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ИМА\Desktop\Downloads\"/>
    </mc:Choice>
  </mc:AlternateContent>
  <bookViews>
    <workbookView xWindow="0" yWindow="0" windowWidth="28800" windowHeight="12345" tabRatio="604"/>
  </bookViews>
  <sheets>
    <sheet name="реестр" sheetId="2988" r:id="rId1"/>
    <sheet name="Лист2" sheetId="2990" state="hidden" r:id="rId2"/>
    <sheet name="Лист1" sheetId="2991" state="hidden" r:id="rId3"/>
  </sheets>
  <externalReferences>
    <externalReference r:id="rId4"/>
    <externalReference r:id="rId5"/>
  </externalReferences>
  <definedNames>
    <definedName name="_xlnm._FilterDatabase" localSheetId="0" hidden="1">реестр!$A$7:$IV$839</definedName>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реестр!$A$1:$N$840</definedName>
  </definedNames>
  <calcPr calcId="162913"/>
</workbook>
</file>

<file path=xl/calcChain.xml><?xml version="1.0" encoding="utf-8"?>
<calcChain xmlns="http://schemas.openxmlformats.org/spreadsheetml/2006/main">
  <c r="K189" i="2988" l="1"/>
  <c r="K361" i="2988"/>
  <c r="J71" i="2988" l="1"/>
  <c r="I138" i="2988" l="1"/>
  <c r="H22" i="2988" l="1"/>
  <c r="I783" i="2988" l="1"/>
  <c r="M626" i="2988" l="1"/>
  <c r="L626" i="2988"/>
  <c r="K626" i="2988"/>
  <c r="J626" i="2988"/>
  <c r="I439" i="2988" l="1"/>
  <c r="H37" i="2988"/>
  <c r="K17" i="2988"/>
  <c r="M37" i="2988"/>
  <c r="L37" i="2988"/>
  <c r="K37" i="2988"/>
  <c r="J37" i="2988"/>
  <c r="I522" i="2988"/>
  <c r="H522" i="2988"/>
  <c r="H439" i="2988"/>
  <c r="K763" i="2988"/>
  <c r="I833" i="2988" l="1"/>
  <c r="K833" i="2988"/>
  <c r="L833" i="2988"/>
  <c r="M833" i="2988"/>
  <c r="H833" i="2988"/>
  <c r="J817" i="2988"/>
  <c r="K817" i="2988"/>
  <c r="L817" i="2988"/>
  <c r="M817" i="2988"/>
  <c r="H806" i="2988"/>
  <c r="I806" i="2988"/>
  <c r="K806" i="2988"/>
  <c r="L806" i="2988"/>
  <c r="M806" i="2988"/>
  <c r="J808" i="2988"/>
  <c r="J806" i="2988" s="1"/>
  <c r="K781" i="2988"/>
  <c r="L781" i="2988"/>
  <c r="M781" i="2988"/>
  <c r="I763" i="2988"/>
  <c r="J763" i="2988"/>
  <c r="L763" i="2988"/>
  <c r="M763" i="2988"/>
  <c r="H763" i="2988"/>
  <c r="M682" i="2988"/>
  <c r="M661" i="2988" s="1"/>
  <c r="L682" i="2988"/>
  <c r="L661" i="2988" s="1"/>
  <c r="K682" i="2988"/>
  <c r="K661" i="2988" s="1"/>
  <c r="J682" i="2988"/>
  <c r="J661" i="2988" s="1"/>
  <c r="H673" i="2988"/>
  <c r="I691" i="2988"/>
  <c r="H691" i="2988"/>
  <c r="I690" i="2988"/>
  <c r="H690" i="2988"/>
  <c r="I689" i="2988"/>
  <c r="H689" i="2988"/>
  <c r="I687" i="2988"/>
  <c r="H687" i="2988"/>
  <c r="I685" i="2988"/>
  <c r="H685" i="2988"/>
  <c r="I704" i="2988"/>
  <c r="H704" i="2988"/>
  <c r="H651" i="2988"/>
  <c r="H650" i="2988" s="1"/>
  <c r="L650" i="2988"/>
  <c r="M650" i="2988"/>
  <c r="M641" i="2988"/>
  <c r="L641" i="2988"/>
  <c r="K641" i="2988"/>
  <c r="J641" i="2988"/>
  <c r="I641" i="2988"/>
  <c r="H641" i="2988"/>
  <c r="I620" i="2988"/>
  <c r="K620" i="2988"/>
  <c r="L620" i="2988"/>
  <c r="M620" i="2988"/>
  <c r="H620" i="2988"/>
  <c r="J623" i="2988"/>
  <c r="J620" i="2988" s="1"/>
  <c r="J493" i="2988"/>
  <c r="M496" i="2988"/>
  <c r="M439" i="2988" s="1"/>
  <c r="L496" i="2988"/>
  <c r="L439" i="2988" s="1"/>
  <c r="K496" i="2988"/>
  <c r="K439" i="2988" s="1"/>
  <c r="J496" i="2988"/>
  <c r="I419" i="2988"/>
  <c r="J419" i="2988"/>
  <c r="K419" i="2988"/>
  <c r="L419" i="2988"/>
  <c r="M419" i="2988"/>
  <c r="H419" i="2988"/>
  <c r="I412" i="2988"/>
  <c r="J412" i="2988"/>
  <c r="H412" i="2988"/>
  <c r="M416" i="2988"/>
  <c r="M412" i="2988" s="1"/>
  <c r="L416" i="2988"/>
  <c r="L412" i="2988" s="1"/>
  <c r="K416" i="2988"/>
  <c r="K412" i="2988" s="1"/>
  <c r="I391" i="2988"/>
  <c r="J391" i="2988"/>
  <c r="K391" i="2988"/>
  <c r="L391" i="2988"/>
  <c r="M391" i="2988"/>
  <c r="H391" i="2988"/>
  <c r="I328" i="2988"/>
  <c r="J328" i="2988"/>
  <c r="K328" i="2988"/>
  <c r="L328" i="2988"/>
  <c r="M328" i="2988"/>
  <c r="H328" i="2988"/>
  <c r="I317" i="2988"/>
  <c r="J317" i="2988"/>
  <c r="K317" i="2988"/>
  <c r="L317" i="2988"/>
  <c r="M317" i="2988"/>
  <c r="H317" i="2988"/>
  <c r="L289" i="2988"/>
  <c r="M289" i="2988"/>
  <c r="I269" i="2988"/>
  <c r="J269" i="2988"/>
  <c r="K269" i="2988"/>
  <c r="L269" i="2988"/>
  <c r="M269" i="2988"/>
  <c r="H269" i="2988"/>
  <c r="H249" i="2988"/>
  <c r="I249" i="2988"/>
  <c r="J249" i="2988"/>
  <c r="K249" i="2988"/>
  <c r="L249" i="2988"/>
  <c r="M249" i="2988"/>
  <c r="I234" i="2988"/>
  <c r="J234" i="2988"/>
  <c r="K234" i="2988"/>
  <c r="L234" i="2988"/>
  <c r="M234" i="2988"/>
  <c r="H234" i="2988"/>
  <c r="I215" i="2988"/>
  <c r="J215" i="2988"/>
  <c r="K215" i="2988"/>
  <c r="L215" i="2988"/>
  <c r="M215" i="2988"/>
  <c r="H215" i="2988"/>
  <c r="J144" i="2988"/>
  <c r="K144" i="2988"/>
  <c r="L144" i="2988"/>
  <c r="M144" i="2988"/>
  <c r="M138" i="2988"/>
  <c r="L138" i="2988"/>
  <c r="K138" i="2988"/>
  <c r="J138" i="2988"/>
  <c r="H138" i="2988"/>
  <c r="K751" i="2988" l="1"/>
  <c r="K749" i="2988" s="1"/>
  <c r="L648" i="2988"/>
  <c r="M751" i="2988"/>
  <c r="M749" i="2988" s="1"/>
  <c r="L751" i="2988"/>
  <c r="L749" i="2988" s="1"/>
  <c r="M648" i="2988"/>
  <c r="I661" i="2988"/>
  <c r="I438" i="2988"/>
  <c r="H438" i="2988"/>
  <c r="J439" i="2988"/>
  <c r="I117" i="2988"/>
  <c r="J117" i="2988"/>
  <c r="K117" i="2988"/>
  <c r="L117" i="2988"/>
  <c r="M117" i="2988"/>
  <c r="H117" i="2988"/>
  <c r="I37" i="2988"/>
  <c r="I102" i="2988"/>
  <c r="J102" i="2988"/>
  <c r="K102" i="2988"/>
  <c r="L102" i="2988"/>
  <c r="M102" i="2988"/>
  <c r="H102" i="2988"/>
  <c r="I32" i="2988"/>
  <c r="H32" i="2988"/>
  <c r="M17" i="2988"/>
  <c r="L17" i="2988"/>
  <c r="J17" i="2988"/>
  <c r="I820" i="2988"/>
  <c r="I817" i="2988" s="1"/>
  <c r="H820" i="2988"/>
  <c r="H817" i="2988" s="1"/>
  <c r="J783" i="2988"/>
  <c r="J801" i="2988"/>
  <c r="I801" i="2988"/>
  <c r="H801" i="2988"/>
  <c r="H781" i="2988" s="1"/>
  <c r="H741" i="2988"/>
  <c r="H661" i="2988" s="1"/>
  <c r="H648" i="2988" s="1"/>
  <c r="K651" i="2988"/>
  <c r="K650" i="2988" s="1"/>
  <c r="K648" i="2988" s="1"/>
  <c r="J651" i="2988"/>
  <c r="J650" i="2988" s="1"/>
  <c r="J648" i="2988" s="1"/>
  <c r="I651" i="2988"/>
  <c r="I650" i="2988" s="1"/>
  <c r="J550" i="2988"/>
  <c r="J522" i="2988" s="1"/>
  <c r="L98" i="2988"/>
  <c r="K98" i="2988"/>
  <c r="J98" i="2988"/>
  <c r="I98" i="2988"/>
  <c r="H98" i="2988"/>
  <c r="M71" i="2988"/>
  <c r="M68" i="2988" s="1"/>
  <c r="L71" i="2988"/>
  <c r="K71" i="2988"/>
  <c r="M22" i="2988"/>
  <c r="L22" i="2988"/>
  <c r="K22" i="2988"/>
  <c r="J22" i="2988"/>
  <c r="I22" i="2988"/>
  <c r="M29" i="2988"/>
  <c r="L29" i="2988"/>
  <c r="K29" i="2988"/>
  <c r="J29" i="2988"/>
  <c r="H141" i="2988"/>
  <c r="I648" i="2988" l="1"/>
  <c r="L68" i="2988"/>
  <c r="K68" i="2988"/>
  <c r="H751" i="2988"/>
  <c r="H749" i="2988" s="1"/>
  <c r="I781" i="2988"/>
  <c r="I751" i="2988" s="1"/>
  <c r="I749" i="2988" s="1"/>
  <c r="J781" i="2988"/>
  <c r="K11" i="2988"/>
  <c r="M11" i="2988"/>
  <c r="L11" i="2988"/>
  <c r="L644" i="2988"/>
  <c r="K644" i="2988"/>
  <c r="J644" i="2988"/>
  <c r="J438" i="2988" s="1"/>
  <c r="K293" i="2988"/>
  <c r="K289" i="2988" s="1"/>
  <c r="J293" i="2988"/>
  <c r="J289" i="2988" s="1"/>
  <c r="I293" i="2988"/>
  <c r="I289" i="2988" s="1"/>
  <c r="H293" i="2988"/>
  <c r="H289" i="2988" s="1"/>
  <c r="J141" i="2988"/>
  <c r="J839" i="2988"/>
  <c r="J833" i="2988" s="1"/>
  <c r="M581" i="2988"/>
  <c r="L581" i="2988"/>
  <c r="K581" i="2988"/>
  <c r="K522" i="2988" l="1"/>
  <c r="K438" i="2988" s="1"/>
  <c r="L522" i="2988"/>
  <c r="L438" i="2988" s="1"/>
  <c r="M522" i="2988"/>
  <c r="M438" i="2988" s="1"/>
  <c r="J751" i="2988"/>
  <c r="J749" i="2988" s="1"/>
  <c r="I171" i="2988"/>
  <c r="I144" i="2988" s="1"/>
  <c r="H171" i="2988"/>
  <c r="H144" i="2988" s="1"/>
  <c r="I373" i="2988"/>
  <c r="I339" i="2988" s="1"/>
  <c r="L373" i="2988"/>
  <c r="L339" i="2988" s="1"/>
  <c r="L10" i="2988" s="1"/>
  <c r="M373" i="2988"/>
  <c r="M339" i="2988" s="1"/>
  <c r="M10" i="2988" s="1"/>
  <c r="K373" i="2988"/>
  <c r="K339" i="2988" s="1"/>
  <c r="K10" i="2988" s="1"/>
  <c r="J373" i="2988"/>
  <c r="J339" i="2988" s="1"/>
  <c r="H373" i="2988"/>
  <c r="H339" i="2988" s="1"/>
  <c r="I71" i="2988"/>
  <c r="I68" i="2988" s="1"/>
  <c r="K9" i="2988" l="1"/>
  <c r="L9" i="2988"/>
  <c r="M9" i="2988"/>
  <c r="J68" i="2988"/>
  <c r="H71" i="2988"/>
  <c r="H68" i="2988" s="1"/>
  <c r="J11" i="2988" l="1"/>
  <c r="J10" i="2988" s="1"/>
  <c r="J9" i="2988" s="1"/>
  <c r="I17" i="2988"/>
  <c r="I11" i="2988" s="1"/>
  <c r="I10" i="2988" s="1"/>
  <c r="I9" i="2988" s="1"/>
  <c r="H17" i="2988"/>
  <c r="H11" i="2988" s="1"/>
  <c r="H10" i="2988" s="1"/>
  <c r="H9" i="2988" s="1"/>
</calcChain>
</file>

<file path=xl/sharedStrings.xml><?xml version="1.0" encoding="utf-8"?>
<sst xmlns="http://schemas.openxmlformats.org/spreadsheetml/2006/main" count="3134" uniqueCount="1625">
  <si>
    <t xml:space="preserve">в целом  </t>
  </si>
  <si>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</si>
  <si>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</si>
  <si>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</si>
  <si>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</si>
  <si>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</si>
  <si>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 xml:space="preserve">Постановление мэрии города от 13.09.2010 № 3491 "Об утверждении Положения об оплате труда работников муниципальных учреждений культуры"  </t>
  </si>
  <si>
    <t>0702, 0709</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</si>
  <si>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</si>
  <si>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</si>
  <si>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</si>
  <si>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</si>
  <si>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1.14</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</si>
  <si>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</si>
  <si>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</si>
  <si>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</si>
  <si>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</si>
  <si>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</si>
  <si>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</si>
  <si>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</si>
  <si>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</si>
  <si>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</si>
  <si>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</si>
  <si>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гр.12</t>
  </si>
  <si>
    <t>1.</t>
  </si>
  <si>
    <t>гр.10</t>
  </si>
  <si>
    <t>гр.7</t>
  </si>
  <si>
    <t>гр.6</t>
  </si>
  <si>
    <t>гр.5</t>
  </si>
  <si>
    <t>гр.4</t>
  </si>
  <si>
    <t>гр.3</t>
  </si>
  <si>
    <t>гр.2</t>
  </si>
  <si>
    <t>гр.1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</si>
  <si>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</si>
  <si>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</si>
  <si>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0-00.000</t>
  </si>
  <si>
    <t>Постановление мэрии города от 21.10.2009 № 3706 "О содержании имущества казны"</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</si>
  <si>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</si>
  <si>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</si>
  <si>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Постановление Череповецкой городской Думы от 08.08.2005 № 84 "Об уставе города Череповца"</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</si>
  <si>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</si>
  <si>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</si>
  <si>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</si>
  <si>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</si>
  <si>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</si>
  <si>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</si>
  <si>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</si>
  <si>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</si>
  <si>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</si>
  <si>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 xml:space="preserve">Решение Череповецкой городской Думы от 27.06.2006 № 110 "Об утверждении Положения об организации деятельности музеев в городе Череповце"       </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</si>
  <si>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</si>
  <si>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</si>
  <si>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</si>
  <si>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</si>
  <si>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</si>
  <si>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</si>
  <si>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 xml:space="preserve">Постановление мэра города от 16.01.2001 № 128 "О создании муниципального учреждения "Молодежный центр города Череповца"       </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</si>
  <si>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</si>
  <si>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</si>
  <si>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</si>
  <si>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0401</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</si>
  <si>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</si>
  <si>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</si>
  <si>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</si>
  <si>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</si>
  <si>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1.19</t>
  </si>
  <si>
    <t>1.21</t>
  </si>
  <si>
    <t>1.22</t>
  </si>
  <si>
    <t>1.23</t>
  </si>
  <si>
    <t>1.24</t>
  </si>
  <si>
    <t>1.25</t>
  </si>
  <si>
    <t>1.26</t>
  </si>
  <si>
    <t>1.27</t>
  </si>
  <si>
    <t>0701</t>
  </si>
  <si>
    <t>0701, 0702</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</si>
  <si>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</si>
  <si>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 xml:space="preserve">  в целом</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</si>
  <si>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</si>
  <si>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</si>
  <si>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</si>
  <si>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0309</t>
  </si>
  <si>
    <t>обеспечение первичных мер пожарной безопасности в границах городского округа</t>
  </si>
  <si>
    <t xml:space="preserve">п.п. 34 п. 1 ст. 16  гл. 3                 </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</si>
  <si>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</si>
  <si>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</si>
  <si>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</si>
  <si>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</si>
  <si>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</si>
  <si>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</si>
  <si>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организация мероприятий по охране окружающей среды в границах городского округа</t>
  </si>
  <si>
    <t>фактически исполнено</t>
  </si>
  <si>
    <t>Постановление мэра города от 02.07.2001 № 2322 "О создании муниципального учреждения  "Череповецкий центр хранения документации"</t>
  </si>
  <si>
    <t>п.п. 33 п. 1 ст. 16  гл. 3</t>
  </si>
  <si>
    <t>Наименование вопроса местного значения, расходного обязательства</t>
  </si>
  <si>
    <t>Примечание</t>
  </si>
  <si>
    <t>номер   статьи, части,  пункта, подпункта, абзаца</t>
  </si>
  <si>
    <t>0102</t>
  </si>
  <si>
    <t>0103</t>
  </si>
  <si>
    <t>0104</t>
  </si>
  <si>
    <t>0111</t>
  </si>
  <si>
    <t>0412</t>
  </si>
  <si>
    <t>0505</t>
  </si>
  <si>
    <t>0605</t>
  </si>
  <si>
    <t>0709</t>
  </si>
  <si>
    <t>0804</t>
  </si>
  <si>
    <t>1202</t>
  </si>
  <si>
    <t>1105</t>
  </si>
  <si>
    <t>1006</t>
  </si>
  <si>
    <t xml:space="preserve">в целом                                                                                                                                                               </t>
  </si>
  <si>
    <t>дата  вступления в силу и срок действия</t>
  </si>
  <si>
    <t>1101, 1102</t>
  </si>
  <si>
    <t xml:space="preserve">Постановление Череповецкой городской Думы от 08.08.2005 № 84 "Об уставе города Череповца"                                                                                                  </t>
  </si>
  <si>
    <t>ВКЛЮЧАЯ:</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</si>
  <si>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</si>
  <si>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</si>
  <si>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в целом</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</si>
  <si>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</si>
  <si>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</si>
  <si>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0106</t>
  </si>
  <si>
    <t>0707</t>
  </si>
  <si>
    <t>Решение Череповецкой городской Думы от 22.12.2009 № 196 "О Положении об управлении по делам культуры мэрии города Череповца"</t>
  </si>
  <si>
    <t xml:space="preserve">ст. 16.1  гл. 3                                                                                                                                                                                                    </t>
  </si>
  <si>
    <t>Решение Череповецкой городской Думы от 28.12.2004 № 171 "О Положении об оплате труда работников бюджетной сферы города"</t>
  </si>
  <si>
    <t>Решение Череповецкой городской Думы от 28.11.2006 № 167 "О Положении о порядке материально-технического и организационного обеспечения деятельности органов городского самоуправления"</t>
  </si>
  <si>
    <t>Постановление мэрии города от 26.08.2011 № 3530 "Об утверждении устава муниципального казенного учреждения "Центр комплексного обслуживания"</t>
  </si>
  <si>
    <t xml:space="preserve">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 </t>
  </si>
  <si>
    <t>Постановление мэрии города от 09.09.2011 № 3672 "О переименовании и внесении изменений в устав муниципального бюджетного учреждения "Централизованная бухгалтерия  по обслуживанию учреждений образования"</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</si>
  <si>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</si>
  <si>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</si>
  <si>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</si>
  <si>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</si>
  <si>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A-00.000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</si>
  <si>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</si>
  <si>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Череповецкой городской Думы от 27.12.2005 № 186 "О Положении о финансовом управлении мэрии города Череповца"</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</si>
  <si>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</si>
  <si>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</si>
  <si>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</si>
  <si>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расходы на исполнение публичных нормативных обязательств (выплаты победителям конкурса профессионального мастерства "Учитель года")</t>
  </si>
  <si>
    <t xml:space="preserve"> 
в целом</t>
  </si>
  <si>
    <t xml:space="preserve">Постановление мэрии города от 13.09.2010 № 3491 "Об утверждении Положения об оплате труда работников муниципальных учреждений культуры"   </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</si>
  <si>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</si>
  <si>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</si>
  <si>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</si>
  <si>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Закон Вологодской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</si>
  <si>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</si>
  <si>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Решение Череповецкой городской Думы от 29.05.2012 № 93 "О социальной помощи"</t>
  </si>
  <si>
    <t xml:space="preserve">Решение Череповецкой городской Думы от 29.05.2012 № 98 "О мерах социальной помощи" </t>
  </si>
  <si>
    <t xml:space="preserve">Решение Череповецкой городской Думы от 29.06.2010 № 119 "Об участии в ассоциации" </t>
  </si>
  <si>
    <t xml:space="preserve">Решение Череповецкой городской Думы от 23.11.2010 № 196 "О предоставлении сведений о земельных участках" </t>
  </si>
  <si>
    <t>0408</t>
  </si>
  <si>
    <t>0113, 0412</t>
  </si>
  <si>
    <t>запланировано</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</si>
  <si>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</si>
  <si>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 xml:space="preserve">Федеральный закон от 12.01.1996 № 8-ФЗ "О погребении и похоронном деле"                                                                                                                                          </t>
  </si>
  <si>
    <t>0501, 1003</t>
  </si>
  <si>
    <t>1.8</t>
  </si>
  <si>
    <t>1.1</t>
  </si>
  <si>
    <t>1.2</t>
  </si>
  <si>
    <t>1.3</t>
  </si>
  <si>
    <t>1.6</t>
  </si>
  <si>
    <t>0907</t>
  </si>
  <si>
    <t xml:space="preserve">Постановление Череповецкой городской Думы от 25.12.2012 № 259 "О Положении о комитете по управлению имуществом города Череповца"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</si>
  <si>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</si>
  <si>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</si>
  <si>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Постановление мэрии города от  21.06.2011 № 2591 "О создании муниципального казенного учреждения "Управление капитального строительства и ремонтов"</t>
  </si>
  <si>
    <t>расходы на 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</si>
  <si>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 xml:space="preserve">расходы на выполнение отдельных государственных полномочий в сфере труда </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</si>
  <si>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</si>
  <si>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</si>
  <si>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выплату вознаграждения лицам, имеющим звание "Почетный гражданин города Череповца"</t>
  </si>
  <si>
    <t>расходы на членский взнос в Совет муниципальных образований Вологодской области</t>
  </si>
  <si>
    <t>расходы на участие в межмуниципальной ассоциации по улучшению состояния здоровья и качества жизни населения "Здоровые города, районы, поселки"</t>
  </si>
  <si>
    <t>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</si>
  <si>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</si>
  <si>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расходы на финансирование временного трудоустройства несовершеннолетних в возрасте от 14 до 18 лет в свободное от учебы время "Бригада мэра"</t>
  </si>
  <si>
    <t xml:space="preserve">расходы на членский взнос Союзу городов Центра и Северо-запада России  </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</si>
  <si>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</si>
  <si>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</si>
  <si>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</si>
  <si>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</si>
  <si>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</si>
  <si>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</si>
  <si>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Федеральный закон от 29.12.1994 № 78-ФЗ "О библиотечном деле"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</si>
  <si>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</si>
  <si>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</si>
  <si>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</si>
  <si>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расходы на содержание муниципального казенного учреждения "Спецавтотранс"</t>
  </si>
  <si>
    <t>Решение Череповецкой городской Думы от 23.04.2013 № 69 "О социальной поддержке"</t>
  </si>
  <si>
    <t xml:space="preserve">01.06.2007, не установлен </t>
  </si>
  <si>
    <t>28.11.2006, не установлен</t>
  </si>
  <si>
    <t xml:space="preserve">01.02.2008, не установлен          </t>
  </si>
  <si>
    <t>01.01.2006, не установлен</t>
  </si>
  <si>
    <t>01.02.2008, не установлен</t>
  </si>
  <si>
    <t>01.01.2008, не установлен</t>
  </si>
  <si>
    <t>23.04.2013, не установлен</t>
  </si>
  <si>
    <t>01.01.2011, не установлен</t>
  </si>
  <si>
    <t>01.01.2005, не установлен</t>
  </si>
  <si>
    <t>01.03.2006, не установлен</t>
  </si>
  <si>
    <t>12.04.2010, не установлен</t>
  </si>
  <si>
    <t>26.08.2011, не установлен</t>
  </si>
  <si>
    <t>19.02.2001, не установлен</t>
  </si>
  <si>
    <t>02.08.2011, не установлен</t>
  </si>
  <si>
    <t>31.05.2002, не установлен</t>
  </si>
  <si>
    <t>09.09.2011, не установлен</t>
  </si>
  <si>
    <t>21.06.2011, не установлен</t>
  </si>
  <si>
    <t>24.06.2011, не установлен</t>
  </si>
  <si>
    <t>28.06.2011, не установлен</t>
  </si>
  <si>
    <t>01.07.2011, не установлен</t>
  </si>
  <si>
    <t>27.09.2012, не установлен</t>
  </si>
  <si>
    <t>01.01.2012, не установлен</t>
  </si>
  <si>
    <t>01.01.2007, не установлен</t>
  </si>
  <si>
    <t>27.12.2005, не установлен</t>
  </si>
  <si>
    <t xml:space="preserve">16.05.2006, не установлен                                                                                                                                                                                                                                </t>
  </si>
  <si>
    <t>01.01.2014, не установлен</t>
  </si>
  <si>
    <t>21.10.2009, не установлен</t>
  </si>
  <si>
    <t>06.03.2006, не установлен</t>
  </si>
  <si>
    <t>17.01.2006, не установлен</t>
  </si>
  <si>
    <t>25.06.2013, не установлен</t>
  </si>
  <si>
    <t>01.01.2013, не установлен</t>
  </si>
  <si>
    <t>01.01.2009, не установлен</t>
  </si>
  <si>
    <t>11.10.2007, не установлен</t>
  </si>
  <si>
    <t>12.07.2011, не установлен</t>
  </si>
  <si>
    <t>01.07.2013, не установлен</t>
  </si>
  <si>
    <t>01.09.2013, не установлен</t>
  </si>
  <si>
    <t>01.07.2010, не установлен</t>
  </si>
  <si>
    <t>01.01.2010, не установлен</t>
  </si>
  <si>
    <t>01.09.2010, не установлен</t>
  </si>
  <si>
    <t>18.07.2006, не установлен</t>
  </si>
  <si>
    <t>03.08.2011, не установлен</t>
  </si>
  <si>
    <t>01.10.2001, не установлен</t>
  </si>
  <si>
    <t>10.07.2008, не установлен</t>
  </si>
  <si>
    <t>16.01.2001, не установлен</t>
  </si>
  <si>
    <t>01.08.2011, не установлен</t>
  </si>
  <si>
    <t>21.11.2006, не установлен</t>
  </si>
  <si>
    <t>29.06.2010, не установлен</t>
  </si>
  <si>
    <t>30.03.2010, не установлен</t>
  </si>
  <si>
    <t>01.09.2012, не установлен</t>
  </si>
  <si>
    <t> 01.06.2012, не установлен</t>
  </si>
  <si>
    <t xml:space="preserve">  01.01.2006, не установлен</t>
  </si>
  <si>
    <t>01.07.2012, не установлен</t>
  </si>
  <si>
    <t>01.10.2012, не установлен</t>
  </si>
  <si>
    <t>28.03.2006, не установлен</t>
  </si>
  <si>
    <t>23.11.2010, не установлен</t>
  </si>
  <si>
    <t>Постановление мэрии города от 10.10.2013 № 4805 "Об утверждении муниципальной программы "Здоровый город" на 2014-2022 годы"</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</si>
  <si>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2014-2020 годы"</t>
  </si>
  <si>
    <t>Постановление мэрии города от 27.09.2012 № 5104 "О создании муниципального казенного учреждения "Спецавтотранс"</t>
  </si>
  <si>
    <t xml:space="preserve">Федеральный закон от 21.12.1994 № 68-ФЗ "О защите населения и территорий от чрезвычайных ситуаций природного и техногенного характера"                            </t>
  </si>
  <si>
    <t>Федеральный закон от 29.12.2012 № 273-ФЗ "Об образовании в Российской Федерации"</t>
  </si>
  <si>
    <t>Муниципальный контракт; кредитный договор от 10.12.2013 №0130300000313000053-0245144-01; 02/37-13</t>
  </si>
  <si>
    <t>21.10.2010, не установлен</t>
  </si>
  <si>
    <t>Учредительный договор Ассоциации "Совет муниципальных образований Вологодской области" от 31.03.2006</t>
  </si>
  <si>
    <t>13.03.1991, не установлен</t>
  </si>
  <si>
    <t>Соглашение о создании Союза Российских городов (центров национальных и региональных образований) от 13.03.1991</t>
  </si>
  <si>
    <t>Договор об образовании Союза городов Центра и Северо-запада России (учредительный договор) от 27.02.1998</t>
  </si>
  <si>
    <t>27.02.1998, не установлен</t>
  </si>
  <si>
    <t>Решение Череповецкой городской Думы от 29.10.2013 № 186 "Об установлении мер социальной помощи"</t>
  </si>
  <si>
    <t xml:space="preserve">Постановление мэрии города от 23.11.2013 № 5537 "О предоставлении социальных выплат"
</t>
  </si>
  <si>
    <t>26.11.2013, не установлен</t>
  </si>
  <si>
    <t>17.07.2012, не установлен</t>
  </si>
  <si>
    <t>08.12.2009, не установлен</t>
  </si>
  <si>
    <t>13.10.2009, не установлен</t>
  </si>
  <si>
    <t>10.10.2013, не установлен (01.01.2014-31.12.2020)</t>
  </si>
  <si>
    <t>08.10.2013, не установлен (01.01.2014-31.12.2020)</t>
  </si>
  <si>
    <t>Постановление мэрии города от 14.01.2013 № 48 "Об утверждении устава муниципального казенного учреждения "Спецавтотранс"</t>
  </si>
  <si>
    <t>14.01.2013, не установлен</t>
  </si>
  <si>
    <t>22.10.2012, не установлен (01.01.2013-31.12.2018)</t>
  </si>
  <si>
    <t>14.11.2007, не установлен</t>
  </si>
  <si>
    <t>18.12.2008, не установлен</t>
  </si>
  <si>
    <t>08.02.2011, не установлен (01.01.2011-31.12.2015)</t>
  </si>
  <si>
    <t>24.12.1994, не установлен</t>
  </si>
  <si>
    <t>09.10.2013, не установлен (01.01.2014-31.12.2018)</t>
  </si>
  <si>
    <t>Постановление мэрии города от 10.10.2012 № 5370 "Об утверждении муниципальной программы "Охрана окружающей среды" на 2013-2022 годы"</t>
  </si>
  <si>
    <t xml:space="preserve">в целом                                                                                                                                                                                                                                                                             </t>
  </si>
  <si>
    <t>03.11.2013, не установлен</t>
  </si>
  <si>
    <t>22.12.2013, не установлен</t>
  </si>
  <si>
    <t xml:space="preserve"> ст. 40</t>
  </si>
  <si>
    <t>19.11.1992, не установлен</t>
  </si>
  <si>
    <t>ст. 46</t>
  </si>
  <si>
    <t xml:space="preserve"> 19.11.1992, не установлен</t>
  </si>
  <si>
    <t>Постановление Череповецкой городской Думы от 28.12.2004 № 171 "О Положении об оплате труда работников бюджетной сферы города"</t>
  </si>
  <si>
    <t>27.10.2004, не установлен</t>
  </si>
  <si>
    <t>25.07.2013, не установлен</t>
  </si>
  <si>
    <t>Соглашение от 24.07.2013 № Чер-09-05-11/26-2013 о предоставлении из областного бюджета субсидии бюджету муниципального образования "Город Череповец", вошедшего в список моногородов, на реализацию муниципальной программы "Поддержка и развитие малого и среднего предпринимательства в городе Череповце на 2013-2017 годы"</t>
  </si>
  <si>
    <t>Постановление мэрии города от 10.10.2013 № 4803 "Об утверждении муниципальной программы "Повышение инвестиционной привлекательности города Череповца" на 2014-2018 годы"</t>
  </si>
  <si>
    <t>25.08.2011, не установлен</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</si>
  <si>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</si>
  <si>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Закон Вологодской области от 28.01.2005 № 1218-ОЗ "О мерах социальной поддержки отдельных категорий граждан в целях реализации ими права на образование"</t>
  </si>
  <si>
    <t>22.10.2012, не установлен</t>
  </si>
  <si>
    <t>Закон Вологодской области от 12.04.2010 № 2263-ОЗ "О порядке предоставления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</si>
  <si>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Закон Вологодской области от 15.01.2013 № 2966-ОЗ "О наделении органов местного самоуправления отдельными государственными полномочиями в сфере санитарно-эпидемиологического благополучия населения"</t>
  </si>
  <si>
    <t>28.10.2013, не установлен (01.01.2014-31.12.2018)</t>
  </si>
  <si>
    <t>Решение Череповецкой городской Думы от 29.01.2008 № 10 "О дополнительной мере социальной поддержки отдельным категориям граждан"</t>
  </si>
  <si>
    <t>01.05.2010, не установлен</t>
  </si>
  <si>
    <t>Решение Череповецкой городской Думы от 26.11.2013 № 220 "О компенсационных выплатах депутатам Череповецкой городской Думы"</t>
  </si>
  <si>
    <t>Постановление Правительства Вологодской области от 21.10.2013 № 1037 "О распределении субсидий (грантов) бюджетам муниципальным образованиям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по итогам 2012 года"</t>
  </si>
  <si>
    <t>Постановление мэрии  города от 06.07.2012 № 3773 "О выделении и использовании бюджетных ассигнований резервного фонда мэрии города"</t>
  </si>
  <si>
    <t>02.06.2011, не установлен</t>
  </si>
  <si>
    <t xml:space="preserve">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
</t>
  </si>
  <si>
    <t>11.05.2010, не установлен</t>
  </si>
  <si>
    <t>Постановление мэрии города от 07.05.2010 № 1635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"Центр комплексного обслуживания"</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</si>
  <si>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</si>
  <si>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Постановление Правительства Вологодской области от 22.10.2012 № 1235 "О государственной программе "Совершенствование государственного управления в Вологодской области на 2013 - 2018 годы"</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</si>
  <si>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</si>
  <si>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01.02.2007, не установлен</t>
  </si>
  <si>
    <t>Постановление мэра города от 06.02.2007 № 359 "Об оплате труда работников муниципального учреждения "Центр муниципальных информационных ресурсов и технологий"</t>
  </si>
  <si>
    <t xml:space="preserve">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
</t>
  </si>
  <si>
    <t>17.01.2013, не установлен</t>
  </si>
  <si>
    <t>Федеральный закон от 24.07.2009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</si>
  <si>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</si>
  <si>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мэрии города от 21.11.2013 № 5536 "Об утверждении Порядка формирования фонда оплаты труда работников органов городского самоуправления"</t>
  </si>
  <si>
    <t>01.01.2003, не установлен</t>
  </si>
  <si>
    <t>Постановление мэрии города от 24.03.2003 № 1044 "О страховании работников мэрии на случай причинения вреда их здоровью в связи с исполнением ими должностных обязанностей"</t>
  </si>
  <si>
    <t>24.03.2003, не установлен</t>
  </si>
  <si>
    <t>Постановление мэра города от 14.03.2008 № 941 "Об утверждении Положения об установлении ежемесячной надбавки за особые условия муниципальной службы"</t>
  </si>
  <si>
    <t>14.03.2008, не установлен</t>
  </si>
  <si>
    <t>Постановление мэра города от 27.06.2008 № 2275 "О порядке осуществления единовременной выплаты при предоставлении ежегодного оплачиваемого отпуска"</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</si>
  <si>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</si>
  <si>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09.12.2008, не установлен</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</si>
  <si>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</si>
  <si>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01.03.2011, не установлен</t>
  </si>
  <si>
    <t>28.10.2013, не установлен (01.01.2014-31.12.2020)</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</si>
  <si>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</si>
  <si>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</si>
  <si>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0801, 0804</t>
  </si>
  <si>
    <t xml:space="preserve">в целом 
</t>
  </si>
  <si>
    <t xml:space="preserve">в целом
</t>
  </si>
  <si>
    <t>01.10.2011- не  установлен</t>
  </si>
  <si>
    <t>Решение городской Думы от 30.03.2010 № 60 "Об организации и финансировании временного трудоустройства несовершеннолетних"</t>
  </si>
  <si>
    <t>17.01.2006 - не установлен</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</si>
  <si>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</si>
  <si>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</si>
  <si>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</si>
  <si>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</si>
  <si>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Код бюджетной классификации   (Рз, Прз)</t>
  </si>
  <si>
    <t>ст.46</t>
  </si>
  <si>
    <t>Постановление мэрии города от 09.06.2011 № 2470 "Об утверждении базовых (отраслевых) перечней муниципальных услуг (работ), оказываемых (выполняемых) муниципальными учреждениями"</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</si>
  <si>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</si>
  <si>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мэром (решение вопросов местного значения, руководство мэрией города)</t>
  </si>
  <si>
    <t>Постановление городской Думы от 08.08.2005 № 84 "Об уставе города Череповца"</t>
  </si>
  <si>
    <t xml:space="preserve">Постановление мэра города от 28.04.2008 № 1483 "Об утверждении Положения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</si>
  <si>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21.10.2013, не установлен</t>
  </si>
  <si>
    <t xml:space="preserve">Решение Череповецкой городской Думы от 31.03.2014 № 58  "О Положении о департаменте жилищно-коммунального хозяйства мэрии города Череповца" </t>
  </si>
  <si>
    <t>11.04.2014, не установлен</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</si>
  <si>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</si>
  <si>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</si>
  <si>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</si>
  <si>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проведение мероприятий управлением образования мэрии (августовское совещание, Учитель года, День учителя, прием молодых специалистов) в рамках реализации муниципальной программы "Развитие образования" на 2013-2022 годы</t>
  </si>
  <si>
    <t>резервный фонд мэрии города (нераспределенные средства)</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</si>
  <si>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</si>
  <si>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 xml:space="preserve">расходы на выполнение функций комитетом социальной защиты населения города (решение вопросов местного значения, осуществление отдельных государственных полномочий)
</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</si>
  <si>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</si>
  <si>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</si>
  <si>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14.01.2014, не установлен</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</si>
  <si>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</si>
  <si>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</si>
  <si>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29.12.2006, не установлен</t>
  </si>
  <si>
    <t>20.03.2008, не установлен</t>
  </si>
  <si>
    <t>10.04.2008, не установлен</t>
  </si>
  <si>
    <t>Постановление председателя Череповецкой городской Думы от 16.05.2008 № 11 "О Положении о порядке и условиях выплаты ежемесячной надбавки к должностному окладу за выслугу лет работникам Череповецкой городской Думы"</t>
  </si>
  <si>
    <t>16.05.2008, не установлен</t>
  </si>
  <si>
    <t>01.07.2008, не установлен</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</si>
  <si>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</si>
  <si>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07.07.2008, не установлен</t>
  </si>
  <si>
    <t>11.09.2008,не установлен</t>
  </si>
  <si>
    <t>17.09.2010, не установлен</t>
  </si>
  <si>
    <t>Постановление председателя Череповецкой городской Думы от 24.12.2010 № 30 "О Положении о порядке назначения и выплаты ежемесячного денежного поощрения"</t>
  </si>
  <si>
    <t>Постановление председателя Череповецкой городской Думы от 01.02.2011 № 3 "О представительских расходах в Череповецкой городской Думе"</t>
  </si>
  <si>
    <t>01.03.2011,не установлен</t>
  </si>
  <si>
    <t>01.02.2011, не установлен</t>
  </si>
  <si>
    <t>Постановление председателя Череповецкой городской Думы от 03.04.2013 № 6 "О Положении об организации работы по охране труда в Череповецкой городской Думе"</t>
  </si>
  <si>
    <t>03.04.2013, не установлен</t>
  </si>
  <si>
    <t xml:space="preserve">Распоряжение председателя Череповецкой городской Думы от 11.11.2008 № 28-р "О прохождении обязательных предварительных, периодических медицинских осмотров"   </t>
  </si>
  <si>
    <t>11.11.2008,не установлен</t>
  </si>
  <si>
    <t>01.04.2014, не установлен</t>
  </si>
  <si>
    <t>27.02.2014, не установлен</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</si>
  <si>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</si>
  <si>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</si>
  <si>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</si>
  <si>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</si>
  <si>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01.04.2014 № 10 "Об утверждении Положения о материальной помощи работникам контрольно-счетной палаты города Череповца"</t>
  </si>
  <si>
    <t>Приказ контрольно-счетной палаты города Череповца от 01.04.2014 № 17 "Об утверждении Положения о порядке формирования штатного расписания и фонда оплаты труда в контрольно-счетной палате города Череповца"</t>
  </si>
  <si>
    <t>03.04.2014, не установлен</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</si>
  <si>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</si>
  <si>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</si>
  <si>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22.04.2014, не установлен</t>
  </si>
  <si>
    <t>07.05.2014, не установлен</t>
  </si>
  <si>
    <t>17.03.2014, не установлен</t>
  </si>
  <si>
    <t>17.01.2014, не установлен</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</si>
  <si>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</si>
  <si>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</si>
  <si>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</si>
  <si>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расходы на ведение претензионно-исковой деятельности (выплаты по решению суда и административных штрафов, судебных расходов, связанных с владением, распоряжением и использованием муниципального имущества)</t>
  </si>
  <si>
    <t>Постановление мэрии города от 23.05.2014 № 2835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</si>
  <si>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23.05.2014-31.12.2018</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</si>
  <si>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</si>
  <si>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</si>
  <si>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31.07.2013, не установлен</t>
  </si>
  <si>
    <t>Решение Череповецкой городской Думы от 28.01.2014 № 5 "Об утверждении положения об оплате труда работников муниципального бюджетного учреждения "Спасательная служба"</t>
  </si>
  <si>
    <t xml:space="preserve">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 </t>
  </si>
  <si>
    <t>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t>
  </si>
  <si>
    <t>Распоряжение мэрии города от 06.03.2012 № 93 "Об установлении лимита на услуги сотовой связи МКУ "Центр по защите населения и территорий от чрезвычайных ситуаций"</t>
  </si>
  <si>
    <t>06.03.2012, не установлен</t>
  </si>
  <si>
    <t>расходы на возмещение затрат, связанных с потреблением энергетических ресурсов, водоснабжения и водоотведения юридическим лицам, осуществляющим свою деятельность в сфере организации отдыха детей</t>
  </si>
  <si>
    <t>11.02.2014, не установлен</t>
  </si>
  <si>
    <t>0801,0804</t>
  </si>
  <si>
    <t>расходы, связанные с исполнением муниципальных гарантий без права регрессного требования гаранта к принципалу</t>
  </si>
  <si>
    <t>27.02.2010, не установлен</t>
  </si>
  <si>
    <t>расходы на реализацию мероприятий по профилактике правонарушений среди различных категорий населения</t>
  </si>
  <si>
    <t>расходы на единовременную выплату членам добровольных народных дружин, участвующих в охране общественного порядка и профилактике правонарушений</t>
  </si>
  <si>
    <t>06.10.2003, не установлен</t>
  </si>
  <si>
    <t xml:space="preserve">06.10.2003, не установлен </t>
  </si>
  <si>
    <t xml:space="preserve">06.10.2003, не установлен
</t>
  </si>
  <si>
    <t xml:space="preserve">расходы на проведение городских конкурсов в сфере общественного питания, торговли и бытового обслуживания в рамках реализацию муниципальной программы "Содействие развитию потребительского рынка в городе Череповце на 2013-2017 годы" </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</si>
  <si>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</si>
  <si>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расходы на выполнение функций председателем (организация деятельности представительных органов),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аппаратом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Череповецкой городской Думы</t>
  </si>
  <si>
    <t>Постановление мэрии города от 17.03.2014 № 1483 "Об утверждении устава муниципального автономного учреждения "Центр социального питания" путем изменения типа муниципального бюджетного учреждения "Центр социального питания"</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</si>
  <si>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</si>
  <si>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</si>
  <si>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02.12.2008 № 140 "О перечне работ и услуг, финансируемых по статье "Благоустройство"</t>
  </si>
  <si>
    <t>Решение Череповецкой городской Думы от 29.10.2013 № 184 "О муниципальном дорожном фонде городе Череповца"</t>
  </si>
  <si>
    <t>Постановление мэра города от 28.02.2014 № 1209 "Об утверждении Положения об оказании материальной помощи работникам мэрии города"</t>
  </si>
  <si>
    <t>28.02.2014, не установлен</t>
  </si>
  <si>
    <t>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</si>
  <si>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Постановления мэрии города от 30.11.11 № 5022 "О переименовании и внесении изменений в Устав муниципального бюджетного учреждения культуры "Череповецкое музейное объединение"</t>
  </si>
  <si>
    <t>Постановление мэрии города от 08.10.2013 № 4733 "О ведомственной целевой программе "Одаренные дети" на 2014-2016 годы"</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</si>
  <si>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</si>
  <si>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</si>
  <si>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</si>
  <si>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</si>
  <si>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</si>
  <si>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</si>
  <si>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</si>
  <si>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</si>
  <si>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</si>
  <si>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</si>
  <si>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</si>
  <si>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</si>
  <si>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</si>
  <si>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</si>
  <si>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</si>
  <si>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</si>
  <si>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Приказ Министерства образования и науки Российской Федерации от 30.08.2013 №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</si>
  <si>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</si>
  <si>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</si>
  <si>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</si>
  <si>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</si>
  <si>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</si>
  <si>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</si>
  <si>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22.10.2004 № 125-ФЗ "Об архивном деле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</si>
  <si>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</si>
  <si>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</si>
  <si>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</si>
  <si>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</si>
  <si>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</si>
  <si>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</si>
  <si>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</si>
  <si>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</si>
  <si>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20.08.2004 № 113-ФЗ "О присяжных заседателях федеральных судей общей юрисдикции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</si>
  <si>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</si>
  <si>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Постановление мэрии города от 12.07.2013 № 3284 "О принятии решения о заключении долгосрочного муниципального контракта на оказание услуг финансовой аренды (лизинга) 10 автобусов МАЗ 1034369 (или эквивалент) для муниципальных нужд на 2013-2016 гг."</t>
  </si>
  <si>
    <t>расходы на социальную поддержку в виде выплаты денежной компенсации на оплату расходов по найму (поднайму) жилых помещений, лицам, впервые поступающим на работу в должности "воспитатель" в муниципальных дошкольных образовательных учреждениях</t>
  </si>
  <si>
    <t>расходы на оказание социальной помощи (оздоровление отдельных категорий работников муниципальных дошкольных образовательных учреждений)</t>
  </si>
  <si>
    <t xml:space="preserve">Закон Российской Федерации от 09.10.1992 № 3612-I "Основы законодательства Российской Федерации о культуре"         </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</si>
  <si>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</si>
  <si>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расходы на выполнение функций муниципальным бюджетным учреждением "Многофункциональный центр организации предоставления государственных услуг в г. Череповце"</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</si>
  <si>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</si>
  <si>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</si>
  <si>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 xml:space="preserve">расходы на ежемесячное социальное пособие на оздоровление отдельным категориям работников бюджетных учреждений здравоохранения Вологодской области                                                                          </t>
  </si>
  <si>
    <t>расходы на социальную поддержку штатных работников муниципальных дошкольных образовательных учреждений (компенсация части родительской платы)</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</si>
  <si>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</si>
  <si>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Учредительный договор о создании Ассоциации по улучшению состояния здоровья и качества жизни населения "Здоровые города, районы и поселки" от 21.10.2010 </t>
  </si>
  <si>
    <t xml:space="preserve">Постановление Череповецкой городской Думы от 20.12.2005 № 158 "О Положении о муниципальных заимствованиях в городе Череповце "      </t>
  </si>
  <si>
    <t>17.01.1995, не установлен</t>
  </si>
  <si>
    <t>Закон Российской Федерации от 09.10.1992 № 3612-I "Основы законодательства Российской Федерации о культуре"</t>
  </si>
  <si>
    <t xml:space="preserve">Федеральный закон от 09.10.1992 № 3612-I "Основы законодательства Российской Федерации о культуре"    </t>
  </si>
  <si>
    <t>20.01.1996, не установлен</t>
  </si>
  <si>
    <t>вводится в действие ежегодно</t>
  </si>
  <si>
    <t>03.10.2003, не установлен</t>
  </si>
  <si>
    <t>21.11.2013, не установлен</t>
  </si>
  <si>
    <t>Постановление председателя Череповецкой городской Думы от 20.03.2008 № 5 "Об утверждении  Положения об установлении ежемесячной надбавки за особые условия муниципальной службы"</t>
  </si>
  <si>
    <t>Постановление председателя Череповецкой городской Думы от 10.04.2008 № 8 "Об утверждении Положения о материальной помощи работникам Череповецкой городской Думы"</t>
  </si>
  <si>
    <t>Постановление председателя Череповецкой городской Думы от 30.05.2008 № 13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</si>
  <si>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Череповецкой городской Думы от 11.09.2008 № 18 "Об утверждении Порядка формирования фонда оплаты труда работникам Череповецкой городской Думы"</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</si>
  <si>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</si>
  <si>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30.01.2001, не установлен</t>
  </si>
  <si>
    <t>Постановление Череповецкой городской Думы Вологодской области от 30.01.2001 № 6 "О Положении об оплате расходов в краткосрочных служебных заграничных командировках работников органов городского самоуправления"</t>
  </si>
  <si>
    <t>26.06.2014, не установлен</t>
  </si>
  <si>
    <t>26.06.2014, нн установлен</t>
  </si>
  <si>
    <t>Положение о проекте "Народный бюджет", утвержденное заместителем мэра города по общим вопросам 13.01.2014</t>
  </si>
  <si>
    <t>13.01.2014, не установлен</t>
  </si>
  <si>
    <t>10.10.2013, не установлен (01.01.2014-31.12.2017)</t>
  </si>
  <si>
    <t>расходы на возмещение затрат по организации работ, связанных с уборкой улично-дорожной сети предприятиями жилищно-коммунального хозяйства города</t>
  </si>
  <si>
    <t>расходы на проведение мероприятия "Проведение городского патриотического фестиваля "Город Победы" в рамках муниципальной программы "Развитие образования" на 2013-2022 годы</t>
  </si>
  <si>
    <t>Контракт; кредитный договор от 26.03.2014 №0130300000314000012-0245144-01; 8638/0/141433</t>
  </si>
  <si>
    <t>Контракт; кредитный договор от 30.07.2014 №0130300041114000004-0245144-01; 01/20-14</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</si>
  <si>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</si>
  <si>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расходы на изготовление кадастровых паспортов и оценка объектов недвижимости</t>
  </si>
  <si>
    <t>30.11.2011, не  установлен</t>
  </si>
  <si>
    <t>0502, 0503</t>
  </si>
  <si>
    <t>расходы на капитальные вложения в области строительства и проведения экспертизы полигона твердых бытовых отходов</t>
  </si>
  <si>
    <t>26.12.2013, не установлен</t>
  </si>
  <si>
    <t>09.12.2011,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</si>
  <si>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t>
  </si>
  <si>
    <t>28.10.2013, не установлен</t>
  </si>
  <si>
    <t>13.07.2002, не установлен</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</si>
  <si>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</si>
  <si>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Решение Череповецкой городской Думы Вологодской области от 02.06.2014 № 114 "Об утверждении Положения о комитете социальной защиты населения города Череповца"</t>
  </si>
  <si>
    <t>расходы на популяризацию проекта "Электронный гражданин" в рамках реализации проекта "Народный бюджет" в городе Череповце</t>
  </si>
  <si>
    <t>27.03.2014, не установлен</t>
  </si>
  <si>
    <t>Постановление мэрии города от 30.12.2013 № 6442 "Об утверждении Порядка расчета (перерасчета) доплаты к пенсии лицам, замещавшим выборные муниципальные  должности на постоянной основе в органах местного самоуправления города Череповца"</t>
  </si>
  <si>
    <t>30.12.2013, не установлен</t>
  </si>
  <si>
    <t>расходы на социальную поддержку отдельных категорий граждан, имеющих детей, посещающих муниципальные дошкольные образовательные учреждения</t>
  </si>
  <si>
    <t>10.10.2014, не установлен (01.01.2015-31.12.2017)</t>
  </si>
  <si>
    <t>0100, 0300, 0400, 0500, 0700, 1000</t>
  </si>
  <si>
    <t>0100, 0400, 0600, 0700, 0900, 1000</t>
  </si>
  <si>
    <t xml:space="preserve"> 0801,0804</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</si>
  <si>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 согласно утвержденной Стратегии развития города Череповца до 2022 года "Череповец-город возможностей"</t>
  </si>
  <si>
    <t>Постановление мэрии города от 10.10.2014 № 5484 "Об утверждении ведомственной целевой программе "Спортивный город" на 2015-2017 годы"</t>
  </si>
  <si>
    <t>расходы на оплату взносов в региональный фонд капитальных ремонтов в части муниципальных помещений</t>
  </si>
  <si>
    <t>Постановление мэрии города от 09.10.2013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</si>
  <si>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</si>
  <si>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Распоряжение мэрии города от 27.02.2010 № 56-р "О порядке выделения и использования денежных средств на уплату административных штрафов и судебных расходов"</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</si>
  <si>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</si>
  <si>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09.07.2013, не установлен</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</si>
  <si>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</si>
  <si>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Решение Череповецкой городской Думы от 28.09.2010 № 162 "О Положении о порядке обращения, назначения и выплаты доплаты к пенсиям лицам, являвшимся выборными  должностными лицами местного самоуправления в городе Череповце"</t>
  </si>
  <si>
    <t>14.10.2010, не установлен</t>
  </si>
  <si>
    <t>1.20</t>
  </si>
  <si>
    <t>Решение Череповецкой городской Думы от 10.12.2013 № 232 "Об организации и обеспечении методической помощи муниципальным образовательным  учреждениям"</t>
  </si>
  <si>
    <t>Закон Вологодской области от 24.08.2006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</si>
  <si>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Постановление Правительства Вологодской области от 07.04.2009 № 590 "Об утверждении Порядков предоставления и расходования средств, направленных на осуществление отдельных государственных полномочий по формированию состава, финансовому и материально-техническому обеспечению деятельности административных комиссий и по составлению протоколов и рассмотрению дел об административных правонарушениях"</t>
  </si>
  <si>
    <t>Постановление Правительства Вологодской области от 26.02.2006 № 194 "Об утверждении Порядка предоставления и расходования субвенций на осуществление отдельных государственных полномочий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t>
  </si>
  <si>
    <t>Постановления мэрии города Череповца от 03.11.2006 № 4776  "О реализации отдельных государственных полномочий в сфере регулирования цен (тарифов)"</t>
  </si>
  <si>
    <t>Закон Вологодской области от 17.12.2007 № 1718-ОЗ "О наделении органов местного самоуправления отдельными государственными полномочиями в сфере труда и социальной защиты населения области"</t>
  </si>
  <si>
    <t>Постановление Правительства Вологодской области от 05.02.2008 № 190 "Об утверждении порядка предоставления и расходования субвенции на осуществление отдельных государственных полномочий по опеке и попечительству"</t>
  </si>
  <si>
    <t>Постановление Правительства Вологодской области от 15.02.2008 № 564 "О выполнении отдельных государственных полномочий в сфере образования по опеке и попечительству"</t>
  </si>
  <si>
    <t>Постановления мэрии города Череповца от 20.08.2009 № 2946 "О возложении функций по реализации государственных полномочий по обеспечению жильем отдельных категорий граждан"</t>
  </si>
  <si>
    <t>Закон Вологодской области от 05.02.2013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попечения родителей"</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</si>
  <si>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</si>
  <si>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</si>
  <si>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</si>
  <si>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</si>
  <si>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обеспечение деятельности комиссий по делам несовершеннолетних и защите их прав, административной комиссии</t>
  </si>
  <si>
    <t>расходы на  осуществление государственного экологического надзора на территории города Череповца</t>
  </si>
  <si>
    <t>расходы на компенсацию части родительской платы в дошкольном учреждении</t>
  </si>
  <si>
    <t>расходы на оплату труда 1 штатной единицы ведущего специалиста жилищного управления для проведения мероприятий по формированию и ведению списка  детей-сирот и детей, оставшихся без попечения родителей</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</si>
  <si>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включая питание</t>
  </si>
  <si>
    <t>расходы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для осуществления деятельности муниципального бюджетного учреждения "Многофункциональный центр организации предоставления государственных услуг в г. Череповце" за счет субвенций областного бюджета</t>
  </si>
  <si>
    <t>расходы на обеспечение общеобразовательного процесса в муниципальных образовательных учреждениях</t>
  </si>
  <si>
    <t>расходы на составление (изменение) списков кандидатов в присяжные заседатели федеральных судов</t>
  </si>
  <si>
    <t>расходы на обеспечение дошкольного образования в муниципальных дошкольных образовательных организациях</t>
  </si>
  <si>
    <t xml:space="preserve">в целом          </t>
  </si>
  <si>
    <t>Федеральный закон от 06.12.2011 № 402-ФЗ "О бухгалтерском учете"</t>
  </si>
  <si>
    <t>ст. 6,7</t>
  </si>
  <si>
    <t>расходы на проезд и одежду детям из многодетных семей</t>
  </si>
  <si>
    <t>Федеральный закон от 13.03.2006 № 38-ФЗ "О рекламе"</t>
  </si>
  <si>
    <t>01.07.2006, не установлен</t>
  </si>
  <si>
    <t>25.07.2014, не установлен</t>
  </si>
  <si>
    <t>Постановление мэрии города от 11.08.2014 № 4334 "Об утверждении Порядка предоставления субсидий"</t>
  </si>
  <si>
    <t>Соглашение от 01.12.2014 № 65 "О предоставлении иных межбюджетных трансфертов за счет средств областного бюджета, поступивших в областной бюджет в виде иных межбюджетных трансфертов из федерального бюджета, на финансовое обеспечение расходов муниципальных образований на реализацию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</si>
  <si>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29.08.2014, не установлен</t>
  </si>
  <si>
    <t>11.08.2014,не установлен</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</si>
  <si>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</si>
  <si>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 xml:space="preserve">статья 2                           </t>
  </si>
  <si>
    <t>15.08.2006, не установлен</t>
  </si>
  <si>
    <t>07.04.2009, не установлен</t>
  </si>
  <si>
    <t>26.02.2006, не установлен</t>
  </si>
  <si>
    <t>08.02.2011, не установлен</t>
  </si>
  <si>
    <t>22.06.2011, не установлен</t>
  </si>
  <si>
    <t>01.01.2014 - не установлен (01.01.2014 - 31.12.2018)</t>
  </si>
  <si>
    <t>28.04.2010, не установлен</t>
  </si>
  <si>
    <t>05.02.2013, не установлен</t>
  </si>
  <si>
    <t>10.12.2014, не установлен </t>
  </si>
  <si>
    <t>0410, 0412</t>
  </si>
  <si>
    <t>расходы на организацию и обеспечение методической помощи муниципальным образовательным  учреждениям</t>
  </si>
  <si>
    <t xml:space="preserve">Закон Вологодской области от 03.06.2011 № 2524-ОЗ "О вознаграждении опекунам совершеннолетних недееспособных граждан"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</si>
  <si>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</si>
  <si>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Закон Вологодской области от 08.11.2011 № 2642-ОЗ "О наделении органов местного самоуправления городского округа "Город Череповец" отдельными государственными полномочиями в сфере труда"</t>
  </si>
  <si>
    <t>01.01.2015, не установлен</t>
  </si>
  <si>
    <t>01.12.2014,не установлен</t>
  </si>
  <si>
    <t>Постановление мэрии города от 05.02.2015 № 699 "О Фестивале снежных и ледяных скульптур"</t>
  </si>
  <si>
    <t xml:space="preserve">25.03.1993, не установлен </t>
  </si>
  <si>
    <t>расходы на выполнения работ, оказание услуг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t>
  </si>
  <si>
    <t>20.09.2014, не установлен </t>
  </si>
  <si>
    <t>Постановление Правительства Вологодской области 25.07.2014 № 621 "О временном социально-бытовом обустройстве лиц, вынужденно покинувших территорию Украины и находящихся в пунктах временного размещения"</t>
  </si>
  <si>
    <t>расходы на выполнение работ, оказание услуг муниципальным бюджетным учреждением "Центр муниципальных информационных ресурсов и технологий", в том числе: обеспечение работы СЭД "Летограф", надежного функционирования технической и сетевой инфраструктуры, информационных систем, средств связи органов мэрии</t>
  </si>
  <si>
    <t xml:space="preserve">расходы на мероприятия по временному социально-бытовому обустройству лиц, вынужденно покинувших территорию Украины и находящихся в пунктах временного размещения </t>
  </si>
  <si>
    <t xml:space="preserve">расходы на членский взнос в Союз Российских городов                                     </t>
  </si>
  <si>
    <t>расходы на реализацию муниципальной программы "Здоровый город" на 2014-2022 годы</t>
  </si>
  <si>
    <t>расходы на уплату земельного налога</t>
  </si>
  <si>
    <t>расходы на оснащение индивидуальными приборами учета коммунальных ресурсов жилых помещений, относящихся к муниципальному жилому фонду</t>
  </si>
  <si>
    <t>17.12.2003, не установлен</t>
  </si>
  <si>
    <t>расходы на текущий ремонт квартир по договорам пожизненного содержания с иждивением</t>
  </si>
  <si>
    <t>расходы на реализацию мероприятий в рамках муниципальной программы "Здоровый город"  на 2014-2022 годы</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</si>
  <si>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</si>
  <si>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Решение Череповецкой городской Думы от 06.05.2015 № 74"О Положении о комитете по управлению имуществом города Череповца" </t>
  </si>
  <si>
    <t>расходы на обслуживание кредитов от кредитных организаций, бюджетного кредита на пополнение остатков средств на едином счете городского бюджета</t>
  </si>
  <si>
    <t>Постановление мэрии города от 20.01.2015 № 110 "О предоставлении муниципальных гарантий"</t>
  </si>
  <si>
    <t>27.01.2015, не установлен</t>
  </si>
  <si>
    <t>30.04.2015, не установлен</t>
  </si>
  <si>
    <t>12.02.2008, не установлен</t>
  </si>
  <si>
    <t>Жилищный кодекс Российской Федерации от 29.12.2004 № 188-ФЗ</t>
  </si>
  <si>
    <t>01.03.2005, не установлен</t>
  </si>
  <si>
    <t xml:space="preserve"> 20.01.1996, не установлен</t>
  </si>
  <si>
    <t>ст. 115, 117</t>
  </si>
  <si>
    <t>ст.165, раздел VIII</t>
  </si>
  <si>
    <t>гр.8</t>
  </si>
  <si>
    <t>гр.9</t>
  </si>
  <si>
    <t>гр.11</t>
  </si>
  <si>
    <t>(плановый)</t>
  </si>
  <si>
    <t xml:space="preserve">расходы на реализацию мероприятий в рамках муниципальной программы "Здоровый город" на 2014-2022 годы </t>
  </si>
  <si>
    <t>05.02.2015, не установлен</t>
  </si>
  <si>
    <t>субсидии муниципальным унитарным предприятиям города Череповца, осуществляющим деятельность в сфере организации отдыха детей, в целях возмещения затрат на проведение мероприятий, связанных с ликвидацией указанных предприятий, в 2015 году</t>
  </si>
  <si>
    <t>выплата единовременной социальной помощи в  связи с рождением троих детей многодетным семьям</t>
  </si>
  <si>
    <t>выплата единовременного социального пособия членам семей трагически погибших при реконструкции объекта "Парк Победы"</t>
  </si>
  <si>
    <t>02.09.2015, не установлен</t>
  </si>
  <si>
    <t>Постановление мэрии города от 30.10.2015 № 5730 "Об утверждении устава муниципального казенного учреждения "Финансово-бухгалтерский центр"</t>
  </si>
  <si>
    <t>30.10.2015, не установлен</t>
  </si>
  <si>
    <t>Постановление мэрии города от 02.09.2015 № 4735 "О создании муниципального казенного учреждения "Финансово-бухгалтерский центр"</t>
  </si>
  <si>
    <t>Контракт; кредитный договор от 20.10.2015 №0130300041115000002-0245144-01;01/36-15</t>
  </si>
  <si>
    <t>расходы на выполнение кадастровых, топографических и картографических работ</t>
  </si>
  <si>
    <t>расходы на обеспечение бесплатного проезда отдельных категорий граждан на всех видах городского общественного транспорта (кроме такси), на автомобильном транспорте общего пользования (кроме такси) внутрирайонных маршрутов и речным транспортом пригородных и местных маршрутов в период с 3 мая по 12 мая 2015 года включительно</t>
  </si>
  <si>
    <t xml:space="preserve">В целом </t>
  </si>
  <si>
    <t>Постановление мэрии города от 10.10.2013 № 4809 "Об утверждении муниципальной программы "Развитие городского общественного транспорта" на 2014-2017 годы</t>
  </si>
  <si>
    <t>01.01.2015-31.12.2015</t>
  </si>
  <si>
    <t>Соглашение от 30.01.2015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t>
  </si>
  <si>
    <t>27.01.2015-31.12.2015</t>
  </si>
  <si>
    <t>расходы на частичную оплату стоимости путевок в оздоровительные учреждения для детей работников органов городского самоуправления и муниципальных учреждений города</t>
  </si>
  <si>
    <t>21.07.2015-31.12.2015</t>
  </si>
  <si>
    <t>Распоряжение мэрии города от  21.07.2015 № 433-р  "О расходовании средств"</t>
  </si>
  <si>
    <t>расходы на регулирование численности безнадзорных животных (кошек и собак)</t>
  </si>
  <si>
    <t>0603</t>
  </si>
  <si>
    <t>0113,1006</t>
  </si>
  <si>
    <t xml:space="preserve">Постановление мэрии города от 09.10.2015 № 5369 "Об утверждении муниципальной программы "Развитие культуры и туризма в городе Череповце на 2016-2022 годы" </t>
  </si>
  <si>
    <t>Распоряжение мэрии города от 22.01.2015 № 26-р "О выделении денежных средств на подготовку справок о доле в строении"</t>
  </si>
  <si>
    <t>22.01.2015-31.12.2015</t>
  </si>
  <si>
    <t>расходы на строительство индустриального парка "Череповец". Инженерная и транспортная инфраструктура территории.</t>
  </si>
  <si>
    <t>расходы на оплату услуг по финансовой аренде (лизингу) автобусов</t>
  </si>
  <si>
    <t>Постановление мэра города от 20.08.2014 № 4500 "О расходах на оплату услуг сотовой связи"</t>
  </si>
  <si>
    <t>20.08.2014-29.04.2015</t>
  </si>
  <si>
    <t>Постановление мэра города от 29.04.2015 № 2570 "О расходах на оплату услуг сотовой связи"</t>
  </si>
  <si>
    <t>01.05.2015, не установлен</t>
  </si>
  <si>
    <t>Распоряжение мэрии города от 22.01.2015 № 28-р "О выделении денежных средств на размещение информации в официальных печатных изданиях"</t>
  </si>
  <si>
    <t>Распоряжение мэрии города от 22.01.2015 № 24-р "О выделении денежных средств  на проведение технической инвентаризации"</t>
  </si>
  <si>
    <t>Распоряжение мэрии города от 22.01.2015 № 29-р "О выделении денежных средств на обработку документов и сдачу их в городской архив"</t>
  </si>
  <si>
    <t>04.03.2015-31.12.2015</t>
  </si>
  <si>
    <t>15.11.2012-31.12.2015</t>
  </si>
  <si>
    <t>10.11.2015, не установлен</t>
  </si>
  <si>
    <t>расходы на выполнение муниципальных работ муниципальным бюджетным учреждением "Централизованная бухгалтерия по обслуживанию учреждений образования" до 01.01.2016 г., с 01.01.2016 г. расходы на содержание муниципального казенного учреждения  "Централизованная бухгалтерия по обслуживанию учреждений образования" в  связи с изменением типа учреждения</t>
  </si>
  <si>
    <t>расходы на выполнение работ по организации и ведению бухгалтерского (бюджетного) учета и отчетности муниципальным бюджетным учреждением "Централизованная бухгалтерия по обслуживанию учреждений культуры" до 01.01.2016 г., с 01.01.2016 г. расходы на содержание муниципального казенного учреждения  "Централизованная бухгалтерия по обслуживанию учреждений культуры" в связи с изменением типа учреждения</t>
  </si>
  <si>
    <t>расходы на выполнение работ по организации и ведению бухгалтерского (бюджетного) учета  муниципальным бюджетным учреждением "Централизованная бухгалтерия по обслуживанию учреждений физкультуры и спорта" до 01.01.2016 г., с 01.01.2016 г. расходы на содержание муниципального казенного учреждения  "Централизованная бухгалтерия по обслуживанию учреждений физкультуры и спорта" в связи с изменением типа учреждения</t>
  </si>
  <si>
    <t>03.11.2015, не установлен</t>
  </si>
  <si>
    <t xml:space="preserve">15.11.2012-31.12.2015
</t>
  </si>
  <si>
    <t>01.08.2015, не установлен</t>
  </si>
  <si>
    <t>08.02.1992, не установлен</t>
  </si>
  <si>
    <t>16.05.2014, не установлен</t>
  </si>
  <si>
    <t>27.06.2013, не установлен</t>
  </si>
  <si>
    <t>01.05.2015-31.12.2015</t>
  </si>
  <si>
    <t>Постановление мэрии города от 26.02.2015 № 1366 "Об утверждении Порядка предоставления из городского бюджета  субсидии на иные цели муниципальному бюджетному учреждению "Центр муниципальных информационных ресурсов и технологий" на 2015 год</t>
  </si>
  <si>
    <t>Распоряжение мэрии города от 25.06.2015 № 392-р "Об утверждении ведомственных перечней муниципальных услуг (работ), оказываемых (выполняемых) муниципальными учреждениями, подведомственными мэрии города"</t>
  </si>
  <si>
    <t>01.01.2016, не установлен</t>
  </si>
  <si>
    <t>Соглашение о порядке и условиях предоставления муниципальному бюджетному учреждению "Спасательная служба" субсидии на финансовое обеспечение выполнения муниципального задания на оказание муниципальных услуг (выполнение работ) от 25.12.2014</t>
  </si>
  <si>
    <t>05.06.2015, не установлен</t>
  </si>
  <si>
    <t>12.03.2015, не установлен</t>
  </si>
  <si>
    <t>24.02.2015, не установлен</t>
  </si>
  <si>
    <t>Постановление мэрии города от 29.04.2015 № 2571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</si>
  <si>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</si>
  <si>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29.04.2015, не установлен</t>
  </si>
  <si>
    <t>Распоряжение мэрии города от 06.08.2015 №468-р "Об оплате членских взносов"</t>
  </si>
  <si>
    <t>06.08.2015-31.12.2015</t>
  </si>
  <si>
    <t>Решение Череповецкой городской Думы от 03.11.2015 № 194 "Об утверждении Положения об управлении по делам культуры мэрии города Череповца"</t>
  </si>
  <si>
    <t>17.01.2013-28.02.2015</t>
  </si>
  <si>
    <t>01.03.2015, не установлен</t>
  </si>
  <si>
    <t xml:space="preserve"> п.1 ст.34
Устава</t>
  </si>
  <si>
    <t xml:space="preserve">п.1 ст.38, глава 4
Устава                                                                                                                                                                                                                                                                                                                                                                                                                                  </t>
  </si>
  <si>
    <t>ст.60
Устава</t>
  </si>
  <si>
    <t>п. 24 ст. 8 гл.2
Устава</t>
  </si>
  <si>
    <t>05.08.2015,не установлен</t>
  </si>
  <si>
    <t xml:space="preserve">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 </t>
  </si>
  <si>
    <t>Постановление мэрии города от 02.10.2014 № 5291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порядка формирования фонда оплаты труда руководителя, заместителей руководителей, главного бухгалтера и работников муниципального бюджетного учреждения "Централизованная бухгалтерия по обслуживанию учреждений образования"</t>
  </si>
  <si>
    <t xml:space="preserve">01.09.2010-не установлен
 </t>
  </si>
  <si>
    <t>11.06.2015, не установлен</t>
  </si>
  <si>
    <t>07.04.2015-31.12.2015</t>
  </si>
  <si>
    <t>1.28</t>
  </si>
  <si>
    <t xml:space="preserve">расходы на приобретение сувенирной продукции (Кубок мэра города), в рамках проведения городского патриотического фестиваля "Город Победы" </t>
  </si>
  <si>
    <t xml:space="preserve">расходы на проведение мероприятий в рамках муниципальной программы  "Создание условий для развития физической культуры и спорта в городе Череповце" на 2013-2022 годы" </t>
  </si>
  <si>
    <t>30.11.2012, не установлен</t>
  </si>
  <si>
    <t xml:space="preserve">выплата инвалиду-колясочнику 1 группы на создание беспрепятственного доступа в жилое помещение </t>
  </si>
  <si>
    <t>Решение Череповецкой городской Думы от 15.12.2014 № 241 "О Программе социально-экономического развития города Череповца на 2015 год и плановый период 2016 и 2017 годов"</t>
  </si>
  <si>
    <t>3.1</t>
  </si>
  <si>
    <t xml:space="preserve">расходы на выплату городских премий им. Милютина </t>
  </si>
  <si>
    <t>1695</t>
  </si>
  <si>
    <t>Решение Череповецкой городской Думы от 03.07.2015 № 110 "Об оказании единовременной социальной помощи"</t>
  </si>
  <si>
    <t>отчетный финансовый 2015 год</t>
  </si>
  <si>
    <t>Объем средств на исполнение расходного обязательства (тыс. руб.)</t>
  </si>
  <si>
    <t xml:space="preserve">текущий финансовый
2016 год </t>
  </si>
  <si>
    <t>плановый период</t>
  </si>
  <si>
    <t>гр.13</t>
  </si>
  <si>
    <t>гр.14</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</si>
  <si>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</si>
  <si>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</si>
  <si>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</si>
  <si>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</si>
  <si>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А-00.005.00</t>
  </si>
  <si>
    <t>А-00.006.00</t>
  </si>
  <si>
    <t>А-00.007.00</t>
  </si>
  <si>
    <t>А-00.007.01</t>
  </si>
  <si>
    <t>А-00.007.02</t>
  </si>
  <si>
    <t>А-00.003.01</t>
  </si>
  <si>
    <t>А-00.003.02</t>
  </si>
  <si>
    <t>А-00.003.03</t>
  </si>
  <si>
    <t>А-00.003.04</t>
  </si>
  <si>
    <t>А-00.003.05</t>
  </si>
  <si>
    <t>А-00.003.06</t>
  </si>
  <si>
    <t>А-00.003.07</t>
  </si>
  <si>
    <t>А-00.003.08</t>
  </si>
  <si>
    <t>А-00.003.09</t>
  </si>
  <si>
    <t>А-00.003.10</t>
  </si>
  <si>
    <t>А-00.003.11</t>
  </si>
  <si>
    <t>А-00.005.01</t>
  </si>
  <si>
    <t>А-00.005.02</t>
  </si>
  <si>
    <t>А-00.005.03</t>
  </si>
  <si>
    <t>А-00.005.04</t>
  </si>
  <si>
    <t>А-00.006.02</t>
  </si>
  <si>
    <t>А-00.006.03</t>
  </si>
  <si>
    <t>А-00.006.04</t>
  </si>
  <si>
    <t>А-00.008.00</t>
  </si>
  <si>
    <t>участие в предупреждении и ликвидации последствий чрезвычайных ситуаций в границах городского округа</t>
  </si>
  <si>
    <t>А-00.010.00</t>
  </si>
  <si>
    <t>А-00.014.00</t>
  </si>
  <si>
    <t>А-00.015.00</t>
  </si>
  <si>
    <t>А-00.016.00</t>
  </si>
  <si>
    <t>А-00.016.01</t>
  </si>
  <si>
    <t>А-00.016.02</t>
  </si>
  <si>
    <t>А-00.016.04</t>
  </si>
  <si>
    <t>А-00.016.05</t>
  </si>
  <si>
    <t>А-00.016.07</t>
  </si>
  <si>
    <t>А-00.016.11</t>
  </si>
  <si>
    <t>А-00.016.12</t>
  </si>
  <si>
    <t>А-00.016.13</t>
  </si>
  <si>
    <t>А-00.016.14</t>
  </si>
  <si>
    <t>А-00.018.00</t>
  </si>
  <si>
    <t>А-00.019.00</t>
  </si>
  <si>
    <t>А-00.019.01</t>
  </si>
  <si>
    <t>А-00.019.02</t>
  </si>
  <si>
    <t>А-00.020.00</t>
  </si>
  <si>
    <t>А-00.020.01</t>
  </si>
  <si>
    <t>А-00.020.02</t>
  </si>
  <si>
    <t>А-00.021.00</t>
  </si>
  <si>
    <t>А-00.022.00</t>
  </si>
  <si>
    <t>А-00.022.01</t>
  </si>
  <si>
    <t>А-00.023.01</t>
  </si>
  <si>
    <t>А-00.023.02</t>
  </si>
  <si>
    <t>А-00.024.00</t>
  </si>
  <si>
    <t>А-00.024.01</t>
  </si>
  <si>
    <t>А-00.024.02</t>
  </si>
  <si>
    <t>А-00.024.03</t>
  </si>
  <si>
    <t>А-00.025.00</t>
  </si>
  <si>
    <t>А-00.026.00</t>
  </si>
  <si>
    <t>А-00.026.01</t>
  </si>
  <si>
    <t>А-00.026.02</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</si>
  <si>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</si>
  <si>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А-00.027.00</t>
  </si>
  <si>
    <t>А-00.027.01</t>
  </si>
  <si>
    <t>А-00.027.02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</si>
  <si>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</si>
  <si>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А-00.028.00</t>
  </si>
  <si>
    <t>А-00.028.01</t>
  </si>
  <si>
    <t>А-00.028.02</t>
  </si>
  <si>
    <t>А-00.028.03</t>
  </si>
  <si>
    <t>А-00.028.04</t>
  </si>
  <si>
    <t>А-00.028.05</t>
  </si>
  <si>
    <t>А-00.028.06</t>
  </si>
  <si>
    <t>А-00.029.00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</si>
  <si>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</si>
  <si>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А-00.030.00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</si>
  <si>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t>
  </si>
  <si>
    <t>А-00.032.00</t>
  </si>
  <si>
    <t>А-00.032.01</t>
  </si>
  <si>
    <t>А-00.032.02</t>
  </si>
  <si>
    <t>А-00.033.00</t>
  </si>
  <si>
    <t>А-00.037.00</t>
  </si>
  <si>
    <t>А-00.037.01</t>
  </si>
  <si>
    <t>А-00.037.02</t>
  </si>
  <si>
    <t>А-00.037.03</t>
  </si>
  <si>
    <t>А-00.038.00</t>
  </si>
  <si>
    <t>А-00.038.01</t>
  </si>
  <si>
    <t>А-00.038.02</t>
  </si>
  <si>
    <t>А-00.038.03</t>
  </si>
  <si>
    <t>А-00.040.00</t>
  </si>
  <si>
    <t>2.</t>
  </si>
  <si>
    <t>Б-00.000.00</t>
  </si>
  <si>
    <t>функционирование органов местного самоуправления</t>
  </si>
  <si>
    <t>Б-00.001.00</t>
  </si>
  <si>
    <t>Б-00.001.01</t>
  </si>
  <si>
    <t>Б-00.001.02</t>
  </si>
  <si>
    <t>Б-00.001.03</t>
  </si>
  <si>
    <t>Б-00.001.04</t>
  </si>
  <si>
    <t>Б-00.001.05</t>
  </si>
  <si>
    <t>Б-00.001.06</t>
  </si>
  <si>
    <t>Б-00.001.07</t>
  </si>
  <si>
    <t>Б-00.001.08</t>
  </si>
  <si>
    <t>Б-00.001.09</t>
  </si>
  <si>
    <t>Б-00.001.10</t>
  </si>
  <si>
    <t>Б-00.001.11</t>
  </si>
  <si>
    <t>Б-00.001.12</t>
  </si>
  <si>
    <t>Б-00.001.13</t>
  </si>
  <si>
    <t>ст. 17, 34</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</si>
  <si>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</si>
  <si>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</si>
  <si>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</si>
  <si>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</si>
  <si>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</si>
  <si>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Б-00.005.04</t>
  </si>
  <si>
    <t>Б-00.005.05</t>
  </si>
  <si>
    <t>Б-00.005.06</t>
  </si>
  <si>
    <t>Б-00.005.07</t>
  </si>
  <si>
    <t>Б-00.005.08</t>
  </si>
  <si>
    <t>Б-00.005.09</t>
  </si>
  <si>
    <t>Б-00.005.10</t>
  </si>
  <si>
    <t>Б-00.005.11</t>
  </si>
  <si>
    <t>Б-00.005.12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</si>
  <si>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</si>
  <si>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Б-00.013.00</t>
  </si>
  <si>
    <t>Б-00.013.01</t>
  </si>
  <si>
    <t>Б-00.013.02</t>
  </si>
  <si>
    <t>Б-00.013.03</t>
  </si>
  <si>
    <t>Б-00.013.04</t>
  </si>
  <si>
    <t>Б-00.015.00</t>
  </si>
  <si>
    <t>Б-00.016.00</t>
  </si>
  <si>
    <t xml:space="preserve">очередной финансовый 
2019 год </t>
  </si>
  <si>
    <t>В-00.000.00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</si>
  <si>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</si>
  <si>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В-01.000.00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</si>
  <si>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</si>
  <si>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</si>
  <si>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</si>
  <si>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</si>
  <si>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</si>
  <si>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</si>
  <si>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</si>
  <si>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Г-01.000.00</t>
  </si>
  <si>
    <t>Г-01.002.00</t>
  </si>
  <si>
    <t>по составлению списков кандидатов в присяжные заседатели</t>
  </si>
  <si>
    <t>на формирование и содержание архивных фондов субъекта Российской Федерации</t>
  </si>
  <si>
    <t>Г-01.004.00</t>
  </si>
  <si>
    <t>Г-01.007.00</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</si>
  <si>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</si>
  <si>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Г-01.021.00</t>
  </si>
  <si>
    <t>Г-01.021.01</t>
  </si>
  <si>
    <t>Г-01.021.02</t>
  </si>
  <si>
    <t>Г-01.021.03</t>
  </si>
  <si>
    <t>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</si>
  <si>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Г-01.021.04</t>
  </si>
  <si>
    <t>Г-01.021.05</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</si>
  <si>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</si>
  <si>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Г-01.027.00</t>
  </si>
  <si>
    <t>Г-01.021.06</t>
  </si>
  <si>
    <t>Г-01.039.00</t>
  </si>
  <si>
    <t>Г-01.039.01</t>
  </si>
  <si>
    <t>Г-01.039.02</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</si>
  <si>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</si>
  <si>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Г-01.040.00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</si>
  <si>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</si>
  <si>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</si>
  <si>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Г-01.041.00</t>
  </si>
  <si>
    <t>Г-01.041.01</t>
  </si>
  <si>
    <t>Г-01.041.02</t>
  </si>
  <si>
    <t>Г-01.041.03</t>
  </si>
  <si>
    <t>Г-01.042.00</t>
  </si>
  <si>
    <t>на организацию и обеспечение отдыха и оздоровления детей (за исключением организации отдыха детей в каникулярное время)</t>
  </si>
  <si>
    <t>Г-01.055.00</t>
  </si>
  <si>
    <t>на осуществление мероприятий в области охраны труда, предусмотренных трудовым законодательством</t>
  </si>
  <si>
    <t>Г-01.059.00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</si>
  <si>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</si>
  <si>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</si>
  <si>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Г-01.069.00</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</si>
  <si>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</si>
  <si>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Г-01.087.00</t>
  </si>
  <si>
    <t>1.4</t>
  </si>
  <si>
    <t>1.5</t>
  </si>
  <si>
    <t>2.1</t>
  </si>
  <si>
    <t>2.2</t>
  </si>
  <si>
    <t>2.3</t>
  </si>
  <si>
    <t>2.4</t>
  </si>
  <si>
    <t>2.5</t>
  </si>
  <si>
    <t>3.</t>
  </si>
  <si>
    <t>3.1.1</t>
  </si>
  <si>
    <t>4.</t>
  </si>
  <si>
    <t>4.1</t>
  </si>
  <si>
    <t>Г-01.091.00</t>
  </si>
  <si>
    <t>Прочие субвенции</t>
  </si>
  <si>
    <t xml:space="preserve">п.п. 3 п. 1 ст. 16 гл. 3                                                                                                                                                                                                  </t>
  </si>
  <si>
    <t xml:space="preserve">п.п. 4 п. 1 ст. 16 гл. 3     </t>
  </si>
  <si>
    <t xml:space="preserve">п.п. 5 п. 1 ст. 16 гл. 3                   </t>
  </si>
  <si>
    <t xml:space="preserve">п.п. 6 п. 1 ст. 16 гл. 3                                                                                                                                                                                </t>
  </si>
  <si>
    <t>п.п. 7 п. 1 ст. 16 гл. 3</t>
  </si>
  <si>
    <t xml:space="preserve">п.п. 7.1 п. 1 ст. 16 гл. 3               </t>
  </si>
  <si>
    <t>п.п. 8 п. 1 ст. 16 гл. 3</t>
  </si>
  <si>
    <t xml:space="preserve">п.п. 10 п. 1 ст. 16 гл. 3                                                                                                                                                                                                                                                                                                                                                                                                                                                                                                                                                                                                                                                                                                                  </t>
  </si>
  <si>
    <t>п.п. 11 п. 1 ст. 16 гл. 3</t>
  </si>
  <si>
    <t>п.п. 13 п. 1 ст. 16 гл. 3</t>
  </si>
  <si>
    <t>п.п. 15 п. 1 ст. 16 гл. 3</t>
  </si>
  <si>
    <t>п.п. 16 п. 1 ст. 16 гл. 3</t>
  </si>
  <si>
    <t>п.п. 17 п. 1 ст. 16 гл. 3</t>
  </si>
  <si>
    <t>п.п. 17.1 п. 1 ст. 16 гл. 3</t>
  </si>
  <si>
    <t>п.п. 18 п. 1 ст. 16 гл. 3</t>
  </si>
  <si>
    <t>п.п. 19 п. 1 ст. 16 гл. 3</t>
  </si>
  <si>
    <t>п.п. 20 п. 1 ст. 16 гл. 3</t>
  </si>
  <si>
    <t>п.п. 22 п. 1 ст. 16 гл. 3</t>
  </si>
  <si>
    <t>п.п. 23 п. 1 ст. 16 гл. 3</t>
  </si>
  <si>
    <t>п.п. 24 п. 1 ст. 16 гл. 3</t>
  </si>
  <si>
    <t>п.п. 25 п. 1 ст. 16 гл. 3</t>
  </si>
  <si>
    <t>п.п. 26 п. 1 ст. 16 гл. 3</t>
  </si>
  <si>
    <t>п.п. 26.1 п. 1 ст. 16 гл. 3</t>
  </si>
  <si>
    <t>п.п. 28 п. 1 ст. 16 гл. 3</t>
  </si>
  <si>
    <t>п.п. 29 п. 1 ст. 16 гл. 3</t>
  </si>
  <si>
    <t>п.п. 37 п. 1 ст. 16 гл. 3</t>
  </si>
  <si>
    <t xml:space="preserve">п. 9 ст. 34 гл. 6        </t>
  </si>
  <si>
    <t>части 1, 2 п.п. 7 п. 1 ст. 17 гл. 3</t>
  </si>
  <si>
    <t>п.п. 8.1 п. 1 ст. 17 гл. 3</t>
  </si>
  <si>
    <t xml:space="preserve">п.п. 8.2 п. 1 ст. 17 гл. 3    </t>
  </si>
  <si>
    <t xml:space="preserve">ст. 19, 20 гл.4  </t>
  </si>
  <si>
    <t xml:space="preserve">п. 1 ст. 16.1 гл. 3                                                                                                                                                                                         </t>
  </si>
  <si>
    <t>п.п. 9 п. 1 ст. 16.1 гл. 3</t>
  </si>
  <si>
    <t>Постановление Правительства Вологодской области от 26.12.2013 № 1773 "Об утверждении Порядка составления списков кандидатов в присяжные заседатели для федеральных судов общей юрисдикции"</t>
  </si>
  <si>
    <t>Г-01.042.01</t>
  </si>
  <si>
    <t>Г-01.042.02</t>
  </si>
  <si>
    <t>Распоряжение мэрии города от 28.01.2016 № 57-р "О выделении денежных средств  на проведение технической инвентаризации"</t>
  </si>
  <si>
    <t>28.01.2016-31.12.2016</t>
  </si>
  <si>
    <t>Постановление мэрии города от 10.10.2013 № 4812 "Об утверждении муниципальной программы "Развитие земельно-имущественного комплекса города Череповца" на 2014-2022 годы"</t>
  </si>
  <si>
    <t>расходы за предоставление справок о доле в строении при заключении договора аренды земельного участка</t>
  </si>
  <si>
    <t>Распоряжение мэрии города от 27.01.2016 № 50-р "О выделении денежных средств на подготовку справок о доле в строении"</t>
  </si>
  <si>
    <t>27.01.2016-31.12.2016</t>
  </si>
  <si>
    <t>расходы на содержание имущества казны города (оплата коммунальных услуг, текущее содержание и охрана объектов, приообретение материалов для ремонта, прочие работы), организацию хранения документов (услуги архива)</t>
  </si>
  <si>
    <t>Распоряжение мэрии города от 28.01.2016 № 54-р "О выделении денежных средств на обработку документов и сдачу их в городской архив"</t>
  </si>
  <si>
    <t>Решение Череповецкой городской Думы от 15.12.2014 № 240 "О городском бюджете на 2015 год и плановый период 2016 и 2017 года"</t>
  </si>
  <si>
    <t>Решение Череповецкой городской Думы от 17.12.2015 № 218 "О городском бюджете на 2016 год"</t>
  </si>
  <si>
    <t>Постановление мэрии города от 10.10.2013 № 4807 "Об утверждении муниципальной программы "Обеспечение жильем отдельных категорий граждан" на 2014 - 2020 годы"</t>
  </si>
  <si>
    <t>расходы на предоставление социальных выплат на приобретение (строительство) жилья молодыми семьями</t>
  </si>
  <si>
    <t>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</si>
  <si>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</si>
  <si>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09.12.2011 № 5361 "О порядке расходования субвенций на передаваемые полномочия  в сфере архивного дела"</t>
  </si>
  <si>
    <t>Постановление мэрии города от 04.02.2011 № 362 "Об осуществлении отдельных государственных полномочий в сфере охраны окружающей среды"</t>
  </si>
  <si>
    <t>Постановление мэрии города от 21.06.2011 № 2621 "О порядке расходования субвенций на передаваемые государственные полномочия в сфере охраны окружающей среды"</t>
  </si>
  <si>
    <t>Постановление мэрии города от 10.10.2012 № 5373 "Об утверждении муниципальной программы "Поддержка и развитие малого и среднего предпринимательства в городе Череповце на 2013-2019 годы"</t>
  </si>
  <si>
    <t>Постановление мэрии города от 10.10.2012 № 5376 "Об утверждении муниципальной программы "Развитие молодежной политики" на 2013-2019 годы"</t>
  </si>
  <si>
    <t>Постановление мэрии города от 10.10.2013 № 4806 "Об  утверждении муниципальной программы "iCity - Современные информационные технологии г. Череповца" на 2014 -2020 годы"</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</si>
  <si>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</si>
  <si>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</si>
  <si>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расходы на судебные издержки и исполнение судебных решений, актов</t>
  </si>
  <si>
    <t>Муниципальный контракт; кредитный договор от 06.08.13 0130300000313000027-0245144-01;8638/0/131484</t>
  </si>
  <si>
    <t>Договор о предоставлении бюджетного кредита на пополнение остатков на счетах бюджетов субъектов Российской Федерации(местных бюджетов (доп.соглашения от 09.03.2016, от 29.04.2016, от 10.06.2016, от 22.06.2016, от 15.08.2016, от 07.10.2016)</t>
  </si>
  <si>
    <t>Контракт; кредитный договор от 24.10.2016 №0130300041116000002-0245144-01; 8638/0/16197</t>
  </si>
  <si>
    <t>Контракт; кредитный договор от 06.06.2016 №0130300041116000001-0245144-01; 0010/078-16</t>
  </si>
  <si>
    <t>Контракт; кредитный договор от 20.10.2015 №0130300041115000003-0245144-01;8638/0/151467</t>
  </si>
  <si>
    <t>10.12.2013 - 09.12.2015</t>
  </si>
  <si>
    <t>26.03.2014 -24.03.2016</t>
  </si>
  <si>
    <t>29.02.2016-25.11.2016</t>
  </si>
  <si>
    <t>20.10.2015-20.10.2016</t>
  </si>
  <si>
    <t xml:space="preserve"> ст. 28, глава 4 
Устава</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</si>
  <si>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2014-2019 годы"</t>
  </si>
  <si>
    <t>расходы на профессиональную подготовку и переподготовку, курсы повышения квалификации работников</t>
  </si>
  <si>
    <r>
      <t xml:space="preserve">
0103, 0106, 0412,</t>
    </r>
    <r>
      <rPr>
        <sz val="11"/>
        <color rgb="FFFF0000"/>
        <rFont val="Times New Roman"/>
        <family val="1"/>
        <charset val="204"/>
      </rPr>
      <t xml:space="preserve"> </t>
    </r>
    <r>
      <rPr>
        <sz val="11"/>
        <rFont val="Times New Roman"/>
        <family val="1"/>
        <charset val="204"/>
      </rPr>
      <t>0505, 0605, 0709, 0804,</t>
    </r>
    <r>
      <rPr>
        <sz val="11"/>
        <color rgb="FFFF0000"/>
        <rFont val="Times New Roman"/>
        <family val="1"/>
        <charset val="204"/>
      </rPr>
      <t xml:space="preserve"> </t>
    </r>
    <r>
      <rPr>
        <sz val="11"/>
        <rFont val="Times New Roman"/>
        <family val="1"/>
        <charset val="204"/>
      </rPr>
      <t>1105</t>
    </r>
  </si>
  <si>
    <t>расходы на приобретение и услуги финансовой аренды (лизинга) специализированной техники для содержания и ремонта улично-дорожной сети города</t>
  </si>
  <si>
    <t>Решение Череповецкой городской Думы от 17.12.2015 № 219 "О Программе социально-экономического развития города Череповца на 2016 год"</t>
  </si>
  <si>
    <t>01.01.2016-31.12.2016</t>
  </si>
  <si>
    <t>Распоряжение мэрии от 15.04.2016 № 328-р "Об осуществлении расходов на оплату работ (услуг), выполняемых в целях благоустройства территории общего пользования города Череповца"</t>
  </si>
  <si>
    <t>06.06.2016, не установлен</t>
  </si>
  <si>
    <t>расходы на обслуживание и обследование мостовых сооружений через МКУ "Спецавтотранс"</t>
  </si>
  <si>
    <t>Распоряжение мэрии города от 23.09.2015 № 557-р "О выделении денежных средств из резервного фонда мэрии города"</t>
  </si>
  <si>
    <t>расходы на текущее содержание и ремонт улично-дорожной сети, текущее содержание и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(областной дорожный фонд); мероприятия в рамках реализации подпрограммы "Безбарьерная среда"; устройство автобусных остановок парковочных карманов на землях общего пользования</t>
  </si>
  <si>
    <t>Постановление мэрии города от 08.10.2013 № 4729 "Об утверждении муниципальной программы "Социальная поддержка граждан на 2014-2019 годы"</t>
  </si>
  <si>
    <t>расходы на повышение эффективности мероприятий, направленных на обеспечение безопасного передвижения на улицах города участников дорожного движения</t>
  </si>
  <si>
    <t>0408, 0409</t>
  </si>
  <si>
    <t>расходы на капитальный ремонт жилищного фонда</t>
  </si>
  <si>
    <t>расходы на содержание и ремонт временно незаселенных жилых помещений муниципального жилищного фонда (в том числе оплата коммунальных услуг)</t>
  </si>
  <si>
    <t xml:space="preserve">Постановление мэрии города от 18.04.2013 № 1695 "О порядке осуществления контроля за незаселенными жилыми помещениями муниципального жилищного фонда" </t>
  </si>
  <si>
    <t>14.05.2013, не установлен</t>
  </si>
  <si>
    <t>Постановление мэрии города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</si>
  <si>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расходы на благоустройство и содержание кладбищ</t>
  </si>
  <si>
    <t xml:space="preserve">ст. 13 гл. 2   </t>
  </si>
  <si>
    <t>расходы на организацию сбора от населения города отработанных осветительных устройств, электрических ламп и иных ртутьсодержащих отходов (субсидии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</si>
  <si>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расходы на вывоз брошенных транспортных средств и самовольно установленных временных объектов с территории города</t>
  </si>
  <si>
    <t>01.03.2012, не установлен</t>
  </si>
  <si>
    <t>06.11.2008, не установлен</t>
  </si>
  <si>
    <t>01.01.2000, не установлен</t>
  </si>
  <si>
    <t>расходы на благоустройство (текущее содержание парков, скверов, газонов; ремонт объектов благоустройства, ремонт тротуаров; благоустройство и содержание пляжей; украшение города; содержание сетей дождевой канализации; возмещение затрат на содержание хлораторных станций на кладбище № 4; вывоз тел умерших людей; приобретение, изготовление и установка урн, скамеек; озеленение территорий общего пользования; оплата электроэнергии на сетях наружного освещения; возмещение затрат по обеспечению искусственного освещения общегородских территорий и регламентируемого режима работы светофорных объектов; ремонт световой иллюминации; призовой фонд конкурса "Цветущий город")</t>
  </si>
  <si>
    <t>18.05.2010, не установлен</t>
  </si>
  <si>
    <t xml:space="preserve">Постановление мэрии от 27.03.2009 № 1052 "Опорядке предоставления из бюджета города субсидий на возмещение затрат по текущему содержанию линий наружного освещения и светофорных объектов" </t>
  </si>
  <si>
    <t>расходы на формирование положительного имиджа Череповца на внутреннем, межрегиональном и международном уровнях посредством проведения имеджевых мероприятий, стимулирующих формирование общественного мнения</t>
  </si>
  <si>
    <t xml:space="preserve">Решение Череповецкой городской Думы от 31.03.2014 № 58 "О Положении о департаменте жилищно-коммунального хозяйства мэрии города Череповца" </t>
  </si>
  <si>
    <t>Постановление мэрии города от 10.10.2013 № 4811 "О муниципальной программе "Развитие жилищно-коммунального хозяйства города Череповца" на 2014 - 2019 годы"</t>
  </si>
  <si>
    <t>0501, 0801</t>
  </si>
  <si>
    <t xml:space="preserve">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 </t>
  </si>
  <si>
    <t>27.11.2009, не установлен</t>
  </si>
  <si>
    <t>Постановление мэрии от 09.10 2013 № 4748 "О муниципальной программе «Развитие внутреннего и въездного туризма в г.Череповце на 2014-2022 годы»</t>
  </si>
  <si>
    <t>Решение Череповецкой городской Думы Вологодской области от 25.06.2013№ 121 "О наделении полномочиями"</t>
  </si>
  <si>
    <t xml:space="preserve">Постановление мэрии города от 17.12.2003 № 5324 "О социальной поддержке пенсионеров на условиях договора пожизненного содержания с иждивением" </t>
  </si>
  <si>
    <t xml:space="preserve">Решение Череповецкой городской Думы от 29.01.2008 № 9 "О гарантиях, предоставляемых гражданам на условиях договора пожизненного содержания с иждивением"
</t>
  </si>
  <si>
    <t>19.05.2011, не установлен</t>
  </si>
  <si>
    <t xml:space="preserve">Постановление мэра от 22.05.2008 № 1836 "О порядке предоставления субсидий на капитальный ремонт многоквартирных домов" </t>
  </si>
  <si>
    <t xml:space="preserve">27.05.2008, не установлен   </t>
  </si>
  <si>
    <t>Постановление мэрии города от 10.10.2013 № 4810 "Об утверждении муниципальной программы "Реализация градостроительной политики города Череповца" на 2014-2022 годы"</t>
  </si>
  <si>
    <t>Распоряжение мэрии города от 18.03.2014 № 175-р "О выделении денежных средств на подготовку проектной документации"</t>
  </si>
  <si>
    <t>18.03.2014, не установлен</t>
  </si>
  <si>
    <t>расходы на разработку архитектурно-градостроительных проектов (обеспечение внесения изменений в Генеральный план города Череповца; внесение изменений в Правила землепользования и застройки города Череповца; информирование о возможном предоставлении участка; внесение изменений в местные нормативы градостороительного проектирования; обеспечение разработки Проекта планировки под малоэтажное строительство для многодетных семей (131.132 мкр.); обеспечение разработки проектов планировки Южной части Заягорбского района; границ муниципального образования город Череповец и закрепления границ в натуре; схемы озеленения города с проектированием скверов и бульваров (Индустриальный, Заягорбский и Северный районы); обеспечение выполнения историко-культурной экспертизы проекта зон охраны объектов культурного наследия города Череповца; обеспечение  разработки проектов планировки и проектов межевания территории в Зашекснинском районе (восточнее 127,128 мкр.), в Заягорбском районе (северо-восточнее 26 мкр.), Восточной части Заягорбского района)</t>
  </si>
  <si>
    <t xml:space="preserve">Федеральный закон от 21.12.1994 № 69-ФЗ "О пожарной безопасности"                        </t>
  </si>
  <si>
    <t>26.12.1994, не установлен</t>
  </si>
  <si>
    <t>0701, 0702, 0703, 0709</t>
  </si>
  <si>
    <t>Постановление мэрии города от 10.10.2012 № 5366 "Об утверждении муниципальной программы "Развитие образования" на 2013 - 2022 годы"</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</si>
  <si>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</si>
  <si>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0702, 0703, 0709</t>
  </si>
  <si>
    <t>Решение Череповецкой городской Думы от 25.12. 2012 № 260 "О дополнительных расходах городского бюджета на выполнение переданных отдельных государственных полномочий в сфере образования"</t>
  </si>
  <si>
    <t xml:space="preserve">Постановление мэрии города от 10.10.2014 № 5485 "О ведомственной целевой программе "Укрепление материально-технической базы образовательных учреждений города и обеспечение их безопасности" на 2015 - 2017 годы" </t>
  </si>
  <si>
    <t>расходы на реализацию мероприятия" Энергосбережение и повышение энергетической эффективности на территории муниципального образования "Город Череповец" на 2014-2019 годы"</t>
  </si>
  <si>
    <t xml:space="preserve">Постановление мэрии от 10.10.2013 № 4808 "О муниципальной программе "Энергосбережение и повышение энергетической эффективности на территории муниципального образования «Город Череповец» на 2014-2019 годы» </t>
  </si>
  <si>
    <t>0401, 0702</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</si>
  <si>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</si>
  <si>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0401, 0701</t>
  </si>
  <si>
    <t>Постановление мэрии города от 07.06.2013 № 2546 "Об утверждении плана мероприятий ("дорожной карты") "Изменения, направленные на повышение эффективности образования" на 2013 - 2018 годы"</t>
  </si>
  <si>
    <t>Постановление мэрии города от 19.01.2015 № 70 "Об утверждении стандарта качества предоставления муниципальной услуги по реализации основных общеобразовательных программ - образовательных программ дошкольного образования, начального общего образования, основного общего образования, среднего общего образования, в том числе адаптированных основных общеобразовательных программ"</t>
  </si>
  <si>
    <t xml:space="preserve">Решение Череповецкой городской  Думы от 26.01.2010 4 "О Положении об управлении образования мэрии города Череповца"      </t>
  </si>
  <si>
    <t>Решение Череповецкой городской Думы от 24.12.2013 № 255 "Об утверждении Положения о системе оплаты труда работников муниципального бюджетного учреждения "Централизованная бухгалтерия по обслуживанию учреждений образования"</t>
  </si>
  <si>
    <t>01.01.2014-31.07.2015</t>
  </si>
  <si>
    <t xml:space="preserve">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
</t>
  </si>
  <si>
    <t>Постановление мэрии города от 10.11.2015 № 5897 "О создании муниципального казенного учреждения "Централизованная бухгалтерия  по обслуживанию учреждений образования" путем изменения типа существующего муниципального бюджетного учреждения"</t>
  </si>
  <si>
    <t>расходы на оказание муниципальных услуг муниципальным автономным учреждением "Центр социального питания"</t>
  </si>
  <si>
    <t>Решение Череповецкой городской Думы от 05.10.2015 № 143 "Об утверждении Положения о системе оплаты труда работников муниципального автономного учреждения "Центр социального питания"</t>
  </si>
  <si>
    <t>расходы на выплату городских стипендий одаренным детям, городских премий золотым и серебряным медалистам</t>
  </si>
  <si>
    <t>Решение Череповецкой городской Думы от 28.05.2012 № 97 "О мерах социальной поддержки"</t>
  </si>
  <si>
    <t>Решение Череповецкой городской Думы от 30.10.2012 № 203 "О мерах социальной поддержки работников муниципальных дошкольных образовательных учреждений"</t>
  </si>
  <si>
    <t>расходы на льготное питание обучающихся</t>
  </si>
  <si>
    <t>Постановление Правительства Вологодской области от 22.10.2012 № 1243 "О государственной программе "Развитие образования Вологодской области на 2013 - 2017 годы"</t>
  </si>
  <si>
    <t>расходы на обеспечение льготным питанием обучающихся по очной форме обучения в муниципальных общеобразовательных организациях из числа детей из малоимущих семей, многодетных семей, детей, состоящих на учете в противотуберкулезном диспансере</t>
  </si>
  <si>
    <t>Закон Вологодской области от 17.07.2013 № 3140-ОЗ "О мерах социальной поддержки отдельных категорий граждан в целях реализации права на образование"</t>
  </si>
  <si>
    <t>Г-01.091.01</t>
  </si>
  <si>
    <t>расходы на оплату родителям за дистанционное обучение</t>
  </si>
  <si>
    <t>Г-01.091.02</t>
  </si>
  <si>
    <t>Г-01.091.03</t>
  </si>
  <si>
    <t>расходы на на реализацию мероприятий, включенных в подпрограмму "Доступная среда"на 2011-2020 годы</t>
  </si>
  <si>
    <t xml:space="preserve">расходы на на реализацию мероприятий, включенных в программу </t>
  </si>
  <si>
    <t>Г-01.091.04</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</si>
  <si>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 финансовый контроль)</t>
  </si>
  <si>
    <t>расходы на содержание муниципального казенного учреждения "Финансово-бухгалтерский центр", начало функционирования учреждения с 10 ноября 2015 года</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</si>
  <si>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</si>
  <si>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Решение Череповецкой городской Думы от 15.12.2014 № 240 "О городском бюджете на 2015 год и плановый период 2016 и 2017 годов"</t>
  </si>
  <si>
    <t>01.01.2015 - 31.12.2015</t>
  </si>
  <si>
    <t>Решение Череповецкой городской Думы от 17.12.2015 № 218 "О городском бюджете на 2016 год"</t>
  </si>
  <si>
    <t>01.01.2016 - 31.12.2016</t>
  </si>
  <si>
    <t>расходы на обеспечение первичных мер пожарной безопасности в городе (установка, ремонт и обслуживание установок автоматической пожарной сигнализации и систем оповещения управления эвакуации людей при пожаре, ремонт и оборудование эвакуационных путей зданий, ремонт и обслуживание электрооборудования  зданий, огнезащитная обработка деревянных и металлических конструкций зданий, декорации и одежды сцены и проведение экспертизы)</t>
  </si>
  <si>
    <t>расходы на оказание муниципальных услуг по предоставлению дополнительного образования, в области предоставления общеразвивающих программ искусств, в области предоставления предпрофессиональных программ, укрепление материально-технической базы муниципальных учреждений культуры, в том числе дополнительного образования сферы искусств</t>
  </si>
  <si>
    <t>0702, 0703</t>
  </si>
  <si>
    <t xml:space="preserve">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 </t>
  </si>
  <si>
    <t xml:space="preserve">27.03.2014, не установлен </t>
  </si>
  <si>
    <t>расходы на оказание муниципальных услуг, выполнение работ и субсидии на иные цели учреждениями культуры (библиотеки), сохранение кадрового состава учреждений</t>
  </si>
  <si>
    <t>расходы на комплектование библиотечных фондов, предоставление пользователям информационных продуктов, подписка на печатные периодические издания</t>
  </si>
  <si>
    <t>расходы на пропаганду здорового обраха жизни</t>
  </si>
  <si>
    <t>расходы на оказание муниципальных услуг, выполнение работ и субсидии на иные цели учреждениями культуры (дворцы культуры, театры), в соответствии с уставной деятельностью учреждений</t>
  </si>
  <si>
    <t>расходы на сохранение нематериального культурного наследия народов традиционной народной культуры, приобщение населения города к народным традициям, старинному быту и обычаям русского народа</t>
  </si>
  <si>
    <t>расходы на оказание муниципальных услуг, выполнение работ и субсидии на иные цели учреждениями культуры (музеи), предоставление доступа к музейным коллекциям (фондам)</t>
  </si>
  <si>
    <t xml:space="preserve">Федеральный закон от 26.05.1996 № 54-ФЗ "О музейном фонде Российской Федерации и музеях в Российской Федерации"                                                                                                                                                    </t>
  </si>
  <si>
    <t xml:space="preserve">27.05.1996, не установлен
       </t>
  </si>
  <si>
    <t xml:space="preserve">расходы на выполнение работ по организации досуга населения на базе парков культуры отдыха, организации и проведению культурно-досуговых мероприятий (парки), обеспечению сохранности и целостности историко-архитектурного комплекса, исторической среды и ландшафтов, укрепление материально-технической базы муниципальных учреждений </t>
  </si>
  <si>
    <t>Постановление мэрии города от 31.12.2015 № 6913 «О реорганизации муниципального бюджетного учреждения культуры «Дом музыки и кино» и муниципального автономного учреждения культуры «Городское объединение парков культуры и отдыха»</t>
  </si>
  <si>
    <t>Постановление мэрии города от 10.05.2016 № 1851 "О внесении изменений в устав муниципального бюджетного  учреждения культуры «Дом музыки и кино»</t>
  </si>
  <si>
    <t>10.05.2016, не установлен</t>
  </si>
  <si>
    <t>Постановление мэрии города от 03.11.2015 № 5800 "О создании муниципального казенного учреждения "Централизованная бухгалтерия по обслуживанию учреждений культуры"</t>
  </si>
  <si>
    <t>ст. 9, 38, 39</t>
  </si>
  <si>
    <t>Федеральный Закон от 04.12.2007 № 329-ФЗ «О физической культуре и спорте в Российской Федерации»</t>
  </si>
  <si>
    <t>30.03.2008, не установлен</t>
  </si>
  <si>
    <t>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t>
  </si>
  <si>
    <t xml:space="preserve">Постановление мэрии города Череповца от 28.12.2015 № 6792 «О переименовании и внесении изменений в устав муниципального казенного учреждения «Централизованная бухгалтерия по обслуживанию учреждений физической культуры и спорта» </t>
  </si>
  <si>
    <t>28.12.2015, не установлен</t>
  </si>
  <si>
    <t>0605, 0701, 0702, 0703, 0709, 0801</t>
  </si>
  <si>
    <t>расходы на организацию мероприятий по экологическому образованию и воспитанию населения, сбор и анализ информации о факторах окружающей среды и оценка их влияния на здоровье человека</t>
  </si>
  <si>
    <t xml:space="preserve">расходы на выполнение функций комитетом охраны окружающей среды города </t>
  </si>
  <si>
    <t>Решение Череповецкой городской Думы от 05.04.2016 № 66 "О Положении о комитете охраны окружающей среды мэрии города Череповца"</t>
  </si>
  <si>
    <t>05.04.2016, не установлен</t>
  </si>
  <si>
    <t>Распоряжение мэрии города от 15.04.2016 № 327-р "О выделении денежных средств на осуществление расходов и выплат по решению суда, связанных с владением, распоряжением, и использованием муниципального имущества"</t>
  </si>
  <si>
    <t>15.04.2016-31.12.2016</t>
  </si>
  <si>
    <t>10.10.2013, не установлен (01.01.2014-31.12.2019)</t>
  </si>
  <si>
    <t>Постановление мэрии города от 17.12.2014 № 6839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права на заключение концессионного соглашения, права на заключение договора об освоении (о комплексном освоении) территории в целях строительства жилья экономического класса, а также права на заключение договора о развитии застроенной территории"</t>
  </si>
  <si>
    <t>17.12.2014, не установлен</t>
  </si>
  <si>
    <t>22.01.2015 - 31.12.2015</t>
  </si>
  <si>
    <t>Распоряжение мэрии города от 28.01.2016 № 55-р "О выделении денежных средств на размещение информации в официальных печатных изданиях"</t>
  </si>
  <si>
    <t>Распоряжение мэрии города от 22.01.2015 № 25-р "О выделении денежных средств  на оценку рыночной стоимости земельных участков в целях оспаривания их кадастровой стоимости"</t>
  </si>
  <si>
    <t>Распоряжение мэрии города от 14.10.2015 № 604-р "О реализации договора о развитии застроенной территории"</t>
  </si>
  <si>
    <t>30.08.2016, не установлен</t>
  </si>
  <si>
    <t>расходы на проведение предпродажной подготовки земельных участков (права их аренды) и объектов недвижимости, оценку рыночной стоимости земельных участков в целях оспаривания их кадастровой стоимости, оценку права на заключение договора о развитии застроенных территорий, разработку ставок арендной платы за размещение нестационарных объектов, организацию сервитутов, мероприятий по изъятию земельных участков для муниципальных нужд, публикация информационных сообщений с перечнем земельных участоков, предоставляемых многодетным семьям,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</si>
  <si>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2014-2019 годы</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</si>
  <si>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</si>
  <si>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расходы на капитальный ремонт здания по адресу: ул.Жукова, 2, Многофункциональный центр предоставления государственных и муниципальных услуг в г.Череповце</t>
  </si>
  <si>
    <t>Постановление мэрии города от 12.02.2016 № 604 "О принятии решения о заключении долгосрочных муниципальных контрактов на выполнение строительно-монтажных работ по объекту "Индустриальный парк "Череповец". Инженерная и транспортная инфраструктура территории"</t>
  </si>
  <si>
    <t>12.02.2016-31.12.2017</t>
  </si>
  <si>
    <t>Распоряжение мэрии города от 15.04.2016 № 326-р "Об использовании субсидий на реализацию мероприятий по строительству и(или)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t>
  </si>
  <si>
    <t>Постановление мэрии города от 19.10.2016 № 4689 "О принятии  решения о заключении долгосрочных муниципальных контрактов на приобретение специализированной техники с дополнительным оборудованием"</t>
  </si>
  <si>
    <t>19.10.2016, не установлен</t>
  </si>
  <si>
    <t>Постановление мэрии города от 08.08.2016 № 3502 "О принятии ршения о заключении долгосрочного контракта на выполнение строительно-монтажных работ по объекту "Реконструкция моста через реку Кошту"</t>
  </si>
  <si>
    <t>08.08.2016-31.12.2017</t>
  </si>
  <si>
    <t>Распоряжение мэрии города от 20.05.2016 № 454-р "Об использовании субсидии на осуществление дорожной деятельности за счет ассигнований Дорожного фонда Вологодской области"</t>
  </si>
  <si>
    <t>20.05.2016-31.12.2016</t>
  </si>
  <si>
    <t>Распоряжение мэрии города от 31.07.2015 № 451-р Об использовании иного межбюджетного трансферта на реализацию мероприятий региональных программ в сфере дорожного хозяйства по  решениям Правительства Российской Федерации в рамках подпрограммы "Дорожное хозяйство" государственной программы Российской Федерации "Развитие транспортной системы"</t>
  </si>
  <si>
    <t>31.07.2015-31.12.2015</t>
  </si>
  <si>
    <t>Соглашение Департамента дорожного хозяйства и транспорта Вологодской области от 18.04.2016 № С-28/1 "О предоставлении в 2016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</si>
  <si>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18.04.2016-31.12.2016</t>
  </si>
  <si>
    <t>Соглашение Департамента дорожного хозяйства и транспорта Вологодской области от 29.07.2015 № СТ-28/1 "О предоставлении в 2015 году иных межбюджетных трансфертов из областного бюджета бюджету муниципального образования "Город Череповец" на реализацию мероприятий региональных программ в сфере дорожного хояйства по решениям Правительства Российской Федерации в рамках подпрограммы "Дорожное хозяйство"  государственной программы Российской Федерации "Развитие транспортной системы"</t>
  </si>
  <si>
    <t>29.07.2015-31.12.2015</t>
  </si>
  <si>
    <t>расходы на проведение аварийно-спасательных и других неотложных работ по ликвидации последствий взрыва в гаражном сооружении в районе ул. Стройиндустрии, 4</t>
  </si>
  <si>
    <t>11.10.2016-31.12.2016</t>
  </si>
  <si>
    <t>Распоряжение мэрии города от 14.05.2015 № 267-р "Об использовании субсидии из областного бюджета на реализацию подпрограммы "Развитие системы отдыха детей их оздоровления и занятости в Вологодской области" государственной программы " Социальная поддержка  граждан Вологодской области на 2014- 2018 годы"</t>
  </si>
  <si>
    <t>14.05.2015-31.12.2018</t>
  </si>
  <si>
    <t>Распоряжение мэрии города от 07.05.2015 № 242-р "Об использовании субсидии из областного бюджета на строительство и реконструкцию объектов социальной и коммунальной инфраструктур муниципальной собственности"</t>
  </si>
  <si>
    <t>07.05.2015-31.12.2015</t>
  </si>
  <si>
    <t>Постановление Правительства Вологодской области от 21.06.2011 № 726 "Об утверждении долгосрочной целевой программы "Реконструкция и строительство детских садов на территории  Вологодской области" на 2012-2020 годы"</t>
  </si>
  <si>
    <t>01.01.2012, не установлен (01.01.2012-31.12.2020)</t>
  </si>
  <si>
    <t>0503, 1105</t>
  </si>
  <si>
    <t>Постановление мэрии города от 06.07.2016 № 2964 "О принятии решения о заключении долгосрочного муниципальныого контракта на выполнение работ по строительству объекту "Ритуальный центр"</t>
  </si>
  <si>
    <t>06.07.2016-31.12.2018</t>
  </si>
  <si>
    <t>расходы предусмотрены в 2015 году на инженерные изыскания кладбища № 5 и приведение территорий в состояние, отвечающие нормативным требованиям для проведения захоронений на кладбище № 4; в 2016 году на реконструкцию кладбищ № 1 и № 2, в 2017 году на реконструкцию кладбища № 4; с 2016 года осуществляются расходы на строительство ритуального центр</t>
  </si>
  <si>
    <t>Постановление мэрии города от 25.07.2013 № 3498 "О принятии решения о заключении долгосрочного муниципального контракта на выполнение инженерных изысканий по объекту "Полигон твердых бытовых отходов (ТБО) №2"</t>
  </si>
  <si>
    <t>11.03.2015-31.12.2015</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</si>
  <si>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</si>
  <si>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</si>
  <si>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22.07.2014, не установлен</t>
  </si>
  <si>
    <t>0709, 0804</t>
  </si>
  <si>
    <t>расходы на капитальный ремонт фасада здания МБУ "ЦБ по обслуживанию учреждений образования " (пр. Победы, 91), Капитальный ремонт внутренней канализации и санузлов  МКУ "Централизованная бухгалтерия по обслуживанию учреждений культуры" (Советский пр, 35а)</t>
  </si>
  <si>
    <t>расходы на развитие внутреннего и въездного туризма в городе, организационно-методическое обеспечение туристкой деятельности, продвижение городского туристского продукта на российском рынке, развитие туристской, инженерной и транспортной инфраструктур, строительство туристско-рекреационного кластера "Центральная городская набережная"</t>
  </si>
  <si>
    <t>Распоряжение мэрии города от 27.01.2015 № 37-р "О порядке формирования и предоставления сведений о земельных участках"</t>
  </si>
  <si>
    <t>расходы на формирование сведений о земельных участках</t>
  </si>
  <si>
    <t>Постановление мэрии города от 05.02.2015 № 583 "Об утверждении Порядка предоставления субсидий из городского бюджета"</t>
  </si>
  <si>
    <t>Постановление мэрии города от 08.05.2015 № 2678 "Об утверждении Порядка предоставления субсидий из городского бюджета"</t>
  </si>
  <si>
    <t>08.05.2015, не установлен</t>
  </si>
  <si>
    <t xml:space="preserve">расходы на денежную компенсацию на оплату расходов по найму (поднайму) жилых помещений специалистам учреждений здравоохранения Вологодской области </t>
  </si>
  <si>
    <t>26.05.2015, не установлен</t>
  </si>
  <si>
    <t xml:space="preserve">Распоряжение мэрии города от 08.05.2015 № 244-р "О выделении денежных средств из резервного фонда мэрии города" </t>
  </si>
  <si>
    <t>Распоряжение мэрии города от 08.08.2014 № 441-р "Об использовании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</si>
  <si>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расходы на обеспечение предоставления гражданам субсидий, ежемесячных денежных компенсаций расходов на оплату жилого помещения и коммунальных услуг (в том числе многодетным семьям), обеспечение мер социальной поддержки по оплате жилых помещений и коммунальных услуг  гражданам, пострадавшим от воздействия радиации, отдельным категориям ветеранов и инвалидам, обеспечение средствами ухода за новорожденными детьми из нуждающихся семей, предоставление государственной социальной помощи, возмещение специализированным  службам расходов по погребению</t>
  </si>
  <si>
    <t>Постановление Правительства Вологодской области от 28.10.2013 № 1098 "О государственной программе "Социальная поддержка граждан в Вологодской области на 2014-2018 годы"</t>
  </si>
  <si>
    <t>Закон Вологодской области от 16.03.2015 № 3602-ОЗ "Об охране семьи, материнства, отцовства и детства в Вологодской области"</t>
  </si>
  <si>
    <t>28.03.2015, не установлен</t>
  </si>
  <si>
    <t>Постановление Правительства Вологодской области от 14.12.2005 № 761 "О предоставлении субсидий на оплату жилого помещения и коммунальных услуг"</t>
  </si>
  <si>
    <t>Постановление Правительства Вологодской области от 27.12.2011 № 1704 "О Порядке обеспечения новорожденных детей из малоимущих или нуждающихся семей средствами ухода"</t>
  </si>
  <si>
    <t>25.01.2012, не установлен</t>
  </si>
  <si>
    <t>Закон Вологодской области от 01.06.2005 № 1285-ОЗ "О мерах социальной поддержки отдельных категорий граждан"</t>
  </si>
  <si>
    <t>17.06.2005, не установлен</t>
  </si>
  <si>
    <t>Постановление Правительства Вологодской области от 03.03.2009 № 409 "О мерах по реализации на территории области Федерального закона от 12.01.1996 № 8-ФЗ "О погребении и похоронном деле"</t>
  </si>
  <si>
    <t>1002, 1003</t>
  </si>
  <si>
    <t>расходы на выполнение функций комитетом социальной защиты населения города (администрирование полномочий, выполнение отдельных госполномочий в области соцзащиты населения)</t>
  </si>
  <si>
    <t>1002, 1006</t>
  </si>
  <si>
    <t>расходы на реализацию мероприятий в рамках подпрограмм государственной программы "Социальная поддержка граждан Вологодской области на 2014-2018 годы", организацию предоставления социальных услуг в учреждениях социального обслуживания населения города</t>
  </si>
  <si>
    <t>Постановление мэрии города от 17.06.2013 № 2739 "Об утверждении Плана мероприятий ("дорожной карты") "Повышение эффективности и качества услуг в сфере социального обслуживания населения города Череповца на 2013-2018 годы"</t>
  </si>
  <si>
    <t>25.06.2013, не установлен (25.06.2013 - 31.12.2018)</t>
  </si>
  <si>
    <t>расходы на обеспечение детей-сирот, детей, оставшихся без попечения родителей, одеждой, обувью, мягким инвентарем, оборудованием, единовременным денежным пособием, оплату проезда, предоставление мер социальной поддержки по оплате жилого помещения и отопления, ежемесячную денежную компенсацию оплаты найма (поднайма) жилого помещения, выплату вознаграждения приемным родителям (родителю) и выплату ежемесячного пособия семье</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</si>
  <si>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</si>
  <si>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 xml:space="preserve">расходы на выплату вознаграждения приемным родителям (родителю) </t>
  </si>
  <si>
    <t>1003, 1006</t>
  </si>
  <si>
    <t xml:space="preserve">расходы на обеспечение содержания детей-сирот и детей, оставшихся без попечения родителей, за время пребывания их в соответствующем муниципальном учреждении для детей-сирот и детей, оставшихся без попечения родителей </t>
  </si>
  <si>
    <t>1002</t>
  </si>
  <si>
    <t>расходы на обеспечение отдыха и оздоровления детей-сирот и детей, оставшихся без попечения родителей</t>
  </si>
  <si>
    <t>расходы на частичную оплату стоимости путевок в оздоровительные учреждения, а также питания для детей, находящихся в трудной жизненной ситуации</t>
  </si>
  <si>
    <t>0701, 0702, 0703, 0707, 0709, 1006</t>
  </si>
  <si>
    <t>0113, 0410, 0501, 1301</t>
  </si>
  <si>
    <t>А-00.005.05</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</si>
  <si>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</si>
  <si>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</si>
  <si>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Постановление Правительства Вологодской области от 13.04.2015 г. № 313 "Об организации транспортного обслуживания отдельных категорий граждан в период празднования 70-й годовщины Победы в Великой Отечественной войне"</t>
  </si>
  <si>
    <t xml:space="preserve">в   целом </t>
  </si>
  <si>
    <t>Решение Череповецкой городской Думы от 15.12.2014 № 240 "О городском бюджете на 2015 год и плановый период 2016 и 2017 годов"</t>
  </si>
  <si>
    <t xml:space="preserve">Постановление мэрии города от 29.03.2016 № 1225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 </t>
  </si>
  <si>
    <t>Соглашение от 01.02.2016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</si>
  <si>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 от 20.03.2015, от 31.03.2016</t>
  </si>
  <si>
    <t>20.03.2015-31.12.2015,
31.03.2016-31.12.2016</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</si>
  <si>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 от 18.03.2015, от 25.03.2016</t>
  </si>
  <si>
    <t>18.03.2015-31.12.2015,
25.03.2016-31.12.2016</t>
  </si>
  <si>
    <t>В целом</t>
  </si>
  <si>
    <t>Постановление правительства Вологодской области от 28.10.2013 №1108 "О государственной программе "Обеспечение законности, правопорядка и общественной безопасности в Вологодской области на 2014 - 2020 годы"</t>
  </si>
  <si>
    <t xml:space="preserve">Постановление мэрии города от 05.03.2015 № 1515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 </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</si>
  <si>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2014—2019 годы" </t>
  </si>
  <si>
    <r>
      <rPr>
        <sz val="11"/>
        <rFont val="Times New Roman"/>
        <family val="1"/>
        <charset val="204"/>
      </rPr>
      <t>0113, 0309, 0701, 0702, 0703, 0709,</t>
    </r>
    <r>
      <rPr>
        <sz val="11"/>
        <color rgb="FFFF0000"/>
        <rFont val="Times New Roman"/>
        <family val="1"/>
        <charset val="204"/>
      </rPr>
      <t xml:space="preserve"> </t>
    </r>
    <r>
      <rPr>
        <sz val="11"/>
        <rFont val="Times New Roman"/>
        <family val="1"/>
        <charset val="204"/>
      </rPr>
      <t>0801</t>
    </r>
  </si>
  <si>
    <t>Соглашение от 18.04.2016.№ С-28/1 "О предоставлении в 2016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</si>
  <si>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Соглашение от 24.03.2015 № С-27/1 "О предоставлении в 2015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</si>
  <si>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24.03.2015-31.12.2015</t>
  </si>
  <si>
    <t>Положение о проведении городского конкурса "Цветущий город" от 19.05.2016 б/н</t>
  </si>
  <si>
    <t>19.05.2016-31.12.2016</t>
  </si>
  <si>
    <t>А-00.016.03</t>
  </si>
  <si>
    <t>А-00.016.06</t>
  </si>
  <si>
    <t>А-00.016.08</t>
  </si>
  <si>
    <t>А-00.016.09</t>
  </si>
  <si>
    <t>А-00.016.10</t>
  </si>
  <si>
    <t>0401, 0701, 0702, 0703, 0707, 0709, 1006</t>
  </si>
  <si>
    <t>А-00.019.03</t>
  </si>
  <si>
    <t>А-00.022.02</t>
  </si>
  <si>
    <t>А-00.023.00</t>
  </si>
  <si>
    <t>0503, 1101, 1102, 1105</t>
  </si>
  <si>
    <t>0502, 0605, 0605</t>
  </si>
  <si>
    <t>0113, 0409, 0412, 0503, 0702, 0804</t>
  </si>
  <si>
    <t xml:space="preserve">расходы на реализацию мероприятий в рамках муниципальной программы "Здоровый город" на 2014-2022 годы" </t>
  </si>
  <si>
    <t>расходы на выполнение работ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</si>
  <si>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поддержку и развитие малого и среднего предпринимательства в городе Череповце</t>
  </si>
  <si>
    <t xml:space="preserve">субсидии бюджету муниципального образования город Череповец, вошедшему в список моногородов, на реализацию муниципальной программы по поддержке и развитию малого и среднего предпринимательства в городе </t>
  </si>
  <si>
    <t>расходы на оказание муниципальных услуг, выполнение работ муниципальным бюджетным учреждением "Череповецкий молодежный центр" до 01.01.2016 г., с 2016 года  расходы на содержание муниципального казенного учреждения Череповецкий молодежный центр" в  связи с изменением типа учреждения, в том числе 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t>
  </si>
  <si>
    <t>0100, 0300, 0400, 0500, 0600, 0700, 0800, 1000, 1100, 1300</t>
  </si>
  <si>
    <t>1.7</t>
  </si>
  <si>
    <t>1.9</t>
  </si>
  <si>
    <t>расходы на формирование презентационных пакетов с видами города Череповца, изготовление и рассылку поздравительных открыток ветеранам ВОВ в связи с Днем Победы</t>
  </si>
  <si>
    <t>расходы на выполнение функций аппаратом мэрии, социальную помощь населению</t>
  </si>
  <si>
    <t>Б-00.001.14</t>
  </si>
  <si>
    <t xml:space="preserve">0102, 0103, 0104, 0106, 0113, 0412, 0505, 0605, 0709, 0804, 1006, 1105    </t>
  </si>
  <si>
    <t>поощрение за достижение наилучших значений показателей эффективности деятельности органов местного самоуправления</t>
  </si>
  <si>
    <t>Б-00.005.02</t>
  </si>
  <si>
    <t>Б-00.005.13</t>
  </si>
  <si>
    <t>0106, 0111, 0113, 0409, 0410, 0412, 0709, 0804,  1105</t>
  </si>
  <si>
    <t>расходы на доведение информации до жителей города, посредством городского официального сайта; публикацию в средствах массовой информации муниципальных правовых актов, конкурсной документации и других документов по вопросам местного значения</t>
  </si>
  <si>
    <t>0113, 1202</t>
  </si>
  <si>
    <t>0100, 0400, 0500, 0600, 0700, 0800, 1000, 1100, 1200</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</si>
  <si>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"Техническое оснащение г. Череповца информационными интерактивными модулями"</t>
  </si>
  <si>
    <t>18.03.2015-31.12.2015</t>
  </si>
  <si>
    <t>0104, 0605</t>
  </si>
  <si>
    <t>0707, 1004</t>
  </si>
  <si>
    <t>01.01.2013-29.02.2016</t>
  </si>
  <si>
    <t>расходы на осуществление мер социальной поддержки в виде предоставления социальных выплат для оплаты первоначального взноса и субсидирования части ежемесячного платежа по ипотечному кредиту (займу), предоставление единовременных и ежемесячных социальных выплат работникам бюджетных учреждений здравоохранения</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</si>
  <si>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</si>
  <si>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расходы на организационно-методическое обеспечение муниципальной программы "Здоровый город 2014-2022 годы"</t>
  </si>
  <si>
    <t>25.09.2012, не установлен</t>
  </si>
  <si>
    <t>расходы на выплату денежного вознаграждения гражданам, добровольно сдавшим в Управление Министерства внутренних дел РФ по городу Череповцу незаконно хранящееся оружие, боеприпасы и взрывчатые вещества</t>
  </si>
  <si>
    <t>В-03.000.01</t>
  </si>
  <si>
    <t>В-03.000.02</t>
  </si>
  <si>
    <t>В-03.000.03</t>
  </si>
  <si>
    <t>В-03.000.04</t>
  </si>
  <si>
    <t>В-03.000.05</t>
  </si>
  <si>
    <t>В-03.000.06</t>
  </si>
  <si>
    <t>В-03.000.07</t>
  </si>
  <si>
    <t>В-03.000.08</t>
  </si>
  <si>
    <t>В-03.000.09</t>
  </si>
  <si>
    <t>В-03.000.10</t>
  </si>
  <si>
    <t>В-03.000.11</t>
  </si>
  <si>
    <t>В-03.000.12</t>
  </si>
  <si>
    <t>В-03.000.13</t>
  </si>
  <si>
    <t>В-03.000.14</t>
  </si>
  <si>
    <t>В-03.000.15</t>
  </si>
  <si>
    <t>В-03.000.16</t>
  </si>
  <si>
    <t>В-03.000.17</t>
  </si>
  <si>
    <t>В-03.000.18</t>
  </si>
  <si>
    <t>В-03.000.19</t>
  </si>
  <si>
    <t>В-03.000.20</t>
  </si>
  <si>
    <t>В-03.000.21</t>
  </si>
  <si>
    <t>В-03.000.22</t>
  </si>
  <si>
    <t>В-03.000.23</t>
  </si>
  <si>
    <t>В-03.000.24</t>
  </si>
  <si>
    <t>В-03.000.25</t>
  </si>
  <si>
    <t>В-03.000.26</t>
  </si>
  <si>
    <t>В-03.000.27</t>
  </si>
  <si>
    <t>В-03.000.28</t>
  </si>
  <si>
    <t>В-03.000.29</t>
  </si>
  <si>
    <t>В-03.000.30</t>
  </si>
  <si>
    <t>В-03.000.31</t>
  </si>
  <si>
    <t>В-03.000.32</t>
  </si>
  <si>
    <t>В-03.000.33</t>
  </si>
  <si>
    <t>В-03.000.34</t>
  </si>
  <si>
    <t>0104, 0113, 0401, 0501, 0605, 0701, 0702, 0707, 0709, 1001, 1003, 1004</t>
  </si>
  <si>
    <t>05.09.2004, не установлен</t>
  </si>
  <si>
    <t>28.10.2016, не установлен (01.01.2014-31.12.2018)</t>
  </si>
  <si>
    <t>4.1.1</t>
  </si>
  <si>
    <t>4.1.2</t>
  </si>
  <si>
    <t>Г-01.021.07</t>
  </si>
  <si>
    <t>0701, 0702, 0709, 1004</t>
  </si>
  <si>
    <t xml:space="preserve">Федеральный закон от 12.01.1995 года № 5-ФЗ «О ветеранах»,  в соответствии с Указом Президента Российской Федерации от 07.05. 2008 года № 714 «Об обеспечении жильем ветеранов Великой Отечественной войны 1941-1945 годов»   </t>
  </si>
  <si>
    <t>25.01.1995, не установлен</t>
  </si>
  <si>
    <t>01.01.1996,  не установлен</t>
  </si>
  <si>
    <t xml:space="preserve">Федеральный закон от 12.01.1995 года № 5-ФЗ «О ветеранах» и от 24.11.1995 года № 181-ФЗ «О социальной защите инвалидов в Российской Федерации» </t>
  </si>
  <si>
    <t>расходы на обеспечением жильем ветеранов Великой Отечественной войны 1941-1945 годов, ветеранов боевых действий, инвалидов, детей-инвалидов</t>
  </si>
  <si>
    <t>Г-01.039.03</t>
  </si>
  <si>
    <t>Г-01.039.04</t>
  </si>
  <si>
    <t>Г-01.039.05</t>
  </si>
  <si>
    <t>1002, 1003, 1004, 1006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</si>
  <si>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госудорственным полномочиям" от 27.05.2016</t>
  </si>
  <si>
    <t>27.05.2016-31.12.2016</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</si>
  <si>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</si>
  <si>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Г-01.041.04</t>
  </si>
  <si>
    <t>0410, 1002, 1003, 1006</t>
  </si>
  <si>
    <t>30.03.2016-31.12.2016</t>
  </si>
  <si>
    <t>расходы на оуществление полномочий по подговке и проведению Всероссийской сельскохозяйственной переписи на территории города Череповца</t>
  </si>
  <si>
    <t>0113, 0702, 0709</t>
  </si>
  <si>
    <t>4.1.3</t>
  </si>
  <si>
    <t>4.1.4</t>
  </si>
  <si>
    <t>4.1.5</t>
  </si>
  <si>
    <t>4.1.6</t>
  </si>
  <si>
    <t>4.1.7</t>
  </si>
  <si>
    <t>4.1.8</t>
  </si>
  <si>
    <t>4.1.9</t>
  </si>
  <si>
    <t>4.1.10</t>
  </si>
  <si>
    <t>4.1.11</t>
  </si>
  <si>
    <t>4.1.12</t>
  </si>
  <si>
    <t>4.1.13</t>
  </si>
  <si>
    <t>4.1.14</t>
  </si>
  <si>
    <t>0104, 0105, 0106, 0113, 0410, 0603, 0701, 0702, 0707, 0709, 0907, 1002, 1003, 1004, 1006</t>
  </si>
  <si>
    <t>Распоряжение мэрии города от 17.04.2015 № 206-р "О выделении денежных средств из резервного фонда мэрии города"</t>
  </si>
  <si>
    <t>17.04.2015-31.12.2015</t>
  </si>
  <si>
    <t>Распоряжение мэрии города от 11.03.2015 № 114-р "О выделении денежных средств из резервного фонда мэрии города"</t>
  </si>
  <si>
    <t>Распоряжение мэрии города от 18.08.2015 № 497-р "О выделении денежных средств из резервного фонда мэрии города"</t>
  </si>
  <si>
    <t>18.08.2016-31.12.2016</t>
  </si>
  <si>
    <t>Распоряжение мэрии города от 27.05.2016 № 475-р "О выделении денежных средств из резервного фонда мэрии города"</t>
  </si>
  <si>
    <t>Распоряжение мэрии города от 04.03.2016 № 170-р "О выделении денежных средств из резервного фонда мэрии города"</t>
  </si>
  <si>
    <t>04.03.2016-31.12.2016</t>
  </si>
  <si>
    <t>Распоряжение мэрии города от 17.05.2016 № 437-р "О выделении денежных средств из резервного фонда мэрии города"</t>
  </si>
  <si>
    <t>17.05.2016-31.12.2016</t>
  </si>
  <si>
    <t>Постановление мэрии города от 20.09.2012 № 4980 "Порядок выплаты денежного вознаграждения гражданам, добровольно сдавшим в Управление Министерства внутренних дел РФ по г Череповцу незаконно хранящееся оружие, боеприпасы и взрывчатые вещества"</t>
  </si>
  <si>
    <t>Распоряжение мэрии города от 25.07.2016 № 676-р "О выделении денежных средств из резервного фонда мэрии города"</t>
  </si>
  <si>
    <t>25.07.2016-31.12.2016</t>
  </si>
  <si>
    <t>Распоряжение мэрии города от 22.09.2016 № 856-р "О выделении денежных средств из резервного фонда мэрии города"</t>
  </si>
  <si>
    <t>22.09.2016-31.12.2016</t>
  </si>
  <si>
    <t>Распоряжение мэрии города от 13.05.2015 № 263-р "О выделении денежных средств из резервного фонда мэрии города"</t>
  </si>
  <si>
    <t>13.05.2015-
31.12.2015</t>
  </si>
  <si>
    <t>23.09.2015-31.12.2015</t>
  </si>
  <si>
    <t>Распоряжение мэрии города от 15.03.2016 № 199-р "О выделении денежных средств из резервного фонда мэрии города"</t>
  </si>
  <si>
    <t>15.03.2016-31.12.2016</t>
  </si>
  <si>
    <t>Распоряжение мэрии города от 18.11.2015 № 683-р "О выделении денежных средств из резервного фонда мэрии города"</t>
  </si>
  <si>
    <t>18.11.2015-31.12.2015</t>
  </si>
  <si>
    <t>Распоряжение мэрии города от 04.03.2016 № 169-р "О выделении денежных средств из резервного фонда мэрии города"</t>
  </si>
  <si>
    <t>Распоряжение мэрии гороада от 04.03.2016 № 169-р "О выделении денежных средств из резервного фонда мэрии города"</t>
  </si>
  <si>
    <t>08.05.2015-31.12.2015</t>
  </si>
  <si>
    <t>Распоряжение мэрии города от 11.10.2016 № 924-р "О выделении средств из резервного фонда мэрии города"</t>
  </si>
  <si>
    <t>расходы на проведение имиджевых мероприятий, реализацию имиджевой рекламы</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</si>
  <si>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казенным учреждением "Центр комплексного обслуживания"</t>
    </r>
    <r>
      <rPr>
        <sz val="11"/>
        <color rgb="FFFF0000"/>
        <rFont val="Times New Roman"/>
        <family val="1"/>
        <charset val="204"/>
      </rPr>
      <t>,</t>
    </r>
    <r>
      <rPr>
        <sz val="11"/>
        <rFont val="Times New Roman"/>
        <family val="1"/>
        <charset val="204"/>
      </rPr>
      <t xml:space="preserve"> включая расходы  в рамках реализации проекта "Народный бюджет" в городе Череповце в 2015 году на материальное оснащение проекта "Электронный гражданин"  в сумме 111,7 тыс. рублей</t>
    </r>
  </si>
  <si>
    <t>расходы на 2015 год в рамках реализации проекта "Народный бюджет" в городе Череповце на техническое оснащение  и сопровождение проекта "Электронный  гражданин" в сумме 558,4 тыс. руб.</t>
  </si>
  <si>
    <t>расходы на функционирование и оказание услуг МКУ "Информационное мониторинговое агентство "Череповец", включая организацию прямых трансляций заседаний Череповецкой городской Думы в рамках проекта "Народный бюджет" в 2015 году в сумме 901,0 тыс. руб.</t>
  </si>
  <si>
    <t>расходы на сроительство, реконструкцию, капитальный ремонт объектов муниципальной собственности, в том числе в 2015 году в рамках проекта "Народный бюджет - ТОС" расходы на строительство светофорного объекта на перекрестке ул.Годовикова - ул.Ленинградская в сумме 1000,0 тыс. руб.</t>
  </si>
  <si>
    <t>расходы на строительство пришкольных стадионов (2 объекта), а также на строительство спортивных площадок и комплексов (5 объектов) в 2015 году; в 2017 году в рамках проекта "Народный бюджет ТОС" расходы на строительство баскетбольной площадки на территории за ТЦ "Невский" в сумме 900,0 тыс. руб.</t>
  </si>
  <si>
    <t>расходы на внедрение и (или) эксплуатацию аппаратно-программного комплекса "Безопасный город", внедрение современных технических средств, направленных на предупреждение правонарушений и преступлений в общественных местах и на улицах, включая расходы на установку камер видеонаблюдения в парке им. Ленинского комсомола в рамках проекта "Народный бюджет" в сумме 421,0 тыс. рублей на 2016 год</t>
  </si>
  <si>
    <t>расходы на строительство и капитальный ремонт объектов муниципальной собственности, в том числе, в рамках проекта "Народный бюджет" на 2016 год планируется произвести капиатльный ремонт мягкой кровли МБУК "Дворец Химиков" в сумме 1991,9 тыс. рублей.</t>
  </si>
  <si>
    <t xml:space="preserve">расходы на организацию и проведение культурно-массовых мероприятий (социальный заказ, мероприятия в области культуры), кроме того, в рамках проекта "Народный бюджет" на 2016 год предусмотрены средства на установку наружного освещения парка 200-летия города Череповца в сумме 200,0 тыс. рублей. </t>
  </si>
  <si>
    <t>27.06.2008-05.07.2016</t>
  </si>
  <si>
    <t>Постановление мэра города от 06.07.2016 № 2955 "О порядке осуществления единовременной выплаты при предоставлении ежегодного оплачиваемого отпуска"</t>
  </si>
  <si>
    <t>06.07.2016, не установлен</t>
  </si>
  <si>
    <t>Постановление мэрии города от 06.04.2011 № 1323 "О Положении о премировании муниципальных служащих мэрии города за выполнение особо важных и сложных заданий"</t>
  </si>
  <si>
    <t>06.04.2011-05.07.2016</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</si>
  <si>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</si>
  <si>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</si>
  <si>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01.11.2009, не установлен</t>
  </si>
  <si>
    <t>01.04.2014-31.07.2016</t>
  </si>
  <si>
    <t>Приказ контрольно-счетной палаты города Череповца от 01.08.2016 № 20 "Об утверждении Положения о порядке формирования штатного расписания и фонда оплаты труда в контрольно-счетной палате города Череповца"</t>
  </si>
  <si>
    <t>01.08.2016, не установлен</t>
  </si>
  <si>
    <t>01.03.2007, не установлен</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</si>
  <si>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</si>
  <si>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Распоряжение мэрии города от 04.10.2012 № 1385а-рк "Об установлении надбавки к должностному окладу за работу со сведениями,составляющими государственную тайну "</t>
  </si>
  <si>
    <t>04.10.2012, не установлен</t>
  </si>
  <si>
    <t>Распоряжение мэрии города от 12.05.2015 № 253-р "О формировании презентационного пакета города"</t>
  </si>
  <si>
    <t>Распоряжение мэрии города от 17.05.2016 № 438-р "О формировании презентационных пакетов"</t>
  </si>
  <si>
    <t>22.12.2009-09.11.2015</t>
  </si>
  <si>
    <t>15.11.2013-31.12.2015</t>
  </si>
  <si>
    <t>09.10.2015, не установлен
(01.01.2016-31.12.2022)</t>
  </si>
  <si>
    <t>22.11.2012, не установлен (01.01.2013 - 31.12.2022)</t>
  </si>
  <si>
    <t>01.11.2012, не установлен (01.01.2013-31.12.2022)</t>
  </si>
  <si>
    <t>23.10.2012, не установлен (01.01.2013-31.12.2022)</t>
  </si>
  <si>
    <t>10.10.2013, не установлен (01.01.2014-31.12.2022)</t>
  </si>
  <si>
    <t>08.10.2013, не установлен (01.01.2014-31.12.2019)</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</si>
  <si>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2014 - 2019 годы"</t>
  </si>
  <si>
    <t>09.10.2013, не установлен (01.01.2014-31.12.2019)</t>
  </si>
  <si>
    <t>Решение Череповецкой городской Думы Вологодской области от 03.11.2015 № 196 "Об утверждении Положения о комитете социальной защиты населения города Череповца"</t>
  </si>
  <si>
    <t>10.10.2013, не установлен
(01.01.2014-31.12.2019)</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</si>
  <si>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от 29.12.2014</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</si>
  <si>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от 29.12.2015</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</si>
  <si>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иные цели "Мероприятия, направленные на приобретение основных средств для МБУ "МФЦ в г.Череповце" от 23.12.2014</t>
  </si>
  <si>
    <t>23.12 2015 - 31.12.2015</t>
  </si>
  <si>
    <t xml:space="preserve">Постановление мэрии города от 24.05.2016 № 2145 "Об утверждении Порядка предоставления из городского бюджета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г.Череповце" на 2016 год  </t>
  </si>
  <si>
    <t>24.05.2016-31.12.2016</t>
  </si>
  <si>
    <t>22.12.2015-31.12.2015</t>
  </si>
  <si>
    <t xml:space="preserve">Постановление мэрии города от 22.12.2015 № 6675 "Об утверждении Порядка предоставления из городского бюджета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г.Череповце" </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</si>
  <si>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иные цели "Мероприятия, направленные на приобретение основных средств МБУ "МФЦ в г.Череповце" от 16.06.2016</t>
  </si>
  <si>
    <t>16.06.2016 - 31.12.2016</t>
  </si>
  <si>
    <t>Протокол заседания экспертного совета по вопросу реализации проекта "Народный бюджет" от 26.06.2014</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</si>
  <si>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</si>
  <si>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Постановление мэрии города от 15.03.2016 № 949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на 2016 год</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</si>
  <si>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 от 18.03.2015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</si>
  <si>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"Развитие муниципальной сети передачи данных" от 18.03.2015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</si>
  <si>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 от 25.03.2016</t>
  </si>
  <si>
    <t xml:space="preserve">
25.03.2016-31.12.2016</t>
  </si>
  <si>
    <t>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29.12.2014</t>
  </si>
  <si>
    <t>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29.12.2015</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</si>
  <si>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18.03.2015</t>
  </si>
  <si>
    <r>
      <t>18.03.2015-31.12.2015</t>
    </r>
    <r>
      <rPr>
        <sz val="10"/>
        <rFont val="Times New Roman"/>
        <family val="1"/>
      </rPr>
      <t xml:space="preserve">
</t>
    </r>
  </si>
  <si>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«Повышение производительности труда и создание благоприятных условий для работы сотрудников МБУ «ЦМИРиТ» от 18.03.2015</t>
  </si>
  <si>
    <t xml:space="preserve">18.03.2015-31.12.2015
</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</si>
  <si>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""Приведение парка техники в соответствие с муниципальным технологическим IT-стандартом" от 20.03.2015</t>
  </si>
  <si>
    <t xml:space="preserve">20.03.2015-31.12.2015
</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</si>
  <si>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«Повышение производительности труда и создание благоприятных условий для работы сотрудников МБУ «ЦМИРиТ» от 25.03.2016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</si>
  <si>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25.03.2016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</si>
  <si>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""Приведение парка техники в соответствие с муниципальным технологическим IT-стандартом" от 25.03.2016</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</si>
  <si>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внедрению системы электронного документооборота" от 18.03.2015</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</si>
  <si>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от 18.03.2015, от 25.03.2016 </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</si>
  <si>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"Техническое оснащения и сопровождения проекта «Электронный гражданин» от 18.03.2015</t>
  </si>
  <si>
    <t xml:space="preserve">Постановление Правительства Вологодской области от 13.10.2016 № 917 «О распределении иных межбюджетных трансфертов бюджетам муниципальных образований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t>
  </si>
  <si>
    <t>13.10.2016 - не установлен</t>
  </si>
  <si>
    <t>02.10.2014-04.08.2015</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</si>
  <si>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t>
  </si>
  <si>
    <t>Постановление мэрии города от 26.03.2013№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t>
  </si>
  <si>
    <t>Постановление мэрии г. Череповца Вологодской области от 15.02.2016 № 613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руководителя, заместителя руководителя, главного бухгалтера и работников муниципального казенного учреждения "Финансово-бухгалтерский центр"</t>
  </si>
  <si>
    <t xml:space="preserve">Федеральный закон от 27.12.1991 № 2124-I "О средствах массовой информации" </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</si>
  <si>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2014-2019 годы"</t>
  </si>
  <si>
    <t>Постановление мэрии от 20.06.2016 № 2582 "Об утверждении устава муниципального казенного учреждения "Информационное мониторинговое агентство "Череповец"</t>
  </si>
  <si>
    <t>20.06.2016, не установлен</t>
  </si>
  <si>
    <t>Распоряжение мэрии города от 07.04.2015 № 178-р "Об утверждении перечня мероприятий, принятых к реализации в рамках муниципальной программы "Здоровый город" в 2015 году"</t>
  </si>
  <si>
    <t xml:space="preserve">Постановление мэрии города от 16.05.2014 № 2689 "Об утверждении порядка и условий установления и применения окладов, коэффициентов квалификационного уровня, выплат стимулирующего и компенсационного характера МКУ ИМА "Череповец"
</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</si>
  <si>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</si>
  <si>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</si>
  <si>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23.10.2014, не установлен</t>
  </si>
  <si>
    <t>22.11.2012, не установлен (01.01.2013-31.12.2019)</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</si>
  <si>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2014-2019 годы</t>
  </si>
  <si>
    <t xml:space="preserve">Постановление мэрии города от 26.02.2015 № 1366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на 2015 год </t>
  </si>
  <si>
    <t>Распоряжение мэрии города от 22.07.2014 № 412-р "Об использовании субсидии из областного бюджета для реализации перспективных проектов в сфере развития туризма в рамках государственной программы "Развитие туристского кластера Вологодской области на 2014-2018 годы"</t>
  </si>
  <si>
    <t>01.01.2014-31.12.2018</t>
  </si>
  <si>
    <t>09.10.2013-31.12.2015</t>
  </si>
  <si>
    <t>Решение Череповецкой городской Думы от 30.10.2012 № 199  "О частичной оплате (компенсации)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t>
  </si>
  <si>
    <t>Решение Череповецкой городской Думы от  02.02.2016 №14  "О мерах социальной подержки"</t>
  </si>
  <si>
    <t>01.03.2016, не установлен</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</si>
  <si>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</si>
  <si>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</si>
  <si>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на 2014-2020 годы"</t>
  </si>
  <si>
    <t>Распоряжение мэрии города от 04.10.2016 № 905-р "Об оплате членских взносов"</t>
  </si>
  <si>
    <t>Распоряжение мэрии города от 06.08.2015 № 468-р "Об оплате членских взносов"</t>
  </si>
  <si>
    <t>04.10.2016-31.12.2016</t>
  </si>
  <si>
    <t>Распоряжение мэрии города от 21.03.2016 № 235-р "Об оплате членских взносов"</t>
  </si>
  <si>
    <t>21.03.2016-31.12.2016</t>
  </si>
  <si>
    <t>Решение Череповецкой городской Думы от 20.05.2015 № 82 "Об оказании единовременной социальной помощи"</t>
  </si>
  <si>
    <t>31.03.2006, не установлен</t>
  </si>
  <si>
    <t>Распоряжение мэрии города от 28.10.2016 № 1002-р  "О расходовании средств"</t>
  </si>
  <si>
    <t>28.10.2016-31.12.2016</t>
  </si>
  <si>
    <t>Распоряжение мэрии города от 28.10.2016 № 1003-р "О выделении денежных средств из резервного фонда мэрии города"</t>
  </si>
  <si>
    <t>Решение Череповецкой городской Думы от 04.10.2016 № 189 "О Положении о гарантиях осуществления полномочий выборных должностных лиц местного самоуправления в городе Череповце"</t>
  </si>
  <si>
    <t>14.07.2016, не установлен</t>
  </si>
  <si>
    <t>12.01.2005, не установлен</t>
  </si>
  <si>
    <t>ст. 15</t>
  </si>
  <si>
    <t>Постановление Правительства Вологодской области от 15.09.2014 № 819 "Об утверждении Правил предоставления и расходования иных межбюджетных трансфертов бюджетам муниципальных образований области на финансовое обеспечение мероприятий по временному социально-бытовому обустройству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и находящихся в пунктах временного размещения"</t>
  </si>
  <si>
    <t>Решение Череповецкой городской Думы от 29.06.2010 № 132 "О правилах землепользования и застройки города Череповца"</t>
  </si>
  <si>
    <t>20.07.2010, не установлен</t>
  </si>
  <si>
    <t>Решение Череповецкой городской Думы от 30.10.2012 № 197 "О создании условий для беспрепятственного доступа инвалидов к объектам социальной инфраструктуры"</t>
  </si>
  <si>
    <t>Закон РФ от 19.04.1991 № 1032-1 "О занятости населения в Российской Федерации"</t>
  </si>
  <si>
    <t>ст. 7.2 гл. 1</t>
  </si>
  <si>
    <t>02.05.1991, не установлен</t>
  </si>
  <si>
    <t>Федеральный закон от 19.02.1993 № 4528-I "О беженцах"</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</si>
  <si>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 - 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</si>
  <si>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Постановление Правительства Вологодской области от 28.10.2013 № 1104 " О государственной программе Вологодской области "Развитие архивного дела"</t>
  </si>
  <si>
    <t>Постановление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</si>
  <si>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</si>
  <si>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0104, 1004</t>
  </si>
  <si>
    <t>01.01.2008-29.02.2016</t>
  </si>
  <si>
    <t>Постановление Правительства Вологодской области от 16.04.2010 № 401 "О реализации закона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</si>
  <si>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01.01.2012,  не установлен</t>
  </si>
  <si>
    <t xml:space="preserve">01.02.2013, не установлен </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</si>
  <si>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 января 2013 года N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</si>
  <si>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Федеральный закон от 27.07.2010 № 210-ФЗ "Об организации предоставления государственных и муниципальных услуг"</t>
  </si>
  <si>
    <t>30.07.2010, не установлен</t>
  </si>
  <si>
    <t>Постановление Правительства Российской федерации от 23.05.2015 № 497 "О Федеральной целевой программе "Развитие образования на 2016-2020 годы"</t>
  </si>
  <si>
    <t>Распоряжение мэрии города от 29.09.2016 № 882-р "О размещении заказов на производство и распространение рекламы здорового образа жизни"</t>
  </si>
  <si>
    <t>29.09.2016-31.12.2016</t>
  </si>
  <si>
    <t>Постановление мэрии города от 29.02.2016 № 800 "О проведении конкурса танцевального мастерства "Танц-плантация - 2016"</t>
  </si>
  <si>
    <t>29.02.2016-31.12.2016</t>
  </si>
  <si>
    <t>Постановление мэрии города от 06.10.2016 № 4430 «О принятии решения о заключении муниципального контракта на выполнение работ по разработке проекта планировки и проекта межевания территории Восточной части Заягорбского района на срок, превышающий срок действия лимитов бюджетных обязательств»</t>
  </si>
  <si>
    <t>Постановление мэрии города от 06.10.2016 № 4431 «О принятии решения о заключении муниципального контракта на выполнение работ по разработке проекта планировки и проекта межевания территории в Заягорбском районе (северо-восточнее 26 мкр.) на срок, превышающий срок действия лимитов бюджетных обязательств»</t>
  </si>
  <si>
    <t>Постановление мэрии города от 06.10.2016 № 4432 «О принятии решения о заключении муниципального контракта на выполнение работ по разработке проекта планировки и проекта межевания территории в Зашекснинском районе (восточнее 127, 128 мкр.) на срок, превышающий срок действия лимитов бюджетных обязательств»</t>
  </si>
  <si>
    <t>07.10.2016, не установлен</t>
  </si>
  <si>
    <t>Постановление мэрии города от 31.12.2013 № 6499 "Об утверждении Положения о проведении городских конкурсов"</t>
  </si>
  <si>
    <t>01.01.2014, не установлено</t>
  </si>
  <si>
    <t>Постановление мэрии города от 18.06.2015 № 3457 "О создании условий для деятельности народных дружин"</t>
  </si>
  <si>
    <t>23.06.2015, не установлено</t>
  </si>
  <si>
    <t xml:space="preserve">06.08.2013-23.07.2015   </t>
  </si>
  <si>
    <t>30.07.2014 -29.07.2016</t>
  </si>
  <si>
    <t>24.10.2016, до исполнения обязательств</t>
  </si>
  <si>
    <t>20.10.2015, до исполнения обязательств</t>
  </si>
  <si>
    <t>06.06.2016, до исполнения обязательств</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</si>
  <si>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2014-2019 годы"</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</si>
  <si>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2014-2019 годы"</t>
  </si>
  <si>
    <t xml:space="preserve">Соглашение от 28.01.2016 № 6/С "О предоставлении субсидий бюджету муниципального образования области на реализацию мероприятияй по строительству и (или) реконструкции объектов инфраструктуры, необходимых для реализации новых ивестиционных проектов в монопрофильном муниципальном образовании (моногороде) в рамках реализации подпрограммы 1 "Повышение инвестиционной привлекательности Вологодской области" государственной программы "Экономическое развитие Вологодской области на 2014-2020 годы" </t>
  </si>
  <si>
    <t>28.01.2016-31.12.2017</t>
  </si>
  <si>
    <t>Соглашение от 10.12.2015 № 06-22-08 "О софинансировании расходов муниципального образования "Город Череповец" на реализацию мероприятий по строительству и (или)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 город Череповец"</t>
  </si>
  <si>
    <t>10.12.2015-31.12.2017</t>
  </si>
  <si>
    <t>01.01.2009-13.06.2016</t>
  </si>
  <si>
    <t>14.06.2016, не установлен</t>
  </si>
  <si>
    <t>Постановление мэрии города от 15.11.2013 № 5452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</si>
  <si>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15.11.2013-31.12.2018</t>
  </si>
  <si>
    <t>Решение Череповецкой городской Думы от 25.04.2006 № 83 "О порядке управления, распоряжения имуществом, находящимся в мун. собственности города Череповца"</t>
  </si>
  <si>
    <t>18.04.2015, не установлен</t>
  </si>
  <si>
    <t>09.10.2013-не установлен  (01.01.2014-31.12.2019)</t>
  </si>
  <si>
    <t>Постановление Правительства Российской Федерации от 17.12.2010 № 1050 "О федеральной целевой программе "Жилище" на 2011-2015 годы"</t>
  </si>
  <si>
    <t>12.07.2013-31.12.2016</t>
  </si>
  <si>
    <t>Распоряжение мэрии города от 09.04.2015 № 188-р "О расходовании в 2015 году средств на реализацию мероприятий муниципальной программы "Содействие развитию потребительского рынка в городе Череповце на 2013-2017 годы"</t>
  </si>
  <si>
    <t>09.04.2015-31.12.2015</t>
  </si>
  <si>
    <t>Распоряжение мэрии города от 19.04.2016 № 338-р "О расходовании в 2016 году средств на реализацию мероприятий муниципальной программы "Содействие развитию потребительского рынка в городе Череповце на 2013-2017 годы"</t>
  </si>
  <si>
    <t>19.04.2016-31.12.2016</t>
  </si>
  <si>
    <t xml:space="preserve">Федеральный закон от 10.01.2002 № 7-ФЗ "Об охране окружающей среды"                                                                                                                                                                                                  </t>
  </si>
  <si>
    <t>12.01.2002, не установлен</t>
  </si>
  <si>
    <t>ст. 7, гл. 2</t>
  </si>
  <si>
    <t>Постановление мэрии города от 03.10.2013 № 4635 "Об утверждении Порядка осуществления социальной поддержки членам добровольных народных дружин города"</t>
  </si>
  <si>
    <t>03.10.2013, не установлен</t>
  </si>
  <si>
    <t>Реестр расходных обязательств МО «Город Череповец», подлежащих исполнению за счет средств городского бюджета, в том числе за счет субвенций, субсидий и иных межбюджетных трансфертов</t>
  </si>
  <si>
    <t xml:space="preserve">Постановление мэрии города от 10.10.2012 № 5371 "Об утверждении муниципальной программы "Содействие развитию потребительского рынка в городе Череповце на 2013-2019 годы" </t>
  </si>
  <si>
    <t>20.11.2013, не установлен (01.01.2013-31.12.2019)</t>
  </si>
  <si>
    <t>10.10.2014-31.12.2015</t>
  </si>
  <si>
    <t>расходы на оказание муниципальных услуг учреждениями образования (школы), включая образовательную деятельность по адаптированным основным общеобразовательным программам, а также в 2015 году на информационное просвещение обучающихся, формирование культуры здорового и безопасного образа жизни в рамках реализации проекта "Народный бюджет " в городе Череповце в сумме 594,6 тыс. руб.</t>
  </si>
  <si>
    <t>расходы на оказание муниципальных услуг учреждениями образования (детские сады), включая образовательную деятельность по адаптированным основным общеобразовательным программам</t>
  </si>
  <si>
    <t>Постановление мэрии города от 06.03.2015 № 1539  "Об утверждении нормативов подушевого финансирования"</t>
  </si>
  <si>
    <t>Постановление мэрии города от 02.03.2015 № 1433 "Об утверждении Порядка формирования, ведения и утверждения ведомственных перчней муниципальных услуг и работ, оказываемых и выполняемых муниципальными учреждениями города Череповца"</t>
  </si>
  <si>
    <t>расходы на оказание муниципальных услуг и выполнение работ учреждениями образования и субсидии на иные цели (учреждения по внешкольной работе с детьми, муниципальные образовательные учреждения)</t>
  </si>
  <si>
    <t>Постановление мэрии города Череповца от 20.05.2016 № 2075 "О финансировании расходов за счет средств, выделенных из областного бюджета"</t>
  </si>
  <si>
    <t>расходы на реализацию в 2015-2016 годах ведомственной целевой программы "Одаренные дети" на 2014-2016 годы" муниципальной программы "Развитие образования" на 2013-2022 годы, с 2017 года расходы на организацию проведения общесственно-значимых мероприятий в сфере образования, науки и молодежной политики в рамках подпрограмм муниципальной программы "Развитие образования" на 2013-2022 годы</t>
  </si>
  <si>
    <t>расходы на реализацию в 2015-2016 годах ведомственной целевой программы "Укрепление материально-технической базы образовательных учреждений города и обеспечение их безопасности" на 2015 - 2017 годы, с 2017 года расходы на реализацию мероприятий в рамках подпрограммы "Укрепление материально-технической базы образовательных учреждений города и обеспечение их безопасности" муниципальной программы "Развитие образования" на 2013-2022 годы"</t>
  </si>
  <si>
    <t>Постановление Правительства Вологодской области от 25.04.2016 № 370 "Об утверждении порядка предоставления, расходования и учета субвенций на осуществление отдельныхгосудаостенных полномочий по подготовке и проведению Всероссийской сельскохозяйственной переписи на территории Вологодской области"</t>
  </si>
  <si>
    <t>Закон Вологодской области от 30.03.2016 № 3896-ОЗ «О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t>
  </si>
  <si>
    <t>25.04.2016-31.12.2016</t>
  </si>
  <si>
    <t>08.10.2013, не установлен (01.01.2014-31.12.2016)</t>
  </si>
  <si>
    <t>05.02.2015-31.12.2015</t>
  </si>
  <si>
    <t>Постановление мэрии города от 11.03.2015 № 1584 "О проектах "Народный бюджет",  "Народный бюджет-ТОС"</t>
  </si>
  <si>
    <t>Постановление мэрии города от 16.08.2011 № 3387 "О создании муниципальных автономных учреждений культуры "Городское объединение парков культуры и отдыха" и "Камерный театр"</t>
  </si>
  <si>
    <t>Распоряжение мэрии города от 04.03.2015 № 106-р "Об авансировании по объекту капитального строительства "Полигон твердых бытовых отходов (ТБО) №2"</t>
  </si>
  <si>
    <t>Постановление мэрии города от 21.04.2015 № 2387 "Об утверждении Порядка предоставления субсидий из городского бюджета на возмещение затрат за 2012 - 2014 годы по организации работ, связанных с уборкой улично-дорожной сети предприятиями города"</t>
  </si>
  <si>
    <t>16.06.2011-31.12.2016</t>
  </si>
  <si>
    <t>Постановление мэрии города от 02.03.2015 № 1433 "Об утверждении Порядка формирования, ведения и утверждения ведомственных перечней муниципальных услуг и работ, оказываемых и выполняемых муниципальными учреждениями города Череповца"</t>
  </si>
  <si>
    <t>10.03.2015, не установлен</t>
  </si>
  <si>
    <t xml:space="preserve">Постановление мэрии от 12.05.2010 № 1659 "О Порядке предоставления из бюджета города субсидий на возмещение затрат по очистке дренажных вод" </t>
  </si>
  <si>
    <t>Постановление мэрии города от 09.10.2013 № 4749 "Об утверждении муниципальной программы "Развитие комплексной безопасности жизнедеятельности населения города" на 2014-2019 годы"</t>
  </si>
  <si>
    <t>27.11.2012, не установлен (01.01.2013-31.12.2019)</t>
  </si>
  <si>
    <t>10.10.2013-01.01.2015</t>
  </si>
  <si>
    <t>Постановление мэрии города от 10.10.2014 № 5482 "Об утверждении муниципальной программы "Повышение инвестиционной привлекательности города Череповца" на 2015-2019 годы"</t>
  </si>
  <si>
    <t>10.10.2014, не установлен (01.01.2015-31.12.2019)</t>
  </si>
  <si>
    <t>Постановление мэрии города от 12.03.2015 № 1641  Об утверждении Порядка предоставления из городского бюджета субсидий на иные цели муниципальному бюджетному учреждению "Череповецкий молодежный центр" на 2015 год</t>
  </si>
  <si>
    <t>Приказ управления образования мэрии от 07.10.2016 № 1245 "Об утверждении размеров нормативных затрат"</t>
  </si>
  <si>
    <t>01.01.2017-31.12.2017</t>
  </si>
  <si>
    <t>Распоряжение мэрии города от 20.02.2009 № 38-р "О порядке осуществления расходов по благоустройству города"</t>
  </si>
  <si>
    <t>20.09.2009, не установлен</t>
  </si>
  <si>
    <t>Постановление мэра города от 20.06.2011 № 2581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</si>
  <si>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23.06.2011, не установлен</t>
  </si>
  <si>
    <t>Постановление мэра города от 31.08.2010 № 3360 "О порядке предоставления из бюджета города субсидий на организацию объекта размещения твердых бытовых отходов"</t>
  </si>
  <si>
    <t>31.08.2010, не установлен</t>
  </si>
  <si>
    <t>10.07.2014-27.04.2016</t>
  </si>
  <si>
    <t>Решение Череповецкой городской Думы от 27.04.2016 № 81 "Об утверждении Правил благоустройства территории города Череповца"</t>
  </si>
  <si>
    <t>28.04.2016, не установлен</t>
  </si>
  <si>
    <t>Решение Череповецкой городской Думы от 30.06.2014 № 144 "Об утверждении Правил благоустройства территории города Череповца"</t>
  </si>
  <si>
    <t>ст. 29</t>
  </si>
  <si>
    <t>Федеральный закон от 12.01.1996 № 8-ФЗ "О погребении и похоронном деле"</t>
  </si>
  <si>
    <r>
      <t>Распоряжение мэрии города от 21.11.2013 № 457-р</t>
    </r>
    <r>
      <rPr>
        <b/>
        <sz val="11"/>
        <rFont val="Times New Roman"/>
        <family val="1"/>
        <charset val="204"/>
      </rPr>
      <t xml:space="preserve"> </t>
    </r>
    <r>
      <rPr>
        <sz val="11"/>
        <rFont val="Times New Roman"/>
        <family val="1"/>
        <charset val="204"/>
      </rPr>
      <t>"О предоставлении муниципальной гарантии ЧМП "Спецавтотранс"</t>
    </r>
  </si>
  <si>
    <t>31.03.2009-10.08.2015</t>
  </si>
  <si>
    <t>Договор от 22.11.2013 № 209/01-01-39 "О предоставлении муниципальной гарантии"</t>
  </si>
  <si>
    <t>22.11.2013-23.11.2015</t>
  </si>
  <si>
    <t>Постановление мэрии города от 31.07.2015 № 4230 "Об утверждении Порядка предоставления субсидий из городского бюджета на возмещение затрат по обеспечению искусственного освещения общегородских территорий и регламентируемого режима работы светофорных объектов"</t>
  </si>
  <si>
    <t>11.08.2015, не установлен</t>
  </si>
  <si>
    <t>Бюджетный кодекс Российской Федерации от 31.07.1998  № 145-ФЗ</t>
  </si>
  <si>
    <t>Постановление мэрии города от 30.01.2009 № 309 "Об утверждении Положения о порядке вывоза самовольно установленных временных движимых сооружений, размещенных на территориях общего пользования и (или) на земельных участках, находящихся в муниципальной собственности, или на земельных участках, государственная собственность на которые не разграничена"</t>
  </si>
  <si>
    <t>05.02.2009, не установлен</t>
  </si>
  <si>
    <t>Распоряжение мэрии города от 22.01.2015 № 27-р "О выделении денежных средств на демонтаж рекламных конструкций"</t>
  </si>
  <si>
    <t>Распоряжение мэрии города от 28.01.2016 № 56-р "О выделении денежных средств на демонтаж, оценку, утилизацию рекламных конструкций"</t>
  </si>
  <si>
    <t>Федеральный закон от 28.12.2013 № 426-ФЗ "О специальной оценке условий труда"</t>
  </si>
  <si>
    <t>Соглашение о порядке и условиях предоставления муниципальному бюджетному учреждению "Спасательная служба" субсидии на финансовое обеспечение выполнения муниципального задания на оказание муниципальных услуг (выполнение работ) от 29.12.2015</t>
  </si>
  <si>
    <t>Соглашение о порядке и условиях предоставления муниципальному бюджетному учреждению "Спасательная служба" субсидии на иные цели "Приобретение автоматизированных рабочих мест и водолазного снаряжения" от 05.06.2015</t>
  </si>
  <si>
    <t>Соглашение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оборудования" от 03.12.2015</t>
  </si>
  <si>
    <t xml:space="preserve">Соглашение о порядке и условиях предоставления муниципальному бюджетному учреждению "Спасательная служба"» субсидии на иные цели "Приобретение водолазного снаряжения"  от 04.05.2016 </t>
  </si>
  <si>
    <t>05.06.2015-31.12.2015</t>
  </si>
  <si>
    <t>04.05.2016-31.12.2016</t>
  </si>
  <si>
    <t>03.12.2015-31.12.2015</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</si>
  <si>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</si>
  <si>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Постановление мэрии города от 20.11.2015 № 6070 "Об изменении типа муниципального учреждения"</t>
  </si>
  <si>
    <t>Постановление мэрии города от 12.03.2015 № 1641 "Об утверждении Порядка предоставления из городского бюджета субсидии на иные цели муниципальному бюджетному учреждению "Череповецкий молодежный центр" на 2015 год</t>
  </si>
  <si>
    <t xml:space="preserve">Постановление мэрии   города от 19.09.2014 № 5039 "Об утверждении Положения о проведении Городского патриотического фестиваля «Город Победы» на Кубок мэра города Череповца" </t>
  </si>
  <si>
    <t>20.11.2015, не установлен</t>
  </si>
  <si>
    <t>29.12.2015, не установлен</t>
  </si>
  <si>
    <t>25.09.2014, не установлен</t>
  </si>
  <si>
    <t>Постановление мэрии  города от 25.03.2015 № 1917 "Об утверждении плана мероприятий с детьми и молодежью за счет средств городского бюджета на 2015 год"</t>
  </si>
  <si>
    <t>10.06.2014-30.06.2015</t>
  </si>
  <si>
    <t>01.07.2015, не установлен</t>
  </si>
  <si>
    <t>п.п. 3 п. 1 ст. 17 гл. 3</t>
  </si>
  <si>
    <t>06.10.2003, не утановлен</t>
  </si>
  <si>
    <t>3.2</t>
  </si>
  <si>
    <t xml:space="preserve">расходы на снос домов аварийных и признанных непригодными для проживания </t>
  </si>
  <si>
    <t>Постановление мэрии города от 04.05.2011 № 1833 "О порядке сноса расселенных муниципальных жилых домов"</t>
  </si>
  <si>
    <t>04.05.2011, не установлен</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</si>
  <si>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</si>
  <si>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</si>
  <si>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Постановление Правительства Вологодской области от 22.10.2012 № 1235 "О государственной программе "Совершенствование государственного управления в Вологодской области на 2013 - 2018 годы"</t>
  </si>
  <si>
    <t>Постановление мэрии г. Череповца Вологодской области от 26.05.2015 № 3029 "Об утверждении плана мероприятий («дорожная карта») «Изменения в дополнительном образовании, направленные на повышение эффективности и качества услуг, соотнесенные с этапами перехода к эффективному контракту» на 2015-2018 годы"</t>
  </si>
  <si>
    <t>26.03.2015, не установлен</t>
  </si>
  <si>
    <t>Постановление мэрии города от 19.03.2015 № 1827  "Об утверждении нормативов подушевого финасирования на обеспечение дошкольного образования в муниципальных дошкольных образовательных учреждениях города"</t>
  </si>
  <si>
    <t>Приказ управления образования мэрии от 31.12.2015 № 1256 "Об утверждении размеров нормативных затрат"</t>
  </si>
  <si>
    <t>Постановление мэрии города от 13.05.2016 № 1974 "Об установлении стоимости питания детей в лагерях дневного пребывания"</t>
  </si>
  <si>
    <t>01.06.2016, не установлен</t>
  </si>
  <si>
    <t>Постановление мэрии города от 17.06.2016 № 2548 "Об осуществлении единовременных выплат "За особые успехи в обучении"</t>
  </si>
  <si>
    <t>17.06.2016, не установлен</t>
  </si>
  <si>
    <t>расходы на проведение эксперимента по персонифицированному финансированию дополнительного образования; создание, открытие и организацию деятельности детского технопарка</t>
  </si>
  <si>
    <t>Соглашение от 03.11.2016 № 208 "О предоставлении субсидии на создание, открытие и организацию деятельности детского технопарка"</t>
  </si>
  <si>
    <t>03.11.2016, не установлен</t>
  </si>
  <si>
    <t>Решение Череповецкой городской Думы от 01.06.2015 № 96 "Об утверждении Положения о библиотечном обслуживании населения в городе Череповце"</t>
  </si>
  <si>
    <t>Постановление  мэрии города от 25.11.2015 № 6194  "Об уполномоченном органе и Порядке предоставления субсидии на иные цели МБУК "Объединение библиотек" на  комплектование книжных фондов библиотек"</t>
  </si>
  <si>
    <t>25.11.2015-31.12.2015</t>
  </si>
  <si>
    <t>Распоряжение  мэрии города от 12.10.2016 № 927-р "О финансировании расходов за счет средств,выделенных на комплектование книжных фондов за счетиных междбюджетных трансфертов"</t>
  </si>
  <si>
    <t>01.08.2016-31.12.2016</t>
  </si>
  <si>
    <t>Соглашение от 16.10.2015 № 53 "О предоставлении и расходовании субсидии на комплектование книжных фондов библиотек муниципальных образований"</t>
  </si>
  <si>
    <t>16.10.2015-31.12.2015</t>
  </si>
  <si>
    <t>Соглашение от 16.08.2016 № 95 "О предоставлении иных межбюджетных трансфертов бюджетам муниципальных образований области на комплектование книжных фондов библиотек муниципальных образований области"</t>
  </si>
  <si>
    <t>16.08.2016-31.12.2016</t>
  </si>
  <si>
    <t>Постановление мэрии города от 18.02.2016 № 668 "Об утверждении порядка предоставления субсидии спортивным некоммерческим организациям, не являющимся государственными (муниципальными) учреждениями"</t>
  </si>
  <si>
    <t>18.02.2016-31.12.2016</t>
  </si>
  <si>
    <t>Постановление мэрии города от 16.02.2015 № 6866 "Об утверждении Порядка предоставления субсидии спортивным некоммерческим организациям, не являющимся государственными (муниципальными) учреждениями"</t>
  </si>
  <si>
    <t>16.02.2015-31.12.2015</t>
  </si>
  <si>
    <t>Постановление мэрии города от 15.02.2012 № 737 "О нормах расходов на организацию проведения физкультурных и спортивных мероприятий за счет средств городского бюджет"</t>
  </si>
  <si>
    <t>01.02.2012, не установлен</t>
  </si>
  <si>
    <t>Постановление мэрии города от 24.04.2015 № 2487 "Об утверждении плана организации и проведения городских культурно-массовых мероприятий в рамках городского социально-творцеского заказа на 2015 год"</t>
  </si>
  <si>
    <t>24.04.2015-31.12.2015</t>
  </si>
  <si>
    <t xml:space="preserve">Постановление мэрии  города от 10.10.2012 № 5369 " Об утверждении муниципальной программы " Развитие архивного дела" на 2013-2019 годы </t>
  </si>
  <si>
    <t xml:space="preserve">23.10.2012, не установлен  (01.01.2013-31.12.2019)  </t>
  </si>
  <si>
    <t>Постановление Череповецкой городской Думы Вологодской области от 08.08 2005 № 84 "Об Уставе города Череповца"</t>
  </si>
  <si>
    <t>Протокол заседания экспертного совета по вопросу реализации проектов "Народный бюджет", "Народный бюджет-ТОС" от 21.07.2015</t>
  </si>
  <si>
    <t>21.07.2015, не установлен</t>
  </si>
  <si>
    <t>11.03.2015, не установлен</t>
  </si>
  <si>
    <t>Протокол совещания по вопросу реализации проекта "Народный бюджет-ТОС" в 2017 году от 03.06.2016</t>
  </si>
  <si>
    <t>03.06.2016, не установлен</t>
  </si>
  <si>
    <t>Постановление мэрии города от 18.05.2016 № 2027 "О проекте "Народный бюджет-ТОС"</t>
  </si>
  <si>
    <t>18.05.2016, не установлен</t>
  </si>
  <si>
    <t>расходы на выполнение муниципальных работ учреждениями физкультуры и спорта, учебно-спортивную работу, организация и проведение массовых физкультурно-спортивных мероприятий
в 2015 году в рамках проекта "Народный бюджет - ТОС" средства в сумме 627,1 тыс. руб. были направлены на приобретение тренажеров в целях развития деятельности активности жителей города; в рамках проекта "Народный бюджет" в 2015 году средства в сумме 824,3 тыс. руб. были направлены на проведение спортивных мероприятий на территории города;
в 2016 году в рамках реализации проекта "Народный бюджет ТОС" расходы на обустройство новых объектов спорта массовой доступности и установку гимнастических тренажерных комплексов в сумме 699,3 тыс. рублей; в рамках проекта "Народный бюджет" приобретение физкультурно-реабилитационных тренажеров для занятия физкультурой и спортом" в сумме 1000,0 тыс. руб.</t>
  </si>
  <si>
    <t xml:space="preserve">расходы на капитальный ремонт и капитальные вложения в области образования, в том числе в рамках проекта "Народный бюджет" на 2016 год предусмотрены расходы городского бюджета на проведение капитального ремонта крыльца и входной группы с благоустройством прилегающей территории МБОУ "Средняя общеобразовательная школа №1 (Советский пр., 60а) в сумме 3000,0 тыс. рублей; в 2017 году в рамках проекта "Народный бюджет ТОС" предусмортрены средства в сумме 1500,0 тыс. рублей на строительство комплексной площадки на территории МБОУ "СОШ № 17" ( ул. К. Беляева,48)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</si>
  <si>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</si>
  <si>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r>
      <t xml:space="preserve">расходы на осуществление бюджетных инвестиций в объекты муниципальной собственности, в том числе 
</t>
    </r>
    <r>
      <rPr>
        <u/>
        <sz val="11"/>
        <rFont val="Times New Roman"/>
        <family val="1"/>
        <charset val="204"/>
      </rPr>
      <t>в 2015 году:</t>
    </r>
    <r>
      <rPr>
        <sz val="11"/>
        <rFont val="Times New Roman"/>
        <family val="1"/>
        <charset val="204"/>
      </rPr>
      <t xml:space="preserve"> расходы на строительство пешеходных дорожек возле МБОУ "Средняя общеобразовательная школа №2" (ул.Олимпийская, 59) в рамках проекта "Народный бюджет ТОС" в сумме 964,2 тыс. руб.; расходы на строительство детских площадок и комплексов в рамках проекта "Народный бюджет" в сумме 3768,2 тыс. руб., расходы на благоустройство сквера, прилегающего к памятнику участникам ликвидации последствий катастрофы на ЧАЭС в рамках проекта "Народный бюджет" в сумме 4797,3 тыс. руб.
</t>
    </r>
    <r>
      <rPr>
        <u/>
        <sz val="11"/>
        <rFont val="Times New Roman"/>
        <family val="1"/>
        <charset val="204"/>
      </rPr>
      <t>в 2016 году в рамках проекта "Народный бюджет ТОС":</t>
    </r>
    <r>
      <rPr>
        <sz val="11"/>
        <rFont val="Times New Roman"/>
        <family val="1"/>
        <charset val="204"/>
      </rPr>
      <t xml:space="preserve"> расходы на благоустройство территории у МБОУ "СОШ №2" (ул. Олимпийская,59) в сумме 1000,0 тыс. рублей, благоустройство территории, прилегающей к МДОУ "Детский сад № 98" (ул. Годовикова,34) в сумме 1000,0 тыс. рублей, благоустройство территории у МБОУ "СОШ № 30" (ул. К. Белова,51) и домами по ул. Олимпийская 13,13А и 11 в сумме 1000,0 тыс. рублей, строительство комплексной спортивной площадки на территории 105 микрорайона между домами № 25, 29, 31 по Шекснинскому пр. с благоустройством территории в сумме 700,0 тыс. рублей, и на территории за МБОУ "СОШ№ 18" (ул. Чкалова 20А) с благоустройством территории в сумме 1000,0 тыс. рублей.
</t>
    </r>
    <r>
      <rPr>
        <u/>
        <sz val="11"/>
        <rFont val="Times New Roman"/>
        <family val="1"/>
        <charset val="204"/>
      </rPr>
      <t>в 2017 году в рамках проекта "Народный бюджет ТОС"</t>
    </r>
    <r>
      <rPr>
        <sz val="11"/>
        <rFont val="Times New Roman"/>
        <family val="1"/>
        <charset val="204"/>
      </rPr>
      <t>: благоустройство территории, прилегающей к МБДОУ "Детский сад №98" (ул. Годовикова, 34) в Зашекснинском микрорайоне в сумме 1100,0 тыс. рублей, благоустройство территории у МБОУ "СОШ № 2" (ул. Олимпийская, 59) в сумме 2000,0 тыс. рублей, строительство комплексной площадки на территории за МБОУ "СОШ №18" (ул. Чкалова 20А) с благоустройством территории в сумме 2000,0 тыс. рублей, строительство сквера с детской площадкой на территории между домами 98б, 98в, 100б, 96а по ул. Ленина в сумме 1500,0 тыс. рублей, благоустройство территории у  МБОУ "СОШ № 30" " (ул. ЧК. Белова, 51) и домами по ул. Олимпийская , 13, 13А и 11 в сумме 2000,0 тыс. рублей, строительство сквера на территории между МБОУ "НОШ №43" (Октябрьский пр., 67) и хоккейной площадкой по ул. Монтклер в сумме 1500,0 тыс. рублей, строительство детской игровой площадки на территории Макаринской рощи в сумме 1000,0 тыс. рублей, строительство детской игровой площадки у дома по ул. Красной , 32/1 в сумме 1000,0 тыс. рублей</t>
    </r>
  </si>
  <si>
    <t>расходы на капитальный ремонт придомовых территорий многоквартирных домов в части приобретения и сооружения детских площадок, в 2017 году в рамках проекта "Народный бюджет - ТОС" расходы на предоставление субсидий ТСЖ и УК на капиатльный ремонт дворовых территорий в сумме 4500,0 тыс. руб.</t>
  </si>
  <si>
    <t>расходы на строительство Парка Победы в 2015 году, в рамках проекта "Народный бюджет ТОС" в 2017 году предусмотрены средства в сумме 1500,0 тыс. рублей на строительство детской площадки в Парке имени 200-летия города Череповца</t>
  </si>
  <si>
    <t>Без учета условно утверждаемых расходов городского бюджета на 2018 год в сумме 85 400,0 тыс. рублей, на 2019 год в сумме 173 000,0 тыс. рублей</t>
  </si>
  <si>
    <t>очередной финансовый 
2017 год</t>
  </si>
  <si>
    <t>очередной финансовый 
2018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</si>
</sst>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Red]\-#,##0.0;0.0"/>
    <numFmt numFmtId="165" formatCode="000000"/>
    <numFmt numFmtId="166" formatCode="#,##0.0"/>
    <numFmt numFmtId="167" formatCode="0000"/>
    <numFmt numFmtId="168" formatCode="00\.00"/>
  </numFmts>
  <fonts count="24" x14ac:knownFonts="1">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0"/>
      <name val="Times New Roman"/>
      <family val="1"/>
      <charset val="204"/>
    </font>
    <font>
      <sz val="11"/>
      <color theme="1"/>
      <name val="Times New Roman"/>
      <family val="1"/>
      <charset val="204"/>
    </font>
    <font>
      <b/>
      <sz val="11"/>
      <color theme="1"/>
      <name val="Times New Roman"/>
      <family val="1"/>
      <charset val="204"/>
    </font>
    <font>
      <sz val="11"/>
      <color theme="1"/>
      <name val="Times New Roman CYR"/>
      <family val="1"/>
      <charset val="204"/>
    </font>
    <font>
      <sz val="11"/>
      <color theme="1"/>
      <name val="Times New Roman"/>
      <family val="1"/>
    </font>
    <font>
      <sz val="11"/>
      <color theme="2" tint="-0.89999084444715716"/>
      <name val="Times New Roman"/>
      <family val="1"/>
      <charset val="204"/>
    </font>
    <font>
      <sz val="11"/>
      <color rgb="FFFF0000"/>
      <name val="Times New Roman"/>
      <family val="1"/>
      <charset val="204"/>
    </font>
    <font>
      <sz val="10"/>
      <name val="Times New Roman"/>
      <family val="1"/>
    </font>
    <font>
      <sz val="10"/>
      <name val="Times New Roman CYR"/>
      <family val="1"/>
      <charset val="204"/>
    </font>
    <font>
      <b/>
      <sz val="16"/>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hair">
        <color indexed="64"/>
      </top>
      <bottom/>
      <diagonal/>
    </border>
    <border>
      <left/>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style="thin">
        <color indexed="63"/>
      </top>
      <bottom/>
      <diagonal/>
    </border>
  </borders>
  <cellStyleXfs count="5">
    <xf numFmtId="0" fontId="0" fillId="0" borderId="0"/>
    <xf numFmtId="0" fontId="1" fillId="0" borderId="0"/>
    <xf numFmtId="0" fontId="3" fillId="0" borderId="0"/>
    <xf numFmtId="0" fontId="1" fillId="0" borderId="0"/>
    <xf numFmtId="0" fontId="1" fillId="0" borderId="0"/>
  </cellStyleXfs>
  <cellXfs count="370">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5" fillId="0" borderId="0" xfId="0" applyFont="1" applyFill="1" applyBorder="1" applyAlignment="1">
      <alignment vertical="top" wrapText="1"/>
    </xf>
    <xf numFmtId="0" fontId="15"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49" fontId="15"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4" xfId="1" applyFont="1" applyFill="1" applyBorder="1" applyAlignment="1">
      <alignment vertical="center" wrapText="1"/>
    </xf>
    <xf numFmtId="0" fontId="2" fillId="0" borderId="6" xfId="1" applyFont="1" applyFill="1" applyBorder="1" applyAlignment="1">
      <alignment vertical="center" wrapText="1"/>
    </xf>
    <xf numFmtId="166" fontId="2" fillId="0" borderId="0" xfId="1" applyNumberFormat="1" applyFont="1" applyFill="1" applyBorder="1" applyAlignment="1">
      <alignment vertical="center" wrapText="1"/>
    </xf>
    <xf numFmtId="168" fontId="15" fillId="0" borderId="0" xfId="0" applyNumberFormat="1" applyFont="1" applyFill="1" applyBorder="1" applyAlignment="1" applyProtection="1">
      <alignment vertical="center" wrapText="1"/>
      <protection locked="0"/>
    </xf>
    <xf numFmtId="0" fontId="2" fillId="0" borderId="0" xfId="1" applyFont="1" applyFill="1" applyBorder="1" applyAlignment="1">
      <alignment vertical="top" wrapText="1"/>
    </xf>
    <xf numFmtId="166" fontId="4" fillId="0" borderId="1" xfId="1" applyNumberFormat="1" applyFont="1" applyFill="1" applyBorder="1" applyAlignment="1" applyProtection="1">
      <alignment horizontal="center" vertical="center" wrapText="1"/>
      <protection hidden="1"/>
    </xf>
    <xf numFmtId="166" fontId="2" fillId="0" borderId="0" xfId="1" applyNumberFormat="1" applyFont="1" applyFill="1" applyAlignment="1">
      <alignment horizontal="center" vertical="top" wrapText="1"/>
    </xf>
    <xf numFmtId="14" fontId="1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15" fillId="0" borderId="0" xfId="0" applyNumberFormat="1" applyFont="1" applyFill="1" applyAlignment="1">
      <alignment horizontal="left" vertical="center" wrapText="1"/>
    </xf>
    <xf numFmtId="0" fontId="2" fillId="0" borderId="0" xfId="1" applyFont="1" applyFill="1" applyAlignment="1">
      <alignment horizontal="left" vertical="center" wrapText="1"/>
    </xf>
    <xf numFmtId="0" fontId="15" fillId="0" borderId="0" xfId="0" applyFont="1" applyFill="1" applyAlignment="1">
      <alignment horizontal="left" vertical="center" wrapText="1"/>
    </xf>
    <xf numFmtId="166" fontId="15" fillId="0" borderId="0" xfId="0" applyNumberFormat="1" applyFont="1" applyFill="1" applyAlignment="1">
      <alignment horizontal="center" vertical="top" wrapText="1"/>
    </xf>
    <xf numFmtId="166" fontId="2" fillId="0" borderId="1" xfId="1" applyNumberFormat="1" applyFont="1" applyFill="1" applyBorder="1" applyAlignment="1" applyProtection="1">
      <alignment horizontal="center" vertical="center" wrapText="1"/>
      <protection hidden="1"/>
    </xf>
    <xf numFmtId="40" fontId="2"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4" fontId="2" fillId="0" borderId="1" xfId="1"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wrapText="1" shrinkToFit="1"/>
      <protection locked="0"/>
    </xf>
    <xf numFmtId="0" fontId="14" fillId="0" borderId="1" xfId="1" applyNumberFormat="1" applyFont="1" applyFill="1" applyBorder="1" applyAlignment="1" applyProtection="1">
      <alignment horizontal="center" vertical="center" wrapText="1"/>
      <protection hidden="1"/>
    </xf>
    <xf numFmtId="0" fontId="9" fillId="0" borderId="1" xfId="0" applyFont="1" applyFill="1" applyBorder="1" applyAlignment="1">
      <alignment horizontal="center" vertical="center" wrapText="1"/>
    </xf>
    <xf numFmtId="0" fontId="15" fillId="0" borderId="1" xfId="1" applyNumberFormat="1" applyFont="1" applyFill="1" applyBorder="1" applyAlignment="1" applyProtection="1">
      <alignment horizontal="left" vertical="center" wrapText="1"/>
      <protection hidden="1"/>
    </xf>
    <xf numFmtId="0" fontId="15" fillId="0" borderId="1" xfId="1" applyNumberFormat="1" applyFont="1" applyFill="1" applyBorder="1" applyAlignment="1" applyProtection="1">
      <alignment horizontal="center" vertical="center" wrapText="1"/>
      <protection hidden="1"/>
    </xf>
    <xf numFmtId="0" fontId="15" fillId="0" borderId="1" xfId="2" applyFont="1" applyFill="1" applyBorder="1" applyAlignment="1">
      <alignment horizontal="left" vertical="center" wrapText="1"/>
    </xf>
    <xf numFmtId="0" fontId="17" fillId="0" borderId="1" xfId="2"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15" fillId="0" borderId="8" xfId="0" applyNumberFormat="1" applyFont="1" applyFill="1" applyBorder="1" applyAlignment="1" applyProtection="1">
      <alignment horizontal="left" vertical="center" wrapText="1"/>
      <protection hidden="1"/>
    </xf>
    <xf numFmtId="166" fontId="6"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14" fontId="2" fillId="0" borderId="1" xfId="1" applyNumberFormat="1" applyFont="1" applyFill="1" applyBorder="1" applyAlignment="1" applyProtection="1">
      <alignment horizontal="center" vertical="center" wrapText="1"/>
      <protection hidden="1"/>
    </xf>
    <xf numFmtId="14" fontId="15" fillId="0" borderId="1" xfId="0" applyNumberFormat="1" applyFont="1" applyFill="1" applyBorder="1" applyAlignment="1" applyProtection="1">
      <alignment horizontal="center" vertical="center" wrapText="1"/>
    </xf>
    <xf numFmtId="0" fontId="2" fillId="0" borderId="1" xfId="2"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15" fillId="0" borderId="1" xfId="0"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shrinkToFit="1"/>
    </xf>
    <xf numFmtId="0" fontId="2"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0" fontId="19" fillId="0" borderId="1" xfId="0" applyFont="1" applyFill="1" applyBorder="1" applyAlignment="1">
      <alignment horizontal="center" vertical="center" wrapText="1"/>
    </xf>
    <xf numFmtId="166" fontId="2" fillId="0" borderId="1" xfId="0" applyNumberFormat="1" applyFont="1" applyFill="1" applyBorder="1" applyAlignment="1" applyProtection="1">
      <alignment vertical="center" wrapText="1"/>
      <protection locked="0"/>
    </xf>
    <xf numFmtId="0" fontId="10" fillId="0" borderId="1"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1" xfId="1" applyFont="1" applyFill="1" applyBorder="1" applyAlignment="1">
      <alignment horizontal="left" vertical="center" wrapText="1"/>
    </xf>
    <xf numFmtId="14" fontId="2" fillId="0" borderId="9" xfId="3" applyNumberFormat="1" applyFont="1" applyFill="1" applyBorder="1" applyAlignment="1">
      <alignment horizontal="center" vertical="center" wrapText="1"/>
    </xf>
    <xf numFmtId="49" fontId="15" fillId="0" borderId="0" xfId="0" applyNumberFormat="1" applyFont="1" applyFill="1" applyAlignment="1">
      <alignment horizontal="center" vertical="center" wrapText="1"/>
    </xf>
    <xf numFmtId="14" fontId="10" fillId="0" borderId="1"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0" xfId="0" applyFont="1" applyFill="1" applyAlignment="1">
      <alignment horizontal="center" vertical="top" wrapText="1"/>
    </xf>
    <xf numFmtId="0" fontId="4" fillId="0" borderId="1" xfId="0" applyFont="1" applyFill="1" applyBorder="1" applyAlignment="1" applyProtection="1">
      <alignment horizontal="left" vertical="center" wrapText="1"/>
      <protection locked="0"/>
    </xf>
    <xf numFmtId="0" fontId="2" fillId="2" borderId="0" xfId="1" applyFont="1" applyFill="1" applyAlignment="1">
      <alignment horizontal="center" vertical="top" wrapText="1"/>
    </xf>
    <xf numFmtId="0" fontId="4" fillId="0" borderId="9" xfId="1" applyFont="1" applyFill="1" applyBorder="1" applyAlignment="1">
      <alignment horizontal="left" vertical="center" wrapText="1"/>
    </xf>
    <xf numFmtId="166" fontId="6" fillId="0" borderId="9" xfId="0" applyNumberFormat="1" applyFont="1" applyFill="1" applyBorder="1" applyAlignment="1">
      <alignment horizontal="left" vertical="center" wrapText="1"/>
    </xf>
    <xf numFmtId="49" fontId="4" fillId="0" borderId="0" xfId="1" applyNumberFormat="1" applyFont="1" applyFill="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vertical="center" wrapText="1"/>
    </xf>
    <xf numFmtId="0" fontId="2" fillId="0" borderId="9" xfId="0" applyFont="1" applyFill="1" applyBorder="1" applyAlignment="1">
      <alignment vertical="center" wrapText="1"/>
    </xf>
    <xf numFmtId="0" fontId="4" fillId="0" borderId="1" xfId="1" applyNumberFormat="1" applyFont="1" applyFill="1" applyBorder="1" applyAlignment="1" applyProtection="1">
      <alignment horizontal="center" vertical="center" wrapText="1"/>
      <protection hidden="1"/>
    </xf>
    <xf numFmtId="0" fontId="2" fillId="0" borderId="8" xfId="0" applyFont="1" applyFill="1" applyBorder="1" applyAlignment="1">
      <alignment horizontal="justify" vertical="center" wrapText="1"/>
    </xf>
    <xf numFmtId="166" fontId="2" fillId="0" borderId="1" xfId="0" applyNumberFormat="1" applyFont="1" applyFill="1" applyBorder="1" applyAlignment="1" applyProtection="1">
      <alignment horizontal="center" vertical="center" wrapText="1"/>
    </xf>
    <xf numFmtId="0" fontId="2" fillId="0" borderId="1" xfId="4" applyNumberFormat="1" applyFont="1" applyFill="1" applyBorder="1" applyAlignment="1" applyProtection="1">
      <alignment horizontal="center" vertical="center" wrapText="1"/>
      <protection hidden="1"/>
    </xf>
    <xf numFmtId="0" fontId="2" fillId="0" borderId="7" xfId="1" applyFont="1" applyFill="1" applyBorder="1" applyAlignment="1">
      <alignment vertical="center" wrapText="1"/>
    </xf>
    <xf numFmtId="0" fontId="21" fillId="0" borderId="1" xfId="0" applyFont="1" applyFill="1" applyBorder="1" applyAlignment="1">
      <alignment vertical="center" wrapText="1"/>
    </xf>
    <xf numFmtId="49" fontId="14" fillId="0" borderId="8" xfId="0" applyNumberFormat="1" applyFont="1" applyFill="1" applyBorder="1" applyAlignment="1">
      <alignment horizontal="center" vertical="center"/>
    </xf>
    <xf numFmtId="14" fontId="22" fillId="0" borderId="8"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7" xfId="0" applyNumberFormat="1" applyFont="1" applyFill="1" applyBorder="1" applyAlignment="1" applyProtection="1">
      <alignment horizontal="left" vertical="top" wrapText="1"/>
      <protection locked="0"/>
    </xf>
    <xf numFmtId="0" fontId="10" fillId="0" borderId="18" xfId="0" applyNumberFormat="1" applyFont="1" applyFill="1" applyBorder="1" applyAlignment="1" applyProtection="1">
      <alignment horizontal="center" vertical="top" wrapText="1"/>
      <protection locked="0"/>
    </xf>
    <xf numFmtId="0" fontId="2" fillId="0" borderId="8" xfId="0" applyNumberFormat="1" applyFont="1" applyFill="1" applyBorder="1" applyAlignment="1" applyProtection="1">
      <alignment horizontal="left" vertical="center" wrapText="1"/>
      <protection hidden="1"/>
    </xf>
    <xf numFmtId="49" fontId="4" fillId="0" borderId="9" xfId="1" applyNumberFormat="1" applyFont="1" applyFill="1" applyBorder="1" applyAlignment="1" applyProtection="1">
      <alignment horizontal="center" vertical="center" wrapText="1"/>
      <protection hidden="1"/>
    </xf>
    <xf numFmtId="0" fontId="2" fillId="0" borderId="9" xfId="0" applyFont="1" applyFill="1" applyBorder="1" applyAlignment="1">
      <alignment horizontal="center" vertical="center" wrapText="1"/>
    </xf>
    <xf numFmtId="49" fontId="2" fillId="0" borderId="9" xfId="1" applyNumberFormat="1" applyFont="1" applyFill="1" applyBorder="1" applyAlignment="1" applyProtection="1">
      <alignment horizontal="center" vertical="center" wrapText="1"/>
      <protection hidden="1"/>
    </xf>
    <xf numFmtId="166" fontId="2" fillId="0" borderId="9" xfId="0" applyNumberFormat="1" applyFont="1" applyFill="1" applyBorder="1" applyAlignment="1" applyProtection="1">
      <alignment horizontal="center" vertical="center"/>
      <protection locked="0"/>
    </xf>
    <xf numFmtId="0" fontId="2" fillId="0" borderId="9" xfId="1" applyFont="1" applyFill="1" applyBorder="1" applyAlignment="1">
      <alignment horizontal="left" vertical="center" wrapText="1"/>
    </xf>
    <xf numFmtId="166" fontId="2" fillId="0" borderId="9" xfId="0" applyNumberFormat="1" applyFont="1" applyFill="1" applyBorder="1" applyAlignment="1">
      <alignment horizontal="center" vertical="center" wrapText="1"/>
    </xf>
    <xf numFmtId="0" fontId="2" fillId="0" borderId="8" xfId="1" applyFont="1" applyFill="1" applyBorder="1" applyAlignment="1">
      <alignment horizontal="left" vertical="center" wrapText="1"/>
    </xf>
    <xf numFmtId="167" fontId="2" fillId="0" borderId="9" xfId="1" applyNumberFormat="1" applyFont="1" applyFill="1" applyBorder="1" applyAlignment="1">
      <alignment horizontal="center" vertical="center" wrapText="1"/>
    </xf>
    <xf numFmtId="0" fontId="2" fillId="0" borderId="9" xfId="1" applyNumberFormat="1" applyFont="1" applyFill="1" applyBorder="1" applyAlignment="1" applyProtection="1">
      <alignment horizontal="center" vertical="center" wrapText="1"/>
      <protection hidden="1"/>
    </xf>
    <xf numFmtId="0" fontId="2" fillId="0" borderId="10" xfId="0" applyFont="1" applyFill="1" applyBorder="1" applyAlignment="1">
      <alignment horizontal="center" vertical="center" wrapText="1"/>
    </xf>
    <xf numFmtId="49" fontId="2" fillId="0" borderId="8" xfId="1" applyNumberFormat="1" applyFont="1" applyFill="1" applyBorder="1" applyAlignment="1" applyProtection="1">
      <alignment horizontal="center" vertical="center" wrapText="1"/>
      <protection hidden="1"/>
    </xf>
    <xf numFmtId="166" fontId="2" fillId="0" borderId="8" xfId="0" applyNumberFormat="1" applyFont="1" applyFill="1" applyBorder="1" applyAlignment="1">
      <alignment horizontal="center" vertical="center" wrapText="1"/>
    </xf>
    <xf numFmtId="166" fontId="2" fillId="0" borderId="9" xfId="1"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166" fontId="6" fillId="0" borderId="9"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49" fontId="2" fillId="0" borderId="1"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0" fontId="2" fillId="0" borderId="8" xfId="1"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0" fontId="4" fillId="0" borderId="9" xfId="1" applyNumberFormat="1" applyFont="1" applyFill="1" applyBorder="1" applyAlignment="1" applyProtection="1">
      <alignment horizontal="left" vertical="center" wrapText="1"/>
      <protection hidden="1"/>
    </xf>
    <xf numFmtId="49" fontId="4" fillId="0" borderId="1" xfId="1" applyNumberFormat="1" applyFont="1" applyFill="1" applyBorder="1" applyAlignment="1" applyProtection="1">
      <alignment horizontal="center" vertical="center" wrapText="1"/>
      <protection hidden="1"/>
    </xf>
    <xf numFmtId="166" fontId="6" fillId="0" borderId="1" xfId="0" applyNumberFormat="1" applyFont="1" applyFill="1" applyBorder="1" applyAlignment="1" applyProtection="1">
      <alignment horizontal="center" vertical="center" wrapText="1"/>
      <protection locked="0"/>
    </xf>
    <xf numFmtId="167" fontId="2" fillId="0" borderId="1" xfId="1" applyNumberFormat="1" applyFont="1" applyFill="1" applyBorder="1" applyAlignment="1">
      <alignment horizontal="center" vertical="center" wrapText="1"/>
    </xf>
    <xf numFmtId="166" fontId="6" fillId="0" borderId="8" xfId="0" applyNumberFormat="1" applyFont="1" applyFill="1" applyBorder="1" applyAlignment="1" applyProtection="1">
      <alignment horizontal="center" vertical="center" wrapText="1"/>
      <protection locked="0"/>
    </xf>
    <xf numFmtId="166" fontId="2" fillId="0" borderId="9" xfId="1" applyNumberFormat="1" applyFont="1" applyFill="1" applyBorder="1" applyAlignment="1" applyProtection="1">
      <alignment horizontal="center" vertical="center" wrapText="1"/>
      <protection hidden="1"/>
    </xf>
    <xf numFmtId="0" fontId="15" fillId="0" borderId="8" xfId="0" applyFont="1" applyFill="1" applyBorder="1" applyAlignment="1">
      <alignment horizontal="left" vertical="center" wrapText="1"/>
    </xf>
    <xf numFmtId="14" fontId="15" fillId="0" borderId="8"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1" xfId="1" applyNumberFormat="1" applyFont="1" applyFill="1" applyBorder="1" applyAlignment="1" applyProtection="1">
      <alignment horizontal="left" vertical="center" wrapText="1"/>
      <protection hidden="1"/>
    </xf>
    <xf numFmtId="0" fontId="2" fillId="0" borderId="1" xfId="1" applyNumberFormat="1" applyFont="1" applyFill="1" applyBorder="1" applyAlignment="1" applyProtection="1">
      <alignment horizontal="center" vertical="center" wrapText="1"/>
      <protection hidden="1"/>
    </xf>
    <xf numFmtId="49" fontId="2" fillId="0" borderId="1" xfId="1" applyNumberFormat="1" applyFont="1" applyFill="1" applyBorder="1" applyAlignment="1">
      <alignment horizontal="center" vertical="center" wrapText="1"/>
    </xf>
    <xf numFmtId="0" fontId="15" fillId="0" borderId="9" xfId="1" applyNumberFormat="1" applyFont="1" applyFill="1" applyBorder="1" applyAlignment="1" applyProtection="1">
      <alignment horizontal="left" vertical="center" wrapText="1"/>
      <protection hidden="1"/>
    </xf>
    <xf numFmtId="0" fontId="15" fillId="0" borderId="9" xfId="1"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lignment horizontal="left" vertical="center" wrapText="1"/>
    </xf>
    <xf numFmtId="0" fontId="2" fillId="0" borderId="9" xfId="1" applyFont="1" applyFill="1" applyBorder="1" applyAlignment="1">
      <alignment horizontal="center" vertical="center" wrapText="1"/>
    </xf>
    <xf numFmtId="0" fontId="2" fillId="0" borderId="9"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left" vertical="center" wrapText="1"/>
      <protection hidden="1"/>
    </xf>
    <xf numFmtId="166" fontId="15" fillId="0" borderId="9" xfId="0" applyNumberFormat="1" applyFont="1" applyFill="1" applyBorder="1" applyAlignment="1">
      <alignment horizontal="center" vertical="center" wrapText="1"/>
    </xf>
    <xf numFmtId="49" fontId="2" fillId="0" borderId="9" xfId="4" applyNumberFormat="1" applyFont="1" applyFill="1" applyBorder="1" applyAlignment="1" applyProtection="1">
      <alignment horizontal="center" vertical="center" wrapText="1"/>
      <protection hidden="1"/>
    </xf>
    <xf numFmtId="49" fontId="2" fillId="0" borderId="8" xfId="4" applyNumberFormat="1" applyFont="1" applyFill="1" applyBorder="1" applyAlignment="1" applyProtection="1">
      <alignment horizontal="center" vertical="center" wrapText="1"/>
      <protection hidden="1"/>
    </xf>
    <xf numFmtId="0" fontId="6" fillId="0" borderId="8" xfId="0" applyNumberFormat="1" applyFont="1" applyFill="1" applyBorder="1" applyAlignment="1" applyProtection="1">
      <alignment horizontal="center" vertical="center" wrapText="1"/>
      <protection hidden="1"/>
    </xf>
    <xf numFmtId="14" fontId="2" fillId="0" borderId="9" xfId="2"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7" fontId="2" fillId="0" borderId="8" xfId="1"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pplyProtection="1">
      <alignment horizontal="center" vertical="center" wrapText="1"/>
      <protection locked="0"/>
    </xf>
    <xf numFmtId="49" fontId="2" fillId="0" borderId="1" xfId="4"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center" wrapText="1"/>
      <protection hidden="1"/>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pplyProtection="1">
      <alignment horizontal="center" vertical="center" wrapText="1" shrinkToFit="1"/>
      <protection locked="0"/>
    </xf>
    <xf numFmtId="166" fontId="4" fillId="0" borderId="9"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16"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164" fontId="2" fillId="0" borderId="1" xfId="1"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0" fillId="0" borderId="18"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166" fontId="2" fillId="0" borderId="8" xfId="0"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166" fontId="2" fillId="0" borderId="1" xfId="0" applyNumberFormat="1" applyFont="1" applyFill="1" applyBorder="1" applyAlignment="1">
      <alignment horizontal="center" vertical="center" wrapText="1"/>
    </xf>
    <xf numFmtId="49" fontId="4" fillId="0" borderId="9" xfId="1" applyNumberFormat="1" applyFont="1" applyFill="1" applyBorder="1" applyAlignment="1" applyProtection="1">
      <alignment horizontal="center" vertical="center" wrapText="1"/>
      <protection hidden="1"/>
    </xf>
    <xf numFmtId="49" fontId="4" fillId="0" borderId="8" xfId="1" applyNumberFormat="1" applyFont="1" applyFill="1" applyBorder="1" applyAlignment="1" applyProtection="1">
      <alignment horizontal="center" vertical="center" wrapText="1"/>
      <protection hidden="1"/>
    </xf>
    <xf numFmtId="166" fontId="2" fillId="0" borderId="9" xfId="1" applyNumberFormat="1" applyFont="1" applyFill="1" applyBorder="1" applyAlignment="1">
      <alignment horizontal="center" vertical="center" wrapText="1"/>
    </xf>
    <xf numFmtId="166" fontId="2" fillId="0" borderId="8" xfId="1" applyNumberFormat="1" applyFont="1" applyFill="1" applyBorder="1" applyAlignment="1">
      <alignment horizontal="center" vertical="center" wrapText="1"/>
    </xf>
    <xf numFmtId="166" fontId="2" fillId="0" borderId="9"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0" fontId="2" fillId="0" borderId="9"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49" fontId="2" fillId="0" borderId="1" xfId="1" applyNumberFormat="1" applyFont="1" applyFill="1" applyBorder="1" applyAlignment="1" applyProtection="1">
      <alignment horizontal="center" vertical="center" wrapText="1"/>
      <protection hidden="1"/>
    </xf>
    <xf numFmtId="166" fontId="15" fillId="0" borderId="1" xfId="0" applyNumberFormat="1" applyFont="1" applyFill="1" applyBorder="1" applyAlignment="1">
      <alignment horizontal="center" vertical="center" wrapText="1"/>
    </xf>
    <xf numFmtId="49" fontId="4" fillId="0" borderId="1" xfId="1" applyNumberFormat="1" applyFont="1" applyFill="1" applyBorder="1" applyAlignment="1" applyProtection="1">
      <alignment horizontal="center" vertical="center" wrapText="1"/>
      <protection hidden="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14" fontId="15" fillId="0" borderId="8" xfId="0" applyNumberFormat="1" applyFont="1" applyFill="1" applyBorder="1" applyAlignment="1">
      <alignment horizontal="center" vertical="center" wrapText="1"/>
    </xf>
    <xf numFmtId="0" fontId="2" fillId="0" borderId="9" xfId="1" applyNumberFormat="1" applyFont="1" applyFill="1" applyBorder="1" applyAlignment="1" applyProtection="1">
      <alignment horizontal="left" vertical="center" wrapText="1"/>
      <protection hidden="1"/>
    </xf>
    <xf numFmtId="0" fontId="2" fillId="0" borderId="10"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left" vertical="center" wrapText="1"/>
      <protection hidden="1"/>
    </xf>
    <xf numFmtId="49" fontId="2" fillId="0" borderId="9" xfId="1" applyNumberFormat="1" applyFont="1" applyFill="1" applyBorder="1" applyAlignment="1">
      <alignment horizontal="center" vertical="center" wrapText="1"/>
    </xf>
    <xf numFmtId="49" fontId="2" fillId="0" borderId="10" xfId="1" applyNumberFormat="1"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166" fontId="2" fillId="0" borderId="10" xfId="1" applyNumberFormat="1" applyFont="1" applyFill="1" applyBorder="1" applyAlignment="1">
      <alignment horizontal="center" vertical="center" wrapText="1"/>
    </xf>
    <xf numFmtId="0" fontId="2" fillId="0" borderId="0" xfId="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49" fontId="4" fillId="0" borderId="10"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49" fontId="2" fillId="0" borderId="9"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pplyProtection="1">
      <alignment horizontal="center" vertical="center"/>
      <protection locked="0"/>
    </xf>
    <xf numFmtId="166" fontId="6" fillId="0" borderId="9"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0" fontId="4" fillId="0" borderId="9" xfId="0" applyNumberFormat="1" applyFont="1" applyFill="1" applyBorder="1" applyAlignment="1" applyProtection="1">
      <alignment vertical="center" wrapText="1"/>
      <protection locked="0"/>
    </xf>
    <xf numFmtId="0" fontId="0" fillId="0" borderId="8" xfId="0" applyFill="1" applyBorder="1" applyAlignment="1">
      <alignment vertical="center" wrapText="1"/>
    </xf>
    <xf numFmtId="0" fontId="0" fillId="0" borderId="8" xfId="0" applyFill="1" applyBorder="1" applyAlignment="1">
      <alignment horizontal="center" vertical="center" wrapText="1"/>
    </xf>
    <xf numFmtId="166" fontId="2" fillId="0" borderId="9" xfId="0" applyNumberFormat="1" applyFont="1" applyFill="1" applyBorder="1" applyAlignment="1" applyProtection="1">
      <alignment horizontal="center" vertical="center"/>
      <protection locked="0"/>
    </xf>
    <xf numFmtId="0" fontId="0" fillId="0" borderId="8" xfId="0" applyFill="1" applyBorder="1" applyAlignment="1">
      <alignment horizontal="center" vertical="center"/>
    </xf>
    <xf numFmtId="0" fontId="0" fillId="0" borderId="8" xfId="0" applyFill="1" applyBorder="1" applyAlignment="1">
      <alignment horizontal="left" vertical="center" wrapText="1"/>
    </xf>
    <xf numFmtId="49" fontId="2" fillId="0" borderId="10" xfId="1" applyNumberFormat="1" applyFont="1" applyFill="1" applyBorder="1" applyAlignment="1" applyProtection="1">
      <alignment horizontal="center" vertical="center" wrapText="1"/>
      <protection hidden="1"/>
    </xf>
    <xf numFmtId="166" fontId="2" fillId="0" borderId="8"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hidden="1"/>
    </xf>
    <xf numFmtId="49" fontId="6" fillId="0" borderId="1" xfId="0" applyNumberFormat="1" applyFont="1" applyFill="1" applyBorder="1" applyAlignment="1" applyProtection="1">
      <alignment horizontal="center" vertical="center" wrapText="1"/>
      <protection hidden="1"/>
    </xf>
    <xf numFmtId="166" fontId="6" fillId="0" borderId="1" xfId="0" applyNumberFormat="1" applyFont="1" applyFill="1" applyBorder="1" applyAlignment="1">
      <alignment horizontal="center" vertical="center" wrapText="1"/>
    </xf>
    <xf numFmtId="166" fontId="2" fillId="0" borderId="9" xfId="0" applyNumberFormat="1" applyFont="1" applyFill="1" applyBorder="1" applyAlignment="1" applyProtection="1">
      <alignment horizontal="center" vertical="center" wrapText="1"/>
      <protection locked="0"/>
    </xf>
    <xf numFmtId="166" fontId="2" fillId="0" borderId="10" xfId="0" applyNumberFormat="1" applyFont="1" applyFill="1" applyBorder="1" applyAlignment="1" applyProtection="1">
      <alignment horizontal="center" vertical="center" wrapText="1"/>
      <protection locked="0"/>
    </xf>
    <xf numFmtId="14" fontId="2" fillId="0" borderId="9"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166" fontId="2" fillId="0" borderId="9" xfId="1" applyNumberFormat="1" applyFont="1" applyFill="1" applyBorder="1" applyAlignment="1" applyProtection="1">
      <alignment horizontal="center" vertical="center" wrapText="1"/>
      <protection hidden="1"/>
    </xf>
    <xf numFmtId="166" fontId="2" fillId="0" borderId="10" xfId="1" applyNumberFormat="1" applyFont="1" applyFill="1" applyBorder="1" applyAlignment="1" applyProtection="1">
      <alignment horizontal="center" vertical="center" wrapText="1"/>
      <protection hidden="1"/>
    </xf>
    <xf numFmtId="166" fontId="2" fillId="0" borderId="8"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16" fillId="0" borderId="9"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166" fontId="6" fillId="0" borderId="9" xfId="0" applyNumberFormat="1" applyFont="1" applyFill="1" applyBorder="1" applyAlignment="1" applyProtection="1">
      <alignment horizontal="center" vertical="center" wrapText="1"/>
      <protection locked="0"/>
    </xf>
    <xf numFmtId="166" fontId="6" fillId="0" borderId="8" xfId="0" applyNumberFormat="1" applyFont="1" applyFill="1" applyBorder="1" applyAlignment="1" applyProtection="1">
      <alignment horizontal="center" vertical="center" wrapText="1"/>
      <protection locked="0"/>
    </xf>
    <xf numFmtId="166" fontId="2" fillId="0" borderId="9" xfId="0" applyNumberFormat="1" applyFont="1" applyFill="1" applyBorder="1" applyAlignment="1" applyProtection="1">
      <alignment horizontal="center" vertical="center" wrapText="1"/>
    </xf>
    <xf numFmtId="166" fontId="2" fillId="0" borderId="10" xfId="0" applyNumberFormat="1" applyFont="1" applyFill="1" applyBorder="1" applyAlignment="1" applyProtection="1">
      <alignment horizontal="center" vertical="center" wrapText="1"/>
    </xf>
    <xf numFmtId="166" fontId="2" fillId="0" borderId="8" xfId="0" applyNumberFormat="1" applyFont="1" applyFill="1" applyBorder="1" applyAlignment="1" applyProtection="1">
      <alignment horizontal="center" vertical="center" wrapText="1"/>
    </xf>
    <xf numFmtId="166" fontId="6" fillId="0" borderId="10" xfId="0" applyNumberFormat="1" applyFont="1" applyFill="1" applyBorder="1" applyAlignment="1" applyProtection="1">
      <alignment horizontal="center" vertical="center" wrapText="1"/>
      <protection locked="0"/>
    </xf>
    <xf numFmtId="49" fontId="4" fillId="0" borderId="9" xfId="1" applyNumberFormat="1" applyFont="1" applyFill="1" applyBorder="1" applyAlignment="1">
      <alignment horizontal="center" vertical="center" wrapText="1"/>
    </xf>
    <xf numFmtId="49" fontId="4" fillId="0" borderId="10" xfId="1"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20" fillId="0" borderId="9" xfId="1" applyNumberFormat="1" applyFont="1" applyFill="1" applyBorder="1" applyAlignment="1" applyProtection="1">
      <alignment horizontal="center" vertical="center" wrapText="1"/>
      <protection hidden="1"/>
    </xf>
    <xf numFmtId="49" fontId="20" fillId="0" borderId="10" xfId="1" applyNumberFormat="1" applyFont="1" applyFill="1" applyBorder="1" applyAlignment="1" applyProtection="1">
      <alignment horizontal="center" vertical="center" wrapText="1"/>
      <protection hidden="1"/>
    </xf>
    <xf numFmtId="49" fontId="20" fillId="0" borderId="8"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166" fontId="2" fillId="0" borderId="9" xfId="3" applyNumberFormat="1" applyFont="1" applyFill="1" applyBorder="1" applyAlignment="1">
      <alignment horizontal="center" vertical="center"/>
    </xf>
    <xf numFmtId="166" fontId="2" fillId="0" borderId="10" xfId="3" applyNumberFormat="1" applyFont="1" applyFill="1" applyBorder="1" applyAlignment="1">
      <alignment horizontal="center" vertical="center"/>
    </xf>
    <xf numFmtId="166" fontId="2" fillId="0" borderId="8" xfId="3" applyNumberFormat="1" applyFont="1" applyFill="1" applyBorder="1" applyAlignment="1">
      <alignment horizontal="center" vertical="center"/>
    </xf>
    <xf numFmtId="167" fontId="2" fillId="0" borderId="9" xfId="1" applyNumberFormat="1" applyFont="1" applyFill="1" applyBorder="1" applyAlignment="1">
      <alignment horizontal="center" vertical="center" wrapText="1"/>
    </xf>
    <xf numFmtId="167" fontId="2" fillId="0" borderId="10" xfId="1" applyNumberFormat="1" applyFont="1" applyFill="1" applyBorder="1" applyAlignment="1">
      <alignment horizontal="center" vertical="center" wrapText="1"/>
    </xf>
    <xf numFmtId="167" fontId="2" fillId="0" borderId="8" xfId="1"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protection hidden="1"/>
    </xf>
    <xf numFmtId="0" fontId="4" fillId="0" borderId="9" xfId="1" applyNumberFormat="1" applyFont="1" applyFill="1" applyBorder="1" applyAlignment="1" applyProtection="1">
      <alignment horizontal="left" vertical="center" wrapText="1"/>
      <protection hidden="1"/>
    </xf>
    <xf numFmtId="0" fontId="4" fillId="0" borderId="10" xfId="1" applyNumberFormat="1" applyFont="1" applyFill="1" applyBorder="1" applyAlignment="1" applyProtection="1">
      <alignment horizontal="left" vertical="center" wrapText="1"/>
      <protection hidden="1"/>
    </xf>
    <xf numFmtId="0" fontId="4" fillId="0" borderId="8" xfId="1" applyNumberFormat="1" applyFont="1" applyFill="1" applyBorder="1" applyAlignment="1" applyProtection="1">
      <alignment horizontal="left" vertical="center" wrapText="1"/>
      <protection hidden="1"/>
    </xf>
    <xf numFmtId="0" fontId="2" fillId="0" borderId="9" xfId="1" applyFont="1" applyFill="1" applyBorder="1" applyAlignment="1">
      <alignment vertical="center" wrapText="1"/>
    </xf>
    <xf numFmtId="0" fontId="2" fillId="0" borderId="8" xfId="1" applyFont="1" applyFill="1" applyBorder="1" applyAlignment="1">
      <alignment vertical="center" wrapText="1"/>
    </xf>
    <xf numFmtId="166" fontId="6" fillId="0" borderId="1" xfId="0" applyNumberFormat="1" applyFont="1" applyFill="1" applyBorder="1" applyAlignment="1" applyProtection="1">
      <alignment horizontal="center" vertical="center" wrapText="1"/>
      <protection locked="0"/>
    </xf>
    <xf numFmtId="0" fontId="15" fillId="0" borderId="9" xfId="0" applyFont="1" applyFill="1" applyBorder="1" applyAlignment="1">
      <alignment horizontal="left" vertical="center" wrapText="1"/>
    </xf>
    <xf numFmtId="0" fontId="15" fillId="0" borderId="8" xfId="0" applyFont="1" applyFill="1" applyBorder="1" applyAlignment="1">
      <alignment horizontal="left" vertical="center" wrapText="1"/>
    </xf>
    <xf numFmtId="166" fontId="0" fillId="0" borderId="1" xfId="0" applyNumberFormat="1" applyFill="1" applyBorder="1" applyAlignment="1">
      <alignment vertical="center"/>
    </xf>
    <xf numFmtId="0" fontId="4" fillId="0" borderId="1" xfId="1" applyNumberFormat="1" applyFont="1" applyFill="1" applyBorder="1" applyAlignment="1" applyProtection="1">
      <alignment horizontal="left" vertical="center" wrapText="1"/>
      <protection hidden="1"/>
    </xf>
    <xf numFmtId="0" fontId="4" fillId="0" borderId="9" xfId="4" applyNumberFormat="1" applyFont="1" applyFill="1" applyBorder="1" applyAlignment="1" applyProtection="1">
      <alignment horizontal="left" vertical="center" wrapText="1"/>
      <protection hidden="1"/>
    </xf>
    <xf numFmtId="0" fontId="4" fillId="0" borderId="10" xfId="4" applyNumberFormat="1" applyFont="1" applyFill="1" applyBorder="1" applyAlignment="1" applyProtection="1">
      <alignment horizontal="left" vertical="center" wrapText="1"/>
      <protection hidden="1"/>
    </xf>
    <xf numFmtId="0" fontId="4" fillId="0" borderId="8" xfId="4" applyNumberFormat="1" applyFont="1" applyFill="1" applyBorder="1" applyAlignment="1" applyProtection="1">
      <alignment horizontal="left" vertical="center" wrapText="1"/>
      <protection hidden="1"/>
    </xf>
    <xf numFmtId="49" fontId="2" fillId="0" borderId="9" xfId="4" applyNumberFormat="1" applyFont="1" applyFill="1" applyBorder="1" applyAlignment="1" applyProtection="1">
      <alignment horizontal="center" vertical="center" wrapText="1"/>
      <protection hidden="1"/>
    </xf>
    <xf numFmtId="49" fontId="2" fillId="0" borderId="10" xfId="4" applyNumberFormat="1" applyFont="1" applyFill="1" applyBorder="1" applyAlignment="1" applyProtection="1">
      <alignment horizontal="center" vertical="center" wrapText="1"/>
      <protection hidden="1"/>
    </xf>
    <xf numFmtId="49" fontId="2" fillId="0" borderId="8" xfId="4" applyNumberFormat="1" applyFont="1" applyFill="1" applyBorder="1" applyAlignment="1" applyProtection="1">
      <alignment horizontal="center" vertical="center" wrapText="1"/>
      <protection hidden="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2" fillId="0" borderId="10" xfId="0" applyFont="1" applyFill="1" applyBorder="1" applyAlignment="1">
      <alignment horizontal="left" vertical="center" wrapText="1"/>
    </xf>
    <xf numFmtId="49" fontId="20" fillId="0" borderId="1" xfId="1" applyNumberFormat="1" applyFont="1" applyFill="1" applyBorder="1" applyAlignment="1" applyProtection="1">
      <alignment horizontal="center" vertical="center" wrapText="1"/>
      <protection hidden="1"/>
    </xf>
    <xf numFmtId="166" fontId="2" fillId="0" borderId="8" xfId="0" applyNumberFormat="1" applyFont="1" applyFill="1" applyBorder="1" applyAlignment="1" applyProtection="1">
      <alignment horizontal="center" vertical="center" wrapText="1"/>
      <protection locked="0"/>
    </xf>
    <xf numFmtId="0" fontId="15" fillId="0" borderId="9" xfId="1" applyNumberFormat="1" applyFont="1" applyFill="1" applyBorder="1" applyAlignment="1" applyProtection="1">
      <alignment horizontal="left" vertical="center" wrapText="1"/>
      <protection hidden="1"/>
    </xf>
    <xf numFmtId="0" fontId="15" fillId="0" borderId="8" xfId="1" applyNumberFormat="1" applyFont="1" applyFill="1" applyBorder="1" applyAlignment="1" applyProtection="1">
      <alignment horizontal="left" vertical="center" wrapText="1"/>
      <protection hidden="1"/>
    </xf>
    <xf numFmtId="0" fontId="15" fillId="0" borderId="9" xfId="1" applyNumberFormat="1" applyFont="1" applyFill="1" applyBorder="1" applyAlignment="1" applyProtection="1">
      <alignment horizontal="center" vertical="center" wrapText="1"/>
      <protection hidden="1"/>
    </xf>
    <xf numFmtId="0" fontId="15" fillId="0" borderId="8" xfId="1" applyNumberFormat="1" applyFont="1" applyFill="1" applyBorder="1" applyAlignment="1" applyProtection="1">
      <alignment horizontal="center" vertical="center" wrapText="1"/>
      <protection hidden="1"/>
    </xf>
    <xf numFmtId="166" fontId="2" fillId="0" borderId="10" xfId="0" applyNumberFormat="1" applyFont="1" applyFill="1" applyBorder="1" applyAlignment="1" applyProtection="1">
      <alignment horizontal="center" vertical="center"/>
      <protection locked="0"/>
    </xf>
    <xf numFmtId="49" fontId="2" fillId="0" borderId="1" xfId="1" applyNumberFormat="1" applyFont="1" applyFill="1" applyBorder="1" applyAlignment="1">
      <alignment horizontal="center" vertical="center" wrapText="1"/>
    </xf>
    <xf numFmtId="0" fontId="2" fillId="0" borderId="9"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 fillId="0" borderId="9"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15" fillId="0" borderId="10" xfId="1" applyFont="1" applyFill="1" applyBorder="1" applyAlignment="1">
      <alignment horizontal="left" vertical="center" wrapText="1"/>
    </xf>
    <xf numFmtId="166" fontId="15" fillId="0" borderId="9" xfId="0" applyNumberFormat="1" applyFont="1" applyFill="1" applyBorder="1" applyAlignment="1">
      <alignment horizontal="center" vertical="center" wrapText="1"/>
    </xf>
    <xf numFmtId="166" fontId="15" fillId="0" borderId="10"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hidden="1"/>
    </xf>
    <xf numFmtId="0" fontId="6" fillId="0" borderId="10" xfId="0" applyNumberFormat="1" applyFont="1" applyFill="1" applyBorder="1" applyAlignment="1" applyProtection="1">
      <alignment horizontal="center" vertical="center" wrapText="1"/>
      <protection hidden="1"/>
    </xf>
    <xf numFmtId="0" fontId="6" fillId="0" borderId="8" xfId="0" applyNumberFormat="1" applyFont="1" applyFill="1" applyBorder="1" applyAlignment="1" applyProtection="1">
      <alignment horizontal="center" vertical="center" wrapText="1"/>
      <protection hidden="1"/>
    </xf>
    <xf numFmtId="0" fontId="0" fillId="0" borderId="1" xfId="0" applyFill="1" applyBorder="1" applyAlignment="1">
      <alignment horizontal="center" vertical="center"/>
    </xf>
    <xf numFmtId="0" fontId="2" fillId="0" borderId="9" xfId="2" applyFont="1" applyFill="1" applyBorder="1" applyAlignment="1">
      <alignment horizontal="center" vertical="center" wrapText="1"/>
    </xf>
    <xf numFmtId="0" fontId="2" fillId="0" borderId="8" xfId="2" applyFont="1" applyFill="1" applyBorder="1" applyAlignment="1">
      <alignment horizontal="center" vertical="center" wrapText="1"/>
    </xf>
    <xf numFmtId="14" fontId="2" fillId="0" borderId="9" xfId="2" applyNumberFormat="1" applyFont="1" applyFill="1" applyBorder="1" applyAlignment="1">
      <alignment horizontal="center" vertical="center" wrapText="1"/>
    </xf>
    <xf numFmtId="14" fontId="2" fillId="0" borderId="8" xfId="2" applyNumberFormat="1" applyFont="1" applyFill="1" applyBorder="1" applyAlignment="1">
      <alignment horizontal="center" vertical="center" wrapText="1"/>
    </xf>
    <xf numFmtId="166" fontId="15" fillId="0" borderId="9" xfId="0" applyNumberFormat="1" applyFont="1" applyFill="1" applyBorder="1" applyAlignment="1" applyProtection="1">
      <alignment horizontal="center" vertical="center" wrapText="1"/>
      <protection locked="0"/>
    </xf>
    <xf numFmtId="166" fontId="15" fillId="0" borderId="8" xfId="0" applyNumberFormat="1" applyFont="1" applyFill="1" applyBorder="1" applyAlignment="1" applyProtection="1">
      <alignment horizontal="center" vertical="center" wrapText="1"/>
      <protection locked="0"/>
    </xf>
    <xf numFmtId="0" fontId="4" fillId="0" borderId="11" xfId="1" applyNumberFormat="1" applyFont="1" applyFill="1" applyBorder="1" applyAlignment="1" applyProtection="1">
      <alignment horizontal="left" vertical="center" wrapText="1"/>
      <protection hidden="1"/>
    </xf>
    <xf numFmtId="0" fontId="4" fillId="0" borderId="12" xfId="1" applyNumberFormat="1" applyFont="1" applyFill="1" applyBorder="1" applyAlignment="1" applyProtection="1">
      <alignment horizontal="left"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8" xfId="0" applyFont="1" applyFill="1" applyBorder="1" applyAlignment="1">
      <alignment horizontal="left" vertical="center" wrapText="1"/>
    </xf>
    <xf numFmtId="166" fontId="18" fillId="0" borderId="9" xfId="1" applyNumberFormat="1" applyFont="1" applyFill="1" applyBorder="1" applyAlignment="1" applyProtection="1">
      <alignment horizontal="center" vertical="center" wrapText="1"/>
      <protection hidden="1"/>
    </xf>
    <xf numFmtId="166" fontId="18" fillId="0" borderId="10" xfId="1" applyNumberFormat="1" applyFont="1" applyFill="1" applyBorder="1" applyAlignment="1" applyProtection="1">
      <alignment horizontal="center" vertical="center" wrapText="1"/>
      <protection hidden="1"/>
    </xf>
    <xf numFmtId="166" fontId="18" fillId="0" borderId="8" xfId="1" applyNumberFormat="1" applyFont="1" applyFill="1" applyBorder="1" applyAlignment="1" applyProtection="1">
      <alignment horizontal="center" vertical="center" wrapText="1"/>
      <protection hidden="1"/>
    </xf>
    <xf numFmtId="0" fontId="16" fillId="0" borderId="9"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4" fillId="0" borderId="1" xfId="0" applyFont="1" applyFill="1" applyBorder="1" applyAlignment="1">
      <alignment horizontal="left" vertical="center" wrapText="1"/>
    </xf>
    <xf numFmtId="167" fontId="2" fillId="0" borderId="1" xfId="1"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0" fontId="16" fillId="0" borderId="9" xfId="1" applyFont="1" applyFill="1" applyBorder="1" applyAlignment="1">
      <alignment vertical="center" wrapText="1"/>
    </xf>
    <xf numFmtId="0" fontId="16" fillId="0" borderId="10" xfId="1" applyFont="1" applyFill="1" applyBorder="1" applyAlignment="1">
      <alignment vertical="center" wrapText="1"/>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0" borderId="8" xfId="0" applyNumberFormat="1" applyFont="1" applyFill="1" applyBorder="1" applyAlignment="1" applyProtection="1">
      <alignment horizontal="left" vertical="center" wrapText="1"/>
      <protection locked="0"/>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5" fillId="0" borderId="10" xfId="1" applyNumberFormat="1" applyFont="1" applyFill="1" applyBorder="1" applyAlignment="1" applyProtection="1">
      <alignment horizontal="center" vertical="center" wrapText="1"/>
      <protection hidden="1"/>
    </xf>
    <xf numFmtId="0" fontId="0" fillId="0" borderId="1" xfId="0" applyFill="1" applyBorder="1" applyAlignment="1">
      <alignment horizontal="left" vertical="center"/>
    </xf>
    <xf numFmtId="167" fontId="2" fillId="0" borderId="10" xfId="1" applyNumberFormat="1" applyFont="1" applyFill="1" applyBorder="1" applyAlignment="1" applyProtection="1">
      <alignment horizontal="center" vertical="center" wrapText="1"/>
      <protection hidden="1"/>
    </xf>
    <xf numFmtId="167" fontId="2" fillId="0" borderId="8" xfId="1" applyNumberFormat="1" applyFont="1" applyFill="1" applyBorder="1" applyAlignment="1" applyProtection="1">
      <alignment horizontal="center" vertical="center" wrapText="1"/>
      <protection hidden="1"/>
    </xf>
    <xf numFmtId="0" fontId="2" fillId="0" borderId="10" xfId="2" applyFont="1" applyFill="1" applyBorder="1" applyAlignment="1">
      <alignment horizontal="left" vertical="center" wrapText="1"/>
    </xf>
    <xf numFmtId="167" fontId="2" fillId="0" borderId="9" xfId="1" applyNumberFormat="1" applyFont="1" applyFill="1" applyBorder="1" applyAlignment="1" applyProtection="1">
      <alignment horizontal="center" vertical="center" wrapText="1"/>
      <protection hidden="1"/>
    </xf>
    <xf numFmtId="49" fontId="15" fillId="0" borderId="9" xfId="1" applyNumberFormat="1" applyFont="1" applyFill="1" applyBorder="1" applyAlignment="1" applyProtection="1">
      <alignment horizontal="center" vertical="center" wrapText="1"/>
      <protection hidden="1"/>
    </xf>
    <xf numFmtId="49" fontId="15" fillId="0" borderId="10" xfId="1" applyNumberFormat="1" applyFont="1" applyFill="1" applyBorder="1" applyAlignment="1" applyProtection="1">
      <alignment horizontal="center" vertical="center" wrapText="1"/>
      <protection hidden="1"/>
    </xf>
    <xf numFmtId="49" fontId="15" fillId="0" borderId="8" xfId="1" applyNumberFormat="1" applyFont="1" applyFill="1" applyBorder="1" applyAlignment="1" applyProtection="1">
      <alignment horizontal="center" vertical="center" wrapText="1"/>
      <protection hidden="1"/>
    </xf>
    <xf numFmtId="0" fontId="23" fillId="0" borderId="0" xfId="0" applyFont="1" applyFill="1" applyAlignment="1">
      <alignment horizontal="center" vertical="center" wrapText="1"/>
    </xf>
    <xf numFmtId="0" fontId="12" fillId="0" borderId="0" xfId="0" applyFont="1" applyFill="1" applyAlignment="1">
      <alignment horizontal="center" vertical="top" wrapText="1"/>
    </xf>
    <xf numFmtId="0" fontId="2" fillId="0" borderId="0" xfId="0" applyFont="1" applyFill="1" applyAlignment="1">
      <alignment horizontal="center" vertical="top" wrapText="1"/>
    </xf>
    <xf numFmtId="0" fontId="7" fillId="0" borderId="6" xfId="0" applyFont="1" applyFill="1" applyBorder="1" applyAlignment="1">
      <alignment horizontal="center" vertical="top" wrapText="1"/>
    </xf>
    <xf numFmtId="165" fontId="8" fillId="0" borderId="1" xfId="0" applyNumberFormat="1" applyFont="1" applyFill="1" applyBorder="1" applyAlignment="1" applyProtection="1">
      <alignment horizontal="left" vertical="center" wrapText="1"/>
      <protection hidden="1"/>
    </xf>
    <xf numFmtId="166" fontId="2" fillId="0" borderId="1" xfId="0" applyNumberFormat="1" applyFont="1" applyFill="1" applyBorder="1" applyAlignment="1" applyProtection="1">
      <alignment horizontal="center" vertical="center" wrapText="1"/>
      <protection locked="0"/>
    </xf>
    <xf numFmtId="49" fontId="2" fillId="0" borderId="1" xfId="4" applyNumberFormat="1" applyFont="1" applyFill="1" applyBorder="1" applyAlignment="1" applyProtection="1">
      <alignment horizontal="center" vertical="center" wrapText="1"/>
      <protection hidden="1"/>
    </xf>
    <xf numFmtId="0" fontId="2" fillId="0" borderId="9" xfId="4" applyNumberFormat="1" applyFont="1" applyFill="1" applyBorder="1" applyAlignment="1" applyProtection="1">
      <alignment horizontal="center" vertical="center" wrapText="1"/>
      <protection hidden="1"/>
    </xf>
    <xf numFmtId="0" fontId="2" fillId="0" borderId="10" xfId="4" applyNumberFormat="1" applyFont="1" applyFill="1" applyBorder="1" applyAlignment="1" applyProtection="1">
      <alignment horizontal="center" vertical="center" wrapText="1"/>
      <protection hidden="1"/>
    </xf>
    <xf numFmtId="0" fontId="2" fillId="0" borderId="8" xfId="4" applyNumberFormat="1" applyFont="1" applyFill="1" applyBorder="1" applyAlignment="1" applyProtection="1">
      <alignment horizontal="center" vertical="center" wrapText="1"/>
      <protection hidden="1"/>
    </xf>
    <xf numFmtId="0" fontId="2" fillId="0" borderId="10" xfId="1" applyFont="1" applyFill="1" applyBorder="1" applyAlignment="1">
      <alignment vertical="center" wrapText="1"/>
    </xf>
    <xf numFmtId="0" fontId="18" fillId="0" borderId="9" xfId="1" applyFont="1" applyFill="1" applyBorder="1" applyAlignment="1">
      <alignment vertical="center" wrapText="1"/>
    </xf>
    <xf numFmtId="0" fontId="18" fillId="0" borderId="10" xfId="1" applyFont="1" applyFill="1" applyBorder="1" applyAlignment="1">
      <alignment vertical="center" wrapText="1"/>
    </xf>
    <xf numFmtId="0" fontId="18" fillId="0" borderId="8" xfId="1" applyFont="1" applyFill="1" applyBorder="1" applyAlignment="1">
      <alignment vertical="center" wrapText="1"/>
    </xf>
    <xf numFmtId="49" fontId="4" fillId="0" borderId="1" xfId="1" applyNumberFormat="1" applyFont="1" applyFill="1" applyBorder="1" applyAlignment="1">
      <alignment horizontal="center" vertical="center" wrapText="1"/>
    </xf>
    <xf numFmtId="166" fontId="2" fillId="0" borderId="13" xfId="0" applyNumberFormat="1" applyFont="1" applyFill="1" applyBorder="1" applyAlignment="1">
      <alignment horizontal="center" vertical="center" wrapText="1"/>
    </xf>
    <xf numFmtId="166" fontId="2" fillId="0" borderId="5"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shrinkToFit="1"/>
      <protection locked="0"/>
    </xf>
    <xf numFmtId="49" fontId="2" fillId="0" borderId="8" xfId="0" applyNumberFormat="1" applyFont="1" applyFill="1" applyBorder="1" applyAlignment="1" applyProtection="1">
      <alignment horizontal="center" vertical="center" wrapText="1" shrinkToFit="1"/>
      <protection locked="0"/>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166" fontId="15" fillId="0" borderId="10" xfId="0" applyNumberFormat="1" applyFont="1" applyFill="1" applyBorder="1" applyAlignment="1" applyProtection="1">
      <alignment horizontal="center" vertical="center" wrapText="1"/>
      <protection locked="0"/>
    </xf>
    <xf numFmtId="0" fontId="20" fillId="0" borderId="9" xfId="1" applyFont="1" applyFill="1" applyBorder="1" applyAlignment="1">
      <alignment horizontal="center" vertical="center" wrapText="1"/>
    </xf>
    <xf numFmtId="0" fontId="20" fillId="0" borderId="10"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4" fillId="0" borderId="9" xfId="1" applyNumberFormat="1" applyFont="1" applyFill="1" applyBorder="1" applyAlignment="1" applyProtection="1">
      <alignment horizontal="center" vertical="center" wrapText="1"/>
      <protection hidden="1"/>
    </xf>
    <xf numFmtId="0" fontId="4" fillId="0" borderId="10"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center" vertical="center" wrapText="1"/>
      <protection hidden="1"/>
    </xf>
    <xf numFmtId="49" fontId="4" fillId="0" borderId="16" xfId="1" applyNumberFormat="1" applyFont="1" applyFill="1" applyBorder="1" applyAlignment="1" applyProtection="1">
      <alignment horizontal="center" vertical="center" wrapText="1"/>
      <protection hidden="1"/>
    </xf>
    <xf numFmtId="49" fontId="4" fillId="0" borderId="15" xfId="1" applyNumberFormat="1" applyFont="1" applyFill="1" applyBorder="1" applyAlignment="1" applyProtection="1">
      <alignment horizontal="center" vertical="center" wrapText="1"/>
      <protection hidden="1"/>
    </xf>
    <xf numFmtId="0" fontId="2"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4" xfId="0" applyFont="1" applyFill="1" applyBorder="1" applyAlignment="1">
      <alignment horizontal="left" vertical="center" wrapText="1"/>
    </xf>
    <xf numFmtId="166" fontId="4" fillId="0" borderId="9" xfId="0" applyNumberFormat="1" applyFont="1" applyFill="1" applyBorder="1" applyAlignment="1">
      <alignment horizontal="center" vertical="center" wrapText="1"/>
    </xf>
    <xf numFmtId="166" fontId="4" fillId="0" borderId="8"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66" fontId="2" fillId="0" borderId="1" xfId="3" applyNumberFormat="1" applyFont="1" applyFill="1" applyBorder="1" applyAlignment="1">
      <alignment horizontal="center" vertical="center"/>
    </xf>
    <xf numFmtId="0" fontId="0" fillId="0" borderId="0" xfId="0" applyAlignment="1">
      <alignment horizontal="center"/>
    </xf>
  </cellXfs>
  <cellStyles count="5">
    <cellStyle name="Обычный" xfId="0" builtinId="0"/>
    <cellStyle name="Обычный 2" xfId="1"/>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78"/>
  <sheetViews>
    <sheetView tabSelected="1" view="pageBreakPreview" zoomScale="75" zoomScaleNormal="75" zoomScaleSheetLayoutView="75" workbookViewId="0">
      <pane ySplit="7" topLeftCell="A8" activePane="bottomLeft" state="frozen"/>
      <selection pane="bottomLeft" activeCell="E5" sqref="E5:G6"/>
    </sheetView>
  </sheetViews>
  <sheetFormatPr defaultColWidth="21.140625" defaultRowHeight="209.25" customHeight="1" x14ac:dyDescent="0.25"/>
  <cols>
    <col min="1" max="1" width="6.42578125" style="78" customWidth="1"/>
    <col min="2" max="2" width="49.42578125" style="1" customWidth="1"/>
    <col min="3" max="3" width="14.140625" style="2" customWidth="1"/>
    <col min="4" max="4" width="15" style="75" customWidth="1"/>
    <col min="5" max="5" width="77.28515625" style="27" customWidth="1"/>
    <col min="6" max="6" width="17.42578125" style="12" customWidth="1"/>
    <col min="7" max="7" width="21.85546875" style="12" customWidth="1"/>
    <col min="8" max="10" width="18.7109375" style="23" customWidth="1"/>
    <col min="11" max="13" width="17.140625" style="23" customWidth="1"/>
    <col min="14" max="14" width="71.140625" style="27" customWidth="1"/>
    <col min="15" max="16384" width="21.140625" style="21"/>
  </cols>
  <sheetData>
    <row r="1" spans="1:256" s="4" customFormat="1" ht="30.6" customHeight="1" x14ac:dyDescent="0.25">
      <c r="A1" s="328" t="s">
        <v>1495</v>
      </c>
      <c r="B1" s="328"/>
      <c r="C1" s="328"/>
      <c r="D1" s="328"/>
      <c r="E1" s="328"/>
      <c r="F1" s="328"/>
      <c r="G1" s="328"/>
      <c r="H1" s="328"/>
      <c r="I1" s="328"/>
      <c r="J1" s="328"/>
      <c r="K1" s="328"/>
      <c r="L1" s="328"/>
      <c r="M1" s="328"/>
      <c r="N1" s="328"/>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4" customFormat="1" ht="40.5" hidden="1" customHeight="1" x14ac:dyDescent="0.25">
      <c r="A2" s="5"/>
      <c r="B2" s="6"/>
      <c r="C2" s="73"/>
      <c r="D2" s="7"/>
      <c r="E2" s="26" t="s">
        <v>691</v>
      </c>
      <c r="F2" s="70"/>
      <c r="G2" s="70"/>
      <c r="H2" s="29"/>
      <c r="I2" s="29"/>
      <c r="J2" s="29"/>
      <c r="K2" s="29"/>
      <c r="L2" s="29"/>
      <c r="M2" s="29"/>
      <c r="N2" s="28"/>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9" customFormat="1" ht="15" x14ac:dyDescent="0.25">
      <c r="A3" s="329" t="s">
        <v>609</v>
      </c>
      <c r="B3" s="330"/>
      <c r="C3" s="330"/>
      <c r="D3" s="330"/>
      <c r="E3" s="330"/>
      <c r="F3" s="330"/>
      <c r="G3" s="330"/>
      <c r="H3" s="330"/>
      <c r="I3" s="330"/>
      <c r="J3" s="330"/>
      <c r="K3" s="330"/>
      <c r="L3" s="330"/>
      <c r="M3" s="330"/>
      <c r="N3" s="330"/>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9" customFormat="1" ht="7.5" customHeight="1" x14ac:dyDescent="0.25">
      <c r="A4" s="331"/>
      <c r="B4" s="331"/>
      <c r="C4" s="331"/>
      <c r="D4" s="331"/>
      <c r="E4" s="331"/>
      <c r="F4" s="331"/>
      <c r="G4" s="331"/>
      <c r="H4" s="331"/>
      <c r="I4" s="331"/>
      <c r="J4" s="331"/>
      <c r="K4" s="331"/>
      <c r="L4" s="331"/>
      <c r="M4" s="331"/>
      <c r="N4" s="331"/>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10" customFormat="1" ht="24" customHeight="1" x14ac:dyDescent="0.25">
      <c r="A5" s="195" t="s">
        <v>93</v>
      </c>
      <c r="B5" s="195"/>
      <c r="C5" s="195"/>
      <c r="D5" s="195" t="s">
        <v>333</v>
      </c>
      <c r="E5" s="195" t="s">
        <v>425</v>
      </c>
      <c r="F5" s="195"/>
      <c r="G5" s="195"/>
      <c r="H5" s="343" t="s">
        <v>694</v>
      </c>
      <c r="I5" s="344"/>
      <c r="J5" s="344"/>
      <c r="K5" s="344"/>
      <c r="L5" s="344"/>
      <c r="M5" s="345"/>
      <c r="N5" s="195" t="s">
        <v>94</v>
      </c>
    </row>
    <row r="6" spans="1:256" s="10" customFormat="1" ht="24" customHeight="1" x14ac:dyDescent="0.25">
      <c r="A6" s="195"/>
      <c r="B6" s="195"/>
      <c r="C6" s="195"/>
      <c r="D6" s="195"/>
      <c r="E6" s="195"/>
      <c r="F6" s="195"/>
      <c r="G6" s="195"/>
      <c r="H6" s="343" t="s">
        <v>693</v>
      </c>
      <c r="I6" s="345"/>
      <c r="J6" s="170" t="s">
        <v>695</v>
      </c>
      <c r="K6" s="170" t="s">
        <v>1623</v>
      </c>
      <c r="L6" s="165" t="s">
        <v>696</v>
      </c>
      <c r="M6" s="165"/>
      <c r="N6" s="195"/>
    </row>
    <row r="7" spans="1:256" s="10" customFormat="1" ht="66.75" customHeight="1" x14ac:dyDescent="0.25">
      <c r="A7" s="195"/>
      <c r="B7" s="195"/>
      <c r="C7" s="195"/>
      <c r="D7" s="195"/>
      <c r="E7" s="115" t="s">
        <v>332</v>
      </c>
      <c r="F7" s="115" t="s">
        <v>95</v>
      </c>
      <c r="G7" s="115" t="s">
        <v>109</v>
      </c>
      <c r="H7" s="101" t="s">
        <v>151</v>
      </c>
      <c r="I7" s="101" t="s">
        <v>90</v>
      </c>
      <c r="J7" s="172"/>
      <c r="K7" s="172"/>
      <c r="L7" s="163" t="s">
        <v>1624</v>
      </c>
      <c r="M7" s="163" t="s">
        <v>830</v>
      </c>
      <c r="N7" s="195"/>
    </row>
    <row r="8" spans="1:256" s="12" customFormat="1" ht="24" customHeight="1" x14ac:dyDescent="0.25">
      <c r="A8" s="114" t="s">
        <v>32</v>
      </c>
      <c r="B8" s="130" t="s">
        <v>31</v>
      </c>
      <c r="C8" s="130" t="s">
        <v>30</v>
      </c>
      <c r="D8" s="130" t="s">
        <v>29</v>
      </c>
      <c r="E8" s="130" t="s">
        <v>28</v>
      </c>
      <c r="F8" s="130" t="s">
        <v>27</v>
      </c>
      <c r="G8" s="130" t="s">
        <v>26</v>
      </c>
      <c r="H8" s="30" t="s">
        <v>606</v>
      </c>
      <c r="I8" s="30" t="s">
        <v>607</v>
      </c>
      <c r="J8" s="30" t="s">
        <v>25</v>
      </c>
      <c r="K8" s="30" t="s">
        <v>608</v>
      </c>
      <c r="L8" s="30" t="s">
        <v>23</v>
      </c>
      <c r="M8" s="30" t="s">
        <v>697</v>
      </c>
      <c r="N8" s="30" t="s">
        <v>698</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14" customFormat="1" ht="62.25" customHeight="1" x14ac:dyDescent="0.25">
      <c r="A9" s="120"/>
      <c r="B9" s="129" t="s">
        <v>699</v>
      </c>
      <c r="C9" s="82" t="s">
        <v>35</v>
      </c>
      <c r="D9" s="130"/>
      <c r="E9" s="148"/>
      <c r="F9" s="130"/>
      <c r="G9" s="130"/>
      <c r="H9" s="22">
        <f t="shared" ref="H9:M9" si="0">H10+H438+H648+H749</f>
        <v>7262267.1400000006</v>
      </c>
      <c r="I9" s="22">
        <f t="shared" si="0"/>
        <v>6737877.0999999996</v>
      </c>
      <c r="J9" s="22">
        <f t="shared" si="0"/>
        <v>6987740.5999999996</v>
      </c>
      <c r="K9" s="22">
        <f t="shared" si="0"/>
        <v>6164167.9000000004</v>
      </c>
      <c r="L9" s="22">
        <f t="shared" si="0"/>
        <v>5954793</v>
      </c>
      <c r="M9" s="22">
        <f t="shared" si="0"/>
        <v>5775216.2000000002</v>
      </c>
      <c r="N9" s="162" t="s">
        <v>1622</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14" customFormat="1" ht="43.5" customHeight="1" x14ac:dyDescent="0.25">
      <c r="A10" s="120" t="s">
        <v>24</v>
      </c>
      <c r="B10" s="153" t="s">
        <v>700</v>
      </c>
      <c r="C10" s="154" t="s">
        <v>131</v>
      </c>
      <c r="D10" s="82" t="s">
        <v>1202</v>
      </c>
      <c r="E10" s="129" t="s">
        <v>426</v>
      </c>
      <c r="F10" s="82" t="s">
        <v>808</v>
      </c>
      <c r="G10" s="82" t="s">
        <v>409</v>
      </c>
      <c r="H10" s="22">
        <f t="shared" ref="H10:M10" si="1">H11+H60+H68+H102+H117+H123+H135+H138+H141+H144+H211+H215+H234+H247+H249+H269+H289+H310+H317+H328+H339+H377+H385+H391+H403+H412+H419+H434</f>
        <v>3074663.9000000008</v>
      </c>
      <c r="I10" s="22">
        <f t="shared" si="1"/>
        <v>2688285</v>
      </c>
      <c r="J10" s="22">
        <f t="shared" si="1"/>
        <v>3630224.9</v>
      </c>
      <c r="K10" s="22">
        <f t="shared" si="1"/>
        <v>2949834.6000000006</v>
      </c>
      <c r="L10" s="22">
        <f t="shared" si="1"/>
        <v>2746528.3</v>
      </c>
      <c r="M10" s="22">
        <f t="shared" si="1"/>
        <v>2544662.0000000005</v>
      </c>
      <c r="N10" s="155"/>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14" customFormat="1" ht="42" customHeight="1" x14ac:dyDescent="0.25">
      <c r="A11" s="166" t="s">
        <v>156</v>
      </c>
      <c r="B11" s="249" t="s">
        <v>34</v>
      </c>
      <c r="C11" s="248" t="s">
        <v>701</v>
      </c>
      <c r="D11" s="248" t="s">
        <v>1162</v>
      </c>
      <c r="E11" s="148" t="s">
        <v>430</v>
      </c>
      <c r="F11" s="130" t="s">
        <v>892</v>
      </c>
      <c r="G11" s="130" t="s">
        <v>409</v>
      </c>
      <c r="H11" s="214">
        <f>SUM(H14:H59)</f>
        <v>78875.099999999991</v>
      </c>
      <c r="I11" s="214">
        <f t="shared" ref="I11:M11" si="2">SUM(I14:I59)</f>
        <v>27659.200000000001</v>
      </c>
      <c r="J11" s="214">
        <f t="shared" si="2"/>
        <v>87007.7</v>
      </c>
      <c r="K11" s="214">
        <f t="shared" si="2"/>
        <v>109370.5</v>
      </c>
      <c r="L11" s="214">
        <f t="shared" si="2"/>
        <v>136675.6</v>
      </c>
      <c r="M11" s="214">
        <f t="shared" si="2"/>
        <v>158183.40000000002</v>
      </c>
      <c r="N11" s="164"/>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14" customFormat="1" ht="54" customHeight="1" x14ac:dyDescent="0.25">
      <c r="A12" s="194"/>
      <c r="B12" s="250"/>
      <c r="C12" s="248"/>
      <c r="D12" s="248"/>
      <c r="E12" s="148" t="s">
        <v>4</v>
      </c>
      <c r="F12" s="130" t="s">
        <v>5</v>
      </c>
      <c r="G12" s="130" t="s">
        <v>212</v>
      </c>
      <c r="H12" s="214"/>
      <c r="I12" s="214"/>
      <c r="J12" s="214"/>
      <c r="K12" s="214"/>
      <c r="L12" s="214"/>
      <c r="M12" s="214"/>
      <c r="N12" s="164"/>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14" customFormat="1" ht="22.5" customHeight="1" x14ac:dyDescent="0.25">
      <c r="A13" s="194"/>
      <c r="B13" s="250"/>
      <c r="C13" s="248"/>
      <c r="D13" s="248"/>
      <c r="E13" s="148" t="s">
        <v>112</v>
      </c>
      <c r="F13" s="130"/>
      <c r="G13" s="130"/>
      <c r="H13" s="63"/>
      <c r="I13" s="63"/>
      <c r="J13" s="63"/>
      <c r="K13" s="63"/>
      <c r="L13" s="63"/>
      <c r="M13" s="63"/>
      <c r="N13" s="109"/>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14" customFormat="1" ht="42.75" customHeight="1" x14ac:dyDescent="0.25">
      <c r="A14" s="194"/>
      <c r="B14" s="250"/>
      <c r="C14" s="248" t="s">
        <v>708</v>
      </c>
      <c r="D14" s="198" t="s">
        <v>87</v>
      </c>
      <c r="E14" s="148" t="s">
        <v>643</v>
      </c>
      <c r="F14" s="130" t="s">
        <v>115</v>
      </c>
      <c r="G14" s="130" t="s">
        <v>635</v>
      </c>
      <c r="H14" s="201">
        <v>667.7</v>
      </c>
      <c r="I14" s="201">
        <v>498.9</v>
      </c>
      <c r="J14" s="201">
        <v>366.4</v>
      </c>
      <c r="K14" s="201">
        <v>392.7</v>
      </c>
      <c r="L14" s="201">
        <v>392.7</v>
      </c>
      <c r="M14" s="201">
        <v>392.7</v>
      </c>
      <c r="N14" s="173" t="s">
        <v>496</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s="14" customFormat="1" ht="43.5" customHeight="1" x14ac:dyDescent="0.25">
      <c r="A15" s="194"/>
      <c r="B15" s="250"/>
      <c r="C15" s="248"/>
      <c r="D15" s="210"/>
      <c r="E15" s="148" t="s">
        <v>928</v>
      </c>
      <c r="F15" s="130" t="s">
        <v>115</v>
      </c>
      <c r="G15" s="130" t="s">
        <v>929</v>
      </c>
      <c r="H15" s="202"/>
      <c r="I15" s="202"/>
      <c r="J15" s="202"/>
      <c r="K15" s="202"/>
      <c r="L15" s="202"/>
      <c r="M15" s="202"/>
      <c r="N15" s="174"/>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14" customFormat="1" ht="60" customHeight="1" x14ac:dyDescent="0.25">
      <c r="A16" s="194"/>
      <c r="B16" s="250"/>
      <c r="C16" s="248"/>
      <c r="D16" s="199"/>
      <c r="E16" s="148" t="s">
        <v>930</v>
      </c>
      <c r="F16" s="130" t="s">
        <v>115</v>
      </c>
      <c r="G16" s="130" t="s">
        <v>1355</v>
      </c>
      <c r="H16" s="203"/>
      <c r="I16" s="203"/>
      <c r="J16" s="203"/>
      <c r="K16" s="203"/>
      <c r="L16" s="203"/>
      <c r="M16" s="203"/>
      <c r="N16" s="175"/>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s="14" customFormat="1" ht="34.5" customHeight="1" x14ac:dyDescent="0.25">
      <c r="A17" s="194"/>
      <c r="B17" s="250"/>
      <c r="C17" s="223" t="s">
        <v>709</v>
      </c>
      <c r="D17" s="198" t="s">
        <v>87</v>
      </c>
      <c r="E17" s="148" t="s">
        <v>36</v>
      </c>
      <c r="F17" s="130" t="s">
        <v>115</v>
      </c>
      <c r="G17" s="130" t="s">
        <v>214</v>
      </c>
      <c r="H17" s="201">
        <f>7084.6+50</f>
        <v>7134.6</v>
      </c>
      <c r="I17" s="201">
        <f>6644.7+50</f>
        <v>6694.7</v>
      </c>
      <c r="J17" s="201">
        <f>4829.4+50</f>
        <v>4879.3999999999996</v>
      </c>
      <c r="K17" s="201">
        <f>5523.1+50</f>
        <v>5573.1</v>
      </c>
      <c r="L17" s="201">
        <f>5611.8+50</f>
        <v>5661.8</v>
      </c>
      <c r="M17" s="201">
        <f>5694.6+50</f>
        <v>5744.6</v>
      </c>
      <c r="N17" s="173" t="s">
        <v>934</v>
      </c>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s="14" customFormat="1" ht="52.5" customHeight="1" x14ac:dyDescent="0.25">
      <c r="A18" s="194"/>
      <c r="B18" s="250"/>
      <c r="C18" s="224"/>
      <c r="D18" s="210"/>
      <c r="E18" s="148" t="s">
        <v>1576</v>
      </c>
      <c r="F18" s="130" t="s">
        <v>115</v>
      </c>
      <c r="G18" s="130" t="s">
        <v>1575</v>
      </c>
      <c r="H18" s="202"/>
      <c r="I18" s="202"/>
      <c r="J18" s="202"/>
      <c r="K18" s="202"/>
      <c r="L18" s="202"/>
      <c r="M18" s="202"/>
      <c r="N18" s="174"/>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s="14" customFormat="1" ht="51.75" customHeight="1" x14ac:dyDescent="0.25">
      <c r="A19" s="194"/>
      <c r="B19" s="250"/>
      <c r="C19" s="224"/>
      <c r="D19" s="210"/>
      <c r="E19" s="148" t="s">
        <v>930</v>
      </c>
      <c r="F19" s="130" t="s">
        <v>115</v>
      </c>
      <c r="G19" s="130" t="s">
        <v>1355</v>
      </c>
      <c r="H19" s="202"/>
      <c r="I19" s="202"/>
      <c r="J19" s="202"/>
      <c r="K19" s="202"/>
      <c r="L19" s="202"/>
      <c r="M19" s="202"/>
      <c r="N19" s="174"/>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s="14" customFormat="1" ht="44.25" customHeight="1" x14ac:dyDescent="0.25">
      <c r="A20" s="194"/>
      <c r="B20" s="250"/>
      <c r="C20" s="224"/>
      <c r="D20" s="210"/>
      <c r="E20" s="148" t="s">
        <v>644</v>
      </c>
      <c r="F20" s="130" t="s">
        <v>115</v>
      </c>
      <c r="G20" s="130" t="s">
        <v>635</v>
      </c>
      <c r="H20" s="202"/>
      <c r="I20" s="202"/>
      <c r="J20" s="202"/>
      <c r="K20" s="202"/>
      <c r="L20" s="202"/>
      <c r="M20" s="202"/>
      <c r="N20" s="174"/>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s="14" customFormat="1" ht="47.25" customHeight="1" x14ac:dyDescent="0.25">
      <c r="A21" s="194"/>
      <c r="B21" s="250"/>
      <c r="C21" s="224"/>
      <c r="D21" s="210"/>
      <c r="E21" s="148" t="s">
        <v>935</v>
      </c>
      <c r="F21" s="130" t="s">
        <v>115</v>
      </c>
      <c r="G21" s="130" t="s">
        <v>929</v>
      </c>
      <c r="H21" s="202"/>
      <c r="I21" s="203"/>
      <c r="J21" s="202"/>
      <c r="K21" s="202"/>
      <c r="L21" s="202"/>
      <c r="M21" s="202"/>
      <c r="N21" s="174"/>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s="14" customFormat="1" ht="66.75" customHeight="1" x14ac:dyDescent="0.25">
      <c r="A22" s="194"/>
      <c r="B22" s="250"/>
      <c r="C22" s="248" t="s">
        <v>710</v>
      </c>
      <c r="D22" s="177" t="s">
        <v>87</v>
      </c>
      <c r="E22" s="148" t="s">
        <v>930</v>
      </c>
      <c r="F22" s="130" t="s">
        <v>115</v>
      </c>
      <c r="G22" s="130" t="s">
        <v>1355</v>
      </c>
      <c r="H22" s="201">
        <f>23.4+2367+485+65+50+128.4+25</f>
        <v>3143.8</v>
      </c>
      <c r="I22" s="201">
        <f>13.6+2018.1+427.5+65+50+34.2+22.7</f>
        <v>2631.0999999999995</v>
      </c>
      <c r="J22" s="201">
        <f>29.3+2454.5+207.9+167.7</f>
        <v>2859.4</v>
      </c>
      <c r="K22" s="214">
        <f>3+2066.1+167.7</f>
        <v>2236.7999999999997</v>
      </c>
      <c r="L22" s="214">
        <f>3+2066.1+167.7</f>
        <v>2236.7999999999997</v>
      </c>
      <c r="M22" s="214">
        <f>3+2066.1+167.7</f>
        <v>2236.7999999999997</v>
      </c>
      <c r="N22" s="164" t="s">
        <v>1089</v>
      </c>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s="14" customFormat="1" ht="123" customHeight="1" x14ac:dyDescent="0.25">
      <c r="A23" s="194"/>
      <c r="B23" s="250"/>
      <c r="C23" s="248"/>
      <c r="D23" s="177"/>
      <c r="E23" s="148" t="s">
        <v>1082</v>
      </c>
      <c r="F23" s="130" t="s">
        <v>115</v>
      </c>
      <c r="G23" s="130" t="s">
        <v>1083</v>
      </c>
      <c r="H23" s="202"/>
      <c r="I23" s="202"/>
      <c r="J23" s="202"/>
      <c r="K23" s="214"/>
      <c r="L23" s="214"/>
      <c r="M23" s="214"/>
      <c r="N23" s="164"/>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s="14" customFormat="1" ht="45" customHeight="1" x14ac:dyDescent="0.25">
      <c r="A24" s="194"/>
      <c r="B24" s="250"/>
      <c r="C24" s="248"/>
      <c r="D24" s="177"/>
      <c r="E24" s="148" t="s">
        <v>1305</v>
      </c>
      <c r="F24" s="130" t="s">
        <v>115</v>
      </c>
      <c r="G24" s="130" t="s">
        <v>1306</v>
      </c>
      <c r="H24" s="202"/>
      <c r="I24" s="202"/>
      <c r="J24" s="202"/>
      <c r="K24" s="214"/>
      <c r="L24" s="214"/>
      <c r="M24" s="214"/>
      <c r="N24" s="164"/>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s="14" customFormat="1" ht="36.75" customHeight="1" x14ac:dyDescent="0.25">
      <c r="A25" s="194"/>
      <c r="B25" s="250"/>
      <c r="C25" s="248"/>
      <c r="D25" s="177"/>
      <c r="E25" s="148" t="s">
        <v>1087</v>
      </c>
      <c r="F25" s="130" t="s">
        <v>115</v>
      </c>
      <c r="G25" s="130" t="s">
        <v>1088</v>
      </c>
      <c r="H25" s="202"/>
      <c r="I25" s="202"/>
      <c r="J25" s="202"/>
      <c r="K25" s="214"/>
      <c r="L25" s="214"/>
      <c r="M25" s="214"/>
      <c r="N25" s="164"/>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s="14" customFormat="1" ht="48.75" customHeight="1" x14ac:dyDescent="0.25">
      <c r="A26" s="194"/>
      <c r="B26" s="250"/>
      <c r="C26" s="248"/>
      <c r="D26" s="177"/>
      <c r="E26" s="148" t="s">
        <v>642</v>
      </c>
      <c r="F26" s="130" t="s">
        <v>115</v>
      </c>
      <c r="G26" s="130" t="s">
        <v>1084</v>
      </c>
      <c r="H26" s="202"/>
      <c r="I26" s="202"/>
      <c r="J26" s="202"/>
      <c r="K26" s="214"/>
      <c r="L26" s="214"/>
      <c r="M26" s="214"/>
      <c r="N26" s="164"/>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14" customFormat="1" ht="45" customHeight="1" x14ac:dyDescent="0.25">
      <c r="A27" s="194"/>
      <c r="B27" s="250"/>
      <c r="C27" s="248"/>
      <c r="D27" s="177"/>
      <c r="E27" s="148" t="s">
        <v>1085</v>
      </c>
      <c r="F27" s="130" t="s">
        <v>115</v>
      </c>
      <c r="G27" s="130" t="s">
        <v>929</v>
      </c>
      <c r="H27" s="202"/>
      <c r="I27" s="202"/>
      <c r="J27" s="202"/>
      <c r="K27" s="214"/>
      <c r="L27" s="214"/>
      <c r="M27" s="214"/>
      <c r="N27" s="164"/>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14" customFormat="1" ht="60.75" customHeight="1" x14ac:dyDescent="0.25">
      <c r="A28" s="194"/>
      <c r="B28" s="250"/>
      <c r="C28" s="289"/>
      <c r="D28" s="289"/>
      <c r="E28" s="148" t="s">
        <v>1086</v>
      </c>
      <c r="F28" s="130" t="s">
        <v>115</v>
      </c>
      <c r="G28" s="130" t="s">
        <v>1084</v>
      </c>
      <c r="H28" s="203"/>
      <c r="I28" s="203"/>
      <c r="J28" s="203"/>
      <c r="K28" s="257"/>
      <c r="L28" s="257"/>
      <c r="M28" s="257"/>
      <c r="N28" s="320"/>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14" customFormat="1" ht="54.75" customHeight="1" x14ac:dyDescent="0.25">
      <c r="A29" s="194"/>
      <c r="B29" s="250"/>
      <c r="C29" s="224" t="s">
        <v>711</v>
      </c>
      <c r="D29" s="210" t="s">
        <v>87</v>
      </c>
      <c r="E29" s="148" t="s">
        <v>521</v>
      </c>
      <c r="F29" s="130" t="s">
        <v>115</v>
      </c>
      <c r="G29" s="130" t="s">
        <v>406</v>
      </c>
      <c r="H29" s="202">
        <v>300</v>
      </c>
      <c r="I29" s="201">
        <v>21.2</v>
      </c>
      <c r="J29" s="202">
        <f>146.6+8.4</f>
        <v>155</v>
      </c>
      <c r="K29" s="202">
        <f>146.6+3.4</f>
        <v>150</v>
      </c>
      <c r="L29" s="202">
        <f t="shared" ref="L29:M29" si="3">146.6+3.4</f>
        <v>150</v>
      </c>
      <c r="M29" s="202">
        <f t="shared" si="3"/>
        <v>150</v>
      </c>
      <c r="N29" s="174" t="s">
        <v>391</v>
      </c>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s="14" customFormat="1" ht="62.25" customHeight="1" x14ac:dyDescent="0.25">
      <c r="A30" s="194"/>
      <c r="B30" s="250"/>
      <c r="C30" s="224"/>
      <c r="D30" s="210"/>
      <c r="E30" s="148" t="s">
        <v>1079</v>
      </c>
      <c r="F30" s="130" t="s">
        <v>115</v>
      </c>
      <c r="G30" s="130" t="s">
        <v>1080</v>
      </c>
      <c r="H30" s="202"/>
      <c r="I30" s="202"/>
      <c r="J30" s="202"/>
      <c r="K30" s="202"/>
      <c r="L30" s="202"/>
      <c r="M30" s="202"/>
      <c r="N30" s="174"/>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s="14" customFormat="1" ht="61.5" customHeight="1" x14ac:dyDescent="0.25">
      <c r="A31" s="194"/>
      <c r="B31" s="250"/>
      <c r="C31" s="225"/>
      <c r="D31" s="199"/>
      <c r="E31" s="148" t="s">
        <v>930</v>
      </c>
      <c r="F31" s="130" t="s">
        <v>115</v>
      </c>
      <c r="G31" s="130" t="s">
        <v>1355</v>
      </c>
      <c r="H31" s="203"/>
      <c r="I31" s="203"/>
      <c r="J31" s="203"/>
      <c r="K31" s="203"/>
      <c r="L31" s="203"/>
      <c r="M31" s="203"/>
      <c r="N31" s="175"/>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s="14" customFormat="1" ht="45" customHeight="1" x14ac:dyDescent="0.25">
      <c r="A32" s="194"/>
      <c r="B32" s="250"/>
      <c r="C32" s="224" t="s">
        <v>712</v>
      </c>
      <c r="D32" s="198" t="s">
        <v>87</v>
      </c>
      <c r="E32" s="148" t="s">
        <v>39</v>
      </c>
      <c r="F32" s="130" t="s">
        <v>675</v>
      </c>
      <c r="G32" s="130" t="s">
        <v>191</v>
      </c>
      <c r="H32" s="220">
        <f>91.9+300+50</f>
        <v>441.9</v>
      </c>
      <c r="I32" s="220">
        <f>91.9+71.1+23.9</f>
        <v>186.9</v>
      </c>
      <c r="J32" s="220">
        <v>150</v>
      </c>
      <c r="K32" s="220">
        <v>150</v>
      </c>
      <c r="L32" s="220">
        <v>150</v>
      </c>
      <c r="M32" s="220">
        <v>150</v>
      </c>
      <c r="N32" s="173" t="s">
        <v>950</v>
      </c>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s="14" customFormat="1" ht="58.5" customHeight="1" x14ac:dyDescent="0.25">
      <c r="A33" s="194"/>
      <c r="B33" s="250"/>
      <c r="C33" s="225"/>
      <c r="D33" s="210"/>
      <c r="E33" s="135" t="s">
        <v>117</v>
      </c>
      <c r="F33" s="79" t="s">
        <v>115</v>
      </c>
      <c r="G33" s="39" t="s">
        <v>215</v>
      </c>
      <c r="H33" s="221"/>
      <c r="I33" s="221"/>
      <c r="J33" s="221"/>
      <c r="K33" s="221"/>
      <c r="L33" s="221"/>
      <c r="M33" s="221"/>
      <c r="N33" s="174"/>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s="14" customFormat="1" ht="55.5" customHeight="1" x14ac:dyDescent="0.25">
      <c r="A34" s="194"/>
      <c r="B34" s="250"/>
      <c r="C34" s="223" t="s">
        <v>713</v>
      </c>
      <c r="D34" s="198" t="s">
        <v>87</v>
      </c>
      <c r="E34" s="148" t="s">
        <v>930</v>
      </c>
      <c r="F34" s="130" t="s">
        <v>115</v>
      </c>
      <c r="G34" s="130" t="s">
        <v>1355</v>
      </c>
      <c r="H34" s="201">
        <v>19.7</v>
      </c>
      <c r="I34" s="201">
        <v>18.7</v>
      </c>
      <c r="J34" s="201">
        <v>19.5</v>
      </c>
      <c r="K34" s="201">
        <v>19.600000000000001</v>
      </c>
      <c r="L34" s="201">
        <v>19.600000000000001</v>
      </c>
      <c r="M34" s="201">
        <v>19.600000000000001</v>
      </c>
      <c r="N34" s="173" t="s">
        <v>931</v>
      </c>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s="14" customFormat="1" ht="39" customHeight="1" x14ac:dyDescent="0.25">
      <c r="A35" s="194"/>
      <c r="B35" s="250"/>
      <c r="C35" s="224"/>
      <c r="D35" s="210"/>
      <c r="E35" s="148" t="s">
        <v>634</v>
      </c>
      <c r="F35" s="130" t="s">
        <v>115</v>
      </c>
      <c r="G35" s="130" t="s">
        <v>635</v>
      </c>
      <c r="H35" s="202"/>
      <c r="I35" s="202"/>
      <c r="J35" s="202"/>
      <c r="K35" s="202"/>
      <c r="L35" s="202"/>
      <c r="M35" s="202"/>
      <c r="N35" s="174"/>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s="14" customFormat="1" ht="43.5" customHeight="1" x14ac:dyDescent="0.25">
      <c r="A36" s="194"/>
      <c r="B36" s="250"/>
      <c r="C36" s="225"/>
      <c r="D36" s="199"/>
      <c r="E36" s="148" t="s">
        <v>932</v>
      </c>
      <c r="F36" s="130" t="s">
        <v>115</v>
      </c>
      <c r="G36" s="130" t="s">
        <v>933</v>
      </c>
      <c r="H36" s="203"/>
      <c r="I36" s="203"/>
      <c r="J36" s="203"/>
      <c r="K36" s="203"/>
      <c r="L36" s="203"/>
      <c r="M36" s="203"/>
      <c r="N36" s="175"/>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s="14" customFormat="1" ht="45" customHeight="1" x14ac:dyDescent="0.25">
      <c r="A37" s="194"/>
      <c r="B37" s="250"/>
      <c r="C37" s="223" t="s">
        <v>714</v>
      </c>
      <c r="D37" s="198" t="s">
        <v>86</v>
      </c>
      <c r="E37" s="37" t="s">
        <v>471</v>
      </c>
      <c r="F37" s="79" t="s">
        <v>115</v>
      </c>
      <c r="G37" s="115" t="s">
        <v>215</v>
      </c>
      <c r="H37" s="220">
        <f>66108.2+176.8</f>
        <v>66285</v>
      </c>
      <c r="I37" s="220">
        <f>16738.7+92.2</f>
        <v>16830.900000000001</v>
      </c>
      <c r="J37" s="220">
        <f>43613.3+28404.5</f>
        <v>72017.8</v>
      </c>
      <c r="K37" s="220">
        <f>70564.2+24431.8</f>
        <v>94996</v>
      </c>
      <c r="L37" s="220">
        <f>107526.9+20537.1</f>
        <v>128064</v>
      </c>
      <c r="M37" s="220">
        <f>137604.1+11884.9</f>
        <v>149489</v>
      </c>
      <c r="N37" s="173" t="s">
        <v>596</v>
      </c>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s="14" customFormat="1" ht="45" customHeight="1" x14ac:dyDescent="0.25">
      <c r="A38" s="194"/>
      <c r="B38" s="250"/>
      <c r="C38" s="224"/>
      <c r="D38" s="210"/>
      <c r="E38" s="37" t="s">
        <v>1168</v>
      </c>
      <c r="F38" s="79" t="s">
        <v>1167</v>
      </c>
      <c r="G38" s="115" t="s">
        <v>624</v>
      </c>
      <c r="H38" s="221"/>
      <c r="I38" s="221"/>
      <c r="J38" s="221"/>
      <c r="K38" s="221"/>
      <c r="L38" s="221"/>
      <c r="M38" s="221"/>
      <c r="N38" s="174"/>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s="14" customFormat="1" ht="45" customHeight="1" x14ac:dyDescent="0.25">
      <c r="A39" s="194"/>
      <c r="B39" s="250"/>
      <c r="C39" s="224"/>
      <c r="D39" s="210"/>
      <c r="E39" s="148" t="s">
        <v>937</v>
      </c>
      <c r="F39" s="130" t="s">
        <v>115</v>
      </c>
      <c r="G39" s="130" t="s">
        <v>966</v>
      </c>
      <c r="H39" s="221"/>
      <c r="I39" s="221"/>
      <c r="J39" s="221"/>
      <c r="K39" s="221"/>
      <c r="L39" s="221"/>
      <c r="M39" s="221"/>
      <c r="N39" s="174"/>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s="14" customFormat="1" ht="41.25" customHeight="1" x14ac:dyDescent="0.25">
      <c r="A40" s="194"/>
      <c r="B40" s="250"/>
      <c r="C40" s="224"/>
      <c r="D40" s="210"/>
      <c r="E40" s="37" t="s">
        <v>951</v>
      </c>
      <c r="F40" s="79" t="s">
        <v>115</v>
      </c>
      <c r="G40" s="115" t="s">
        <v>1466</v>
      </c>
      <c r="H40" s="221"/>
      <c r="I40" s="221"/>
      <c r="J40" s="221"/>
      <c r="K40" s="221"/>
      <c r="L40" s="221"/>
      <c r="M40" s="221"/>
      <c r="N40" s="174"/>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s="14" customFormat="1" ht="41.25" customHeight="1" x14ac:dyDescent="0.25">
      <c r="A41" s="194"/>
      <c r="B41" s="250"/>
      <c r="C41" s="224"/>
      <c r="D41" s="210"/>
      <c r="E41" s="37" t="s">
        <v>248</v>
      </c>
      <c r="F41" s="79" t="s">
        <v>115</v>
      </c>
      <c r="G41" s="115" t="s">
        <v>956</v>
      </c>
      <c r="H41" s="221"/>
      <c r="I41" s="221"/>
      <c r="J41" s="221"/>
      <c r="K41" s="221"/>
      <c r="L41" s="221"/>
      <c r="M41" s="221"/>
      <c r="N41" s="174"/>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s="14" customFormat="1" ht="41.25" customHeight="1" x14ac:dyDescent="0.25">
      <c r="A42" s="194"/>
      <c r="B42" s="250"/>
      <c r="C42" s="224"/>
      <c r="D42" s="210"/>
      <c r="E42" s="37" t="s">
        <v>493</v>
      </c>
      <c r="F42" s="79" t="s">
        <v>115</v>
      </c>
      <c r="G42" s="115" t="s">
        <v>957</v>
      </c>
      <c r="H42" s="221"/>
      <c r="I42" s="221"/>
      <c r="J42" s="221"/>
      <c r="K42" s="221"/>
      <c r="L42" s="221"/>
      <c r="M42" s="221"/>
      <c r="N42" s="174"/>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s="14" customFormat="1" ht="41.25" customHeight="1" x14ac:dyDescent="0.25">
      <c r="A43" s="194"/>
      <c r="B43" s="250"/>
      <c r="C43" s="224"/>
      <c r="D43" s="210"/>
      <c r="E43" s="37" t="s">
        <v>494</v>
      </c>
      <c r="F43" s="79" t="s">
        <v>115</v>
      </c>
      <c r="G43" s="115" t="s">
        <v>1467</v>
      </c>
      <c r="H43" s="221"/>
      <c r="I43" s="221"/>
      <c r="J43" s="221"/>
      <c r="K43" s="221"/>
      <c r="L43" s="221"/>
      <c r="M43" s="221"/>
      <c r="N43" s="174"/>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s="14" customFormat="1" ht="53.25" customHeight="1" x14ac:dyDescent="0.25">
      <c r="A44" s="194"/>
      <c r="B44" s="250"/>
      <c r="C44" s="224"/>
      <c r="D44" s="210"/>
      <c r="E44" s="37" t="s">
        <v>952</v>
      </c>
      <c r="F44" s="79" t="s">
        <v>115</v>
      </c>
      <c r="G44" s="115" t="s">
        <v>958</v>
      </c>
      <c r="H44" s="221"/>
      <c r="I44" s="221"/>
      <c r="J44" s="221"/>
      <c r="K44" s="221"/>
      <c r="L44" s="221"/>
      <c r="M44" s="221"/>
      <c r="N44" s="174"/>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14" customFormat="1" ht="48.75" customHeight="1" x14ac:dyDescent="0.25">
      <c r="A45" s="194"/>
      <c r="B45" s="250"/>
      <c r="C45" s="224"/>
      <c r="D45" s="210"/>
      <c r="E45" s="37" t="s">
        <v>953</v>
      </c>
      <c r="F45" s="79" t="s">
        <v>115</v>
      </c>
      <c r="G45" s="115" t="s">
        <v>1468</v>
      </c>
      <c r="H45" s="221"/>
      <c r="I45" s="221"/>
      <c r="J45" s="221"/>
      <c r="K45" s="221"/>
      <c r="L45" s="221"/>
      <c r="M45" s="221"/>
      <c r="N45" s="174"/>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row>
    <row r="46" spans="1:256" s="14" customFormat="1" ht="48.75" customHeight="1" x14ac:dyDescent="0.25">
      <c r="A46" s="194"/>
      <c r="B46" s="250"/>
      <c r="C46" s="224"/>
      <c r="D46" s="210"/>
      <c r="E46" s="37" t="s">
        <v>619</v>
      </c>
      <c r="F46" s="79" t="s">
        <v>115</v>
      </c>
      <c r="G46" s="115" t="s">
        <v>1469</v>
      </c>
      <c r="H46" s="221"/>
      <c r="I46" s="221"/>
      <c r="J46" s="221"/>
      <c r="K46" s="221"/>
      <c r="L46" s="221"/>
      <c r="M46" s="221"/>
      <c r="N46" s="174"/>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1:256" s="14" customFormat="1" ht="48.75" customHeight="1" x14ac:dyDescent="0.25">
      <c r="A47" s="194"/>
      <c r="B47" s="250"/>
      <c r="C47" s="224"/>
      <c r="D47" s="210"/>
      <c r="E47" s="37" t="s">
        <v>954</v>
      </c>
      <c r="F47" s="79" t="s">
        <v>115</v>
      </c>
      <c r="G47" s="115" t="s">
        <v>1470</v>
      </c>
      <c r="H47" s="221"/>
      <c r="I47" s="221"/>
      <c r="J47" s="221"/>
      <c r="K47" s="221"/>
      <c r="L47" s="221"/>
      <c r="M47" s="221"/>
      <c r="N47" s="174"/>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row>
    <row r="48" spans="1:256" s="14" customFormat="1" ht="48.75" customHeight="1" x14ac:dyDescent="0.25">
      <c r="A48" s="194"/>
      <c r="B48" s="250"/>
      <c r="C48" s="224"/>
      <c r="D48" s="210"/>
      <c r="E48" s="37" t="s">
        <v>955</v>
      </c>
      <c r="F48" s="79" t="s">
        <v>115</v>
      </c>
      <c r="G48" s="115" t="s">
        <v>959</v>
      </c>
      <c r="H48" s="221"/>
      <c r="I48" s="221"/>
      <c r="J48" s="221"/>
      <c r="K48" s="221"/>
      <c r="L48" s="221"/>
      <c r="M48" s="221"/>
      <c r="N48" s="174"/>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256" s="18" customFormat="1" ht="85.5" customHeight="1" x14ac:dyDescent="0.25">
      <c r="A49" s="194"/>
      <c r="B49" s="250"/>
      <c r="C49" s="248" t="s">
        <v>715</v>
      </c>
      <c r="D49" s="177" t="s">
        <v>45</v>
      </c>
      <c r="E49" s="148" t="s">
        <v>1472</v>
      </c>
      <c r="F49" s="104" t="s">
        <v>115</v>
      </c>
      <c r="G49" s="104" t="s">
        <v>1360</v>
      </c>
      <c r="H49" s="214">
        <v>881.7</v>
      </c>
      <c r="I49" s="214">
        <v>776.1</v>
      </c>
      <c r="J49" s="214">
        <v>438.9</v>
      </c>
      <c r="K49" s="214">
        <v>0</v>
      </c>
      <c r="L49" s="214">
        <v>0</v>
      </c>
      <c r="M49" s="214">
        <v>0</v>
      </c>
      <c r="N49" s="173" t="s">
        <v>1572</v>
      </c>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256" s="13" customFormat="1" ht="48.75" customHeight="1" x14ac:dyDescent="0.25">
      <c r="A50" s="194"/>
      <c r="B50" s="250"/>
      <c r="C50" s="248"/>
      <c r="D50" s="177"/>
      <c r="E50" s="148" t="s">
        <v>1573</v>
      </c>
      <c r="F50" s="104" t="s">
        <v>115</v>
      </c>
      <c r="G50" s="104" t="s">
        <v>1574</v>
      </c>
      <c r="H50" s="214"/>
      <c r="I50" s="214"/>
      <c r="J50" s="214"/>
      <c r="K50" s="214"/>
      <c r="L50" s="214"/>
      <c r="M50" s="214"/>
      <c r="N50" s="174"/>
    </row>
    <row r="51" spans="1:256" s="13" customFormat="1" ht="60" customHeight="1" x14ac:dyDescent="0.25">
      <c r="A51" s="194"/>
      <c r="B51" s="250"/>
      <c r="C51" s="248"/>
      <c r="D51" s="270"/>
      <c r="E51" s="42" t="s">
        <v>688</v>
      </c>
      <c r="F51" s="43" t="s">
        <v>115</v>
      </c>
      <c r="G51" s="43" t="s">
        <v>624</v>
      </c>
      <c r="H51" s="214"/>
      <c r="I51" s="214"/>
      <c r="J51" s="214"/>
      <c r="K51" s="214"/>
      <c r="L51" s="214"/>
      <c r="M51" s="214"/>
      <c r="N51" s="174"/>
    </row>
    <row r="52" spans="1:256" s="13" customFormat="1" ht="42.75" customHeight="1" x14ac:dyDescent="0.25">
      <c r="A52" s="194"/>
      <c r="B52" s="250"/>
      <c r="C52" s="223"/>
      <c r="D52" s="270"/>
      <c r="E52" s="132" t="s">
        <v>965</v>
      </c>
      <c r="F52" s="133" t="s">
        <v>115</v>
      </c>
      <c r="G52" s="133" t="s">
        <v>966</v>
      </c>
      <c r="H52" s="214"/>
      <c r="I52" s="214"/>
      <c r="J52" s="214"/>
      <c r="K52" s="214"/>
      <c r="L52" s="214"/>
      <c r="M52" s="214"/>
      <c r="N52" s="174"/>
    </row>
    <row r="53" spans="1:256" s="13" customFormat="1" ht="65.25" customHeight="1" x14ac:dyDescent="0.25">
      <c r="A53" s="194"/>
      <c r="B53" s="250"/>
      <c r="C53" s="223" t="s">
        <v>716</v>
      </c>
      <c r="D53" s="210" t="s">
        <v>87</v>
      </c>
      <c r="E53" s="148" t="s">
        <v>1472</v>
      </c>
      <c r="F53" s="104" t="s">
        <v>115</v>
      </c>
      <c r="G53" s="104" t="s">
        <v>1360</v>
      </c>
      <c r="H53" s="202">
        <v>0</v>
      </c>
      <c r="I53" s="202">
        <v>0</v>
      </c>
      <c r="J53" s="202">
        <v>269</v>
      </c>
      <c r="K53" s="202">
        <v>0</v>
      </c>
      <c r="L53" s="202">
        <v>0</v>
      </c>
      <c r="M53" s="202">
        <v>0</v>
      </c>
      <c r="N53" s="173" t="s">
        <v>1092</v>
      </c>
    </row>
    <row r="54" spans="1:256" s="13" customFormat="1" ht="54.75" customHeight="1" x14ac:dyDescent="0.25">
      <c r="A54" s="194"/>
      <c r="B54" s="250"/>
      <c r="C54" s="224"/>
      <c r="D54" s="210"/>
      <c r="E54" s="148" t="s">
        <v>300</v>
      </c>
      <c r="F54" s="104" t="s">
        <v>115</v>
      </c>
      <c r="G54" s="104" t="s">
        <v>217</v>
      </c>
      <c r="H54" s="202"/>
      <c r="I54" s="202"/>
      <c r="J54" s="202"/>
      <c r="K54" s="202"/>
      <c r="L54" s="202"/>
      <c r="M54" s="202"/>
      <c r="N54" s="174"/>
    </row>
    <row r="55" spans="1:256" s="13" customFormat="1" ht="54.75" customHeight="1" x14ac:dyDescent="0.25">
      <c r="A55" s="194"/>
      <c r="B55" s="250"/>
      <c r="C55" s="224"/>
      <c r="D55" s="210"/>
      <c r="E55" s="148" t="s">
        <v>1577</v>
      </c>
      <c r="F55" s="104" t="s">
        <v>115</v>
      </c>
      <c r="G55" s="104" t="s">
        <v>218</v>
      </c>
      <c r="H55" s="202"/>
      <c r="I55" s="202"/>
      <c r="J55" s="202"/>
      <c r="K55" s="202"/>
      <c r="L55" s="202"/>
      <c r="M55" s="202"/>
      <c r="N55" s="174"/>
    </row>
    <row r="56" spans="1:256" s="13" customFormat="1" ht="66.75" customHeight="1" x14ac:dyDescent="0.25">
      <c r="A56" s="194"/>
      <c r="B56" s="250"/>
      <c r="C56" s="225"/>
      <c r="D56" s="199"/>
      <c r="E56" s="148" t="s">
        <v>1091</v>
      </c>
      <c r="F56" s="130" t="s">
        <v>115</v>
      </c>
      <c r="G56" s="43" t="s">
        <v>209</v>
      </c>
      <c r="H56" s="203"/>
      <c r="I56" s="203"/>
      <c r="J56" s="203"/>
      <c r="K56" s="203"/>
      <c r="L56" s="203"/>
      <c r="M56" s="203"/>
      <c r="N56" s="175"/>
    </row>
    <row r="57" spans="1:256" s="13" customFormat="1" ht="42" customHeight="1" x14ac:dyDescent="0.25">
      <c r="A57" s="194"/>
      <c r="B57" s="250"/>
      <c r="C57" s="224" t="s">
        <v>717</v>
      </c>
      <c r="D57" s="321">
        <v>113</v>
      </c>
      <c r="E57" s="138" t="s">
        <v>936</v>
      </c>
      <c r="F57" s="130" t="s">
        <v>115</v>
      </c>
      <c r="G57" s="43" t="s">
        <v>624</v>
      </c>
      <c r="H57" s="202">
        <v>0.7</v>
      </c>
      <c r="I57" s="202">
        <v>0.7</v>
      </c>
      <c r="J57" s="202">
        <v>0.7</v>
      </c>
      <c r="K57" s="202">
        <v>0.7</v>
      </c>
      <c r="L57" s="202">
        <v>0.7</v>
      </c>
      <c r="M57" s="202">
        <v>0.7</v>
      </c>
      <c r="N57" s="269" t="s">
        <v>589</v>
      </c>
    </row>
    <row r="58" spans="1:256" s="13" customFormat="1" ht="42" customHeight="1" x14ac:dyDescent="0.25">
      <c r="A58" s="194"/>
      <c r="B58" s="250"/>
      <c r="C58" s="225"/>
      <c r="D58" s="322"/>
      <c r="E58" s="148" t="s">
        <v>937</v>
      </c>
      <c r="F58" s="130" t="s">
        <v>115</v>
      </c>
      <c r="G58" s="133" t="s">
        <v>966</v>
      </c>
      <c r="H58" s="203"/>
      <c r="I58" s="203"/>
      <c r="J58" s="203"/>
      <c r="K58" s="203"/>
      <c r="L58" s="203"/>
      <c r="M58" s="203"/>
      <c r="N58" s="266"/>
    </row>
    <row r="59" spans="1:256" s="13" customFormat="1" ht="57" customHeight="1" x14ac:dyDescent="0.25">
      <c r="A59" s="194"/>
      <c r="B59" s="250"/>
      <c r="C59" s="142" t="s">
        <v>718</v>
      </c>
      <c r="D59" s="145">
        <v>410</v>
      </c>
      <c r="E59" s="148" t="s">
        <v>930</v>
      </c>
      <c r="F59" s="130" t="s">
        <v>115</v>
      </c>
      <c r="G59" s="130" t="s">
        <v>1355</v>
      </c>
      <c r="H59" s="111">
        <v>0</v>
      </c>
      <c r="I59" s="111">
        <v>0</v>
      </c>
      <c r="J59" s="111">
        <v>5851.6</v>
      </c>
      <c r="K59" s="112">
        <v>5851.6</v>
      </c>
      <c r="L59" s="112">
        <v>0</v>
      </c>
      <c r="M59" s="112">
        <v>0</v>
      </c>
      <c r="N59" s="128" t="s">
        <v>620</v>
      </c>
    </row>
    <row r="60" spans="1:256" s="16" customFormat="1" ht="40.5" customHeight="1" x14ac:dyDescent="0.25">
      <c r="A60" s="342" t="s">
        <v>157</v>
      </c>
      <c r="B60" s="249" t="s">
        <v>329</v>
      </c>
      <c r="C60" s="223" t="s">
        <v>702</v>
      </c>
      <c r="D60" s="198" t="s">
        <v>100</v>
      </c>
      <c r="E60" s="148" t="s">
        <v>431</v>
      </c>
      <c r="F60" s="130" t="s">
        <v>893</v>
      </c>
      <c r="G60" s="130" t="s">
        <v>409</v>
      </c>
      <c r="H60" s="201">
        <v>268059.3</v>
      </c>
      <c r="I60" s="201">
        <v>0</v>
      </c>
      <c r="J60" s="201">
        <v>759261.6</v>
      </c>
      <c r="K60" s="201">
        <v>208805.1</v>
      </c>
      <c r="L60" s="201">
        <v>0</v>
      </c>
      <c r="M60" s="201">
        <v>0</v>
      </c>
      <c r="N60" s="173" t="s">
        <v>636</v>
      </c>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row>
    <row r="61" spans="1:256" s="14" customFormat="1" ht="72" customHeight="1" x14ac:dyDescent="0.25">
      <c r="A61" s="342"/>
      <c r="B61" s="250"/>
      <c r="C61" s="224"/>
      <c r="D61" s="210"/>
      <c r="E61" s="148" t="s">
        <v>1472</v>
      </c>
      <c r="F61" s="104" t="s">
        <v>115</v>
      </c>
      <c r="G61" s="104" t="s">
        <v>1360</v>
      </c>
      <c r="H61" s="202"/>
      <c r="I61" s="202"/>
      <c r="J61" s="202"/>
      <c r="K61" s="202"/>
      <c r="L61" s="202"/>
      <c r="M61" s="202"/>
      <c r="N61" s="174"/>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row>
    <row r="62" spans="1:256" s="14" customFormat="1" ht="59.25" customHeight="1" x14ac:dyDescent="0.25">
      <c r="A62" s="342"/>
      <c r="B62" s="250"/>
      <c r="C62" s="224"/>
      <c r="D62" s="210"/>
      <c r="E62" s="42" t="s">
        <v>688</v>
      </c>
      <c r="F62" s="43" t="s">
        <v>115</v>
      </c>
      <c r="G62" s="43" t="s">
        <v>624</v>
      </c>
      <c r="H62" s="202"/>
      <c r="I62" s="202"/>
      <c r="J62" s="202"/>
      <c r="K62" s="202"/>
      <c r="L62" s="202"/>
      <c r="M62" s="202"/>
      <c r="N62" s="174"/>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row>
    <row r="63" spans="1:256" s="14" customFormat="1" ht="45.75" customHeight="1" x14ac:dyDescent="0.25">
      <c r="A63" s="342"/>
      <c r="B63" s="250"/>
      <c r="C63" s="224"/>
      <c r="D63" s="210"/>
      <c r="E63" s="132" t="s">
        <v>965</v>
      </c>
      <c r="F63" s="133" t="s">
        <v>115</v>
      </c>
      <c r="G63" s="133" t="s">
        <v>966</v>
      </c>
      <c r="H63" s="202"/>
      <c r="I63" s="202"/>
      <c r="J63" s="202"/>
      <c r="K63" s="202"/>
      <c r="L63" s="202"/>
      <c r="M63" s="202"/>
      <c r="N63" s="174"/>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row>
    <row r="64" spans="1:256" s="14" customFormat="1" ht="109.5" customHeight="1" x14ac:dyDescent="0.25">
      <c r="A64" s="342"/>
      <c r="B64" s="250"/>
      <c r="C64" s="224"/>
      <c r="D64" s="210"/>
      <c r="E64" s="132" t="s">
        <v>1473</v>
      </c>
      <c r="F64" s="133" t="s">
        <v>115</v>
      </c>
      <c r="G64" s="133" t="s">
        <v>1474</v>
      </c>
      <c r="H64" s="202"/>
      <c r="I64" s="202"/>
      <c r="J64" s="202"/>
      <c r="K64" s="202"/>
      <c r="L64" s="202"/>
      <c r="M64" s="202"/>
      <c r="N64" s="174"/>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row>
    <row r="65" spans="1:256" s="14" customFormat="1" ht="78.599999999999994" customHeight="1" x14ac:dyDescent="0.25">
      <c r="A65" s="342"/>
      <c r="B65" s="250"/>
      <c r="C65" s="224"/>
      <c r="D65" s="210"/>
      <c r="E65" s="132" t="s">
        <v>1475</v>
      </c>
      <c r="F65" s="133" t="s">
        <v>115</v>
      </c>
      <c r="G65" s="133" t="s">
        <v>1476</v>
      </c>
      <c r="H65" s="202"/>
      <c r="I65" s="202"/>
      <c r="J65" s="202"/>
      <c r="K65" s="202"/>
      <c r="L65" s="202"/>
      <c r="M65" s="202"/>
      <c r="N65" s="174"/>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row>
    <row r="66" spans="1:256" s="14" customFormat="1" ht="66.75" customHeight="1" x14ac:dyDescent="0.25">
      <c r="A66" s="342"/>
      <c r="B66" s="250"/>
      <c r="C66" s="224"/>
      <c r="D66" s="210"/>
      <c r="E66" s="135" t="s">
        <v>1093</v>
      </c>
      <c r="F66" s="104" t="s">
        <v>115</v>
      </c>
      <c r="G66" s="35" t="s">
        <v>1094</v>
      </c>
      <c r="H66" s="202"/>
      <c r="I66" s="202"/>
      <c r="J66" s="202"/>
      <c r="K66" s="202"/>
      <c r="L66" s="202"/>
      <c r="M66" s="202"/>
      <c r="N66" s="174"/>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row>
    <row r="67" spans="1:256" s="14" customFormat="1" ht="81.75" customHeight="1" x14ac:dyDescent="0.25">
      <c r="A67" s="342"/>
      <c r="B67" s="251"/>
      <c r="C67" s="225"/>
      <c r="D67" s="199"/>
      <c r="E67" s="135" t="s">
        <v>1095</v>
      </c>
      <c r="F67" s="104" t="s">
        <v>115</v>
      </c>
      <c r="G67" s="35" t="s">
        <v>1080</v>
      </c>
      <c r="H67" s="203"/>
      <c r="I67" s="203"/>
      <c r="J67" s="203"/>
      <c r="K67" s="203"/>
      <c r="L67" s="203"/>
      <c r="M67" s="203"/>
      <c r="N67" s="175"/>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row>
    <row r="68" spans="1:256" s="14" customFormat="1" ht="43.5" customHeight="1" x14ac:dyDescent="0.25">
      <c r="A68" s="234" t="s">
        <v>158</v>
      </c>
      <c r="B68" s="236" t="s">
        <v>330</v>
      </c>
      <c r="C68" s="223" t="s">
        <v>703</v>
      </c>
      <c r="D68" s="248" t="s">
        <v>974</v>
      </c>
      <c r="E68" s="148" t="s">
        <v>432</v>
      </c>
      <c r="F68" s="130" t="s">
        <v>894</v>
      </c>
      <c r="G68" s="130" t="s">
        <v>409</v>
      </c>
      <c r="H68" s="214">
        <f>SUM(H71:H101)</f>
        <v>807567.1</v>
      </c>
      <c r="I68" s="214">
        <f t="shared" ref="I68:M68" si="4">SUM(I71:I101)</f>
        <v>788131.9</v>
      </c>
      <c r="J68" s="214">
        <f t="shared" si="4"/>
        <v>971767.20000000007</v>
      </c>
      <c r="K68" s="214">
        <f t="shared" si="4"/>
        <v>698877.90000000014</v>
      </c>
      <c r="L68" s="214">
        <f t="shared" si="4"/>
        <v>692238.10000000009</v>
      </c>
      <c r="M68" s="214">
        <f t="shared" si="4"/>
        <v>585090.20000000007</v>
      </c>
      <c r="N68" s="164"/>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row>
    <row r="69" spans="1:256" s="14" customFormat="1" ht="60" customHeight="1" x14ac:dyDescent="0.25">
      <c r="A69" s="235"/>
      <c r="B69" s="237"/>
      <c r="C69" s="224"/>
      <c r="D69" s="248"/>
      <c r="E69" s="148" t="s">
        <v>433</v>
      </c>
      <c r="F69" s="130" t="s">
        <v>981</v>
      </c>
      <c r="G69" s="51" t="s">
        <v>266</v>
      </c>
      <c r="H69" s="214"/>
      <c r="I69" s="214"/>
      <c r="J69" s="214"/>
      <c r="K69" s="214"/>
      <c r="L69" s="214"/>
      <c r="M69" s="214"/>
      <c r="N69" s="164"/>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row>
    <row r="70" spans="1:256" s="14" customFormat="1" ht="33.75" customHeight="1" x14ac:dyDescent="0.25">
      <c r="A70" s="235"/>
      <c r="B70" s="237"/>
      <c r="C70" s="224"/>
      <c r="D70" s="248"/>
      <c r="E70" s="148" t="s">
        <v>112</v>
      </c>
      <c r="F70" s="130"/>
      <c r="G70" s="130"/>
      <c r="H70" s="111"/>
      <c r="I70" s="111"/>
      <c r="J70" s="111"/>
      <c r="K70" s="111"/>
      <c r="L70" s="111"/>
      <c r="M70" s="111"/>
      <c r="N70" s="109"/>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row>
    <row r="71" spans="1:256" s="14" customFormat="1" ht="66.75" customHeight="1" x14ac:dyDescent="0.25">
      <c r="A71" s="235"/>
      <c r="B71" s="237"/>
      <c r="C71" s="286" t="s">
        <v>719</v>
      </c>
      <c r="D71" s="324">
        <v>409</v>
      </c>
      <c r="E71" s="25" t="s">
        <v>394</v>
      </c>
      <c r="F71" s="79" t="s">
        <v>47</v>
      </c>
      <c r="G71" s="115" t="s">
        <v>503</v>
      </c>
      <c r="H71" s="201">
        <f>318755.1+20825.5+275164.9+120+280+896</f>
        <v>616041.5</v>
      </c>
      <c r="I71" s="201">
        <f>300385.2+20825.4+275164.9+120+280+896</f>
        <v>597671.5</v>
      </c>
      <c r="J71" s="201">
        <f>247456.7+24000+56240.8+252710.4+896</f>
        <v>581303.9</v>
      </c>
      <c r="K71" s="201">
        <f>201494.1+11464.8+67080.5+254719.2+45827.8</f>
        <v>580586.40000000014</v>
      </c>
      <c r="L71" s="201">
        <f>244178.4+25000+266184+45432.8</f>
        <v>580795.20000000007</v>
      </c>
      <c r="M71" s="201">
        <f>244178.4+25000+266184+45127.8</f>
        <v>580490.20000000007</v>
      </c>
      <c r="N71" s="173" t="s">
        <v>971</v>
      </c>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256" s="14" customFormat="1" ht="57.75" customHeight="1" x14ac:dyDescent="0.25">
      <c r="A72" s="235"/>
      <c r="B72" s="237"/>
      <c r="C72" s="287"/>
      <c r="D72" s="321"/>
      <c r="E72" s="135" t="s">
        <v>418</v>
      </c>
      <c r="F72" s="79" t="s">
        <v>115</v>
      </c>
      <c r="G72" s="115" t="s">
        <v>1477</v>
      </c>
      <c r="H72" s="202"/>
      <c r="I72" s="202"/>
      <c r="J72" s="202"/>
      <c r="K72" s="202"/>
      <c r="L72" s="202"/>
      <c r="M72" s="202"/>
      <c r="N72" s="174"/>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row>
    <row r="73" spans="1:256" s="14" customFormat="1" ht="46.5" customHeight="1" x14ac:dyDescent="0.25">
      <c r="A73" s="235"/>
      <c r="B73" s="237"/>
      <c r="C73" s="287"/>
      <c r="D73" s="321"/>
      <c r="E73" s="135" t="s">
        <v>419</v>
      </c>
      <c r="F73" s="115" t="s">
        <v>115</v>
      </c>
      <c r="G73" s="115" t="s">
        <v>213</v>
      </c>
      <c r="H73" s="202"/>
      <c r="I73" s="202"/>
      <c r="J73" s="202"/>
      <c r="K73" s="202"/>
      <c r="L73" s="202"/>
      <c r="M73" s="202"/>
      <c r="N73" s="174"/>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row>
    <row r="74" spans="1:256" s="14" customFormat="1" ht="60.75" customHeight="1" x14ac:dyDescent="0.25">
      <c r="A74" s="235"/>
      <c r="B74" s="237"/>
      <c r="C74" s="287"/>
      <c r="D74" s="321"/>
      <c r="E74" s="42" t="s">
        <v>688</v>
      </c>
      <c r="F74" s="43" t="s">
        <v>115</v>
      </c>
      <c r="G74" s="43" t="s">
        <v>624</v>
      </c>
      <c r="H74" s="202"/>
      <c r="I74" s="202"/>
      <c r="J74" s="202"/>
      <c r="K74" s="202"/>
      <c r="L74" s="202"/>
      <c r="M74" s="202"/>
      <c r="N74" s="174"/>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row>
    <row r="75" spans="1:256" s="14" customFormat="1" ht="60.75" customHeight="1" x14ac:dyDescent="0.25">
      <c r="A75" s="235"/>
      <c r="B75" s="237"/>
      <c r="C75" s="287"/>
      <c r="D75" s="321"/>
      <c r="E75" s="42" t="s">
        <v>965</v>
      </c>
      <c r="F75" s="43" t="s">
        <v>115</v>
      </c>
      <c r="G75" s="43" t="s">
        <v>966</v>
      </c>
      <c r="H75" s="202"/>
      <c r="I75" s="202"/>
      <c r="J75" s="202"/>
      <c r="K75" s="202"/>
      <c r="L75" s="202"/>
      <c r="M75" s="202"/>
      <c r="N75" s="174"/>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row>
    <row r="76" spans="1:256" s="14" customFormat="1" ht="60.75" customHeight="1" x14ac:dyDescent="0.25">
      <c r="A76" s="235"/>
      <c r="B76" s="237"/>
      <c r="C76" s="287"/>
      <c r="D76" s="321"/>
      <c r="E76" s="135" t="s">
        <v>992</v>
      </c>
      <c r="F76" s="115" t="s">
        <v>47</v>
      </c>
      <c r="G76" s="144" t="s">
        <v>1081</v>
      </c>
      <c r="H76" s="202"/>
      <c r="I76" s="202"/>
      <c r="J76" s="202"/>
      <c r="K76" s="202"/>
      <c r="L76" s="202"/>
      <c r="M76" s="202"/>
      <c r="N76" s="174"/>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row>
    <row r="77" spans="1:256" s="14" customFormat="1" ht="79.5" customHeight="1" x14ac:dyDescent="0.25">
      <c r="A77" s="235"/>
      <c r="B77" s="237"/>
      <c r="C77" s="287"/>
      <c r="D77" s="321"/>
      <c r="E77" s="148" t="s">
        <v>930</v>
      </c>
      <c r="F77" s="130" t="s">
        <v>115</v>
      </c>
      <c r="G77" s="130" t="s">
        <v>1355</v>
      </c>
      <c r="H77" s="202"/>
      <c r="I77" s="202"/>
      <c r="J77" s="202"/>
      <c r="K77" s="202"/>
      <c r="L77" s="202"/>
      <c r="M77" s="202"/>
      <c r="N77" s="174"/>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row>
    <row r="78" spans="1:256" s="14" customFormat="1" ht="59.25" customHeight="1" x14ac:dyDescent="0.25">
      <c r="A78" s="235"/>
      <c r="B78" s="237"/>
      <c r="C78" s="287"/>
      <c r="D78" s="321"/>
      <c r="E78" s="135" t="s">
        <v>623</v>
      </c>
      <c r="F78" s="115" t="s">
        <v>115</v>
      </c>
      <c r="G78" s="115" t="s">
        <v>490</v>
      </c>
      <c r="H78" s="202"/>
      <c r="I78" s="202"/>
      <c r="J78" s="202"/>
      <c r="K78" s="202"/>
      <c r="L78" s="202"/>
      <c r="M78" s="202"/>
      <c r="N78" s="174"/>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row>
    <row r="79" spans="1:256" s="14" customFormat="1" ht="79.5" customHeight="1" x14ac:dyDescent="0.25">
      <c r="A79" s="235"/>
      <c r="B79" s="237"/>
      <c r="C79" s="287"/>
      <c r="D79" s="321"/>
      <c r="E79" s="135" t="s">
        <v>395</v>
      </c>
      <c r="F79" s="115" t="s">
        <v>115</v>
      </c>
      <c r="G79" s="35" t="s">
        <v>396</v>
      </c>
      <c r="H79" s="202"/>
      <c r="I79" s="202"/>
      <c r="J79" s="202"/>
      <c r="K79" s="202"/>
      <c r="L79" s="202"/>
      <c r="M79" s="202"/>
      <c r="N79" s="174"/>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row>
    <row r="80" spans="1:256" s="14" customFormat="1" ht="79.5" customHeight="1" x14ac:dyDescent="0.25">
      <c r="A80" s="235"/>
      <c r="B80" s="237"/>
      <c r="C80" s="287"/>
      <c r="D80" s="321"/>
      <c r="E80" s="127" t="s">
        <v>1181</v>
      </c>
      <c r="F80" s="115" t="s">
        <v>115</v>
      </c>
      <c r="G80" s="72" t="s">
        <v>1182</v>
      </c>
      <c r="H80" s="202"/>
      <c r="I80" s="202"/>
      <c r="J80" s="202"/>
      <c r="K80" s="202"/>
      <c r="L80" s="202"/>
      <c r="M80" s="202"/>
      <c r="N80" s="174"/>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row>
    <row r="81" spans="1:256" s="14" customFormat="1" ht="79.5" customHeight="1" x14ac:dyDescent="0.25">
      <c r="A81" s="235"/>
      <c r="B81" s="237"/>
      <c r="C81" s="287"/>
      <c r="D81" s="321"/>
      <c r="E81" s="127" t="s">
        <v>1180</v>
      </c>
      <c r="F81" s="115" t="s">
        <v>115</v>
      </c>
      <c r="G81" s="72" t="s">
        <v>1105</v>
      </c>
      <c r="H81" s="202"/>
      <c r="I81" s="202"/>
      <c r="J81" s="202"/>
      <c r="K81" s="202"/>
      <c r="L81" s="202"/>
      <c r="M81" s="202"/>
      <c r="N81" s="174"/>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row>
    <row r="82" spans="1:256" s="14" customFormat="1" ht="60.75" customHeight="1" x14ac:dyDescent="0.25">
      <c r="A82" s="235"/>
      <c r="B82" s="237"/>
      <c r="C82" s="287"/>
      <c r="D82" s="321"/>
      <c r="E82" s="127" t="s">
        <v>967</v>
      </c>
      <c r="F82" s="97" t="s">
        <v>115</v>
      </c>
      <c r="G82" s="72" t="s">
        <v>1478</v>
      </c>
      <c r="H82" s="202"/>
      <c r="I82" s="202"/>
      <c r="J82" s="202"/>
      <c r="K82" s="202"/>
      <c r="L82" s="202"/>
      <c r="M82" s="202"/>
      <c r="N82" s="174"/>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row>
    <row r="83" spans="1:256" s="14" customFormat="1" ht="60.75" customHeight="1" x14ac:dyDescent="0.25">
      <c r="A83" s="235"/>
      <c r="B83" s="237"/>
      <c r="C83" s="212" t="s">
        <v>720</v>
      </c>
      <c r="D83" s="213" t="s">
        <v>43</v>
      </c>
      <c r="E83" s="148" t="s">
        <v>1091</v>
      </c>
      <c r="F83" s="130" t="s">
        <v>115</v>
      </c>
      <c r="G83" s="43" t="s">
        <v>209</v>
      </c>
      <c r="H83" s="214">
        <v>129326.1</v>
      </c>
      <c r="I83" s="214">
        <v>128261.1</v>
      </c>
      <c r="J83" s="214">
        <v>179466.5</v>
      </c>
      <c r="K83" s="214">
        <v>33922.300000000003</v>
      </c>
      <c r="L83" s="214">
        <v>56939.6</v>
      </c>
      <c r="M83" s="214">
        <v>0</v>
      </c>
      <c r="N83" s="173" t="s">
        <v>1327</v>
      </c>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row>
    <row r="84" spans="1:256" s="14" customFormat="1" ht="60.75" customHeight="1" x14ac:dyDescent="0.25">
      <c r="A84" s="235"/>
      <c r="B84" s="237"/>
      <c r="C84" s="212"/>
      <c r="D84" s="213"/>
      <c r="E84" s="42" t="s">
        <v>688</v>
      </c>
      <c r="F84" s="43" t="s">
        <v>115</v>
      </c>
      <c r="G84" s="43" t="s">
        <v>624</v>
      </c>
      <c r="H84" s="214"/>
      <c r="I84" s="214"/>
      <c r="J84" s="214"/>
      <c r="K84" s="214"/>
      <c r="L84" s="214"/>
      <c r="M84" s="214"/>
      <c r="N84" s="174"/>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row>
    <row r="85" spans="1:256" s="14" customFormat="1" ht="60.75" customHeight="1" x14ac:dyDescent="0.25">
      <c r="A85" s="235"/>
      <c r="B85" s="237"/>
      <c r="C85" s="212"/>
      <c r="D85" s="213"/>
      <c r="E85" s="42" t="s">
        <v>965</v>
      </c>
      <c r="F85" s="43" t="s">
        <v>115</v>
      </c>
      <c r="G85" s="43" t="s">
        <v>966</v>
      </c>
      <c r="H85" s="214"/>
      <c r="I85" s="214"/>
      <c r="J85" s="214"/>
      <c r="K85" s="214"/>
      <c r="L85" s="214"/>
      <c r="M85" s="214"/>
      <c r="N85" s="174"/>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row>
    <row r="86" spans="1:256" s="14" customFormat="1" ht="60.75" customHeight="1" x14ac:dyDescent="0.25">
      <c r="A86" s="235"/>
      <c r="B86" s="237"/>
      <c r="C86" s="212"/>
      <c r="D86" s="213"/>
      <c r="E86" s="148" t="s">
        <v>1098</v>
      </c>
      <c r="F86" s="130" t="s">
        <v>115</v>
      </c>
      <c r="G86" s="35" t="s">
        <v>1099</v>
      </c>
      <c r="H86" s="214"/>
      <c r="I86" s="214"/>
      <c r="J86" s="214"/>
      <c r="K86" s="214"/>
      <c r="L86" s="214"/>
      <c r="M86" s="214"/>
      <c r="N86" s="174"/>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row>
    <row r="87" spans="1:256" s="14" customFormat="1" ht="60.75" customHeight="1" x14ac:dyDescent="0.25">
      <c r="A87" s="235"/>
      <c r="B87" s="237"/>
      <c r="C87" s="212"/>
      <c r="D87" s="213"/>
      <c r="E87" s="135" t="s">
        <v>1100</v>
      </c>
      <c r="F87" s="130" t="s">
        <v>115</v>
      </c>
      <c r="G87" s="35" t="s">
        <v>1101</v>
      </c>
      <c r="H87" s="214"/>
      <c r="I87" s="214"/>
      <c r="J87" s="214"/>
      <c r="K87" s="214"/>
      <c r="L87" s="214"/>
      <c r="M87" s="214"/>
      <c r="N87" s="174"/>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row>
    <row r="88" spans="1:256" s="14" customFormat="1" ht="75.75" customHeight="1" x14ac:dyDescent="0.25">
      <c r="A88" s="235"/>
      <c r="B88" s="237"/>
      <c r="C88" s="212"/>
      <c r="D88" s="213"/>
      <c r="E88" s="135" t="s">
        <v>1102</v>
      </c>
      <c r="F88" s="130" t="s">
        <v>115</v>
      </c>
      <c r="G88" s="35" t="s">
        <v>1103</v>
      </c>
      <c r="H88" s="214"/>
      <c r="I88" s="214"/>
      <c r="J88" s="214"/>
      <c r="K88" s="214"/>
      <c r="L88" s="214"/>
      <c r="M88" s="214"/>
      <c r="N88" s="174"/>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row>
    <row r="89" spans="1:256" s="14" customFormat="1" ht="40.5" customHeight="1" x14ac:dyDescent="0.25">
      <c r="A89" s="235"/>
      <c r="B89" s="237"/>
      <c r="C89" s="212"/>
      <c r="D89" s="213"/>
      <c r="E89" s="135" t="s">
        <v>1371</v>
      </c>
      <c r="F89" s="115" t="s">
        <v>115</v>
      </c>
      <c r="G89" s="115" t="s">
        <v>486</v>
      </c>
      <c r="H89" s="214"/>
      <c r="I89" s="214"/>
      <c r="J89" s="214"/>
      <c r="K89" s="214"/>
      <c r="L89" s="214"/>
      <c r="M89" s="214"/>
      <c r="N89" s="174"/>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row>
    <row r="90" spans="1:256" s="14" customFormat="1" ht="40.5" customHeight="1" x14ac:dyDescent="0.25">
      <c r="A90" s="235"/>
      <c r="B90" s="237"/>
      <c r="C90" s="212"/>
      <c r="D90" s="213"/>
      <c r="E90" s="135" t="s">
        <v>488</v>
      </c>
      <c r="F90" s="115" t="s">
        <v>115</v>
      </c>
      <c r="G90" s="115" t="s">
        <v>489</v>
      </c>
      <c r="H90" s="214"/>
      <c r="I90" s="214"/>
      <c r="J90" s="214"/>
      <c r="K90" s="214"/>
      <c r="L90" s="214"/>
      <c r="M90" s="214"/>
      <c r="N90" s="174"/>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row>
    <row r="91" spans="1:256" s="14" customFormat="1" ht="37.5" customHeight="1" x14ac:dyDescent="0.25">
      <c r="A91" s="235"/>
      <c r="B91" s="237"/>
      <c r="C91" s="212"/>
      <c r="D91" s="213"/>
      <c r="E91" s="135" t="s">
        <v>1297</v>
      </c>
      <c r="F91" s="130" t="s">
        <v>115</v>
      </c>
      <c r="G91" s="35" t="s">
        <v>1298</v>
      </c>
      <c r="H91" s="214"/>
      <c r="I91" s="214"/>
      <c r="J91" s="214"/>
      <c r="K91" s="214"/>
      <c r="L91" s="214"/>
      <c r="M91" s="214"/>
      <c r="N91" s="174"/>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row>
    <row r="92" spans="1:256" s="14" customFormat="1" ht="60.75" customHeight="1" x14ac:dyDescent="0.25">
      <c r="A92" s="235"/>
      <c r="B92" s="237"/>
      <c r="C92" s="212"/>
      <c r="D92" s="213"/>
      <c r="E92" s="135" t="s">
        <v>1104</v>
      </c>
      <c r="F92" s="130" t="s">
        <v>115</v>
      </c>
      <c r="G92" s="35" t="s">
        <v>1105</v>
      </c>
      <c r="H92" s="214"/>
      <c r="I92" s="214"/>
      <c r="J92" s="214"/>
      <c r="K92" s="214"/>
      <c r="L92" s="214"/>
      <c r="M92" s="214"/>
      <c r="N92" s="174"/>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row>
    <row r="93" spans="1:256" s="14" customFormat="1" ht="108" customHeight="1" x14ac:dyDescent="0.25">
      <c r="A93" s="235"/>
      <c r="B93" s="237"/>
      <c r="C93" s="212"/>
      <c r="D93" s="213"/>
      <c r="E93" s="135" t="s">
        <v>1106</v>
      </c>
      <c r="F93" s="130" t="s">
        <v>115</v>
      </c>
      <c r="G93" s="35" t="s">
        <v>1107</v>
      </c>
      <c r="H93" s="214"/>
      <c r="I93" s="214"/>
      <c r="J93" s="214"/>
      <c r="K93" s="214"/>
      <c r="L93" s="214"/>
      <c r="M93" s="214"/>
      <c r="N93" s="175"/>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3"/>
    </row>
    <row r="94" spans="1:256" s="14" customFormat="1" ht="49.15" customHeight="1" x14ac:dyDescent="0.25">
      <c r="A94" s="235"/>
      <c r="B94" s="237"/>
      <c r="C94" s="212" t="s">
        <v>721</v>
      </c>
      <c r="D94" s="198" t="s">
        <v>43</v>
      </c>
      <c r="E94" s="135" t="s">
        <v>992</v>
      </c>
      <c r="F94" s="115" t="s">
        <v>47</v>
      </c>
      <c r="G94" s="144" t="s">
        <v>1081</v>
      </c>
      <c r="H94" s="230">
        <v>4870.2</v>
      </c>
      <c r="I94" s="230">
        <v>4870</v>
      </c>
      <c r="J94" s="230">
        <v>4315.3999999999996</v>
      </c>
      <c r="K94" s="230">
        <v>4600</v>
      </c>
      <c r="L94" s="230">
        <v>4600</v>
      </c>
      <c r="M94" s="230">
        <v>4600</v>
      </c>
      <c r="N94" s="173" t="s">
        <v>969</v>
      </c>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row>
    <row r="95" spans="1:256" s="14" customFormat="1" ht="48.75" customHeight="1" x14ac:dyDescent="0.25">
      <c r="A95" s="235"/>
      <c r="B95" s="237"/>
      <c r="C95" s="212"/>
      <c r="D95" s="210"/>
      <c r="E95" s="135" t="s">
        <v>263</v>
      </c>
      <c r="F95" s="115" t="s">
        <v>115</v>
      </c>
      <c r="G95" s="35" t="s">
        <v>264</v>
      </c>
      <c r="H95" s="231"/>
      <c r="I95" s="231"/>
      <c r="J95" s="231"/>
      <c r="K95" s="231"/>
      <c r="L95" s="231"/>
      <c r="M95" s="231"/>
      <c r="N95" s="174"/>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c r="IU95" s="13"/>
      <c r="IV95" s="13"/>
    </row>
    <row r="96" spans="1:256" s="14" customFormat="1" ht="36" customHeight="1" x14ac:dyDescent="0.25">
      <c r="A96" s="235"/>
      <c r="B96" s="237"/>
      <c r="C96" s="212"/>
      <c r="D96" s="199"/>
      <c r="E96" s="80" t="s">
        <v>970</v>
      </c>
      <c r="F96" s="115" t="s">
        <v>115</v>
      </c>
      <c r="G96" s="152" t="s">
        <v>1314</v>
      </c>
      <c r="H96" s="232"/>
      <c r="I96" s="232"/>
      <c r="J96" s="232"/>
      <c r="K96" s="232"/>
      <c r="L96" s="232"/>
      <c r="M96" s="232"/>
      <c r="N96" s="175"/>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3"/>
    </row>
    <row r="97" spans="1:256" s="14" customFormat="1" ht="66.75" customHeight="1" x14ac:dyDescent="0.25">
      <c r="A97" s="235"/>
      <c r="B97" s="237"/>
      <c r="C97" s="118" t="s">
        <v>722</v>
      </c>
      <c r="D97" s="114" t="s">
        <v>43</v>
      </c>
      <c r="E97" s="50" t="s">
        <v>1418</v>
      </c>
      <c r="F97" s="115" t="s">
        <v>115</v>
      </c>
      <c r="G97" s="41" t="s">
        <v>262</v>
      </c>
      <c r="H97" s="84">
        <v>100</v>
      </c>
      <c r="I97" s="84">
        <v>100</v>
      </c>
      <c r="J97" s="84">
        <v>2303.5</v>
      </c>
      <c r="K97" s="84">
        <v>0</v>
      </c>
      <c r="L97" s="84">
        <v>0</v>
      </c>
      <c r="M97" s="84">
        <v>0</v>
      </c>
      <c r="N97" s="109" t="s">
        <v>973</v>
      </c>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c r="IU97" s="13"/>
      <c r="IV97" s="13"/>
    </row>
    <row r="98" spans="1:256" s="14" customFormat="1" ht="54" customHeight="1" x14ac:dyDescent="0.25">
      <c r="A98" s="235"/>
      <c r="B98" s="237"/>
      <c r="C98" s="286" t="s">
        <v>1163</v>
      </c>
      <c r="D98" s="198" t="s">
        <v>149</v>
      </c>
      <c r="E98" s="148" t="s">
        <v>930</v>
      </c>
      <c r="F98" s="130" t="s">
        <v>115</v>
      </c>
      <c r="G98" s="130" t="s">
        <v>1355</v>
      </c>
      <c r="H98" s="230">
        <f>18329.3+38900</f>
        <v>57229.3</v>
      </c>
      <c r="I98" s="230">
        <f>18329.3+38900</f>
        <v>57229.3</v>
      </c>
      <c r="J98" s="230">
        <f>17765.4+186612.5</f>
        <v>204377.9</v>
      </c>
      <c r="K98" s="230">
        <f>17750.1+26600+35419.1</f>
        <v>79769.2</v>
      </c>
      <c r="L98" s="230">
        <f>16002.8+33900.5</f>
        <v>49903.3</v>
      </c>
      <c r="M98" s="230">
        <v>0</v>
      </c>
      <c r="N98" s="173" t="s">
        <v>964</v>
      </c>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c r="IR98" s="13"/>
      <c r="IS98" s="13"/>
      <c r="IT98" s="13"/>
      <c r="IU98" s="13"/>
      <c r="IV98" s="13"/>
    </row>
    <row r="99" spans="1:256" s="14" customFormat="1" ht="54" customHeight="1" x14ac:dyDescent="0.25">
      <c r="A99" s="235"/>
      <c r="B99" s="237"/>
      <c r="C99" s="287"/>
      <c r="D99" s="210"/>
      <c r="E99" s="135" t="s">
        <v>1096</v>
      </c>
      <c r="F99" s="115" t="s">
        <v>47</v>
      </c>
      <c r="G99" s="115" t="s">
        <v>1097</v>
      </c>
      <c r="H99" s="231"/>
      <c r="I99" s="231"/>
      <c r="J99" s="231"/>
      <c r="K99" s="231"/>
      <c r="L99" s="231"/>
      <c r="M99" s="231"/>
      <c r="N99" s="174"/>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3"/>
    </row>
    <row r="100" spans="1:256" s="14" customFormat="1" ht="61.9" customHeight="1" x14ac:dyDescent="0.25">
      <c r="A100" s="235"/>
      <c r="B100" s="237"/>
      <c r="C100" s="287"/>
      <c r="D100" s="210"/>
      <c r="E100" s="135" t="s">
        <v>1479</v>
      </c>
      <c r="F100" s="115" t="s">
        <v>47</v>
      </c>
      <c r="G100" s="115" t="s">
        <v>1480</v>
      </c>
      <c r="H100" s="231"/>
      <c r="I100" s="231"/>
      <c r="J100" s="231"/>
      <c r="K100" s="231"/>
      <c r="L100" s="231"/>
      <c r="M100" s="231"/>
      <c r="N100" s="174"/>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c r="IU100" s="13"/>
      <c r="IV100" s="13"/>
    </row>
    <row r="101" spans="1:256" s="14" customFormat="1" ht="66.75" customHeight="1" x14ac:dyDescent="0.25">
      <c r="A101" s="235"/>
      <c r="B101" s="237"/>
      <c r="C101" s="287"/>
      <c r="D101" s="210"/>
      <c r="E101" s="135" t="s">
        <v>392</v>
      </c>
      <c r="F101" s="115" t="s">
        <v>47</v>
      </c>
      <c r="G101" s="115" t="s">
        <v>393</v>
      </c>
      <c r="H101" s="231"/>
      <c r="I101" s="231"/>
      <c r="J101" s="231"/>
      <c r="K101" s="231"/>
      <c r="L101" s="231"/>
      <c r="M101" s="231"/>
      <c r="N101" s="174"/>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3"/>
    </row>
    <row r="102" spans="1:256" s="14" customFormat="1" ht="39" customHeight="1" x14ac:dyDescent="0.25">
      <c r="A102" s="179" t="s">
        <v>879</v>
      </c>
      <c r="B102" s="332" t="s">
        <v>132</v>
      </c>
      <c r="C102" s="212" t="s">
        <v>704</v>
      </c>
      <c r="D102" s="248" t="s">
        <v>154</v>
      </c>
      <c r="E102" s="148" t="s">
        <v>434</v>
      </c>
      <c r="F102" s="130" t="s">
        <v>895</v>
      </c>
      <c r="G102" s="130" t="s">
        <v>409</v>
      </c>
      <c r="H102" s="165">
        <f>SUM(H105:H116)</f>
        <v>47408</v>
      </c>
      <c r="I102" s="165">
        <f t="shared" ref="I102:M102" si="5">SUM(I105:I116)</f>
        <v>36037.700000000004</v>
      </c>
      <c r="J102" s="165">
        <f t="shared" si="5"/>
        <v>36937.699999999997</v>
      </c>
      <c r="K102" s="165">
        <f t="shared" si="5"/>
        <v>27982.799999999996</v>
      </c>
      <c r="L102" s="165">
        <f t="shared" si="5"/>
        <v>26901.399999999998</v>
      </c>
      <c r="M102" s="165">
        <f t="shared" si="5"/>
        <v>26663.8</v>
      </c>
      <c r="N102" s="164"/>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c r="IV102" s="13"/>
    </row>
    <row r="103" spans="1:256" s="14" customFormat="1" ht="39" customHeight="1" x14ac:dyDescent="0.25">
      <c r="A103" s="179"/>
      <c r="B103" s="332"/>
      <c r="C103" s="212"/>
      <c r="D103" s="248"/>
      <c r="E103" s="80" t="s">
        <v>601</v>
      </c>
      <c r="F103" s="115" t="s">
        <v>47</v>
      </c>
      <c r="G103" s="152" t="s">
        <v>602</v>
      </c>
      <c r="H103" s="165"/>
      <c r="I103" s="165"/>
      <c r="J103" s="165"/>
      <c r="K103" s="165"/>
      <c r="L103" s="165"/>
      <c r="M103" s="165"/>
      <c r="N103" s="164"/>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3"/>
    </row>
    <row r="104" spans="1:256" s="14" customFormat="1" ht="19.5" customHeight="1" x14ac:dyDescent="0.25">
      <c r="A104" s="179"/>
      <c r="B104" s="332"/>
      <c r="C104" s="212"/>
      <c r="D104" s="248"/>
      <c r="E104" s="148" t="s">
        <v>112</v>
      </c>
      <c r="F104" s="130"/>
      <c r="G104" s="130"/>
      <c r="H104" s="111"/>
      <c r="I104" s="111"/>
      <c r="J104" s="111"/>
      <c r="K104" s="111"/>
      <c r="L104" s="111"/>
      <c r="M104" s="111"/>
      <c r="N104" s="109"/>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c r="IU104" s="13"/>
      <c r="IV104" s="13"/>
    </row>
    <row r="105" spans="1:256" s="14" customFormat="1" ht="63.6" customHeight="1" x14ac:dyDescent="0.25">
      <c r="A105" s="179"/>
      <c r="B105" s="332"/>
      <c r="C105" s="212" t="s">
        <v>1165</v>
      </c>
      <c r="D105" s="177" t="s">
        <v>45</v>
      </c>
      <c r="E105" s="148" t="s">
        <v>83</v>
      </c>
      <c r="F105" s="130" t="s">
        <v>115</v>
      </c>
      <c r="G105" s="130" t="s">
        <v>267</v>
      </c>
      <c r="H105" s="201">
        <v>652.6</v>
      </c>
      <c r="I105" s="201">
        <v>652.6</v>
      </c>
      <c r="J105" s="201">
        <v>584.29999999999995</v>
      </c>
      <c r="K105" s="214">
        <v>500</v>
      </c>
      <c r="L105" s="201">
        <v>500</v>
      </c>
      <c r="M105" s="214">
        <v>500</v>
      </c>
      <c r="N105" s="164" t="s">
        <v>975</v>
      </c>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c r="IR105" s="13"/>
      <c r="IS105" s="13"/>
      <c r="IT105" s="13"/>
      <c r="IU105" s="13"/>
      <c r="IV105" s="13"/>
    </row>
    <row r="106" spans="1:256" s="14" customFormat="1" ht="55.15" customHeight="1" x14ac:dyDescent="0.25">
      <c r="A106" s="179"/>
      <c r="B106" s="332"/>
      <c r="C106" s="212"/>
      <c r="D106" s="177"/>
      <c r="E106" s="148" t="s">
        <v>1164</v>
      </c>
      <c r="F106" s="130" t="s">
        <v>76</v>
      </c>
      <c r="G106" s="130" t="s">
        <v>220</v>
      </c>
      <c r="H106" s="202"/>
      <c r="I106" s="202"/>
      <c r="J106" s="202"/>
      <c r="K106" s="214"/>
      <c r="L106" s="202"/>
      <c r="M106" s="214"/>
      <c r="N106" s="164"/>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3"/>
    </row>
    <row r="107" spans="1:256" s="14" customFormat="1" ht="33.6" customHeight="1" x14ac:dyDescent="0.25">
      <c r="A107" s="179"/>
      <c r="B107" s="332"/>
      <c r="C107" s="212"/>
      <c r="D107" s="177"/>
      <c r="E107" s="148" t="s">
        <v>1481</v>
      </c>
      <c r="F107" s="130" t="s">
        <v>76</v>
      </c>
      <c r="G107" s="130" t="s">
        <v>212</v>
      </c>
      <c r="H107" s="202"/>
      <c r="I107" s="202"/>
      <c r="J107" s="202"/>
      <c r="K107" s="214"/>
      <c r="L107" s="202"/>
      <c r="M107" s="214"/>
      <c r="N107" s="164"/>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c r="IV107" s="13"/>
    </row>
    <row r="108" spans="1:256" s="15" customFormat="1" ht="53.45" customHeight="1" x14ac:dyDescent="0.25">
      <c r="A108" s="179"/>
      <c r="B108" s="332"/>
      <c r="C108" s="212"/>
      <c r="D108" s="177"/>
      <c r="E108" s="135" t="s">
        <v>992</v>
      </c>
      <c r="F108" s="115" t="s">
        <v>47</v>
      </c>
      <c r="G108" s="144" t="s">
        <v>1081</v>
      </c>
      <c r="H108" s="203"/>
      <c r="I108" s="203"/>
      <c r="J108" s="203"/>
      <c r="K108" s="214"/>
      <c r="L108" s="203"/>
      <c r="M108" s="214"/>
      <c r="N108" s="164"/>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c r="IU108" s="13"/>
      <c r="IV108" s="13"/>
    </row>
    <row r="109" spans="1:256" s="14" customFormat="1" ht="54.6" customHeight="1" x14ac:dyDescent="0.25">
      <c r="A109" s="179"/>
      <c r="B109" s="332"/>
      <c r="C109" s="286" t="s">
        <v>723</v>
      </c>
      <c r="D109" s="198" t="s">
        <v>45</v>
      </c>
      <c r="E109" s="135" t="s">
        <v>992</v>
      </c>
      <c r="F109" s="115" t="s">
        <v>47</v>
      </c>
      <c r="G109" s="144" t="s">
        <v>1081</v>
      </c>
      <c r="H109" s="201">
        <v>4821.3999999999996</v>
      </c>
      <c r="I109" s="201">
        <v>3449.8</v>
      </c>
      <c r="J109" s="201">
        <v>5534.8</v>
      </c>
      <c r="K109" s="201">
        <v>3484.1</v>
      </c>
      <c r="L109" s="201">
        <v>3484.1</v>
      </c>
      <c r="M109" s="201">
        <v>3484.1</v>
      </c>
      <c r="N109" s="173" t="s">
        <v>976</v>
      </c>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3"/>
    </row>
    <row r="110" spans="1:256" s="14" customFormat="1" ht="50.45" customHeight="1" x14ac:dyDescent="0.25">
      <c r="A110" s="179"/>
      <c r="B110" s="332"/>
      <c r="C110" s="287"/>
      <c r="D110" s="210"/>
      <c r="E110" s="148" t="s">
        <v>1164</v>
      </c>
      <c r="F110" s="130" t="s">
        <v>76</v>
      </c>
      <c r="G110" s="130" t="s">
        <v>220</v>
      </c>
      <c r="H110" s="202"/>
      <c r="I110" s="202"/>
      <c r="J110" s="202"/>
      <c r="K110" s="202"/>
      <c r="L110" s="202"/>
      <c r="M110" s="202"/>
      <c r="N110" s="174"/>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row>
    <row r="111" spans="1:256" s="14" customFormat="1" ht="39.75" customHeight="1" x14ac:dyDescent="0.25">
      <c r="A111" s="179"/>
      <c r="B111" s="332"/>
      <c r="C111" s="288"/>
      <c r="D111" s="199"/>
      <c r="E111" s="148" t="s">
        <v>977</v>
      </c>
      <c r="F111" s="130" t="s">
        <v>115</v>
      </c>
      <c r="G111" s="130" t="s">
        <v>978</v>
      </c>
      <c r="H111" s="203"/>
      <c r="I111" s="203"/>
      <c r="J111" s="203"/>
      <c r="K111" s="203"/>
      <c r="L111" s="203"/>
      <c r="M111" s="203"/>
      <c r="N111" s="175"/>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3"/>
    </row>
    <row r="112" spans="1:256" s="14" customFormat="1" ht="52.5" customHeight="1" x14ac:dyDescent="0.25">
      <c r="A112" s="179"/>
      <c r="B112" s="332"/>
      <c r="C112" s="286" t="s">
        <v>724</v>
      </c>
      <c r="D112" s="198" t="s">
        <v>45</v>
      </c>
      <c r="E112" s="135" t="s">
        <v>992</v>
      </c>
      <c r="F112" s="115" t="s">
        <v>47</v>
      </c>
      <c r="G112" s="144" t="s">
        <v>1081</v>
      </c>
      <c r="H112" s="201">
        <v>36362.400000000001</v>
      </c>
      <c r="I112" s="201">
        <v>28220.9</v>
      </c>
      <c r="J112" s="201">
        <v>24944</v>
      </c>
      <c r="K112" s="201">
        <v>22056.6</v>
      </c>
      <c r="L112" s="201">
        <v>21363.599999999999</v>
      </c>
      <c r="M112" s="201">
        <v>21126</v>
      </c>
      <c r="N112" s="173" t="s">
        <v>518</v>
      </c>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3"/>
    </row>
    <row r="113" spans="1:256" s="14" customFormat="1" ht="66.75" customHeight="1" x14ac:dyDescent="0.25">
      <c r="A113" s="179"/>
      <c r="B113" s="332"/>
      <c r="C113" s="288"/>
      <c r="D113" s="199"/>
      <c r="E113" s="135" t="s">
        <v>979</v>
      </c>
      <c r="F113" s="115" t="s">
        <v>115</v>
      </c>
      <c r="G113" s="115" t="s">
        <v>611</v>
      </c>
      <c r="H113" s="203"/>
      <c r="I113" s="203"/>
      <c r="J113" s="203"/>
      <c r="K113" s="203"/>
      <c r="L113" s="203"/>
      <c r="M113" s="203"/>
      <c r="N113" s="175"/>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c r="IU113" s="13"/>
      <c r="IV113" s="13"/>
    </row>
    <row r="114" spans="1:256" s="14" customFormat="1" ht="51" customHeight="1" x14ac:dyDescent="0.25">
      <c r="A114" s="179"/>
      <c r="B114" s="332"/>
      <c r="C114" s="212" t="s">
        <v>725</v>
      </c>
      <c r="D114" s="177" t="s">
        <v>46</v>
      </c>
      <c r="E114" s="148" t="s">
        <v>1484</v>
      </c>
      <c r="F114" s="130" t="s">
        <v>115</v>
      </c>
      <c r="G114" s="130" t="s">
        <v>268</v>
      </c>
      <c r="H114" s="201">
        <v>5571.6</v>
      </c>
      <c r="I114" s="201">
        <v>3714.4</v>
      </c>
      <c r="J114" s="201">
        <v>5874.6</v>
      </c>
      <c r="K114" s="214">
        <v>1942.1</v>
      </c>
      <c r="L114" s="201">
        <v>1553.7</v>
      </c>
      <c r="M114" s="201">
        <v>1553.7</v>
      </c>
      <c r="N114" s="164" t="s">
        <v>939</v>
      </c>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3"/>
    </row>
    <row r="115" spans="1:256" s="14" customFormat="1" ht="66.75" customHeight="1" x14ac:dyDescent="0.25">
      <c r="A115" s="179"/>
      <c r="B115" s="332"/>
      <c r="C115" s="212"/>
      <c r="D115" s="177"/>
      <c r="E115" s="25" t="s">
        <v>321</v>
      </c>
      <c r="F115" s="130" t="s">
        <v>115</v>
      </c>
      <c r="G115" s="144" t="s">
        <v>320</v>
      </c>
      <c r="H115" s="202"/>
      <c r="I115" s="202"/>
      <c r="J115" s="202"/>
      <c r="K115" s="214"/>
      <c r="L115" s="202"/>
      <c r="M115" s="202"/>
      <c r="N115" s="164"/>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c r="IU115" s="13"/>
      <c r="IV115" s="13"/>
    </row>
    <row r="116" spans="1:256" s="14" customFormat="1" ht="53.25" customHeight="1" x14ac:dyDescent="0.25">
      <c r="A116" s="179"/>
      <c r="B116" s="332"/>
      <c r="C116" s="212"/>
      <c r="D116" s="177"/>
      <c r="E116" s="25" t="s">
        <v>938</v>
      </c>
      <c r="F116" s="130" t="s">
        <v>115</v>
      </c>
      <c r="G116" s="115" t="s">
        <v>261</v>
      </c>
      <c r="H116" s="202"/>
      <c r="I116" s="202"/>
      <c r="J116" s="202"/>
      <c r="K116" s="214"/>
      <c r="L116" s="202"/>
      <c r="M116" s="202"/>
      <c r="N116" s="164"/>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c r="IU116" s="13"/>
      <c r="IV116" s="13"/>
    </row>
    <row r="117" spans="1:256" s="14" customFormat="1" ht="42.75" customHeight="1" x14ac:dyDescent="0.25">
      <c r="A117" s="166" t="s">
        <v>880</v>
      </c>
      <c r="B117" s="249" t="s">
        <v>33</v>
      </c>
      <c r="C117" s="130" t="s">
        <v>705</v>
      </c>
      <c r="D117" s="114" t="s">
        <v>149</v>
      </c>
      <c r="E117" s="148" t="s">
        <v>435</v>
      </c>
      <c r="F117" s="130" t="s">
        <v>896</v>
      </c>
      <c r="G117" s="130" t="s">
        <v>409</v>
      </c>
      <c r="H117" s="146">
        <f>SUM(H119:H122)</f>
        <v>19023.7</v>
      </c>
      <c r="I117" s="146">
        <f t="shared" ref="I117:M117" si="6">SUM(I119:I122)</f>
        <v>19023.600000000002</v>
      </c>
      <c r="J117" s="146">
        <f t="shared" si="6"/>
        <v>8740.2999999999993</v>
      </c>
      <c r="K117" s="146">
        <f t="shared" si="6"/>
        <v>0</v>
      </c>
      <c r="L117" s="146">
        <f t="shared" si="6"/>
        <v>0</v>
      </c>
      <c r="M117" s="146">
        <f t="shared" si="6"/>
        <v>0</v>
      </c>
      <c r="N117" s="109"/>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c r="IU117" s="13"/>
      <c r="IV117" s="13"/>
    </row>
    <row r="118" spans="1:256" s="14" customFormat="1" ht="22.5" customHeight="1" x14ac:dyDescent="0.25">
      <c r="A118" s="194"/>
      <c r="B118" s="250"/>
      <c r="C118" s="130"/>
      <c r="D118" s="114"/>
      <c r="E118" s="148" t="s">
        <v>112</v>
      </c>
      <c r="F118" s="130"/>
      <c r="G118" s="130"/>
      <c r="H118" s="61"/>
      <c r="I118" s="61"/>
      <c r="J118" s="61"/>
      <c r="K118" s="61"/>
      <c r="L118" s="61"/>
      <c r="M118" s="61"/>
      <c r="N118" s="109"/>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c r="IV118" s="13"/>
    </row>
    <row r="119" spans="1:256" s="14" customFormat="1" ht="66.75" customHeight="1" x14ac:dyDescent="0.25">
      <c r="A119" s="194"/>
      <c r="B119" s="250"/>
      <c r="C119" s="223" t="s">
        <v>706</v>
      </c>
      <c r="D119" s="177" t="s">
        <v>322</v>
      </c>
      <c r="E119" s="135" t="s">
        <v>459</v>
      </c>
      <c r="F119" s="115" t="s">
        <v>47</v>
      </c>
      <c r="G119" s="60" t="s">
        <v>1485</v>
      </c>
      <c r="H119" s="215">
        <v>18724.900000000001</v>
      </c>
      <c r="I119" s="215">
        <v>18724.900000000001</v>
      </c>
      <c r="J119" s="215">
        <v>8740.2999999999993</v>
      </c>
      <c r="K119" s="333">
        <v>0</v>
      </c>
      <c r="L119" s="215">
        <v>0</v>
      </c>
      <c r="M119" s="215">
        <v>0</v>
      </c>
      <c r="N119" s="164" t="s">
        <v>637</v>
      </c>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c r="IV119" s="13"/>
    </row>
    <row r="120" spans="1:256" s="14" customFormat="1" ht="50.45" customHeight="1" x14ac:dyDescent="0.25">
      <c r="A120" s="194"/>
      <c r="B120" s="250"/>
      <c r="C120" s="225"/>
      <c r="D120" s="177"/>
      <c r="E120" s="135" t="s">
        <v>623</v>
      </c>
      <c r="F120" s="115" t="s">
        <v>115</v>
      </c>
      <c r="G120" s="115" t="s">
        <v>490</v>
      </c>
      <c r="H120" s="271"/>
      <c r="I120" s="271"/>
      <c r="J120" s="271"/>
      <c r="K120" s="333"/>
      <c r="L120" s="271"/>
      <c r="M120" s="271"/>
      <c r="N120" s="164"/>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c r="IU120" s="13"/>
      <c r="IV120" s="13"/>
    </row>
    <row r="121" spans="1:256" s="14" customFormat="1" ht="66.75" customHeight="1" x14ac:dyDescent="0.25">
      <c r="A121" s="194"/>
      <c r="B121" s="250"/>
      <c r="C121" s="223" t="s">
        <v>707</v>
      </c>
      <c r="D121" s="198" t="s">
        <v>149</v>
      </c>
      <c r="E121" s="135" t="s">
        <v>1166</v>
      </c>
      <c r="F121" s="115" t="s">
        <v>47</v>
      </c>
      <c r="G121" s="115" t="s">
        <v>1482</v>
      </c>
      <c r="H121" s="215">
        <v>298.8</v>
      </c>
      <c r="I121" s="215">
        <v>298.7</v>
      </c>
      <c r="J121" s="215">
        <v>0</v>
      </c>
      <c r="K121" s="215">
        <v>0</v>
      </c>
      <c r="L121" s="215">
        <v>0</v>
      </c>
      <c r="M121" s="215">
        <v>0</v>
      </c>
      <c r="N121" s="173" t="s">
        <v>621</v>
      </c>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c r="IK121" s="13"/>
      <c r="IL121" s="13"/>
      <c r="IM121" s="13"/>
      <c r="IN121" s="13"/>
      <c r="IO121" s="13"/>
      <c r="IP121" s="13"/>
      <c r="IQ121" s="13"/>
      <c r="IR121" s="13"/>
      <c r="IS121" s="13"/>
      <c r="IT121" s="13"/>
      <c r="IU121" s="13"/>
      <c r="IV121" s="13"/>
    </row>
    <row r="122" spans="1:256" s="14" customFormat="1" ht="66.75" customHeight="1" x14ac:dyDescent="0.25">
      <c r="A122" s="194"/>
      <c r="B122" s="250"/>
      <c r="C122" s="225"/>
      <c r="D122" s="210"/>
      <c r="E122" s="135" t="s">
        <v>623</v>
      </c>
      <c r="F122" s="115" t="s">
        <v>115</v>
      </c>
      <c r="G122" s="115" t="s">
        <v>490</v>
      </c>
      <c r="H122" s="216"/>
      <c r="I122" s="216"/>
      <c r="J122" s="216"/>
      <c r="K122" s="216"/>
      <c r="L122" s="216"/>
      <c r="M122" s="216"/>
      <c r="N122" s="174"/>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c r="IU122" s="13"/>
      <c r="IV122" s="13"/>
    </row>
    <row r="123" spans="1:256" s="14" customFormat="1" ht="49.5" customHeight="1" x14ac:dyDescent="0.25">
      <c r="A123" s="166" t="s">
        <v>159</v>
      </c>
      <c r="B123" s="296" t="s">
        <v>79</v>
      </c>
      <c r="C123" s="223" t="s">
        <v>726</v>
      </c>
      <c r="D123" s="198" t="s">
        <v>48</v>
      </c>
      <c r="E123" s="148" t="s">
        <v>436</v>
      </c>
      <c r="F123" s="130" t="s">
        <v>897</v>
      </c>
      <c r="G123" s="152" t="s">
        <v>409</v>
      </c>
      <c r="H123" s="228">
        <v>2415</v>
      </c>
      <c r="I123" s="228">
        <v>2415</v>
      </c>
      <c r="J123" s="228">
        <v>3121.3</v>
      </c>
      <c r="K123" s="228">
        <v>2840</v>
      </c>
      <c r="L123" s="228">
        <v>2705</v>
      </c>
      <c r="M123" s="228">
        <v>2705</v>
      </c>
      <c r="N123" s="173" t="s">
        <v>1329</v>
      </c>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c r="IV123" s="13"/>
    </row>
    <row r="124" spans="1:256" s="14" customFormat="1" ht="66.75" customHeight="1" x14ac:dyDescent="0.25">
      <c r="A124" s="194"/>
      <c r="B124" s="297"/>
      <c r="C124" s="224"/>
      <c r="D124" s="210"/>
      <c r="E124" s="135" t="s">
        <v>1176</v>
      </c>
      <c r="F124" s="115" t="s">
        <v>622</v>
      </c>
      <c r="G124" s="115" t="s">
        <v>320</v>
      </c>
      <c r="H124" s="233"/>
      <c r="I124" s="233"/>
      <c r="J124" s="233"/>
      <c r="K124" s="233"/>
      <c r="L124" s="233"/>
      <c r="M124" s="233"/>
      <c r="N124" s="174"/>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c r="IV124" s="13"/>
    </row>
    <row r="125" spans="1:256" s="14" customFormat="1" ht="66.75" customHeight="1" x14ac:dyDescent="0.25">
      <c r="A125" s="194"/>
      <c r="B125" s="297"/>
      <c r="C125" s="224"/>
      <c r="D125" s="210"/>
      <c r="E125" s="135" t="s">
        <v>1177</v>
      </c>
      <c r="F125" s="115" t="s">
        <v>115</v>
      </c>
      <c r="G125" s="115" t="s">
        <v>624</v>
      </c>
      <c r="H125" s="233"/>
      <c r="I125" s="233"/>
      <c r="J125" s="233"/>
      <c r="K125" s="233"/>
      <c r="L125" s="233"/>
      <c r="M125" s="233"/>
      <c r="N125" s="174"/>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c r="IU125" s="13"/>
      <c r="IV125" s="13"/>
    </row>
    <row r="126" spans="1:256" s="14" customFormat="1" ht="66.75" customHeight="1" x14ac:dyDescent="0.25">
      <c r="A126" s="194"/>
      <c r="B126" s="297"/>
      <c r="C126" s="224"/>
      <c r="D126" s="210"/>
      <c r="E126" s="135" t="s">
        <v>1169</v>
      </c>
      <c r="F126" s="115" t="s">
        <v>115</v>
      </c>
      <c r="G126" s="115" t="s">
        <v>966</v>
      </c>
      <c r="H126" s="233"/>
      <c r="I126" s="233"/>
      <c r="J126" s="233"/>
      <c r="K126" s="233"/>
      <c r="L126" s="233"/>
      <c r="M126" s="233"/>
      <c r="N126" s="174"/>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c r="IK126" s="13"/>
      <c r="IL126" s="13"/>
      <c r="IM126" s="13"/>
      <c r="IN126" s="13"/>
      <c r="IO126" s="13"/>
      <c r="IP126" s="13"/>
      <c r="IQ126" s="13"/>
      <c r="IR126" s="13"/>
      <c r="IS126" s="13"/>
      <c r="IT126" s="13"/>
      <c r="IU126" s="13"/>
      <c r="IV126" s="13"/>
    </row>
    <row r="127" spans="1:256" s="14" customFormat="1" ht="66.75" customHeight="1" x14ac:dyDescent="0.25">
      <c r="A127" s="194"/>
      <c r="B127" s="297"/>
      <c r="C127" s="224"/>
      <c r="D127" s="210"/>
      <c r="E127" s="135" t="s">
        <v>625</v>
      </c>
      <c r="F127" s="115" t="s">
        <v>115</v>
      </c>
      <c r="G127" s="115" t="s">
        <v>624</v>
      </c>
      <c r="H127" s="233"/>
      <c r="I127" s="233"/>
      <c r="J127" s="233"/>
      <c r="K127" s="233"/>
      <c r="L127" s="233"/>
      <c r="M127" s="233"/>
      <c r="N127" s="174"/>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c r="IK127" s="13"/>
      <c r="IL127" s="13"/>
      <c r="IM127" s="13"/>
      <c r="IN127" s="13"/>
      <c r="IO127" s="13"/>
      <c r="IP127" s="13"/>
      <c r="IQ127" s="13"/>
      <c r="IR127" s="13"/>
      <c r="IS127" s="13"/>
      <c r="IT127" s="13"/>
      <c r="IU127" s="13"/>
      <c r="IV127" s="13"/>
    </row>
    <row r="128" spans="1:256" s="14" customFormat="1" ht="66.75" customHeight="1" x14ac:dyDescent="0.25">
      <c r="A128" s="194"/>
      <c r="B128" s="297"/>
      <c r="C128" s="224"/>
      <c r="D128" s="210"/>
      <c r="E128" s="135" t="s">
        <v>1170</v>
      </c>
      <c r="F128" s="115" t="s">
        <v>115</v>
      </c>
      <c r="G128" s="115" t="s">
        <v>966</v>
      </c>
      <c r="H128" s="233"/>
      <c r="I128" s="233"/>
      <c r="J128" s="233"/>
      <c r="K128" s="233"/>
      <c r="L128" s="233"/>
      <c r="M128" s="233"/>
      <c r="N128" s="174"/>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c r="IU128" s="13"/>
      <c r="IV128" s="13"/>
    </row>
    <row r="129" spans="1:256" s="14" customFormat="1" ht="66.75" customHeight="1" x14ac:dyDescent="0.25">
      <c r="A129" s="194"/>
      <c r="B129" s="297"/>
      <c r="C129" s="224"/>
      <c r="D129" s="210"/>
      <c r="E129" s="135" t="s">
        <v>1171</v>
      </c>
      <c r="F129" s="115" t="s">
        <v>115</v>
      </c>
      <c r="G129" s="115" t="s">
        <v>1172</v>
      </c>
      <c r="H129" s="233"/>
      <c r="I129" s="233"/>
      <c r="J129" s="233"/>
      <c r="K129" s="233"/>
      <c r="L129" s="233"/>
      <c r="M129" s="233"/>
      <c r="N129" s="174"/>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c r="IU129" s="13"/>
      <c r="IV129" s="13"/>
    </row>
    <row r="130" spans="1:256" s="14" customFormat="1" ht="57" customHeight="1" x14ac:dyDescent="0.25">
      <c r="A130" s="194"/>
      <c r="B130" s="297"/>
      <c r="C130" s="224"/>
      <c r="D130" s="210"/>
      <c r="E130" s="50" t="s">
        <v>1418</v>
      </c>
      <c r="F130" s="115" t="s">
        <v>115</v>
      </c>
      <c r="G130" s="41" t="s">
        <v>262</v>
      </c>
      <c r="H130" s="233"/>
      <c r="I130" s="233"/>
      <c r="J130" s="233"/>
      <c r="K130" s="233"/>
      <c r="L130" s="233"/>
      <c r="M130" s="233"/>
      <c r="N130" s="174"/>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3"/>
    </row>
    <row r="131" spans="1:256" s="14" customFormat="1" ht="66.75" customHeight="1" x14ac:dyDescent="0.25">
      <c r="A131" s="194"/>
      <c r="B131" s="297"/>
      <c r="C131" s="224"/>
      <c r="D131" s="210"/>
      <c r="E131" s="135" t="s">
        <v>1173</v>
      </c>
      <c r="F131" s="115" t="s">
        <v>115</v>
      </c>
      <c r="G131" s="115" t="s">
        <v>1174</v>
      </c>
      <c r="H131" s="233"/>
      <c r="I131" s="233"/>
      <c r="J131" s="233"/>
      <c r="K131" s="233"/>
      <c r="L131" s="233"/>
      <c r="M131" s="233"/>
      <c r="N131" s="174"/>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c r="IU131" s="13"/>
      <c r="IV131" s="13"/>
    </row>
    <row r="132" spans="1:256" s="14" customFormat="1" ht="36" customHeight="1" x14ac:dyDescent="0.25">
      <c r="A132" s="194"/>
      <c r="B132" s="297"/>
      <c r="C132" s="224"/>
      <c r="D132" s="210"/>
      <c r="E132" s="135" t="s">
        <v>1609</v>
      </c>
      <c r="F132" s="115" t="s">
        <v>115</v>
      </c>
      <c r="G132" s="115" t="s">
        <v>1610</v>
      </c>
      <c r="H132" s="233"/>
      <c r="I132" s="233"/>
      <c r="J132" s="233"/>
      <c r="K132" s="233"/>
      <c r="L132" s="233"/>
      <c r="M132" s="233"/>
      <c r="N132" s="174"/>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row>
    <row r="133" spans="1:256" s="14" customFormat="1" ht="36" customHeight="1" x14ac:dyDescent="0.25">
      <c r="A133" s="194"/>
      <c r="B133" s="297"/>
      <c r="C133" s="224"/>
      <c r="D133" s="210"/>
      <c r="E133" s="135" t="s">
        <v>1512</v>
      </c>
      <c r="F133" s="115" t="s">
        <v>115</v>
      </c>
      <c r="G133" s="115" t="s">
        <v>1611</v>
      </c>
      <c r="H133" s="233"/>
      <c r="I133" s="233"/>
      <c r="J133" s="233"/>
      <c r="K133" s="233"/>
      <c r="L133" s="233"/>
      <c r="M133" s="233"/>
      <c r="N133" s="174"/>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3"/>
    </row>
    <row r="134" spans="1:256" s="14" customFormat="1" ht="55.5" customHeight="1" x14ac:dyDescent="0.25">
      <c r="A134" s="194"/>
      <c r="B134" s="297"/>
      <c r="C134" s="225"/>
      <c r="D134" s="199"/>
      <c r="E134" s="135" t="s">
        <v>1178</v>
      </c>
      <c r="F134" s="115" t="s">
        <v>1175</v>
      </c>
      <c r="G134" s="115" t="s">
        <v>1483</v>
      </c>
      <c r="H134" s="229"/>
      <c r="I134" s="229"/>
      <c r="J134" s="229"/>
      <c r="K134" s="229"/>
      <c r="L134" s="229"/>
      <c r="M134" s="229"/>
      <c r="N134" s="175"/>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3"/>
    </row>
    <row r="135" spans="1:256" s="14" customFormat="1" ht="47.25" customHeight="1" x14ac:dyDescent="0.25">
      <c r="A135" s="179" t="s">
        <v>1203</v>
      </c>
      <c r="B135" s="258" t="s">
        <v>727</v>
      </c>
      <c r="C135" s="223" t="s">
        <v>728</v>
      </c>
      <c r="D135" s="198" t="s">
        <v>80</v>
      </c>
      <c r="E135" s="148" t="s">
        <v>437</v>
      </c>
      <c r="F135" s="114" t="s">
        <v>898</v>
      </c>
      <c r="G135" s="152" t="s">
        <v>409</v>
      </c>
      <c r="H135" s="201">
        <v>0</v>
      </c>
      <c r="I135" s="201">
        <v>0</v>
      </c>
      <c r="J135" s="201">
        <v>500.9</v>
      </c>
      <c r="K135" s="201">
        <v>0</v>
      </c>
      <c r="L135" s="201">
        <v>0</v>
      </c>
      <c r="M135" s="201">
        <v>0</v>
      </c>
      <c r="N135" s="173" t="s">
        <v>1108</v>
      </c>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3"/>
    </row>
    <row r="136" spans="1:256" s="13" customFormat="1" ht="46.5" customHeight="1" x14ac:dyDescent="0.25">
      <c r="A136" s="179"/>
      <c r="B136" s="258"/>
      <c r="C136" s="224"/>
      <c r="D136" s="210"/>
      <c r="E136" s="135" t="s">
        <v>295</v>
      </c>
      <c r="F136" s="115" t="s">
        <v>115</v>
      </c>
      <c r="G136" s="144" t="s">
        <v>258</v>
      </c>
      <c r="H136" s="202"/>
      <c r="I136" s="202"/>
      <c r="J136" s="202"/>
      <c r="K136" s="202"/>
      <c r="L136" s="202"/>
      <c r="M136" s="202"/>
      <c r="N136" s="174"/>
    </row>
    <row r="137" spans="1:256" s="13" customFormat="1" ht="51.75" customHeight="1" x14ac:dyDescent="0.25">
      <c r="A137" s="179"/>
      <c r="B137" s="258"/>
      <c r="C137" s="225"/>
      <c r="D137" s="199"/>
      <c r="E137" s="135" t="s">
        <v>1322</v>
      </c>
      <c r="F137" s="79" t="s">
        <v>115</v>
      </c>
      <c r="G137" s="115" t="s">
        <v>1109</v>
      </c>
      <c r="H137" s="203"/>
      <c r="I137" s="203"/>
      <c r="J137" s="203"/>
      <c r="K137" s="203"/>
      <c r="L137" s="203"/>
      <c r="M137" s="203"/>
      <c r="N137" s="175"/>
    </row>
    <row r="138" spans="1:256" s="14" customFormat="1" ht="39" customHeight="1" x14ac:dyDescent="0.25">
      <c r="A138" s="179" t="s">
        <v>155</v>
      </c>
      <c r="B138" s="258" t="s">
        <v>81</v>
      </c>
      <c r="C138" s="223" t="s">
        <v>729</v>
      </c>
      <c r="D138" s="238" t="s">
        <v>1179</v>
      </c>
      <c r="E138" s="148" t="s">
        <v>438</v>
      </c>
      <c r="F138" s="130" t="s">
        <v>899</v>
      </c>
      <c r="G138" s="130" t="s">
        <v>409</v>
      </c>
      <c r="H138" s="201">
        <f>2938.9+709.9+44.8+89.6+44.8+109.1</f>
        <v>3937.1000000000004</v>
      </c>
      <c r="I138" s="201">
        <f>2937.5+555.2+44.8+84+44.8+106.2</f>
        <v>3772.5</v>
      </c>
      <c r="J138" s="201">
        <f>2938.9+549.8+110+60+108.5</f>
        <v>3767.2</v>
      </c>
      <c r="K138" s="201">
        <f>2900+549.8+108.5</f>
        <v>3558.3</v>
      </c>
      <c r="L138" s="201">
        <f>2900+549.8+108.5</f>
        <v>3558.3</v>
      </c>
      <c r="M138" s="201">
        <f>2900+444+108.5</f>
        <v>3452.5</v>
      </c>
      <c r="N138" s="173" t="s">
        <v>1050</v>
      </c>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3"/>
    </row>
    <row r="139" spans="1:256" s="14" customFormat="1" ht="35.25" customHeight="1" x14ac:dyDescent="0.25">
      <c r="A139" s="179"/>
      <c r="B139" s="258"/>
      <c r="C139" s="224"/>
      <c r="D139" s="239"/>
      <c r="E139" s="81" t="s">
        <v>1007</v>
      </c>
      <c r="F139" s="130" t="s">
        <v>115</v>
      </c>
      <c r="G139" s="130" t="s">
        <v>1008</v>
      </c>
      <c r="H139" s="202"/>
      <c r="I139" s="202"/>
      <c r="J139" s="202"/>
      <c r="K139" s="202"/>
      <c r="L139" s="202"/>
      <c r="M139" s="202"/>
      <c r="N139" s="174"/>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c r="IV139" s="13"/>
    </row>
    <row r="140" spans="1:256" s="14" customFormat="1" ht="66" customHeight="1" x14ac:dyDescent="0.25">
      <c r="A140" s="179"/>
      <c r="B140" s="258"/>
      <c r="C140" s="225"/>
      <c r="D140" s="240"/>
      <c r="E140" s="135" t="s">
        <v>1178</v>
      </c>
      <c r="F140" s="115" t="s">
        <v>1175</v>
      </c>
      <c r="G140" s="115" t="s">
        <v>1483</v>
      </c>
      <c r="H140" s="203"/>
      <c r="I140" s="203"/>
      <c r="J140" s="203"/>
      <c r="K140" s="203"/>
      <c r="L140" s="203"/>
      <c r="M140" s="203"/>
      <c r="N140" s="175"/>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c r="IV140" s="13"/>
    </row>
    <row r="141" spans="1:256" s="14" customFormat="1" ht="39" customHeight="1" x14ac:dyDescent="0.25">
      <c r="A141" s="179" t="s">
        <v>1204</v>
      </c>
      <c r="B141" s="258" t="s">
        <v>89</v>
      </c>
      <c r="C141" s="248" t="s">
        <v>730</v>
      </c>
      <c r="D141" s="248" t="s">
        <v>1074</v>
      </c>
      <c r="E141" s="148" t="s">
        <v>439</v>
      </c>
      <c r="F141" s="130" t="s">
        <v>900</v>
      </c>
      <c r="G141" s="130" t="s">
        <v>409</v>
      </c>
      <c r="H141" s="201">
        <f>485+20+794.4</f>
        <v>1299.4000000000001</v>
      </c>
      <c r="I141" s="201">
        <v>455.7</v>
      </c>
      <c r="J141" s="201">
        <f>435+16.5</f>
        <v>451.5</v>
      </c>
      <c r="K141" s="214">
        <v>275.8</v>
      </c>
      <c r="L141" s="201">
        <v>275.8</v>
      </c>
      <c r="M141" s="214">
        <v>275.8</v>
      </c>
      <c r="N141" s="164" t="s">
        <v>1075</v>
      </c>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3"/>
    </row>
    <row r="142" spans="1:256" s="14" customFormat="1" ht="39" customHeight="1" x14ac:dyDescent="0.25">
      <c r="A142" s="179"/>
      <c r="B142" s="258"/>
      <c r="C142" s="248"/>
      <c r="D142" s="248"/>
      <c r="E142" s="148" t="s">
        <v>1490</v>
      </c>
      <c r="F142" s="130" t="s">
        <v>1492</v>
      </c>
      <c r="G142" s="130" t="s">
        <v>1491</v>
      </c>
      <c r="H142" s="202"/>
      <c r="I142" s="202"/>
      <c r="J142" s="202"/>
      <c r="K142" s="214"/>
      <c r="L142" s="202"/>
      <c r="M142" s="214"/>
      <c r="N142" s="164"/>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3"/>
    </row>
    <row r="143" spans="1:256" s="14" customFormat="1" ht="54.75" customHeight="1" x14ac:dyDescent="0.25">
      <c r="A143" s="179"/>
      <c r="B143" s="258"/>
      <c r="C143" s="248"/>
      <c r="D143" s="248"/>
      <c r="E143" s="148" t="s">
        <v>271</v>
      </c>
      <c r="F143" s="115" t="s">
        <v>115</v>
      </c>
      <c r="G143" s="51" t="s">
        <v>1354</v>
      </c>
      <c r="H143" s="203"/>
      <c r="I143" s="203"/>
      <c r="J143" s="203"/>
      <c r="K143" s="214"/>
      <c r="L143" s="203"/>
      <c r="M143" s="214"/>
      <c r="N143" s="164"/>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c r="IV143" s="13"/>
    </row>
    <row r="144" spans="1:256" s="14" customFormat="1" ht="48" customHeight="1" x14ac:dyDescent="0.25">
      <c r="A144" s="166" t="s">
        <v>9</v>
      </c>
      <c r="B144" s="259" t="s">
        <v>540</v>
      </c>
      <c r="C144" s="335" t="s">
        <v>731</v>
      </c>
      <c r="D144" s="223" t="s">
        <v>1190</v>
      </c>
      <c r="E144" s="148" t="s">
        <v>440</v>
      </c>
      <c r="F144" s="130" t="s">
        <v>901</v>
      </c>
      <c r="G144" s="130" t="s">
        <v>409</v>
      </c>
      <c r="H144" s="201">
        <f>SUM(H152:H210)</f>
        <v>1065436.6000000001</v>
      </c>
      <c r="I144" s="201">
        <f t="shared" ref="I144:M144" si="7">SUM(I152:I210)</f>
        <v>1053107.2</v>
      </c>
      <c r="J144" s="201">
        <f t="shared" si="7"/>
        <v>1022771.8</v>
      </c>
      <c r="K144" s="201">
        <f t="shared" si="7"/>
        <v>1107338.3000000003</v>
      </c>
      <c r="L144" s="201">
        <f t="shared" si="7"/>
        <v>1212567.5999999999</v>
      </c>
      <c r="M144" s="201">
        <f t="shared" si="7"/>
        <v>1111056</v>
      </c>
      <c r="N144" s="17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c r="IV144" s="13"/>
    </row>
    <row r="145" spans="1:256" s="14" customFormat="1" ht="36" customHeight="1" x14ac:dyDescent="0.25">
      <c r="A145" s="194"/>
      <c r="B145" s="260"/>
      <c r="C145" s="336"/>
      <c r="D145" s="224"/>
      <c r="E145" s="148" t="s">
        <v>247</v>
      </c>
      <c r="F145" s="130" t="s">
        <v>115</v>
      </c>
      <c r="G145" s="130" t="s">
        <v>223</v>
      </c>
      <c r="H145" s="202"/>
      <c r="I145" s="202"/>
      <c r="J145" s="202"/>
      <c r="K145" s="202"/>
      <c r="L145" s="202"/>
      <c r="M145" s="202"/>
      <c r="N145" s="174"/>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3"/>
    </row>
    <row r="146" spans="1:256" s="14" customFormat="1" ht="132.75" customHeight="1" x14ac:dyDescent="0.25">
      <c r="A146" s="194"/>
      <c r="B146" s="260"/>
      <c r="C146" s="336"/>
      <c r="D146" s="224"/>
      <c r="E146" s="148" t="s">
        <v>178</v>
      </c>
      <c r="F146" s="130" t="s">
        <v>272</v>
      </c>
      <c r="G146" s="130" t="s">
        <v>195</v>
      </c>
      <c r="H146" s="202"/>
      <c r="I146" s="202"/>
      <c r="J146" s="202"/>
      <c r="K146" s="202"/>
      <c r="L146" s="202"/>
      <c r="M146" s="202"/>
      <c r="N146" s="174"/>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c r="IV146" s="13"/>
    </row>
    <row r="147" spans="1:256" s="14" customFormat="1" ht="78" customHeight="1" x14ac:dyDescent="0.25">
      <c r="A147" s="194"/>
      <c r="B147" s="260"/>
      <c r="C147" s="336"/>
      <c r="D147" s="224"/>
      <c r="E147" s="148" t="s">
        <v>179</v>
      </c>
      <c r="F147" s="130" t="s">
        <v>272</v>
      </c>
      <c r="G147" s="130" t="s">
        <v>224</v>
      </c>
      <c r="H147" s="202"/>
      <c r="I147" s="202"/>
      <c r="J147" s="202"/>
      <c r="K147" s="202"/>
      <c r="L147" s="202"/>
      <c r="M147" s="202"/>
      <c r="N147" s="174"/>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3"/>
    </row>
    <row r="148" spans="1:256" s="14" customFormat="1" ht="102" customHeight="1" x14ac:dyDescent="0.25">
      <c r="A148" s="194"/>
      <c r="B148" s="260"/>
      <c r="C148" s="336"/>
      <c r="D148" s="224"/>
      <c r="E148" s="148" t="s">
        <v>180</v>
      </c>
      <c r="F148" s="130" t="s">
        <v>272</v>
      </c>
      <c r="G148" s="130" t="s">
        <v>224</v>
      </c>
      <c r="H148" s="202"/>
      <c r="I148" s="202"/>
      <c r="J148" s="202"/>
      <c r="K148" s="202"/>
      <c r="L148" s="202"/>
      <c r="M148" s="202"/>
      <c r="N148" s="174"/>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c r="IU148" s="13"/>
      <c r="IV148" s="13"/>
    </row>
    <row r="149" spans="1:256" s="14" customFormat="1" ht="54.75" customHeight="1" x14ac:dyDescent="0.25">
      <c r="A149" s="194"/>
      <c r="B149" s="260"/>
      <c r="C149" s="336"/>
      <c r="D149" s="224"/>
      <c r="E149" s="148" t="s">
        <v>181</v>
      </c>
      <c r="F149" s="130" t="s">
        <v>272</v>
      </c>
      <c r="G149" s="130" t="s">
        <v>225</v>
      </c>
      <c r="H149" s="202"/>
      <c r="I149" s="202"/>
      <c r="J149" s="202"/>
      <c r="K149" s="202"/>
      <c r="L149" s="202"/>
      <c r="M149" s="202"/>
      <c r="N149" s="174"/>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c r="IR149" s="13"/>
      <c r="IS149" s="13"/>
      <c r="IT149" s="13"/>
      <c r="IU149" s="13"/>
      <c r="IV149" s="13"/>
    </row>
    <row r="150" spans="1:256" s="14" customFormat="1" ht="112.5" customHeight="1" x14ac:dyDescent="0.25">
      <c r="A150" s="194"/>
      <c r="B150" s="260"/>
      <c r="C150" s="337"/>
      <c r="D150" s="225"/>
      <c r="E150" s="148" t="s">
        <v>172</v>
      </c>
      <c r="F150" s="130" t="s">
        <v>115</v>
      </c>
      <c r="G150" s="130" t="s">
        <v>225</v>
      </c>
      <c r="H150" s="203"/>
      <c r="I150" s="203"/>
      <c r="J150" s="203"/>
      <c r="K150" s="203"/>
      <c r="L150" s="203"/>
      <c r="M150" s="203"/>
      <c r="N150" s="175"/>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256" s="14" customFormat="1" ht="27" customHeight="1" x14ac:dyDescent="0.25">
      <c r="A151" s="194"/>
      <c r="B151" s="260"/>
      <c r="C151" s="85"/>
      <c r="D151" s="130"/>
      <c r="E151" s="148" t="s">
        <v>112</v>
      </c>
      <c r="F151" s="130"/>
      <c r="G151" s="130"/>
      <c r="H151" s="111"/>
      <c r="I151" s="111"/>
      <c r="J151" s="111"/>
      <c r="K151" s="111"/>
      <c r="L151" s="111"/>
      <c r="M151" s="111"/>
      <c r="N151" s="109"/>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3"/>
    </row>
    <row r="152" spans="1:256" s="14" customFormat="1" ht="51" customHeight="1" x14ac:dyDescent="0.25">
      <c r="A152" s="194"/>
      <c r="B152" s="260"/>
      <c r="C152" s="262" t="s">
        <v>732</v>
      </c>
      <c r="D152" s="198" t="s">
        <v>1019</v>
      </c>
      <c r="E152" s="148" t="s">
        <v>1010</v>
      </c>
      <c r="F152" s="53" t="s">
        <v>115</v>
      </c>
      <c r="G152" s="54" t="s">
        <v>1353</v>
      </c>
      <c r="H152" s="201">
        <v>424781.2</v>
      </c>
      <c r="I152" s="201">
        <v>424144.5</v>
      </c>
      <c r="J152" s="201">
        <v>431800.5</v>
      </c>
      <c r="K152" s="201">
        <v>456226.8</v>
      </c>
      <c r="L152" s="201">
        <v>463973.5</v>
      </c>
      <c r="M152" s="201">
        <v>471345.7</v>
      </c>
      <c r="N152" s="173" t="s">
        <v>1500</v>
      </c>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3"/>
    </row>
    <row r="153" spans="1:256" s="14" customFormat="1" ht="66.75" customHeight="1" x14ac:dyDescent="0.25">
      <c r="A153" s="194"/>
      <c r="B153" s="260"/>
      <c r="C153" s="263"/>
      <c r="D153" s="210"/>
      <c r="E153" s="148" t="s">
        <v>441</v>
      </c>
      <c r="F153" s="130" t="s">
        <v>115</v>
      </c>
      <c r="G153" s="130" t="s">
        <v>273</v>
      </c>
      <c r="H153" s="202"/>
      <c r="I153" s="202"/>
      <c r="J153" s="202"/>
      <c r="K153" s="202"/>
      <c r="L153" s="202"/>
      <c r="M153" s="202"/>
      <c r="N153" s="174"/>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3"/>
    </row>
    <row r="154" spans="1:256" s="14" customFormat="1" ht="66.75" customHeight="1" x14ac:dyDescent="0.25">
      <c r="A154" s="194"/>
      <c r="B154" s="260"/>
      <c r="C154" s="263"/>
      <c r="D154" s="210"/>
      <c r="E154" s="148" t="s">
        <v>1018</v>
      </c>
      <c r="F154" s="130" t="s">
        <v>115</v>
      </c>
      <c r="G154" s="130" t="s">
        <v>274</v>
      </c>
      <c r="H154" s="202"/>
      <c r="I154" s="202"/>
      <c r="J154" s="202"/>
      <c r="K154" s="202"/>
      <c r="L154" s="202"/>
      <c r="M154" s="202"/>
      <c r="N154" s="174"/>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row>
    <row r="155" spans="1:256" s="14" customFormat="1" ht="47.45" customHeight="1" x14ac:dyDescent="0.25">
      <c r="A155" s="194"/>
      <c r="B155" s="260"/>
      <c r="C155" s="263"/>
      <c r="D155" s="210"/>
      <c r="E155" s="148" t="s">
        <v>1581</v>
      </c>
      <c r="F155" s="130" t="s">
        <v>115</v>
      </c>
      <c r="G155" s="130" t="s">
        <v>966</v>
      </c>
      <c r="H155" s="202"/>
      <c r="I155" s="202"/>
      <c r="J155" s="202"/>
      <c r="K155" s="202"/>
      <c r="L155" s="202"/>
      <c r="M155" s="202"/>
      <c r="N155" s="174"/>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256" s="14" customFormat="1" ht="47.45" customHeight="1" x14ac:dyDescent="0.25">
      <c r="A156" s="194"/>
      <c r="B156" s="260"/>
      <c r="C156" s="263"/>
      <c r="D156" s="210"/>
      <c r="E156" s="148" t="s">
        <v>1526</v>
      </c>
      <c r="F156" s="130" t="s">
        <v>115</v>
      </c>
      <c r="G156" s="130" t="s">
        <v>1527</v>
      </c>
      <c r="H156" s="202"/>
      <c r="I156" s="202"/>
      <c r="J156" s="202"/>
      <c r="K156" s="202"/>
      <c r="L156" s="202"/>
      <c r="M156" s="202"/>
      <c r="N156" s="174"/>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256" s="14" customFormat="1" ht="47.45" customHeight="1" x14ac:dyDescent="0.25">
      <c r="A157" s="194"/>
      <c r="B157" s="260"/>
      <c r="C157" s="263"/>
      <c r="D157" s="210"/>
      <c r="E157" s="135" t="s">
        <v>1020</v>
      </c>
      <c r="F157" s="79" t="s">
        <v>115</v>
      </c>
      <c r="G157" s="115" t="s">
        <v>217</v>
      </c>
      <c r="H157" s="202"/>
      <c r="I157" s="202"/>
      <c r="J157" s="202"/>
      <c r="K157" s="202"/>
      <c r="L157" s="202"/>
      <c r="M157" s="202"/>
      <c r="N157" s="174"/>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row>
    <row r="158" spans="1:256" s="14" customFormat="1" ht="58.9" customHeight="1" x14ac:dyDescent="0.25">
      <c r="A158" s="194"/>
      <c r="B158" s="260"/>
      <c r="C158" s="263"/>
      <c r="D158" s="210"/>
      <c r="E158" s="148" t="s">
        <v>1580</v>
      </c>
      <c r="F158" s="130" t="s">
        <v>115</v>
      </c>
      <c r="G158" s="130" t="s">
        <v>624</v>
      </c>
      <c r="H158" s="202"/>
      <c r="I158" s="202"/>
      <c r="J158" s="202"/>
      <c r="K158" s="202"/>
      <c r="L158" s="202"/>
      <c r="M158" s="202"/>
      <c r="N158" s="174"/>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3"/>
    </row>
    <row r="159" spans="1:256" s="14" customFormat="1" ht="37.5" customHeight="1" x14ac:dyDescent="0.25">
      <c r="A159" s="194"/>
      <c r="B159" s="260"/>
      <c r="C159" s="263"/>
      <c r="D159" s="210"/>
      <c r="E159" s="148" t="s">
        <v>1317</v>
      </c>
      <c r="F159" s="130" t="s">
        <v>115</v>
      </c>
      <c r="G159" s="130" t="s">
        <v>1318</v>
      </c>
      <c r="H159" s="202"/>
      <c r="I159" s="202"/>
      <c r="J159" s="202"/>
      <c r="K159" s="202"/>
      <c r="L159" s="202"/>
      <c r="M159" s="202"/>
      <c r="N159" s="174"/>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3"/>
    </row>
    <row r="160" spans="1:256" s="14" customFormat="1" ht="51.75" customHeight="1" x14ac:dyDescent="0.25">
      <c r="A160" s="194"/>
      <c r="B160" s="260"/>
      <c r="C160" s="262" t="s">
        <v>733</v>
      </c>
      <c r="D160" s="198" t="s">
        <v>1017</v>
      </c>
      <c r="E160" s="148" t="s">
        <v>1010</v>
      </c>
      <c r="F160" s="53" t="s">
        <v>115</v>
      </c>
      <c r="G160" s="54" t="s">
        <v>1353</v>
      </c>
      <c r="H160" s="201">
        <v>207343.4</v>
      </c>
      <c r="I160" s="201">
        <v>203713.6</v>
      </c>
      <c r="J160" s="201">
        <v>226008</v>
      </c>
      <c r="K160" s="201">
        <v>236692</v>
      </c>
      <c r="L160" s="201">
        <v>241836</v>
      </c>
      <c r="M160" s="201">
        <v>246664.1</v>
      </c>
      <c r="N160" s="173" t="s">
        <v>1499</v>
      </c>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3"/>
    </row>
    <row r="161" spans="1:256" s="14" customFormat="1" ht="42" customHeight="1" x14ac:dyDescent="0.25">
      <c r="A161" s="194"/>
      <c r="B161" s="260"/>
      <c r="C161" s="263"/>
      <c r="D161" s="210"/>
      <c r="E161" s="148" t="s">
        <v>1501</v>
      </c>
      <c r="F161" s="130" t="s">
        <v>115</v>
      </c>
      <c r="G161" s="130" t="s">
        <v>624</v>
      </c>
      <c r="H161" s="202"/>
      <c r="I161" s="202"/>
      <c r="J161" s="202"/>
      <c r="K161" s="202"/>
      <c r="L161" s="202"/>
      <c r="M161" s="202"/>
      <c r="N161" s="174"/>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row>
    <row r="162" spans="1:256" s="14" customFormat="1" ht="42.6" customHeight="1" x14ac:dyDescent="0.25">
      <c r="A162" s="194"/>
      <c r="B162" s="260"/>
      <c r="C162" s="263"/>
      <c r="D162" s="210"/>
      <c r="E162" s="148" t="s">
        <v>1581</v>
      </c>
      <c r="F162" s="130" t="s">
        <v>115</v>
      </c>
      <c r="G162" s="130" t="s">
        <v>966</v>
      </c>
      <c r="H162" s="202"/>
      <c r="I162" s="202"/>
      <c r="J162" s="202"/>
      <c r="K162" s="202"/>
      <c r="L162" s="202"/>
      <c r="M162" s="202"/>
      <c r="N162" s="174"/>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3"/>
    </row>
    <row r="163" spans="1:256" s="14" customFormat="1" ht="42.6" customHeight="1" x14ac:dyDescent="0.25">
      <c r="A163" s="194"/>
      <c r="B163" s="260"/>
      <c r="C163" s="263"/>
      <c r="D163" s="210"/>
      <c r="E163" s="148" t="s">
        <v>1526</v>
      </c>
      <c r="F163" s="130" t="s">
        <v>115</v>
      </c>
      <c r="G163" s="130" t="s">
        <v>1527</v>
      </c>
      <c r="H163" s="202"/>
      <c r="I163" s="202"/>
      <c r="J163" s="202"/>
      <c r="K163" s="202"/>
      <c r="L163" s="202"/>
      <c r="M163" s="202"/>
      <c r="N163" s="174"/>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3"/>
    </row>
    <row r="164" spans="1:256" s="14" customFormat="1" ht="62.25" customHeight="1" x14ac:dyDescent="0.25">
      <c r="A164" s="194"/>
      <c r="B164" s="260"/>
      <c r="C164" s="263"/>
      <c r="D164" s="210"/>
      <c r="E164" s="138" t="s">
        <v>1502</v>
      </c>
      <c r="F164" s="130" t="s">
        <v>115</v>
      </c>
      <c r="G164" s="130" t="s">
        <v>660</v>
      </c>
      <c r="H164" s="202"/>
      <c r="I164" s="202"/>
      <c r="J164" s="202"/>
      <c r="K164" s="202"/>
      <c r="L164" s="202"/>
      <c r="M164" s="202"/>
      <c r="N164" s="174"/>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3"/>
    </row>
    <row r="165" spans="1:256" s="14" customFormat="1" ht="51.75" customHeight="1" x14ac:dyDescent="0.25">
      <c r="A165" s="194"/>
      <c r="B165" s="260"/>
      <c r="C165" s="263"/>
      <c r="D165" s="210"/>
      <c r="E165" s="135" t="s">
        <v>335</v>
      </c>
      <c r="F165" s="79" t="s">
        <v>115</v>
      </c>
      <c r="G165" s="115" t="s">
        <v>1516</v>
      </c>
      <c r="H165" s="202"/>
      <c r="I165" s="202"/>
      <c r="J165" s="202"/>
      <c r="K165" s="202"/>
      <c r="L165" s="202"/>
      <c r="M165" s="202"/>
      <c r="N165" s="174"/>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3"/>
    </row>
    <row r="166" spans="1:256" s="14" customFormat="1" ht="51.75" customHeight="1" x14ac:dyDescent="0.25">
      <c r="A166" s="194"/>
      <c r="B166" s="260"/>
      <c r="C166" s="263"/>
      <c r="D166" s="210"/>
      <c r="E166" s="135" t="s">
        <v>1371</v>
      </c>
      <c r="F166" s="115" t="s">
        <v>115</v>
      </c>
      <c r="G166" s="115" t="s">
        <v>486</v>
      </c>
      <c r="H166" s="202"/>
      <c r="I166" s="202"/>
      <c r="J166" s="202"/>
      <c r="K166" s="202"/>
      <c r="L166" s="202"/>
      <c r="M166" s="202"/>
      <c r="N166" s="174"/>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c r="IR166" s="13"/>
      <c r="IS166" s="13"/>
      <c r="IT166" s="13"/>
      <c r="IU166" s="13"/>
      <c r="IV166" s="13"/>
    </row>
    <row r="167" spans="1:256" s="14" customFormat="1" ht="51.75" customHeight="1" x14ac:dyDescent="0.25">
      <c r="A167" s="194"/>
      <c r="B167" s="260"/>
      <c r="C167" s="263"/>
      <c r="D167" s="210"/>
      <c r="E167" s="135" t="s">
        <v>488</v>
      </c>
      <c r="F167" s="115" t="s">
        <v>115</v>
      </c>
      <c r="G167" s="115" t="s">
        <v>489</v>
      </c>
      <c r="H167" s="202"/>
      <c r="I167" s="202"/>
      <c r="J167" s="202"/>
      <c r="K167" s="202"/>
      <c r="L167" s="202"/>
      <c r="M167" s="202"/>
      <c r="N167" s="174"/>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c r="IK167" s="13"/>
      <c r="IL167" s="13"/>
      <c r="IM167" s="13"/>
      <c r="IN167" s="13"/>
      <c r="IO167" s="13"/>
      <c r="IP167" s="13"/>
      <c r="IQ167" s="13"/>
      <c r="IR167" s="13"/>
      <c r="IS167" s="13"/>
      <c r="IT167" s="13"/>
      <c r="IU167" s="13"/>
      <c r="IV167" s="13"/>
    </row>
    <row r="168" spans="1:256" s="14" customFormat="1" ht="76.900000000000006" customHeight="1" x14ac:dyDescent="0.25">
      <c r="A168" s="194"/>
      <c r="B168" s="260"/>
      <c r="C168" s="263"/>
      <c r="D168" s="210"/>
      <c r="E168" s="138" t="s">
        <v>1021</v>
      </c>
      <c r="F168" s="79" t="s">
        <v>115</v>
      </c>
      <c r="G168" s="117" t="s">
        <v>598</v>
      </c>
      <c r="H168" s="202"/>
      <c r="I168" s="202"/>
      <c r="J168" s="202"/>
      <c r="K168" s="202"/>
      <c r="L168" s="202"/>
      <c r="M168" s="202"/>
      <c r="N168" s="174"/>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c r="IR168" s="13"/>
      <c r="IS168" s="13"/>
      <c r="IT168" s="13"/>
      <c r="IU168" s="13"/>
      <c r="IV168" s="13"/>
    </row>
    <row r="169" spans="1:256" s="14" customFormat="1" ht="39.75" customHeight="1" x14ac:dyDescent="0.25">
      <c r="A169" s="194"/>
      <c r="B169" s="260"/>
      <c r="C169" s="263"/>
      <c r="D169" s="210"/>
      <c r="E169" s="148" t="s">
        <v>1317</v>
      </c>
      <c r="F169" s="130" t="s">
        <v>115</v>
      </c>
      <c r="G169" s="130" t="s">
        <v>1318</v>
      </c>
      <c r="H169" s="202"/>
      <c r="I169" s="202"/>
      <c r="J169" s="202"/>
      <c r="K169" s="202"/>
      <c r="L169" s="202"/>
      <c r="M169" s="202"/>
      <c r="N169" s="174"/>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c r="IU169" s="13"/>
      <c r="IV169" s="13"/>
    </row>
    <row r="170" spans="1:256" s="14" customFormat="1" ht="61.15" customHeight="1" x14ac:dyDescent="0.25">
      <c r="A170" s="194"/>
      <c r="B170" s="260"/>
      <c r="C170" s="263"/>
      <c r="D170" s="210"/>
      <c r="E170" s="135" t="s">
        <v>1020</v>
      </c>
      <c r="F170" s="79" t="s">
        <v>115</v>
      </c>
      <c r="G170" s="115" t="s">
        <v>217</v>
      </c>
      <c r="H170" s="202"/>
      <c r="I170" s="202"/>
      <c r="J170" s="202"/>
      <c r="K170" s="202"/>
      <c r="L170" s="202"/>
      <c r="M170" s="202"/>
      <c r="N170" s="174"/>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c r="IR170" s="13"/>
      <c r="IS170" s="13"/>
      <c r="IT170" s="13"/>
      <c r="IU170" s="13"/>
      <c r="IV170" s="13"/>
    </row>
    <row r="171" spans="1:256" s="14" customFormat="1" ht="55.9" customHeight="1" x14ac:dyDescent="0.25">
      <c r="A171" s="194"/>
      <c r="B171" s="260"/>
      <c r="C171" s="334" t="s">
        <v>1185</v>
      </c>
      <c r="D171" s="177" t="s">
        <v>1012</v>
      </c>
      <c r="E171" s="148" t="s">
        <v>1010</v>
      </c>
      <c r="F171" s="53" t="s">
        <v>115</v>
      </c>
      <c r="G171" s="54" t="s">
        <v>1353</v>
      </c>
      <c r="H171" s="214">
        <f>12018.3+91847</f>
        <v>103865.3</v>
      </c>
      <c r="I171" s="201">
        <f>10970.6+91847</f>
        <v>102817.60000000001</v>
      </c>
      <c r="J171" s="201">
        <v>94542.8</v>
      </c>
      <c r="K171" s="201">
        <v>91647.1</v>
      </c>
      <c r="L171" s="201">
        <v>91830.1</v>
      </c>
      <c r="M171" s="201">
        <v>92004.4</v>
      </c>
      <c r="N171" s="173" t="s">
        <v>1503</v>
      </c>
      <c r="O171" s="64"/>
      <c r="P171" s="65"/>
      <c r="Q171" s="65"/>
      <c r="R171" s="65"/>
      <c r="S171" s="65"/>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c r="IU171" s="13"/>
      <c r="IV171" s="13"/>
    </row>
    <row r="172" spans="1:256" s="14" customFormat="1" ht="39.75" customHeight="1" x14ac:dyDescent="0.25">
      <c r="A172" s="194"/>
      <c r="B172" s="260"/>
      <c r="C172" s="334"/>
      <c r="D172" s="177"/>
      <c r="E172" s="148" t="s">
        <v>1581</v>
      </c>
      <c r="F172" s="130" t="s">
        <v>115</v>
      </c>
      <c r="G172" s="130" t="s">
        <v>966</v>
      </c>
      <c r="H172" s="214"/>
      <c r="I172" s="202"/>
      <c r="J172" s="202"/>
      <c r="K172" s="202"/>
      <c r="L172" s="202"/>
      <c r="M172" s="202"/>
      <c r="N172" s="174"/>
      <c r="O172" s="64"/>
      <c r="P172" s="65"/>
      <c r="Q172" s="65"/>
      <c r="R172" s="65"/>
      <c r="S172" s="65"/>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3"/>
    </row>
    <row r="173" spans="1:256" s="14" customFormat="1" ht="39.75" customHeight="1" x14ac:dyDescent="0.25">
      <c r="A173" s="194"/>
      <c r="B173" s="260"/>
      <c r="C173" s="334"/>
      <c r="D173" s="177"/>
      <c r="E173" s="148" t="s">
        <v>1501</v>
      </c>
      <c r="F173" s="130" t="s">
        <v>115</v>
      </c>
      <c r="G173" s="130" t="s">
        <v>624</v>
      </c>
      <c r="H173" s="214"/>
      <c r="I173" s="202"/>
      <c r="J173" s="202"/>
      <c r="K173" s="202"/>
      <c r="L173" s="202"/>
      <c r="M173" s="202"/>
      <c r="N173" s="174"/>
      <c r="O173" s="64"/>
      <c r="P173" s="65"/>
      <c r="Q173" s="65"/>
      <c r="R173" s="65"/>
      <c r="S173" s="65"/>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c r="IR173" s="13"/>
      <c r="IS173" s="13"/>
      <c r="IT173" s="13"/>
      <c r="IU173" s="13"/>
      <c r="IV173" s="13"/>
    </row>
    <row r="174" spans="1:256" s="14" customFormat="1" ht="39.75" customHeight="1" x14ac:dyDescent="0.25">
      <c r="A174" s="194"/>
      <c r="B174" s="260"/>
      <c r="C174" s="334"/>
      <c r="D174" s="177"/>
      <c r="E174" s="148" t="s">
        <v>1526</v>
      </c>
      <c r="F174" s="130" t="s">
        <v>115</v>
      </c>
      <c r="G174" s="130" t="s">
        <v>1527</v>
      </c>
      <c r="H174" s="214"/>
      <c r="I174" s="202"/>
      <c r="J174" s="202"/>
      <c r="K174" s="202"/>
      <c r="L174" s="202"/>
      <c r="M174" s="202"/>
      <c r="N174" s="174"/>
      <c r="O174" s="64"/>
      <c r="P174" s="65"/>
      <c r="Q174" s="65"/>
      <c r="R174" s="65"/>
      <c r="S174" s="65"/>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c r="IK174" s="13"/>
      <c r="IL174" s="13"/>
      <c r="IM174" s="13"/>
      <c r="IN174" s="13"/>
      <c r="IO174" s="13"/>
      <c r="IP174" s="13"/>
      <c r="IQ174" s="13"/>
      <c r="IR174" s="13"/>
      <c r="IS174" s="13"/>
      <c r="IT174" s="13"/>
      <c r="IU174" s="13"/>
      <c r="IV174" s="13"/>
    </row>
    <row r="175" spans="1:256" s="14" customFormat="1" ht="39.75" customHeight="1" x14ac:dyDescent="0.25">
      <c r="A175" s="194"/>
      <c r="B175" s="260"/>
      <c r="C175" s="334"/>
      <c r="D175" s="177"/>
      <c r="E175" s="148" t="s">
        <v>1582</v>
      </c>
      <c r="F175" s="130" t="s">
        <v>115</v>
      </c>
      <c r="G175" s="130" t="s">
        <v>1583</v>
      </c>
      <c r="H175" s="214"/>
      <c r="I175" s="202"/>
      <c r="J175" s="202"/>
      <c r="K175" s="202"/>
      <c r="L175" s="202"/>
      <c r="M175" s="202"/>
      <c r="N175" s="174"/>
      <c r="O175" s="64"/>
      <c r="P175" s="65"/>
      <c r="Q175" s="65"/>
      <c r="R175" s="65"/>
      <c r="S175" s="65"/>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c r="IR175" s="13"/>
      <c r="IS175" s="13"/>
      <c r="IT175" s="13"/>
      <c r="IU175" s="13"/>
      <c r="IV175" s="13"/>
    </row>
    <row r="176" spans="1:256" s="14" customFormat="1" ht="39.75" customHeight="1" x14ac:dyDescent="0.25">
      <c r="A176" s="194"/>
      <c r="B176" s="260"/>
      <c r="C176" s="334"/>
      <c r="D176" s="177"/>
      <c r="E176" s="148" t="s">
        <v>1584</v>
      </c>
      <c r="F176" s="130" t="s">
        <v>115</v>
      </c>
      <c r="G176" s="130" t="s">
        <v>1585</v>
      </c>
      <c r="H176" s="214"/>
      <c r="I176" s="202"/>
      <c r="J176" s="202"/>
      <c r="K176" s="202"/>
      <c r="L176" s="202"/>
      <c r="M176" s="202"/>
      <c r="N176" s="174"/>
      <c r="O176" s="64"/>
      <c r="P176" s="65"/>
      <c r="Q176" s="65"/>
      <c r="R176" s="65"/>
      <c r="S176" s="65"/>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c r="IR176" s="13"/>
      <c r="IS176" s="13"/>
      <c r="IT176" s="13"/>
      <c r="IU176" s="13"/>
      <c r="IV176" s="13"/>
    </row>
    <row r="177" spans="1:256" s="14" customFormat="1" ht="55.9" customHeight="1" x14ac:dyDescent="0.25">
      <c r="A177" s="194"/>
      <c r="B177" s="260"/>
      <c r="C177" s="334"/>
      <c r="D177" s="177"/>
      <c r="E177" s="135" t="s">
        <v>1020</v>
      </c>
      <c r="F177" s="79" t="s">
        <v>115</v>
      </c>
      <c r="G177" s="115" t="s">
        <v>217</v>
      </c>
      <c r="H177" s="214"/>
      <c r="I177" s="202"/>
      <c r="J177" s="202"/>
      <c r="K177" s="202"/>
      <c r="L177" s="202"/>
      <c r="M177" s="202"/>
      <c r="N177" s="174"/>
      <c r="O177" s="64"/>
      <c r="P177" s="65"/>
      <c r="Q177" s="65"/>
      <c r="R177" s="65"/>
      <c r="S177" s="65"/>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c r="IK177" s="13"/>
      <c r="IL177" s="13"/>
      <c r="IM177" s="13"/>
      <c r="IN177" s="13"/>
      <c r="IO177" s="13"/>
      <c r="IP177" s="13"/>
      <c r="IQ177" s="13"/>
      <c r="IR177" s="13"/>
      <c r="IS177" s="13"/>
      <c r="IT177" s="13"/>
      <c r="IU177" s="13"/>
      <c r="IV177" s="13"/>
    </row>
    <row r="178" spans="1:256" s="14" customFormat="1" ht="65.45" customHeight="1" x14ac:dyDescent="0.25">
      <c r="A178" s="194"/>
      <c r="B178" s="260"/>
      <c r="C178" s="334"/>
      <c r="D178" s="177"/>
      <c r="E178" s="148" t="s">
        <v>1011</v>
      </c>
      <c r="F178" s="130" t="s">
        <v>115</v>
      </c>
      <c r="G178" s="51" t="s">
        <v>274</v>
      </c>
      <c r="H178" s="214"/>
      <c r="I178" s="202"/>
      <c r="J178" s="202"/>
      <c r="K178" s="202"/>
      <c r="L178" s="202"/>
      <c r="M178" s="202"/>
      <c r="N178" s="174"/>
      <c r="O178" s="64"/>
      <c r="P178" s="65"/>
      <c r="Q178" s="65"/>
      <c r="R178" s="65"/>
      <c r="S178" s="65"/>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c r="IU178" s="13"/>
      <c r="IV178" s="13"/>
    </row>
    <row r="179" spans="1:256" s="14" customFormat="1" ht="56.25" customHeight="1" x14ac:dyDescent="0.25">
      <c r="A179" s="194"/>
      <c r="B179" s="260"/>
      <c r="C179" s="262" t="s">
        <v>734</v>
      </c>
      <c r="D179" s="198" t="s">
        <v>73</v>
      </c>
      <c r="E179" s="265" t="s">
        <v>1013</v>
      </c>
      <c r="F179" s="180" t="s">
        <v>115</v>
      </c>
      <c r="G179" s="180" t="s">
        <v>218</v>
      </c>
      <c r="H179" s="201">
        <v>5364.4</v>
      </c>
      <c r="I179" s="201">
        <v>4749.8</v>
      </c>
      <c r="J179" s="201">
        <v>2663.4</v>
      </c>
      <c r="K179" s="201">
        <v>3955.4</v>
      </c>
      <c r="L179" s="201">
        <v>3955.4</v>
      </c>
      <c r="M179" s="201">
        <v>3955.4</v>
      </c>
      <c r="N179" s="267" t="s">
        <v>511</v>
      </c>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c r="IV179" s="13"/>
    </row>
    <row r="180" spans="1:256" s="14" customFormat="1" ht="24" customHeight="1" x14ac:dyDescent="0.25">
      <c r="A180" s="194"/>
      <c r="B180" s="260"/>
      <c r="C180" s="264"/>
      <c r="D180" s="199"/>
      <c r="E180" s="266"/>
      <c r="F180" s="181"/>
      <c r="G180" s="181"/>
      <c r="H180" s="203"/>
      <c r="I180" s="203"/>
      <c r="J180" s="203"/>
      <c r="K180" s="203"/>
      <c r="L180" s="203"/>
      <c r="M180" s="203"/>
      <c r="N180" s="268"/>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3"/>
    </row>
    <row r="181" spans="1:256" s="14" customFormat="1" ht="66.75" customHeight="1" x14ac:dyDescent="0.25">
      <c r="A181" s="194"/>
      <c r="B181" s="260"/>
      <c r="C181" s="141" t="s">
        <v>735</v>
      </c>
      <c r="D181" s="106" t="s">
        <v>103</v>
      </c>
      <c r="E181" s="148" t="s">
        <v>1010</v>
      </c>
      <c r="F181" s="53" t="s">
        <v>115</v>
      </c>
      <c r="G181" s="54" t="s">
        <v>1353</v>
      </c>
      <c r="H181" s="30">
        <v>92.7</v>
      </c>
      <c r="I181" s="30">
        <v>92.7</v>
      </c>
      <c r="J181" s="30">
        <v>92.7</v>
      </c>
      <c r="K181" s="30">
        <v>92.7</v>
      </c>
      <c r="L181" s="30">
        <v>92.7</v>
      </c>
      <c r="M181" s="30">
        <v>92.7</v>
      </c>
      <c r="N181" s="109" t="s">
        <v>346</v>
      </c>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c r="IU181" s="13"/>
      <c r="IV181" s="13"/>
    </row>
    <row r="182" spans="1:256" s="17" customFormat="1" ht="43.5" customHeight="1" x14ac:dyDescent="0.25">
      <c r="A182" s="194"/>
      <c r="B182" s="260"/>
      <c r="C182" s="262" t="s">
        <v>1186</v>
      </c>
      <c r="D182" s="198" t="s">
        <v>1012</v>
      </c>
      <c r="E182" s="278" t="s">
        <v>424</v>
      </c>
      <c r="F182" s="290" t="s">
        <v>115</v>
      </c>
      <c r="G182" s="292" t="s">
        <v>1510</v>
      </c>
      <c r="H182" s="201">
        <v>1500</v>
      </c>
      <c r="I182" s="201">
        <v>1499.7</v>
      </c>
      <c r="J182" s="201">
        <v>1500</v>
      </c>
      <c r="K182" s="201">
        <v>1500</v>
      </c>
      <c r="L182" s="201">
        <v>1500</v>
      </c>
      <c r="M182" s="201">
        <v>1500</v>
      </c>
      <c r="N182" s="173" t="s">
        <v>1505</v>
      </c>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c r="IR182" s="13"/>
      <c r="IS182" s="13"/>
      <c r="IT182" s="13"/>
      <c r="IU182" s="13"/>
      <c r="IV182" s="13"/>
    </row>
    <row r="183" spans="1:256" s="13" customFormat="1" ht="18.75" customHeight="1" x14ac:dyDescent="0.25">
      <c r="A183" s="194"/>
      <c r="B183" s="260"/>
      <c r="C183" s="263"/>
      <c r="D183" s="210"/>
      <c r="E183" s="279"/>
      <c r="F183" s="291"/>
      <c r="G183" s="293"/>
      <c r="H183" s="202"/>
      <c r="I183" s="202"/>
      <c r="J183" s="202"/>
      <c r="K183" s="202"/>
      <c r="L183" s="202"/>
      <c r="M183" s="202"/>
      <c r="N183" s="174"/>
    </row>
    <row r="184" spans="1:256" s="13" customFormat="1" ht="61.5" customHeight="1" x14ac:dyDescent="0.25">
      <c r="A184" s="194"/>
      <c r="B184" s="260"/>
      <c r="C184" s="264"/>
      <c r="D184" s="199"/>
      <c r="E184" s="148" t="s">
        <v>1010</v>
      </c>
      <c r="F184" s="53" t="s">
        <v>115</v>
      </c>
      <c r="G184" s="54" t="s">
        <v>1353</v>
      </c>
      <c r="H184" s="203"/>
      <c r="I184" s="203"/>
      <c r="J184" s="203"/>
      <c r="K184" s="203"/>
      <c r="L184" s="203"/>
      <c r="M184" s="203"/>
      <c r="N184" s="175"/>
    </row>
    <row r="185" spans="1:256" s="14" customFormat="1" ht="64.5" customHeight="1" x14ac:dyDescent="0.25">
      <c r="A185" s="194"/>
      <c r="B185" s="260"/>
      <c r="C185" s="262" t="s">
        <v>736</v>
      </c>
      <c r="D185" s="198" t="s">
        <v>7</v>
      </c>
      <c r="E185" s="135" t="s">
        <v>495</v>
      </c>
      <c r="F185" s="115" t="s">
        <v>47</v>
      </c>
      <c r="G185" s="115" t="s">
        <v>1352</v>
      </c>
      <c r="H185" s="201">
        <v>133091.29999999999</v>
      </c>
      <c r="I185" s="201">
        <v>132738.79999999999</v>
      </c>
      <c r="J185" s="201">
        <v>129504.5</v>
      </c>
      <c r="K185" s="201">
        <v>129019.3</v>
      </c>
      <c r="L185" s="201">
        <v>129571.1</v>
      </c>
      <c r="M185" s="201">
        <v>129549.5</v>
      </c>
      <c r="N185" s="173" t="s">
        <v>685</v>
      </c>
      <c r="O185" s="64"/>
      <c r="P185" s="65"/>
      <c r="Q185" s="65"/>
      <c r="R185" s="65"/>
      <c r="S185" s="65"/>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3"/>
    </row>
    <row r="186" spans="1:256" s="14" customFormat="1" ht="48" customHeight="1" x14ac:dyDescent="0.25">
      <c r="A186" s="194"/>
      <c r="B186" s="260"/>
      <c r="C186" s="263"/>
      <c r="D186" s="210"/>
      <c r="E186" s="135" t="s">
        <v>517</v>
      </c>
      <c r="F186" s="79" t="s">
        <v>115</v>
      </c>
      <c r="G186" s="115" t="s">
        <v>1498</v>
      </c>
      <c r="H186" s="202"/>
      <c r="I186" s="202"/>
      <c r="J186" s="202"/>
      <c r="K186" s="202"/>
      <c r="L186" s="202"/>
      <c r="M186" s="202"/>
      <c r="N186" s="174"/>
      <c r="O186" s="64"/>
      <c r="P186" s="65"/>
      <c r="Q186" s="65"/>
      <c r="R186" s="65"/>
      <c r="S186" s="65"/>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c r="IK186" s="13"/>
      <c r="IL186" s="13"/>
      <c r="IM186" s="13"/>
      <c r="IN186" s="13"/>
      <c r="IO186" s="13"/>
      <c r="IP186" s="13"/>
      <c r="IQ186" s="13"/>
      <c r="IR186" s="13"/>
      <c r="IS186" s="13"/>
      <c r="IT186" s="13"/>
      <c r="IU186" s="13"/>
      <c r="IV186" s="13"/>
    </row>
    <row r="187" spans="1:256" s="14" customFormat="1" ht="66.75" customHeight="1" x14ac:dyDescent="0.25">
      <c r="A187" s="194"/>
      <c r="B187" s="260"/>
      <c r="C187" s="262" t="s">
        <v>1187</v>
      </c>
      <c r="D187" s="198" t="s">
        <v>119</v>
      </c>
      <c r="E187" s="135" t="s">
        <v>972</v>
      </c>
      <c r="F187" s="115" t="s">
        <v>115</v>
      </c>
      <c r="G187" s="115" t="s">
        <v>1356</v>
      </c>
      <c r="H187" s="201">
        <v>5772.5</v>
      </c>
      <c r="I187" s="201">
        <v>5772.5</v>
      </c>
      <c r="J187" s="201">
        <v>0</v>
      </c>
      <c r="K187" s="201">
        <v>0</v>
      </c>
      <c r="L187" s="201">
        <v>0</v>
      </c>
      <c r="M187" s="201">
        <v>0</v>
      </c>
      <c r="N187" s="173" t="s">
        <v>402</v>
      </c>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c r="IR187" s="13"/>
      <c r="IS187" s="13"/>
      <c r="IT187" s="13"/>
      <c r="IU187" s="13"/>
      <c r="IV187" s="13"/>
    </row>
    <row r="188" spans="1:256" s="14" customFormat="1" ht="49.15" customHeight="1" x14ac:dyDescent="0.25">
      <c r="A188" s="194"/>
      <c r="B188" s="260"/>
      <c r="C188" s="264"/>
      <c r="D188" s="199"/>
      <c r="E188" s="25" t="s">
        <v>1130</v>
      </c>
      <c r="F188" s="115" t="s">
        <v>115</v>
      </c>
      <c r="G188" s="115" t="s">
        <v>1511</v>
      </c>
      <c r="H188" s="203"/>
      <c r="I188" s="203"/>
      <c r="J188" s="203"/>
      <c r="K188" s="203"/>
      <c r="L188" s="203"/>
      <c r="M188" s="203"/>
      <c r="N188" s="175"/>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c r="IR188" s="13"/>
      <c r="IS188" s="13"/>
      <c r="IT188" s="13"/>
      <c r="IU188" s="13"/>
      <c r="IV188" s="13"/>
    </row>
    <row r="189" spans="1:256" s="14" customFormat="1" ht="61.5" customHeight="1" x14ac:dyDescent="0.25">
      <c r="A189" s="194"/>
      <c r="B189" s="260"/>
      <c r="C189" s="262" t="s">
        <v>1188</v>
      </c>
      <c r="D189" s="198" t="s">
        <v>1161</v>
      </c>
      <c r="E189" s="148" t="s">
        <v>1471</v>
      </c>
      <c r="F189" s="104" t="s">
        <v>115</v>
      </c>
      <c r="G189" s="104" t="s">
        <v>1360</v>
      </c>
      <c r="H189" s="201">
        <v>68149.100000000006</v>
      </c>
      <c r="I189" s="201">
        <v>62870.1</v>
      </c>
      <c r="J189" s="201">
        <v>29637.9</v>
      </c>
      <c r="K189" s="201">
        <f>96596.3+1500</f>
        <v>98096.3</v>
      </c>
      <c r="L189" s="201">
        <v>190989.3</v>
      </c>
      <c r="M189" s="201">
        <v>77026.100000000006</v>
      </c>
      <c r="N189" s="173" t="s">
        <v>1617</v>
      </c>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c r="IU189" s="13"/>
      <c r="IV189" s="13"/>
    </row>
    <row r="190" spans="1:256" s="14" customFormat="1" ht="61.5" customHeight="1" x14ac:dyDescent="0.25">
      <c r="A190" s="194"/>
      <c r="B190" s="260"/>
      <c r="C190" s="263"/>
      <c r="D190" s="210"/>
      <c r="E190" s="148" t="s">
        <v>1114</v>
      </c>
      <c r="F190" s="130" t="s">
        <v>115</v>
      </c>
      <c r="G190" s="130" t="s">
        <v>1115</v>
      </c>
      <c r="H190" s="202"/>
      <c r="I190" s="202"/>
      <c r="J190" s="202"/>
      <c r="K190" s="202"/>
      <c r="L190" s="202"/>
      <c r="M190" s="202"/>
      <c r="N190" s="174"/>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c r="IU190" s="13"/>
      <c r="IV190" s="13"/>
    </row>
    <row r="191" spans="1:256" s="14" customFormat="1" ht="66.75" customHeight="1" x14ac:dyDescent="0.25">
      <c r="A191" s="194"/>
      <c r="B191" s="260"/>
      <c r="C191" s="263"/>
      <c r="D191" s="210"/>
      <c r="E191" s="25" t="s">
        <v>1112</v>
      </c>
      <c r="F191" s="79" t="s">
        <v>115</v>
      </c>
      <c r="G191" s="115" t="s">
        <v>1113</v>
      </c>
      <c r="H191" s="202"/>
      <c r="I191" s="202"/>
      <c r="J191" s="202"/>
      <c r="K191" s="202"/>
      <c r="L191" s="202"/>
      <c r="M191" s="202"/>
      <c r="N191" s="174"/>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c r="IR191" s="13"/>
      <c r="IS191" s="13"/>
      <c r="IT191" s="13"/>
      <c r="IU191" s="13"/>
      <c r="IV191" s="13"/>
    </row>
    <row r="192" spans="1:256" s="14" customFormat="1" ht="88.5" customHeight="1" x14ac:dyDescent="0.25">
      <c r="A192" s="194"/>
      <c r="B192" s="260"/>
      <c r="C192" s="263"/>
      <c r="D192" s="210"/>
      <c r="E192" s="148" t="s">
        <v>1110</v>
      </c>
      <c r="F192" s="79" t="s">
        <v>115</v>
      </c>
      <c r="G192" s="130" t="s">
        <v>1111</v>
      </c>
      <c r="H192" s="202"/>
      <c r="I192" s="202"/>
      <c r="J192" s="202"/>
      <c r="K192" s="202"/>
      <c r="L192" s="202"/>
      <c r="M192" s="202"/>
      <c r="N192" s="174"/>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c r="IK192" s="13"/>
      <c r="IL192" s="13"/>
      <c r="IM192" s="13"/>
      <c r="IN192" s="13"/>
      <c r="IO192" s="13"/>
      <c r="IP192" s="13"/>
      <c r="IQ192" s="13"/>
      <c r="IR192" s="13"/>
      <c r="IS192" s="13"/>
      <c r="IT192" s="13"/>
      <c r="IU192" s="13"/>
      <c r="IV192" s="13"/>
    </row>
    <row r="193" spans="1:256" s="14" customFormat="1" ht="63" customHeight="1" x14ac:dyDescent="0.25">
      <c r="A193" s="194"/>
      <c r="B193" s="260"/>
      <c r="C193" s="263"/>
      <c r="D193" s="210"/>
      <c r="E193" s="135" t="s">
        <v>972</v>
      </c>
      <c r="F193" s="115" t="s">
        <v>115</v>
      </c>
      <c r="G193" s="115" t="s">
        <v>1356</v>
      </c>
      <c r="H193" s="202"/>
      <c r="I193" s="202"/>
      <c r="J193" s="202"/>
      <c r="K193" s="202"/>
      <c r="L193" s="202"/>
      <c r="M193" s="202"/>
      <c r="N193" s="174"/>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3"/>
    </row>
    <row r="194" spans="1:256" s="14" customFormat="1" ht="62.25" customHeight="1" x14ac:dyDescent="0.25">
      <c r="A194" s="194"/>
      <c r="B194" s="260"/>
      <c r="C194" s="263"/>
      <c r="D194" s="210"/>
      <c r="E194" s="42" t="s">
        <v>965</v>
      </c>
      <c r="F194" s="43" t="s">
        <v>115</v>
      </c>
      <c r="G194" s="43" t="s">
        <v>966</v>
      </c>
      <c r="H194" s="202"/>
      <c r="I194" s="202"/>
      <c r="J194" s="202"/>
      <c r="K194" s="202"/>
      <c r="L194" s="202"/>
      <c r="M194" s="202"/>
      <c r="N194" s="174"/>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c r="IU194" s="13"/>
      <c r="IV194" s="13"/>
    </row>
    <row r="195" spans="1:256" s="14" customFormat="1" ht="51.75" customHeight="1" x14ac:dyDescent="0.25">
      <c r="A195" s="194"/>
      <c r="B195" s="260"/>
      <c r="C195" s="263"/>
      <c r="D195" s="210"/>
      <c r="E195" s="42" t="s">
        <v>688</v>
      </c>
      <c r="F195" s="43" t="s">
        <v>115</v>
      </c>
      <c r="G195" s="43" t="s">
        <v>624</v>
      </c>
      <c r="H195" s="202"/>
      <c r="I195" s="202"/>
      <c r="J195" s="202"/>
      <c r="K195" s="202"/>
      <c r="L195" s="202"/>
      <c r="M195" s="202"/>
      <c r="N195" s="174"/>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c r="IR195" s="13"/>
      <c r="IS195" s="13"/>
      <c r="IT195" s="13"/>
      <c r="IU195" s="13"/>
      <c r="IV195" s="13"/>
    </row>
    <row r="196" spans="1:256" s="14" customFormat="1" ht="48" customHeight="1" x14ac:dyDescent="0.25">
      <c r="A196" s="194"/>
      <c r="B196" s="260"/>
      <c r="C196" s="263"/>
      <c r="D196" s="210"/>
      <c r="E196" s="135" t="s">
        <v>1609</v>
      </c>
      <c r="F196" s="115" t="s">
        <v>115</v>
      </c>
      <c r="G196" s="115" t="s">
        <v>1610</v>
      </c>
      <c r="H196" s="202"/>
      <c r="I196" s="202"/>
      <c r="J196" s="202"/>
      <c r="K196" s="202"/>
      <c r="L196" s="202"/>
      <c r="M196" s="202"/>
      <c r="N196" s="174"/>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c r="IU196" s="13"/>
      <c r="IV196" s="13"/>
    </row>
    <row r="197" spans="1:256" s="14" customFormat="1" ht="39.75" customHeight="1" x14ac:dyDescent="0.25">
      <c r="A197" s="194"/>
      <c r="B197" s="260"/>
      <c r="C197" s="263"/>
      <c r="D197" s="210"/>
      <c r="E197" s="161" t="s">
        <v>1612</v>
      </c>
      <c r="F197" s="160" t="s">
        <v>115</v>
      </c>
      <c r="G197" s="160" t="s">
        <v>1613</v>
      </c>
      <c r="H197" s="202"/>
      <c r="I197" s="202"/>
      <c r="J197" s="202"/>
      <c r="K197" s="202"/>
      <c r="L197" s="202"/>
      <c r="M197" s="202"/>
      <c r="N197" s="174"/>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3"/>
    </row>
    <row r="198" spans="1:256" s="14" customFormat="1" ht="39.75" customHeight="1" x14ac:dyDescent="0.25">
      <c r="A198" s="194"/>
      <c r="B198" s="260"/>
      <c r="C198" s="263"/>
      <c r="D198" s="210"/>
      <c r="E198" s="161" t="s">
        <v>1614</v>
      </c>
      <c r="F198" s="160" t="s">
        <v>115</v>
      </c>
      <c r="G198" s="160" t="s">
        <v>1615</v>
      </c>
      <c r="H198" s="202"/>
      <c r="I198" s="202"/>
      <c r="J198" s="202"/>
      <c r="K198" s="202"/>
      <c r="L198" s="202"/>
      <c r="M198" s="202"/>
      <c r="N198" s="174"/>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c r="IK198" s="13"/>
      <c r="IL198" s="13"/>
      <c r="IM198" s="13"/>
      <c r="IN198" s="13"/>
      <c r="IO198" s="13"/>
      <c r="IP198" s="13"/>
      <c r="IQ198" s="13"/>
      <c r="IR198" s="13"/>
      <c r="IS198" s="13"/>
      <c r="IT198" s="13"/>
      <c r="IU198" s="13"/>
      <c r="IV198" s="13"/>
    </row>
    <row r="199" spans="1:256" s="14" customFormat="1" ht="51.75" customHeight="1" x14ac:dyDescent="0.25">
      <c r="A199" s="194"/>
      <c r="B199" s="260"/>
      <c r="C199" s="263"/>
      <c r="D199" s="210"/>
      <c r="E199" s="135" t="s">
        <v>1512</v>
      </c>
      <c r="F199" s="115" t="s">
        <v>115</v>
      </c>
      <c r="G199" s="115" t="s">
        <v>1611</v>
      </c>
      <c r="H199" s="202"/>
      <c r="I199" s="202"/>
      <c r="J199" s="202"/>
      <c r="K199" s="202"/>
      <c r="L199" s="202"/>
      <c r="M199" s="202"/>
      <c r="N199" s="174"/>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c r="IR199" s="13"/>
      <c r="IS199" s="13"/>
      <c r="IT199" s="13"/>
      <c r="IU199" s="13"/>
      <c r="IV199" s="13"/>
    </row>
    <row r="200" spans="1:256" s="14" customFormat="1" ht="39" customHeight="1" x14ac:dyDescent="0.25">
      <c r="A200" s="194"/>
      <c r="B200" s="260"/>
      <c r="C200" s="263"/>
      <c r="D200" s="210"/>
      <c r="E200" s="80" t="s">
        <v>1299</v>
      </c>
      <c r="F200" s="41" t="s">
        <v>115</v>
      </c>
      <c r="G200" s="152" t="s">
        <v>1121</v>
      </c>
      <c r="H200" s="202"/>
      <c r="I200" s="202"/>
      <c r="J200" s="202"/>
      <c r="K200" s="202"/>
      <c r="L200" s="202"/>
      <c r="M200" s="202"/>
      <c r="N200" s="174"/>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c r="IK200" s="13"/>
      <c r="IL200" s="13"/>
      <c r="IM200" s="13"/>
      <c r="IN200" s="13"/>
      <c r="IO200" s="13"/>
      <c r="IP200" s="13"/>
      <c r="IQ200" s="13"/>
      <c r="IR200" s="13"/>
      <c r="IS200" s="13"/>
      <c r="IT200" s="13"/>
      <c r="IU200" s="13"/>
      <c r="IV200" s="13"/>
    </row>
    <row r="201" spans="1:256" s="15" customFormat="1" ht="70.150000000000006" customHeight="1" x14ac:dyDescent="0.25">
      <c r="A201" s="194"/>
      <c r="B201" s="260"/>
      <c r="C201" s="262" t="s">
        <v>1189</v>
      </c>
      <c r="D201" s="198" t="s">
        <v>1052</v>
      </c>
      <c r="E201" s="135" t="s">
        <v>463</v>
      </c>
      <c r="F201" s="79" t="s">
        <v>115</v>
      </c>
      <c r="G201" s="115" t="s">
        <v>646</v>
      </c>
      <c r="H201" s="201">
        <v>67094.3</v>
      </c>
      <c r="I201" s="201">
        <v>66965.8</v>
      </c>
      <c r="J201" s="201">
        <v>67510</v>
      </c>
      <c r="K201" s="201">
        <v>68381.600000000006</v>
      </c>
      <c r="L201" s="201">
        <v>68319.5</v>
      </c>
      <c r="M201" s="201">
        <v>68418.100000000006</v>
      </c>
      <c r="N201" s="173" t="s">
        <v>1051</v>
      </c>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c r="IM201" s="13"/>
      <c r="IN201" s="13"/>
      <c r="IO201" s="13"/>
      <c r="IP201" s="13"/>
      <c r="IQ201" s="13"/>
      <c r="IR201" s="13"/>
      <c r="IS201" s="13"/>
      <c r="IT201" s="13"/>
      <c r="IU201" s="13"/>
      <c r="IV201" s="13"/>
    </row>
    <row r="202" spans="1:256" s="13" customFormat="1" ht="52.9" customHeight="1" x14ac:dyDescent="0.25">
      <c r="A202" s="194"/>
      <c r="B202" s="260"/>
      <c r="C202" s="263"/>
      <c r="D202" s="210"/>
      <c r="E202" s="80" t="s">
        <v>633</v>
      </c>
      <c r="F202" s="58" t="s">
        <v>115</v>
      </c>
      <c r="G202" s="152" t="s">
        <v>1351</v>
      </c>
      <c r="H202" s="202"/>
      <c r="I202" s="202"/>
      <c r="J202" s="202"/>
      <c r="K202" s="202"/>
      <c r="L202" s="202"/>
      <c r="M202" s="202"/>
      <c r="N202" s="174"/>
    </row>
    <row r="203" spans="1:256" s="13" customFormat="1" ht="76.5" customHeight="1" x14ac:dyDescent="0.25">
      <c r="A203" s="194"/>
      <c r="B203" s="260"/>
      <c r="C203" s="263"/>
      <c r="D203" s="210"/>
      <c r="E203" s="135" t="s">
        <v>1578</v>
      </c>
      <c r="F203" s="79" t="s">
        <v>115</v>
      </c>
      <c r="G203" s="115" t="s">
        <v>1579</v>
      </c>
      <c r="H203" s="202"/>
      <c r="I203" s="202"/>
      <c r="J203" s="202"/>
      <c r="K203" s="202"/>
      <c r="L203" s="202"/>
      <c r="M203" s="202"/>
      <c r="N203" s="174"/>
    </row>
    <row r="204" spans="1:256" s="13" customFormat="1" ht="66.75" customHeight="1" x14ac:dyDescent="0.25">
      <c r="A204" s="194"/>
      <c r="B204" s="260"/>
      <c r="C204" s="264"/>
      <c r="D204" s="199"/>
      <c r="E204" s="135" t="s">
        <v>1053</v>
      </c>
      <c r="F204" s="79" t="s">
        <v>115</v>
      </c>
      <c r="G204" s="115" t="s">
        <v>1054</v>
      </c>
      <c r="H204" s="203"/>
      <c r="I204" s="203"/>
      <c r="J204" s="203"/>
      <c r="K204" s="203"/>
      <c r="L204" s="203"/>
      <c r="M204" s="203"/>
      <c r="N204" s="175"/>
    </row>
    <row r="205" spans="1:256" s="86" customFormat="1" ht="66.75" customHeight="1" x14ac:dyDescent="0.25">
      <c r="A205" s="194"/>
      <c r="B205" s="260"/>
      <c r="C205" s="262" t="s">
        <v>737</v>
      </c>
      <c r="D205" s="198" t="s">
        <v>1009</v>
      </c>
      <c r="E205" s="135" t="s">
        <v>1014</v>
      </c>
      <c r="F205" s="79" t="s">
        <v>115</v>
      </c>
      <c r="G205" s="115" t="s">
        <v>512</v>
      </c>
      <c r="H205" s="201">
        <v>47269.1</v>
      </c>
      <c r="I205" s="201">
        <v>47106.8</v>
      </c>
      <c r="J205" s="201">
        <v>37072</v>
      </c>
      <c r="K205" s="201">
        <v>21727.1</v>
      </c>
      <c r="L205" s="201">
        <v>20500</v>
      </c>
      <c r="M205" s="201">
        <v>20500</v>
      </c>
      <c r="N205" s="173" t="s">
        <v>1506</v>
      </c>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row>
    <row r="206" spans="1:256" s="86" customFormat="1" ht="66.75" customHeight="1" x14ac:dyDescent="0.25">
      <c r="A206" s="194"/>
      <c r="B206" s="260"/>
      <c r="C206" s="263"/>
      <c r="D206" s="210"/>
      <c r="E206" s="148" t="s">
        <v>1010</v>
      </c>
      <c r="F206" s="53" t="s">
        <v>115</v>
      </c>
      <c r="G206" s="54" t="s">
        <v>1353</v>
      </c>
      <c r="H206" s="202"/>
      <c r="I206" s="202"/>
      <c r="J206" s="202"/>
      <c r="K206" s="202"/>
      <c r="L206" s="202"/>
      <c r="M206" s="202"/>
      <c r="N206" s="174"/>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3"/>
    </row>
    <row r="207" spans="1:256" s="18" customFormat="1" ht="66.75" customHeight="1" x14ac:dyDescent="0.25">
      <c r="A207" s="194"/>
      <c r="B207" s="260"/>
      <c r="C207" s="147" t="s">
        <v>738</v>
      </c>
      <c r="D207" s="114" t="s">
        <v>103</v>
      </c>
      <c r="E207" s="148" t="s">
        <v>1010</v>
      </c>
      <c r="F207" s="53" t="s">
        <v>115</v>
      </c>
      <c r="G207" s="54" t="s">
        <v>1353</v>
      </c>
      <c r="H207" s="111">
        <v>22.3</v>
      </c>
      <c r="I207" s="111">
        <v>22.3</v>
      </c>
      <c r="J207" s="111">
        <v>0</v>
      </c>
      <c r="K207" s="111">
        <v>0</v>
      </c>
      <c r="L207" s="111">
        <v>0</v>
      </c>
      <c r="M207" s="111">
        <v>0</v>
      </c>
      <c r="N207" s="109" t="s">
        <v>492</v>
      </c>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c r="IU207" s="13"/>
      <c r="IV207" s="13"/>
    </row>
    <row r="208" spans="1:256" s="13" customFormat="1" ht="54" customHeight="1" x14ac:dyDescent="0.25">
      <c r="A208" s="194"/>
      <c r="B208" s="260"/>
      <c r="C208" s="140" t="s">
        <v>739</v>
      </c>
      <c r="D208" s="98" t="s">
        <v>103</v>
      </c>
      <c r="E208" s="80" t="s">
        <v>1016</v>
      </c>
      <c r="F208" s="115" t="s">
        <v>115</v>
      </c>
      <c r="G208" s="36" t="s">
        <v>1081</v>
      </c>
      <c r="H208" s="110">
        <v>0</v>
      </c>
      <c r="I208" s="110">
        <v>0</v>
      </c>
      <c r="J208" s="110">
        <v>2440</v>
      </c>
      <c r="K208" s="110">
        <v>0</v>
      </c>
      <c r="L208" s="110">
        <v>0</v>
      </c>
      <c r="M208" s="110">
        <v>0</v>
      </c>
      <c r="N208" s="109" t="s">
        <v>1015</v>
      </c>
    </row>
    <row r="209" spans="1:256" s="13" customFormat="1" ht="76.150000000000006" customHeight="1" x14ac:dyDescent="0.25">
      <c r="A209" s="194"/>
      <c r="B209" s="260"/>
      <c r="C209" s="262" t="s">
        <v>740</v>
      </c>
      <c r="D209" s="198" t="s">
        <v>119</v>
      </c>
      <c r="E209" s="135" t="s">
        <v>936</v>
      </c>
      <c r="F209" s="115" t="s">
        <v>115</v>
      </c>
      <c r="G209" s="115" t="s">
        <v>624</v>
      </c>
      <c r="H209" s="201">
        <v>1091</v>
      </c>
      <c r="I209" s="201">
        <v>613</v>
      </c>
      <c r="J209" s="201">
        <v>0</v>
      </c>
      <c r="K209" s="201">
        <v>0</v>
      </c>
      <c r="L209" s="201">
        <v>0</v>
      </c>
      <c r="M209" s="201">
        <v>0</v>
      </c>
      <c r="N209" s="173" t="s">
        <v>612</v>
      </c>
    </row>
    <row r="210" spans="1:256" s="13" customFormat="1" ht="55.5" customHeight="1" x14ac:dyDescent="0.25">
      <c r="A210" s="167"/>
      <c r="B210" s="261"/>
      <c r="C210" s="264"/>
      <c r="D210" s="199"/>
      <c r="E210" s="135" t="s">
        <v>1131</v>
      </c>
      <c r="F210" s="115" t="s">
        <v>115</v>
      </c>
      <c r="G210" s="115" t="s">
        <v>1132</v>
      </c>
      <c r="H210" s="203"/>
      <c r="I210" s="203"/>
      <c r="J210" s="203"/>
      <c r="K210" s="203"/>
      <c r="L210" s="203"/>
      <c r="M210" s="203"/>
      <c r="N210" s="175"/>
    </row>
    <row r="211" spans="1:256" s="18" customFormat="1" ht="43.5" customHeight="1" x14ac:dyDescent="0.25">
      <c r="A211" s="179" t="s">
        <v>390</v>
      </c>
      <c r="B211" s="258" t="s">
        <v>85</v>
      </c>
      <c r="C211" s="248" t="s">
        <v>741</v>
      </c>
      <c r="D211" s="177" t="s">
        <v>87</v>
      </c>
      <c r="E211" s="148" t="s">
        <v>442</v>
      </c>
      <c r="F211" s="130" t="s">
        <v>902</v>
      </c>
      <c r="G211" s="130" t="s">
        <v>409</v>
      </c>
      <c r="H211" s="228">
        <v>150</v>
      </c>
      <c r="I211" s="228">
        <v>124.8</v>
      </c>
      <c r="J211" s="228">
        <v>135</v>
      </c>
      <c r="K211" s="228">
        <v>135</v>
      </c>
      <c r="L211" s="228">
        <v>135</v>
      </c>
      <c r="M211" s="228">
        <v>135</v>
      </c>
      <c r="N211" s="164" t="s">
        <v>412</v>
      </c>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3"/>
    </row>
    <row r="212" spans="1:256" s="13" customFormat="1" ht="43.5" customHeight="1" x14ac:dyDescent="0.25">
      <c r="A212" s="179"/>
      <c r="B212" s="258"/>
      <c r="C212" s="248"/>
      <c r="D212" s="177"/>
      <c r="E212" s="148" t="s">
        <v>1496</v>
      </c>
      <c r="F212" s="130" t="s">
        <v>115</v>
      </c>
      <c r="G212" s="130" t="s">
        <v>1497</v>
      </c>
      <c r="H212" s="233"/>
      <c r="I212" s="233"/>
      <c r="J212" s="233"/>
      <c r="K212" s="233"/>
      <c r="L212" s="233"/>
      <c r="M212" s="233"/>
      <c r="N212" s="164"/>
    </row>
    <row r="213" spans="1:256" s="13" customFormat="1" ht="66.75" customHeight="1" x14ac:dyDescent="0.25">
      <c r="A213" s="179"/>
      <c r="B213" s="258"/>
      <c r="C213" s="248"/>
      <c r="D213" s="177"/>
      <c r="E213" s="148" t="s">
        <v>1486</v>
      </c>
      <c r="F213" s="130" t="s">
        <v>115</v>
      </c>
      <c r="G213" s="130" t="s">
        <v>1487</v>
      </c>
      <c r="H213" s="233"/>
      <c r="I213" s="233"/>
      <c r="J213" s="233"/>
      <c r="K213" s="233"/>
      <c r="L213" s="233"/>
      <c r="M213" s="233"/>
      <c r="N213" s="164"/>
    </row>
    <row r="214" spans="1:256" s="18" customFormat="1" ht="66.75" customHeight="1" x14ac:dyDescent="0.25">
      <c r="A214" s="179"/>
      <c r="B214" s="258"/>
      <c r="C214" s="248"/>
      <c r="D214" s="177"/>
      <c r="E214" s="148" t="s">
        <v>1488</v>
      </c>
      <c r="F214" s="130" t="s">
        <v>115</v>
      </c>
      <c r="G214" s="130" t="s">
        <v>1489</v>
      </c>
      <c r="H214" s="229"/>
      <c r="I214" s="229"/>
      <c r="J214" s="229"/>
      <c r="K214" s="229"/>
      <c r="L214" s="229"/>
      <c r="M214" s="229"/>
      <c r="N214" s="164"/>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3"/>
    </row>
    <row r="215" spans="1:256" s="16" customFormat="1" ht="40.5" customHeight="1" x14ac:dyDescent="0.25">
      <c r="A215" s="179" t="s">
        <v>10</v>
      </c>
      <c r="B215" s="258" t="s">
        <v>19</v>
      </c>
      <c r="C215" s="248" t="s">
        <v>742</v>
      </c>
      <c r="D215" s="177" t="s">
        <v>78</v>
      </c>
      <c r="E215" s="148" t="s">
        <v>443</v>
      </c>
      <c r="F215" s="130" t="s">
        <v>903</v>
      </c>
      <c r="G215" s="130" t="s">
        <v>409</v>
      </c>
      <c r="H215" s="214">
        <f>SUM(H221:H233)</f>
        <v>52226</v>
      </c>
      <c r="I215" s="214">
        <f t="shared" ref="I215:M215" si="8">SUM(I221:I233)</f>
        <v>52226</v>
      </c>
      <c r="J215" s="214">
        <f t="shared" si="8"/>
        <v>50697.1</v>
      </c>
      <c r="K215" s="214">
        <f t="shared" si="8"/>
        <v>51269.3</v>
      </c>
      <c r="L215" s="214">
        <f t="shared" si="8"/>
        <v>49107.1</v>
      </c>
      <c r="M215" s="214">
        <f t="shared" si="8"/>
        <v>49279.5</v>
      </c>
      <c r="N215" s="164"/>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c r="IK215" s="13"/>
      <c r="IL215" s="13"/>
      <c r="IM215" s="13"/>
      <c r="IN215" s="13"/>
      <c r="IO215" s="13"/>
      <c r="IP215" s="13"/>
      <c r="IQ215" s="13"/>
      <c r="IR215" s="13"/>
      <c r="IS215" s="13"/>
      <c r="IT215" s="13"/>
      <c r="IU215" s="13"/>
      <c r="IV215" s="13"/>
    </row>
    <row r="216" spans="1:256" s="14" customFormat="1" ht="38.25" customHeight="1" x14ac:dyDescent="0.25">
      <c r="A216" s="179"/>
      <c r="B216" s="258"/>
      <c r="C216" s="248"/>
      <c r="D216" s="177"/>
      <c r="E216" s="148" t="s">
        <v>462</v>
      </c>
      <c r="F216" s="130" t="s">
        <v>275</v>
      </c>
      <c r="G216" s="130" t="s">
        <v>276</v>
      </c>
      <c r="H216" s="214"/>
      <c r="I216" s="214"/>
      <c r="J216" s="214"/>
      <c r="K216" s="214"/>
      <c r="L216" s="214"/>
      <c r="M216" s="214"/>
      <c r="N216" s="164"/>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c r="IK216" s="13"/>
      <c r="IL216" s="13"/>
      <c r="IM216" s="13"/>
      <c r="IN216" s="13"/>
      <c r="IO216" s="13"/>
      <c r="IP216" s="13"/>
      <c r="IQ216" s="13"/>
      <c r="IR216" s="13"/>
      <c r="IS216" s="13"/>
      <c r="IT216" s="13"/>
      <c r="IU216" s="13"/>
      <c r="IV216" s="13"/>
    </row>
    <row r="217" spans="1:256" s="14" customFormat="1" ht="37.5" customHeight="1" x14ac:dyDescent="0.25">
      <c r="A217" s="179"/>
      <c r="B217" s="258"/>
      <c r="C217" s="248"/>
      <c r="D217" s="177"/>
      <c r="E217" s="148" t="s">
        <v>182</v>
      </c>
      <c r="F217" s="130" t="s">
        <v>115</v>
      </c>
      <c r="G217" s="130" t="s">
        <v>472</v>
      </c>
      <c r="H217" s="214"/>
      <c r="I217" s="214"/>
      <c r="J217" s="214"/>
      <c r="K217" s="214"/>
      <c r="L217" s="214"/>
      <c r="M217" s="214"/>
      <c r="N217" s="164"/>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c r="IK217" s="13"/>
      <c r="IL217" s="13"/>
      <c r="IM217" s="13"/>
      <c r="IN217" s="13"/>
      <c r="IO217" s="13"/>
      <c r="IP217" s="13"/>
      <c r="IQ217" s="13"/>
      <c r="IR217" s="13"/>
      <c r="IS217" s="13"/>
      <c r="IT217" s="13"/>
      <c r="IU217" s="13"/>
      <c r="IV217" s="13"/>
    </row>
    <row r="218" spans="1:256" s="14" customFormat="1" ht="58.5" customHeight="1" x14ac:dyDescent="0.25">
      <c r="A218" s="179"/>
      <c r="B218" s="258"/>
      <c r="C218" s="248"/>
      <c r="D218" s="177"/>
      <c r="E218" s="148" t="s">
        <v>183</v>
      </c>
      <c r="F218" s="130" t="s">
        <v>115</v>
      </c>
      <c r="G218" s="130" t="s">
        <v>226</v>
      </c>
      <c r="H218" s="214"/>
      <c r="I218" s="214"/>
      <c r="J218" s="214"/>
      <c r="K218" s="214"/>
      <c r="L218" s="214"/>
      <c r="M218" s="214"/>
      <c r="N218" s="164"/>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c r="IK218" s="13"/>
      <c r="IL218" s="13"/>
      <c r="IM218" s="13"/>
      <c r="IN218" s="13"/>
      <c r="IO218" s="13"/>
      <c r="IP218" s="13"/>
      <c r="IQ218" s="13"/>
      <c r="IR218" s="13"/>
      <c r="IS218" s="13"/>
      <c r="IT218" s="13"/>
      <c r="IU218" s="13"/>
      <c r="IV218" s="13"/>
    </row>
    <row r="219" spans="1:256" s="14" customFormat="1" ht="47.25" customHeight="1" x14ac:dyDescent="0.25">
      <c r="A219" s="179"/>
      <c r="B219" s="258"/>
      <c r="C219" s="248"/>
      <c r="D219" s="177"/>
      <c r="E219" s="148" t="s">
        <v>6</v>
      </c>
      <c r="F219" s="130" t="s">
        <v>115</v>
      </c>
      <c r="G219" s="130" t="s">
        <v>226</v>
      </c>
      <c r="H219" s="214"/>
      <c r="I219" s="214"/>
      <c r="J219" s="214"/>
      <c r="K219" s="214"/>
      <c r="L219" s="214"/>
      <c r="M219" s="214"/>
      <c r="N219" s="164"/>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c r="IK219" s="13"/>
      <c r="IL219" s="13"/>
      <c r="IM219" s="13"/>
      <c r="IN219" s="13"/>
      <c r="IO219" s="13"/>
      <c r="IP219" s="13"/>
      <c r="IQ219" s="13"/>
      <c r="IR219" s="13"/>
      <c r="IS219" s="13"/>
      <c r="IT219" s="13"/>
      <c r="IU219" s="13"/>
      <c r="IV219" s="13"/>
    </row>
    <row r="220" spans="1:256" s="14" customFormat="1" ht="31.5" customHeight="1" x14ac:dyDescent="0.25">
      <c r="A220" s="179"/>
      <c r="B220" s="258"/>
      <c r="C220" s="248"/>
      <c r="D220" s="177"/>
      <c r="E220" s="148" t="s">
        <v>112</v>
      </c>
      <c r="F220" s="130"/>
      <c r="G220" s="130"/>
      <c r="H220" s="111"/>
      <c r="I220" s="111"/>
      <c r="J220" s="111"/>
      <c r="K220" s="111"/>
      <c r="L220" s="111"/>
      <c r="M220" s="111"/>
      <c r="N220" s="109"/>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c r="IK220" s="13"/>
      <c r="IL220" s="13"/>
      <c r="IM220" s="13"/>
      <c r="IN220" s="13"/>
      <c r="IO220" s="13"/>
      <c r="IP220" s="13"/>
      <c r="IQ220" s="13"/>
      <c r="IR220" s="13"/>
      <c r="IS220" s="13"/>
      <c r="IT220" s="13"/>
      <c r="IU220" s="13"/>
      <c r="IV220" s="13"/>
    </row>
    <row r="221" spans="1:256" s="14" customFormat="1" ht="40.5" customHeight="1" x14ac:dyDescent="0.25">
      <c r="A221" s="179"/>
      <c r="B221" s="258"/>
      <c r="C221" s="223" t="s">
        <v>743</v>
      </c>
      <c r="D221" s="198" t="s">
        <v>78</v>
      </c>
      <c r="E221" s="148" t="s">
        <v>1589</v>
      </c>
      <c r="F221" s="130" t="s">
        <v>115</v>
      </c>
      <c r="G221" s="130" t="s">
        <v>681</v>
      </c>
      <c r="H221" s="201">
        <v>50510.7</v>
      </c>
      <c r="I221" s="201">
        <v>50510.7</v>
      </c>
      <c r="J221" s="201">
        <v>50684.4</v>
      </c>
      <c r="K221" s="201">
        <v>51269.3</v>
      </c>
      <c r="L221" s="201">
        <v>49107.1</v>
      </c>
      <c r="M221" s="201">
        <v>49279.5</v>
      </c>
      <c r="N221" s="173" t="s">
        <v>1055</v>
      </c>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3"/>
    </row>
    <row r="222" spans="1:256" s="14" customFormat="1" ht="53.25" customHeight="1" x14ac:dyDescent="0.25">
      <c r="A222" s="179"/>
      <c r="B222" s="258"/>
      <c r="C222" s="224"/>
      <c r="D222" s="210"/>
      <c r="E222" s="135" t="s">
        <v>335</v>
      </c>
      <c r="F222" s="79" t="s">
        <v>115</v>
      </c>
      <c r="G222" s="115" t="s">
        <v>1516</v>
      </c>
      <c r="H222" s="202"/>
      <c r="I222" s="202"/>
      <c r="J222" s="202"/>
      <c r="K222" s="202"/>
      <c r="L222" s="202"/>
      <c r="M222" s="202"/>
      <c r="N222" s="174"/>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3"/>
    </row>
    <row r="223" spans="1:256" s="14" customFormat="1" ht="62.25" customHeight="1" x14ac:dyDescent="0.25">
      <c r="A223" s="179"/>
      <c r="B223" s="258"/>
      <c r="C223" s="224"/>
      <c r="D223" s="210"/>
      <c r="E223" s="135" t="s">
        <v>1517</v>
      </c>
      <c r="F223" s="79" t="s">
        <v>115</v>
      </c>
      <c r="G223" s="115" t="s">
        <v>1518</v>
      </c>
      <c r="H223" s="202"/>
      <c r="I223" s="202"/>
      <c r="J223" s="202"/>
      <c r="K223" s="202"/>
      <c r="L223" s="202"/>
      <c r="M223" s="202"/>
      <c r="N223" s="174"/>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3"/>
    </row>
    <row r="224" spans="1:256" s="14" customFormat="1" ht="57.75" customHeight="1" x14ac:dyDescent="0.25">
      <c r="A224" s="179"/>
      <c r="B224" s="258"/>
      <c r="C224" s="224"/>
      <c r="D224" s="210"/>
      <c r="E224" s="135" t="s">
        <v>940</v>
      </c>
      <c r="F224" s="79" t="s">
        <v>115</v>
      </c>
      <c r="G224" s="115" t="s">
        <v>508</v>
      </c>
      <c r="H224" s="202"/>
      <c r="I224" s="202"/>
      <c r="J224" s="202"/>
      <c r="K224" s="202"/>
      <c r="L224" s="202"/>
      <c r="M224" s="202"/>
      <c r="N224" s="174"/>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row>
    <row r="225" spans="1:256" s="14" customFormat="1" ht="59.25" customHeight="1" x14ac:dyDescent="0.25">
      <c r="A225" s="179"/>
      <c r="B225" s="258"/>
      <c r="C225" s="224"/>
      <c r="D225" s="210"/>
      <c r="E225" s="135" t="s">
        <v>520</v>
      </c>
      <c r="F225" s="115" t="s">
        <v>115</v>
      </c>
      <c r="G225" s="115" t="s">
        <v>652</v>
      </c>
      <c r="H225" s="202"/>
      <c r="I225" s="202"/>
      <c r="J225" s="202"/>
      <c r="K225" s="202"/>
      <c r="L225" s="202"/>
      <c r="M225" s="202"/>
      <c r="N225" s="174"/>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c r="IK225" s="13"/>
      <c r="IL225" s="13"/>
      <c r="IM225" s="13"/>
      <c r="IN225" s="13"/>
      <c r="IO225" s="13"/>
      <c r="IP225" s="13"/>
      <c r="IQ225" s="13"/>
      <c r="IR225" s="13"/>
      <c r="IS225" s="13"/>
      <c r="IT225" s="13"/>
      <c r="IU225" s="13"/>
      <c r="IV225" s="13"/>
    </row>
    <row r="226" spans="1:256" s="14" customFormat="1" ht="59.25" customHeight="1" x14ac:dyDescent="0.25">
      <c r="A226" s="179"/>
      <c r="B226" s="258"/>
      <c r="C226" s="224"/>
      <c r="D226" s="210"/>
      <c r="E226" s="80" t="s">
        <v>633</v>
      </c>
      <c r="F226" s="58" t="s">
        <v>115</v>
      </c>
      <c r="G226" s="152" t="s">
        <v>1351</v>
      </c>
      <c r="H226" s="202"/>
      <c r="I226" s="202"/>
      <c r="J226" s="202"/>
      <c r="K226" s="202"/>
      <c r="L226" s="202"/>
      <c r="M226" s="202"/>
      <c r="N226" s="174"/>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c r="IK226" s="13"/>
      <c r="IL226" s="13"/>
      <c r="IM226" s="13"/>
      <c r="IN226" s="13"/>
      <c r="IO226" s="13"/>
      <c r="IP226" s="13"/>
      <c r="IQ226" s="13"/>
      <c r="IR226" s="13"/>
      <c r="IS226" s="13"/>
      <c r="IT226" s="13"/>
      <c r="IU226" s="13"/>
      <c r="IV226" s="13"/>
    </row>
    <row r="227" spans="1:256" s="14" customFormat="1" ht="66.75" customHeight="1" x14ac:dyDescent="0.25">
      <c r="A227" s="179"/>
      <c r="B227" s="258"/>
      <c r="C227" s="130" t="s">
        <v>744</v>
      </c>
      <c r="D227" s="114" t="s">
        <v>78</v>
      </c>
      <c r="E227" s="135" t="s">
        <v>243</v>
      </c>
      <c r="F227" s="115" t="s">
        <v>108</v>
      </c>
      <c r="G227" s="144" t="s">
        <v>1355</v>
      </c>
      <c r="H227" s="111">
        <v>11</v>
      </c>
      <c r="I227" s="111">
        <v>11</v>
      </c>
      <c r="J227" s="111">
        <v>0</v>
      </c>
      <c r="K227" s="111">
        <v>0</v>
      </c>
      <c r="L227" s="111">
        <v>0</v>
      </c>
      <c r="M227" s="111">
        <v>0</v>
      </c>
      <c r="N227" s="109" t="s">
        <v>1057</v>
      </c>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c r="IK227" s="13"/>
      <c r="IL227" s="13"/>
      <c r="IM227" s="13"/>
      <c r="IN227" s="13"/>
      <c r="IO227" s="13"/>
      <c r="IP227" s="13"/>
      <c r="IQ227" s="13"/>
      <c r="IR227" s="13"/>
      <c r="IS227" s="13"/>
      <c r="IT227" s="13"/>
      <c r="IU227" s="13"/>
      <c r="IV227" s="13"/>
    </row>
    <row r="228" spans="1:256" s="14" customFormat="1" ht="66.75" customHeight="1" x14ac:dyDescent="0.25">
      <c r="A228" s="179"/>
      <c r="B228" s="258"/>
      <c r="C228" s="248" t="s">
        <v>1191</v>
      </c>
      <c r="D228" s="177" t="s">
        <v>78</v>
      </c>
      <c r="E228" s="135" t="s">
        <v>520</v>
      </c>
      <c r="F228" s="115" t="s">
        <v>115</v>
      </c>
      <c r="G228" s="115" t="s">
        <v>652</v>
      </c>
      <c r="H228" s="201">
        <v>1704.3</v>
      </c>
      <c r="I228" s="201">
        <v>1704.3</v>
      </c>
      <c r="J228" s="201">
        <v>12.7</v>
      </c>
      <c r="K228" s="201">
        <v>0</v>
      </c>
      <c r="L228" s="201">
        <v>0</v>
      </c>
      <c r="M228" s="201">
        <v>0</v>
      </c>
      <c r="N228" s="164" t="s">
        <v>1056</v>
      </c>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3"/>
    </row>
    <row r="229" spans="1:256" s="14" customFormat="1" ht="66.75" customHeight="1" x14ac:dyDescent="0.25">
      <c r="A229" s="179"/>
      <c r="B229" s="258"/>
      <c r="C229" s="248"/>
      <c r="D229" s="177"/>
      <c r="E229" s="80" t="s">
        <v>633</v>
      </c>
      <c r="F229" s="58" t="s">
        <v>115</v>
      </c>
      <c r="G229" s="152" t="s">
        <v>1351</v>
      </c>
      <c r="H229" s="202"/>
      <c r="I229" s="202"/>
      <c r="J229" s="202"/>
      <c r="K229" s="202"/>
      <c r="L229" s="202"/>
      <c r="M229" s="202"/>
      <c r="N229" s="164"/>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c r="IK229" s="13"/>
      <c r="IL229" s="13"/>
      <c r="IM229" s="13"/>
      <c r="IN229" s="13"/>
      <c r="IO229" s="13"/>
      <c r="IP229" s="13"/>
      <c r="IQ229" s="13"/>
      <c r="IR229" s="13"/>
      <c r="IS229" s="13"/>
      <c r="IT229" s="13"/>
      <c r="IU229" s="13"/>
      <c r="IV229" s="13"/>
    </row>
    <row r="230" spans="1:256" s="14" customFormat="1" ht="60.75" customHeight="1" x14ac:dyDescent="0.25">
      <c r="A230" s="179"/>
      <c r="B230" s="258"/>
      <c r="C230" s="248"/>
      <c r="D230" s="177"/>
      <c r="E230" s="148" t="s">
        <v>1590</v>
      </c>
      <c r="F230" s="79" t="s">
        <v>115</v>
      </c>
      <c r="G230" s="130" t="s">
        <v>1591</v>
      </c>
      <c r="H230" s="202"/>
      <c r="I230" s="202"/>
      <c r="J230" s="202"/>
      <c r="K230" s="202"/>
      <c r="L230" s="202"/>
      <c r="M230" s="202"/>
      <c r="N230" s="164"/>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c r="IU230" s="13"/>
      <c r="IV230" s="13"/>
    </row>
    <row r="231" spans="1:256" s="14" customFormat="1" ht="55.5" customHeight="1" x14ac:dyDescent="0.25">
      <c r="A231" s="179"/>
      <c r="B231" s="258"/>
      <c r="C231" s="248"/>
      <c r="D231" s="177"/>
      <c r="E231" s="148" t="s">
        <v>1592</v>
      </c>
      <c r="F231" s="79" t="s">
        <v>115</v>
      </c>
      <c r="G231" s="130" t="s">
        <v>1593</v>
      </c>
      <c r="H231" s="202"/>
      <c r="I231" s="202"/>
      <c r="J231" s="202"/>
      <c r="K231" s="202"/>
      <c r="L231" s="202"/>
      <c r="M231" s="202"/>
      <c r="N231" s="164"/>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c r="IP231" s="13"/>
      <c r="IQ231" s="13"/>
      <c r="IR231" s="13"/>
      <c r="IS231" s="13"/>
      <c r="IT231" s="13"/>
      <c r="IU231" s="13"/>
      <c r="IV231" s="13"/>
    </row>
    <row r="232" spans="1:256" s="14" customFormat="1" ht="36.75" customHeight="1" x14ac:dyDescent="0.25">
      <c r="A232" s="179"/>
      <c r="B232" s="258"/>
      <c r="C232" s="248"/>
      <c r="D232" s="177"/>
      <c r="E232" s="80" t="s">
        <v>1594</v>
      </c>
      <c r="F232" s="79" t="s">
        <v>115</v>
      </c>
      <c r="G232" s="152" t="s">
        <v>1595</v>
      </c>
      <c r="H232" s="202"/>
      <c r="I232" s="202"/>
      <c r="J232" s="202"/>
      <c r="K232" s="202"/>
      <c r="L232" s="202"/>
      <c r="M232" s="202"/>
      <c r="N232" s="164"/>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c r="IH232" s="13"/>
      <c r="II232" s="13"/>
      <c r="IJ232" s="13"/>
      <c r="IK232" s="13"/>
      <c r="IL232" s="13"/>
      <c r="IM232" s="13"/>
      <c r="IN232" s="13"/>
      <c r="IO232" s="13"/>
      <c r="IP232" s="13"/>
      <c r="IQ232" s="13"/>
      <c r="IR232" s="13"/>
      <c r="IS232" s="13"/>
      <c r="IT232" s="13"/>
      <c r="IU232" s="13"/>
      <c r="IV232" s="13"/>
    </row>
    <row r="233" spans="1:256" s="14" customFormat="1" ht="63.75" customHeight="1" x14ac:dyDescent="0.25">
      <c r="A233" s="179"/>
      <c r="B233" s="258"/>
      <c r="C233" s="248"/>
      <c r="D233" s="177"/>
      <c r="E233" s="80" t="s">
        <v>1596</v>
      </c>
      <c r="F233" s="79" t="s">
        <v>115</v>
      </c>
      <c r="G233" s="152" t="s">
        <v>1597</v>
      </c>
      <c r="H233" s="203"/>
      <c r="I233" s="203"/>
      <c r="J233" s="203"/>
      <c r="K233" s="203"/>
      <c r="L233" s="203"/>
      <c r="M233" s="203"/>
      <c r="N233" s="164"/>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c r="IP233" s="13"/>
      <c r="IQ233" s="13"/>
      <c r="IR233" s="13"/>
      <c r="IS233" s="13"/>
      <c r="IT233" s="13"/>
      <c r="IU233" s="13"/>
      <c r="IV233" s="13"/>
    </row>
    <row r="234" spans="1:256" s="14" customFormat="1" ht="51.75" customHeight="1" x14ac:dyDescent="0.25">
      <c r="A234" s="179" t="s">
        <v>11</v>
      </c>
      <c r="B234" s="258" t="s">
        <v>63</v>
      </c>
      <c r="C234" s="248" t="s">
        <v>745</v>
      </c>
      <c r="D234" s="177" t="s">
        <v>78</v>
      </c>
      <c r="E234" s="148" t="s">
        <v>444</v>
      </c>
      <c r="F234" s="130" t="s">
        <v>904</v>
      </c>
      <c r="G234" s="130" t="s">
        <v>411</v>
      </c>
      <c r="H234" s="214">
        <f>SUM(H238:H246)</f>
        <v>134342.70000000001</v>
      </c>
      <c r="I234" s="214">
        <f t="shared" ref="I234:M234" si="9">SUM(I238:I246)</f>
        <v>134149</v>
      </c>
      <c r="J234" s="214">
        <f t="shared" si="9"/>
        <v>137785.9</v>
      </c>
      <c r="K234" s="214">
        <f t="shared" si="9"/>
        <v>133366</v>
      </c>
      <c r="L234" s="214">
        <f t="shared" si="9"/>
        <v>133303.70000000001</v>
      </c>
      <c r="M234" s="214">
        <f t="shared" si="9"/>
        <v>133719.70000000001</v>
      </c>
      <c r="N234" s="164"/>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c r="IK234" s="13"/>
      <c r="IL234" s="13"/>
      <c r="IM234" s="13"/>
      <c r="IN234" s="13"/>
      <c r="IO234" s="13"/>
      <c r="IP234" s="13"/>
      <c r="IQ234" s="13"/>
      <c r="IR234" s="13"/>
      <c r="IS234" s="13"/>
      <c r="IT234" s="13"/>
      <c r="IU234" s="13"/>
      <c r="IV234" s="13"/>
    </row>
    <row r="235" spans="1:256" s="14" customFormat="1" ht="55.5" customHeight="1" x14ac:dyDescent="0.25">
      <c r="A235" s="179"/>
      <c r="B235" s="258"/>
      <c r="C235" s="248"/>
      <c r="D235" s="177"/>
      <c r="E235" s="148" t="s">
        <v>184</v>
      </c>
      <c r="F235" s="130" t="s">
        <v>551</v>
      </c>
      <c r="G235" s="130" t="s">
        <v>680</v>
      </c>
      <c r="H235" s="214"/>
      <c r="I235" s="214"/>
      <c r="J235" s="214"/>
      <c r="K235" s="214"/>
      <c r="L235" s="214"/>
      <c r="M235" s="214"/>
      <c r="N235" s="164"/>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c r="IU235" s="13"/>
      <c r="IV235" s="13"/>
    </row>
    <row r="236" spans="1:256" s="14" customFormat="1" ht="51.75" customHeight="1" x14ac:dyDescent="0.25">
      <c r="A236" s="179"/>
      <c r="B236" s="258"/>
      <c r="C236" s="248"/>
      <c r="D236" s="177"/>
      <c r="E236" s="148" t="s">
        <v>139</v>
      </c>
      <c r="F236" s="130" t="s">
        <v>138</v>
      </c>
      <c r="G236" s="130" t="s">
        <v>226</v>
      </c>
      <c r="H236" s="214"/>
      <c r="I236" s="214"/>
      <c r="J236" s="214"/>
      <c r="K236" s="214"/>
      <c r="L236" s="214"/>
      <c r="M236" s="214"/>
      <c r="N236" s="164"/>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3"/>
    </row>
    <row r="237" spans="1:256" s="14" customFormat="1" ht="26.25" customHeight="1" x14ac:dyDescent="0.25">
      <c r="A237" s="179"/>
      <c r="B237" s="258"/>
      <c r="C237" s="248"/>
      <c r="D237" s="177"/>
      <c r="E237" s="148" t="s">
        <v>112</v>
      </c>
      <c r="F237" s="130"/>
      <c r="G237" s="130"/>
      <c r="H237" s="111"/>
      <c r="I237" s="111"/>
      <c r="J237" s="111"/>
      <c r="K237" s="111"/>
      <c r="L237" s="111"/>
      <c r="M237" s="111"/>
      <c r="N237" s="109"/>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3"/>
    </row>
    <row r="238" spans="1:256" s="14" customFormat="1" ht="38.25" customHeight="1" x14ac:dyDescent="0.25">
      <c r="A238" s="179"/>
      <c r="B238" s="258"/>
      <c r="C238" s="223" t="s">
        <v>746</v>
      </c>
      <c r="D238" s="198" t="s">
        <v>78</v>
      </c>
      <c r="E238" s="148" t="s">
        <v>473</v>
      </c>
      <c r="F238" s="130" t="s">
        <v>334</v>
      </c>
      <c r="G238" s="130" t="s">
        <v>276</v>
      </c>
      <c r="H238" s="201">
        <v>134245.5</v>
      </c>
      <c r="I238" s="201">
        <v>134051.9</v>
      </c>
      <c r="J238" s="201">
        <v>137785.9</v>
      </c>
      <c r="K238" s="201">
        <v>133366</v>
      </c>
      <c r="L238" s="201">
        <v>133303.70000000001</v>
      </c>
      <c r="M238" s="201">
        <v>133719.70000000001</v>
      </c>
      <c r="N238" s="173" t="s">
        <v>1058</v>
      </c>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3"/>
    </row>
    <row r="239" spans="1:256" s="14" customFormat="1" ht="47.25" customHeight="1" x14ac:dyDescent="0.25">
      <c r="A239" s="179"/>
      <c r="B239" s="258"/>
      <c r="C239" s="224"/>
      <c r="D239" s="210"/>
      <c r="E239" s="135" t="s">
        <v>520</v>
      </c>
      <c r="F239" s="115" t="s">
        <v>115</v>
      </c>
      <c r="G239" s="115" t="s">
        <v>646</v>
      </c>
      <c r="H239" s="202"/>
      <c r="I239" s="202"/>
      <c r="J239" s="202"/>
      <c r="K239" s="202"/>
      <c r="L239" s="202"/>
      <c r="M239" s="202"/>
      <c r="N239" s="174"/>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3"/>
    </row>
    <row r="240" spans="1:256" s="14" customFormat="1" ht="57" customHeight="1" x14ac:dyDescent="0.25">
      <c r="A240" s="179"/>
      <c r="B240" s="258"/>
      <c r="C240" s="224"/>
      <c r="D240" s="210"/>
      <c r="E240" s="80" t="s">
        <v>633</v>
      </c>
      <c r="F240" s="58" t="s">
        <v>115</v>
      </c>
      <c r="G240" s="152" t="s">
        <v>1351</v>
      </c>
      <c r="H240" s="202"/>
      <c r="I240" s="202"/>
      <c r="J240" s="202"/>
      <c r="K240" s="202"/>
      <c r="L240" s="202"/>
      <c r="M240" s="202"/>
      <c r="N240" s="174"/>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3"/>
    </row>
    <row r="241" spans="1:256" s="14" customFormat="1" ht="66.75" customHeight="1" x14ac:dyDescent="0.25">
      <c r="A241" s="179"/>
      <c r="B241" s="258"/>
      <c r="C241" s="224"/>
      <c r="D241" s="210"/>
      <c r="E241" s="135" t="s">
        <v>1517</v>
      </c>
      <c r="F241" s="79" t="s">
        <v>115</v>
      </c>
      <c r="G241" s="115" t="s">
        <v>1518</v>
      </c>
      <c r="H241" s="202"/>
      <c r="I241" s="202"/>
      <c r="J241" s="202"/>
      <c r="K241" s="202"/>
      <c r="L241" s="202"/>
      <c r="M241" s="202"/>
      <c r="N241" s="174"/>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c r="IP241" s="13"/>
      <c r="IQ241" s="13"/>
      <c r="IR241" s="13"/>
      <c r="IS241" s="13"/>
      <c r="IT241" s="13"/>
      <c r="IU241" s="13"/>
      <c r="IV241" s="13"/>
    </row>
    <row r="242" spans="1:256" s="14" customFormat="1" ht="66.75" customHeight="1" x14ac:dyDescent="0.25">
      <c r="A242" s="179"/>
      <c r="B242" s="258"/>
      <c r="C242" s="224"/>
      <c r="D242" s="210"/>
      <c r="E242" s="135" t="s">
        <v>940</v>
      </c>
      <c r="F242" s="79" t="s">
        <v>115</v>
      </c>
      <c r="G242" s="115" t="s">
        <v>508</v>
      </c>
      <c r="H242" s="202"/>
      <c r="I242" s="202"/>
      <c r="J242" s="202"/>
      <c r="K242" s="202"/>
      <c r="L242" s="202"/>
      <c r="M242" s="202"/>
      <c r="N242" s="174"/>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c r="IK242" s="13"/>
      <c r="IL242" s="13"/>
      <c r="IM242" s="13"/>
      <c r="IN242" s="13"/>
      <c r="IO242" s="13"/>
      <c r="IP242" s="13"/>
      <c r="IQ242" s="13"/>
      <c r="IR242" s="13"/>
      <c r="IS242" s="13"/>
      <c r="IT242" s="13"/>
      <c r="IU242" s="13"/>
      <c r="IV242" s="13"/>
    </row>
    <row r="243" spans="1:256" s="14" customFormat="1" ht="36.75" customHeight="1" x14ac:dyDescent="0.25">
      <c r="A243" s="179"/>
      <c r="B243" s="258"/>
      <c r="C243" s="224"/>
      <c r="D243" s="210"/>
      <c r="E243" s="135" t="s">
        <v>1319</v>
      </c>
      <c r="F243" s="79" t="s">
        <v>115</v>
      </c>
      <c r="G243" s="115" t="s">
        <v>1304</v>
      </c>
      <c r="H243" s="202"/>
      <c r="I243" s="202"/>
      <c r="J243" s="202"/>
      <c r="K243" s="202"/>
      <c r="L243" s="202"/>
      <c r="M243" s="202"/>
      <c r="N243" s="174"/>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c r="IP243" s="13"/>
      <c r="IQ243" s="13"/>
      <c r="IR243" s="13"/>
      <c r="IS243" s="13"/>
      <c r="IT243" s="13"/>
      <c r="IU243" s="13"/>
      <c r="IV243" s="13"/>
    </row>
    <row r="244" spans="1:256" s="14" customFormat="1" ht="66.75" customHeight="1" x14ac:dyDescent="0.25">
      <c r="A244" s="179"/>
      <c r="B244" s="258"/>
      <c r="C244" s="224"/>
      <c r="D244" s="210"/>
      <c r="E244" s="135" t="s">
        <v>335</v>
      </c>
      <c r="F244" s="79" t="s">
        <v>115</v>
      </c>
      <c r="G244" s="115" t="s">
        <v>1516</v>
      </c>
      <c r="H244" s="202"/>
      <c r="I244" s="202"/>
      <c r="J244" s="202"/>
      <c r="K244" s="202"/>
      <c r="L244" s="202"/>
      <c r="M244" s="202"/>
      <c r="N244" s="174"/>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c r="IH244" s="13"/>
      <c r="II244" s="13"/>
      <c r="IJ244" s="13"/>
      <c r="IK244" s="13"/>
      <c r="IL244" s="13"/>
      <c r="IM244" s="13"/>
      <c r="IN244" s="13"/>
      <c r="IO244" s="13"/>
      <c r="IP244" s="13"/>
      <c r="IQ244" s="13"/>
      <c r="IR244" s="13"/>
      <c r="IS244" s="13"/>
      <c r="IT244" s="13"/>
      <c r="IU244" s="13"/>
      <c r="IV244" s="13"/>
    </row>
    <row r="245" spans="1:256" s="14" customFormat="1" ht="45" customHeight="1" x14ac:dyDescent="0.25">
      <c r="A245" s="179"/>
      <c r="B245" s="258"/>
      <c r="C245" s="248" t="s">
        <v>747</v>
      </c>
      <c r="D245" s="177" t="s">
        <v>78</v>
      </c>
      <c r="E245" s="265" t="s">
        <v>243</v>
      </c>
      <c r="F245" s="180" t="s">
        <v>108</v>
      </c>
      <c r="G245" s="217" t="s">
        <v>1355</v>
      </c>
      <c r="H245" s="201">
        <v>97.2</v>
      </c>
      <c r="I245" s="201">
        <v>97.1</v>
      </c>
      <c r="J245" s="201">
        <v>0</v>
      </c>
      <c r="K245" s="214">
        <v>0</v>
      </c>
      <c r="L245" s="201">
        <v>0</v>
      </c>
      <c r="M245" s="214">
        <v>0</v>
      </c>
      <c r="N245" s="164" t="s">
        <v>588</v>
      </c>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c r="IP245" s="13"/>
      <c r="IQ245" s="13"/>
      <c r="IR245" s="13"/>
      <c r="IS245" s="13"/>
      <c r="IT245" s="13"/>
      <c r="IU245" s="13"/>
      <c r="IV245" s="13"/>
    </row>
    <row r="246" spans="1:256" s="14" customFormat="1" ht="21" customHeight="1" x14ac:dyDescent="0.25">
      <c r="A246" s="179"/>
      <c r="B246" s="258"/>
      <c r="C246" s="248"/>
      <c r="D246" s="177"/>
      <c r="E246" s="266"/>
      <c r="F246" s="181"/>
      <c r="G246" s="218"/>
      <c r="H246" s="203"/>
      <c r="I246" s="203"/>
      <c r="J246" s="203"/>
      <c r="K246" s="214"/>
      <c r="L246" s="203"/>
      <c r="M246" s="214"/>
      <c r="N246" s="164"/>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c r="IH246" s="13"/>
      <c r="II246" s="13"/>
      <c r="IJ246" s="13"/>
      <c r="IK246" s="13"/>
      <c r="IL246" s="13"/>
      <c r="IM246" s="13"/>
      <c r="IN246" s="13"/>
      <c r="IO246" s="13"/>
      <c r="IP246" s="13"/>
      <c r="IQ246" s="13"/>
      <c r="IR246" s="13"/>
      <c r="IS246" s="13"/>
      <c r="IT246" s="13"/>
      <c r="IU246" s="13"/>
      <c r="IV246" s="13"/>
    </row>
    <row r="247" spans="1:256" s="16" customFormat="1" ht="44.25" customHeight="1" x14ac:dyDescent="0.25">
      <c r="A247" s="166" t="s">
        <v>12</v>
      </c>
      <c r="B247" s="226" t="s">
        <v>21</v>
      </c>
      <c r="C247" s="223" t="s">
        <v>748</v>
      </c>
      <c r="D247" s="198" t="s">
        <v>78</v>
      </c>
      <c r="E247" s="148" t="s">
        <v>436</v>
      </c>
      <c r="F247" s="130" t="s">
        <v>905</v>
      </c>
      <c r="G247" s="130" t="s">
        <v>409</v>
      </c>
      <c r="H247" s="228">
        <v>2256.6</v>
      </c>
      <c r="I247" s="228">
        <v>2256.6</v>
      </c>
      <c r="J247" s="228">
        <v>0</v>
      </c>
      <c r="K247" s="228">
        <v>0</v>
      </c>
      <c r="L247" s="228">
        <v>0</v>
      </c>
      <c r="M247" s="228">
        <v>0</v>
      </c>
      <c r="N247" s="173" t="s">
        <v>1059</v>
      </c>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c r="IH247" s="13"/>
      <c r="II247" s="13"/>
      <c r="IJ247" s="13"/>
      <c r="IK247" s="13"/>
      <c r="IL247" s="13"/>
      <c r="IM247" s="13"/>
      <c r="IN247" s="13"/>
      <c r="IO247" s="13"/>
      <c r="IP247" s="13"/>
      <c r="IQ247" s="13"/>
      <c r="IR247" s="13"/>
      <c r="IS247" s="13"/>
      <c r="IT247" s="13"/>
      <c r="IU247" s="13"/>
      <c r="IV247" s="13"/>
    </row>
    <row r="248" spans="1:256" s="16" customFormat="1" ht="69.75" customHeight="1" x14ac:dyDescent="0.25">
      <c r="A248" s="167"/>
      <c r="B248" s="227"/>
      <c r="C248" s="225"/>
      <c r="D248" s="199"/>
      <c r="E248" s="135" t="s">
        <v>520</v>
      </c>
      <c r="F248" s="115" t="s">
        <v>115</v>
      </c>
      <c r="G248" s="115" t="s">
        <v>646</v>
      </c>
      <c r="H248" s="229"/>
      <c r="I248" s="229"/>
      <c r="J248" s="229"/>
      <c r="K248" s="229"/>
      <c r="L248" s="229"/>
      <c r="M248" s="229"/>
      <c r="N248" s="175"/>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c r="IP248" s="13"/>
      <c r="IQ248" s="13"/>
      <c r="IR248" s="13"/>
      <c r="IS248" s="13"/>
      <c r="IT248" s="13"/>
      <c r="IU248" s="13"/>
      <c r="IV248" s="13"/>
    </row>
    <row r="249" spans="1:256" s="16" customFormat="1" ht="44.25" customHeight="1" x14ac:dyDescent="0.25">
      <c r="A249" s="166" t="s">
        <v>13</v>
      </c>
      <c r="B249" s="249" t="s">
        <v>22</v>
      </c>
      <c r="C249" s="248" t="s">
        <v>749</v>
      </c>
      <c r="D249" s="248" t="s">
        <v>323</v>
      </c>
      <c r="E249" s="148" t="s">
        <v>445</v>
      </c>
      <c r="F249" s="130" t="s">
        <v>906</v>
      </c>
      <c r="G249" s="130" t="s">
        <v>409</v>
      </c>
      <c r="H249" s="165">
        <f>SUM(H254:H268)</f>
        <v>62800.600000000006</v>
      </c>
      <c r="I249" s="165">
        <f t="shared" ref="I249:M249" si="10">SUM(I254:I268)</f>
        <v>62613.899999999994</v>
      </c>
      <c r="J249" s="165">
        <f t="shared" si="10"/>
        <v>80490.3</v>
      </c>
      <c r="K249" s="165">
        <f t="shared" si="10"/>
        <v>62053.599999999999</v>
      </c>
      <c r="L249" s="165">
        <f t="shared" si="10"/>
        <v>60925.4</v>
      </c>
      <c r="M249" s="165">
        <f t="shared" si="10"/>
        <v>51795.8</v>
      </c>
      <c r="N249" s="164"/>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c r="IH249" s="13"/>
      <c r="II249" s="13"/>
      <c r="IJ249" s="13"/>
      <c r="IK249" s="13"/>
      <c r="IL249" s="13"/>
      <c r="IM249" s="13"/>
      <c r="IN249" s="13"/>
      <c r="IO249" s="13"/>
      <c r="IP249" s="13"/>
      <c r="IQ249" s="13"/>
      <c r="IR249" s="13"/>
      <c r="IS249" s="13"/>
      <c r="IT249" s="13"/>
      <c r="IU249" s="13"/>
      <c r="IV249" s="13"/>
    </row>
    <row r="250" spans="1:256" s="14" customFormat="1" ht="38.25" customHeight="1" x14ac:dyDescent="0.25">
      <c r="A250" s="194"/>
      <c r="B250" s="250"/>
      <c r="C250" s="248"/>
      <c r="D250" s="248"/>
      <c r="E250" s="148" t="s">
        <v>474</v>
      </c>
      <c r="F250" s="79" t="s">
        <v>277</v>
      </c>
      <c r="G250" s="130" t="s">
        <v>278</v>
      </c>
      <c r="H250" s="165"/>
      <c r="I250" s="165"/>
      <c r="J250" s="165"/>
      <c r="K250" s="165"/>
      <c r="L250" s="165"/>
      <c r="M250" s="165"/>
      <c r="N250" s="164"/>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3"/>
      <c r="IG250" s="13"/>
      <c r="IH250" s="13"/>
      <c r="II250" s="13"/>
      <c r="IJ250" s="13"/>
      <c r="IK250" s="13"/>
      <c r="IL250" s="13"/>
      <c r="IM250" s="13"/>
      <c r="IN250" s="13"/>
      <c r="IO250" s="13"/>
      <c r="IP250" s="13"/>
      <c r="IQ250" s="13"/>
      <c r="IR250" s="13"/>
      <c r="IS250" s="13"/>
      <c r="IT250" s="13"/>
      <c r="IU250" s="13"/>
      <c r="IV250" s="13"/>
    </row>
    <row r="251" spans="1:256" s="14" customFormat="1" ht="46.5" customHeight="1" x14ac:dyDescent="0.25">
      <c r="A251" s="194"/>
      <c r="B251" s="250"/>
      <c r="C251" s="248"/>
      <c r="D251" s="248"/>
      <c r="E251" s="148" t="s">
        <v>185</v>
      </c>
      <c r="F251" s="130" t="s">
        <v>115</v>
      </c>
      <c r="G251" s="130" t="s">
        <v>226</v>
      </c>
      <c r="H251" s="165"/>
      <c r="I251" s="165"/>
      <c r="J251" s="165"/>
      <c r="K251" s="165"/>
      <c r="L251" s="165"/>
      <c r="M251" s="165"/>
      <c r="N251" s="164"/>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3"/>
      <c r="IG251" s="13"/>
      <c r="IH251" s="13"/>
      <c r="II251" s="13"/>
      <c r="IJ251" s="13"/>
      <c r="IK251" s="13"/>
      <c r="IL251" s="13"/>
      <c r="IM251" s="13"/>
      <c r="IN251" s="13"/>
      <c r="IO251" s="13"/>
      <c r="IP251" s="13"/>
      <c r="IQ251" s="13"/>
      <c r="IR251" s="13"/>
      <c r="IS251" s="13"/>
      <c r="IT251" s="13"/>
      <c r="IU251" s="13"/>
      <c r="IV251" s="13"/>
    </row>
    <row r="252" spans="1:256" s="14" customFormat="1" ht="47.25" customHeight="1" x14ac:dyDescent="0.25">
      <c r="A252" s="194"/>
      <c r="B252" s="250"/>
      <c r="C252" s="248"/>
      <c r="D252" s="248"/>
      <c r="E252" s="148" t="s">
        <v>139</v>
      </c>
      <c r="F252" s="130" t="s">
        <v>115</v>
      </c>
      <c r="G252" s="130" t="s">
        <v>226</v>
      </c>
      <c r="H252" s="165"/>
      <c r="I252" s="165"/>
      <c r="J252" s="165"/>
      <c r="K252" s="165"/>
      <c r="L252" s="165"/>
      <c r="M252" s="165"/>
      <c r="N252" s="164"/>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c r="IK252" s="13"/>
      <c r="IL252" s="13"/>
      <c r="IM252" s="13"/>
      <c r="IN252" s="13"/>
      <c r="IO252" s="13"/>
      <c r="IP252" s="13"/>
      <c r="IQ252" s="13"/>
      <c r="IR252" s="13"/>
      <c r="IS252" s="13"/>
      <c r="IT252" s="13"/>
      <c r="IU252" s="13"/>
      <c r="IV252" s="13"/>
    </row>
    <row r="253" spans="1:256" s="14" customFormat="1" ht="32.25" customHeight="1" x14ac:dyDescent="0.25">
      <c r="A253" s="194"/>
      <c r="B253" s="250"/>
      <c r="C253" s="248"/>
      <c r="D253" s="248"/>
      <c r="E253" s="148" t="s">
        <v>112</v>
      </c>
      <c r="F253" s="130"/>
      <c r="G253" s="130"/>
      <c r="H253" s="111"/>
      <c r="I253" s="111"/>
      <c r="J253" s="111"/>
      <c r="K253" s="111"/>
      <c r="L253" s="111"/>
      <c r="M253" s="111"/>
      <c r="N253" s="109"/>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c r="IH253" s="13"/>
      <c r="II253" s="13"/>
      <c r="IJ253" s="13"/>
      <c r="IK253" s="13"/>
      <c r="IL253" s="13"/>
      <c r="IM253" s="13"/>
      <c r="IN253" s="13"/>
      <c r="IO253" s="13"/>
      <c r="IP253" s="13"/>
      <c r="IQ253" s="13"/>
      <c r="IR253" s="13"/>
      <c r="IS253" s="13"/>
      <c r="IT253" s="13"/>
      <c r="IU253" s="13"/>
      <c r="IV253" s="13"/>
    </row>
    <row r="254" spans="1:256" s="14" customFormat="1" ht="47.25" customHeight="1" x14ac:dyDescent="0.25">
      <c r="A254" s="194"/>
      <c r="B254" s="250"/>
      <c r="C254" s="274" t="s">
        <v>750</v>
      </c>
      <c r="D254" s="325" t="s">
        <v>78</v>
      </c>
      <c r="E254" s="42" t="s">
        <v>1061</v>
      </c>
      <c r="F254" s="43" t="s">
        <v>324</v>
      </c>
      <c r="G254" s="43" t="s">
        <v>1062</v>
      </c>
      <c r="H254" s="201">
        <v>53977.8</v>
      </c>
      <c r="I254" s="201">
        <v>53791.1</v>
      </c>
      <c r="J254" s="201">
        <v>56020.3</v>
      </c>
      <c r="K254" s="201">
        <v>52804.1</v>
      </c>
      <c r="L254" s="201">
        <v>51675.9</v>
      </c>
      <c r="M254" s="201">
        <v>51795.8</v>
      </c>
      <c r="N254" s="173" t="s">
        <v>1060</v>
      </c>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c r="IH254" s="13"/>
      <c r="II254" s="13"/>
      <c r="IJ254" s="13"/>
      <c r="IK254" s="13"/>
      <c r="IL254" s="13"/>
      <c r="IM254" s="13"/>
      <c r="IN254" s="13"/>
      <c r="IO254" s="13"/>
      <c r="IP254" s="13"/>
      <c r="IQ254" s="13"/>
      <c r="IR254" s="13"/>
      <c r="IS254" s="13"/>
      <c r="IT254" s="13"/>
      <c r="IU254" s="13"/>
      <c r="IV254" s="13"/>
    </row>
    <row r="255" spans="1:256" s="14" customFormat="1" ht="41.25" customHeight="1" x14ac:dyDescent="0.25">
      <c r="A255" s="194"/>
      <c r="B255" s="250"/>
      <c r="C255" s="319"/>
      <c r="D255" s="326"/>
      <c r="E255" s="148" t="s">
        <v>474</v>
      </c>
      <c r="F255" s="79" t="s">
        <v>277</v>
      </c>
      <c r="G255" s="130" t="s">
        <v>278</v>
      </c>
      <c r="H255" s="202"/>
      <c r="I255" s="202"/>
      <c r="J255" s="202"/>
      <c r="K255" s="202"/>
      <c r="L255" s="202"/>
      <c r="M255" s="202"/>
      <c r="N255" s="174"/>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c r="IA255" s="13"/>
      <c r="IB255" s="13"/>
      <c r="IC255" s="13"/>
      <c r="ID255" s="13"/>
      <c r="IE255" s="13"/>
      <c r="IF255" s="13"/>
      <c r="IG255" s="13"/>
      <c r="IH255" s="13"/>
      <c r="II255" s="13"/>
      <c r="IJ255" s="13"/>
      <c r="IK255" s="13"/>
      <c r="IL255" s="13"/>
      <c r="IM255" s="13"/>
      <c r="IN255" s="13"/>
      <c r="IO255" s="13"/>
      <c r="IP255" s="13"/>
      <c r="IQ255" s="13"/>
      <c r="IR255" s="13"/>
      <c r="IS255" s="13"/>
      <c r="IT255" s="13"/>
      <c r="IU255" s="13"/>
      <c r="IV255" s="13"/>
    </row>
    <row r="256" spans="1:256" s="14" customFormat="1" ht="43.5" customHeight="1" x14ac:dyDescent="0.25">
      <c r="A256" s="194"/>
      <c r="B256" s="250"/>
      <c r="C256" s="319"/>
      <c r="D256" s="326"/>
      <c r="E256" s="42" t="s">
        <v>49</v>
      </c>
      <c r="F256" s="43" t="s">
        <v>47</v>
      </c>
      <c r="G256" s="43" t="s">
        <v>227</v>
      </c>
      <c r="H256" s="202"/>
      <c r="I256" s="202"/>
      <c r="J256" s="202"/>
      <c r="K256" s="202"/>
      <c r="L256" s="202"/>
      <c r="M256" s="202"/>
      <c r="N256" s="174"/>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c r="IH256" s="13"/>
      <c r="II256" s="13"/>
      <c r="IJ256" s="13"/>
      <c r="IK256" s="13"/>
      <c r="IL256" s="13"/>
      <c r="IM256" s="13"/>
      <c r="IN256" s="13"/>
      <c r="IO256" s="13"/>
      <c r="IP256" s="13"/>
      <c r="IQ256" s="13"/>
      <c r="IR256" s="13"/>
      <c r="IS256" s="13"/>
      <c r="IT256" s="13"/>
      <c r="IU256" s="13"/>
      <c r="IV256" s="13"/>
    </row>
    <row r="257" spans="1:256" s="14" customFormat="1" ht="68.25" customHeight="1" x14ac:dyDescent="0.25">
      <c r="A257" s="194"/>
      <c r="B257" s="250"/>
      <c r="C257" s="319"/>
      <c r="D257" s="326"/>
      <c r="E257" s="135" t="s">
        <v>1517</v>
      </c>
      <c r="F257" s="79" t="s">
        <v>115</v>
      </c>
      <c r="G257" s="115" t="s">
        <v>1518</v>
      </c>
      <c r="H257" s="202"/>
      <c r="I257" s="202"/>
      <c r="J257" s="202"/>
      <c r="K257" s="202"/>
      <c r="L257" s="202"/>
      <c r="M257" s="202"/>
      <c r="N257" s="174"/>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c r="IH257" s="13"/>
      <c r="II257" s="13"/>
      <c r="IJ257" s="13"/>
      <c r="IK257" s="13"/>
      <c r="IL257" s="13"/>
      <c r="IM257" s="13"/>
      <c r="IN257" s="13"/>
      <c r="IO257" s="13"/>
      <c r="IP257" s="13"/>
      <c r="IQ257" s="13"/>
      <c r="IR257" s="13"/>
      <c r="IS257" s="13"/>
      <c r="IT257" s="13"/>
      <c r="IU257" s="13"/>
      <c r="IV257" s="13"/>
    </row>
    <row r="258" spans="1:256" s="14" customFormat="1" ht="50.25" customHeight="1" x14ac:dyDescent="0.25">
      <c r="A258" s="194"/>
      <c r="B258" s="250"/>
      <c r="C258" s="319"/>
      <c r="D258" s="326"/>
      <c r="E258" s="135" t="s">
        <v>335</v>
      </c>
      <c r="F258" s="79" t="s">
        <v>115</v>
      </c>
      <c r="G258" s="115" t="s">
        <v>1516</v>
      </c>
      <c r="H258" s="202"/>
      <c r="I258" s="202"/>
      <c r="J258" s="202"/>
      <c r="K258" s="202"/>
      <c r="L258" s="202"/>
      <c r="M258" s="202"/>
      <c r="N258" s="174"/>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c r="HU258" s="13"/>
      <c r="HV258" s="13"/>
      <c r="HW258" s="13"/>
      <c r="HX258" s="13"/>
      <c r="HY258" s="13"/>
      <c r="HZ258" s="13"/>
      <c r="IA258" s="13"/>
      <c r="IB258" s="13"/>
      <c r="IC258" s="13"/>
      <c r="ID258" s="13"/>
      <c r="IE258" s="13"/>
      <c r="IF258" s="13"/>
      <c r="IG258" s="13"/>
      <c r="IH258" s="13"/>
      <c r="II258" s="13"/>
      <c r="IJ258" s="13"/>
      <c r="IK258" s="13"/>
      <c r="IL258" s="13"/>
      <c r="IM258" s="13"/>
      <c r="IN258" s="13"/>
      <c r="IO258" s="13"/>
      <c r="IP258" s="13"/>
      <c r="IQ258" s="13"/>
      <c r="IR258" s="13"/>
      <c r="IS258" s="13"/>
      <c r="IT258" s="13"/>
      <c r="IU258" s="13"/>
      <c r="IV258" s="13"/>
    </row>
    <row r="259" spans="1:256" s="14" customFormat="1" ht="59.25" customHeight="1" x14ac:dyDescent="0.25">
      <c r="A259" s="194"/>
      <c r="B259" s="250"/>
      <c r="C259" s="319"/>
      <c r="D259" s="326"/>
      <c r="E259" s="42" t="s">
        <v>423</v>
      </c>
      <c r="F259" s="43" t="s">
        <v>324</v>
      </c>
      <c r="G259" s="43" t="s">
        <v>497</v>
      </c>
      <c r="H259" s="202"/>
      <c r="I259" s="202"/>
      <c r="J259" s="202"/>
      <c r="K259" s="202"/>
      <c r="L259" s="202"/>
      <c r="M259" s="202"/>
      <c r="N259" s="174"/>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c r="HY259" s="13"/>
      <c r="HZ259" s="13"/>
      <c r="IA259" s="13"/>
      <c r="IB259" s="13"/>
      <c r="IC259" s="13"/>
      <c r="ID259" s="13"/>
      <c r="IE259" s="13"/>
      <c r="IF259" s="13"/>
      <c r="IG259" s="13"/>
      <c r="IH259" s="13"/>
      <c r="II259" s="13"/>
      <c r="IJ259" s="13"/>
      <c r="IK259" s="13"/>
      <c r="IL259" s="13"/>
      <c r="IM259" s="13"/>
      <c r="IN259" s="13"/>
      <c r="IO259" s="13"/>
      <c r="IP259" s="13"/>
      <c r="IQ259" s="13"/>
      <c r="IR259" s="13"/>
      <c r="IS259" s="13"/>
      <c r="IT259" s="13"/>
      <c r="IU259" s="13"/>
      <c r="IV259" s="13"/>
    </row>
    <row r="260" spans="1:256" s="14" customFormat="1" ht="55.5" customHeight="1" x14ac:dyDescent="0.25">
      <c r="A260" s="194"/>
      <c r="B260" s="250"/>
      <c r="C260" s="319"/>
      <c r="D260" s="326"/>
      <c r="E260" s="135" t="s">
        <v>940</v>
      </c>
      <c r="F260" s="79" t="s">
        <v>115</v>
      </c>
      <c r="G260" s="115" t="s">
        <v>508</v>
      </c>
      <c r="H260" s="202"/>
      <c r="I260" s="202"/>
      <c r="J260" s="202"/>
      <c r="K260" s="202"/>
      <c r="L260" s="202"/>
      <c r="M260" s="202"/>
      <c r="N260" s="174"/>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c r="HU260" s="13"/>
      <c r="HV260" s="13"/>
      <c r="HW260" s="13"/>
      <c r="HX260" s="13"/>
      <c r="HY260" s="13"/>
      <c r="HZ260" s="13"/>
      <c r="IA260" s="13"/>
      <c r="IB260" s="13"/>
      <c r="IC260" s="13"/>
      <c r="ID260" s="13"/>
      <c r="IE260" s="13"/>
      <c r="IF260" s="13"/>
      <c r="IG260" s="13"/>
      <c r="IH260" s="13"/>
      <c r="II260" s="13"/>
      <c r="IJ260" s="13"/>
      <c r="IK260" s="13"/>
      <c r="IL260" s="13"/>
      <c r="IM260" s="13"/>
      <c r="IN260" s="13"/>
      <c r="IO260" s="13"/>
      <c r="IP260" s="13"/>
      <c r="IQ260" s="13"/>
      <c r="IR260" s="13"/>
      <c r="IS260" s="13"/>
      <c r="IT260" s="13"/>
      <c r="IU260" s="13"/>
      <c r="IV260" s="13"/>
    </row>
    <row r="261" spans="1:256" s="14" customFormat="1" ht="57" customHeight="1" x14ac:dyDescent="0.25">
      <c r="A261" s="194"/>
      <c r="B261" s="250"/>
      <c r="C261" s="319"/>
      <c r="D261" s="326"/>
      <c r="E261" s="135" t="s">
        <v>520</v>
      </c>
      <c r="F261" s="115" t="s">
        <v>115</v>
      </c>
      <c r="G261" s="115" t="s">
        <v>646</v>
      </c>
      <c r="H261" s="202"/>
      <c r="I261" s="202"/>
      <c r="J261" s="202"/>
      <c r="K261" s="202"/>
      <c r="L261" s="202"/>
      <c r="M261" s="202"/>
      <c r="N261" s="174"/>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c r="HU261" s="13"/>
      <c r="HV261" s="13"/>
      <c r="HW261" s="13"/>
      <c r="HX261" s="13"/>
      <c r="HY261" s="13"/>
      <c r="HZ261" s="13"/>
      <c r="IA261" s="13"/>
      <c r="IB261" s="13"/>
      <c r="IC261" s="13"/>
      <c r="ID261" s="13"/>
      <c r="IE261" s="13"/>
      <c r="IF261" s="13"/>
      <c r="IG261" s="13"/>
      <c r="IH261" s="13"/>
      <c r="II261" s="13"/>
      <c r="IJ261" s="13"/>
      <c r="IK261" s="13"/>
      <c r="IL261" s="13"/>
      <c r="IM261" s="13"/>
      <c r="IN261" s="13"/>
      <c r="IO261" s="13"/>
      <c r="IP261" s="13"/>
      <c r="IQ261" s="13"/>
      <c r="IR261" s="13"/>
      <c r="IS261" s="13"/>
      <c r="IT261" s="13"/>
      <c r="IU261" s="13"/>
      <c r="IV261" s="13"/>
    </row>
    <row r="262" spans="1:256" s="14" customFormat="1" ht="66.75" customHeight="1" x14ac:dyDescent="0.25">
      <c r="A262" s="194"/>
      <c r="B262" s="250"/>
      <c r="C262" s="275"/>
      <c r="D262" s="327"/>
      <c r="E262" s="80" t="s">
        <v>633</v>
      </c>
      <c r="F262" s="58" t="s">
        <v>115</v>
      </c>
      <c r="G262" s="152" t="s">
        <v>1351</v>
      </c>
      <c r="H262" s="203"/>
      <c r="I262" s="203"/>
      <c r="J262" s="203"/>
      <c r="K262" s="203"/>
      <c r="L262" s="203"/>
      <c r="M262" s="203"/>
      <c r="N262" s="175"/>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c r="HU262" s="13"/>
      <c r="HV262" s="13"/>
      <c r="HW262" s="13"/>
      <c r="HX262" s="13"/>
      <c r="HY262" s="13"/>
      <c r="HZ262" s="13"/>
      <c r="IA262" s="13"/>
      <c r="IB262" s="13"/>
      <c r="IC262" s="13"/>
      <c r="ID262" s="13"/>
      <c r="IE262" s="13"/>
      <c r="IF262" s="13"/>
      <c r="IG262" s="13"/>
      <c r="IH262" s="13"/>
      <c r="II262" s="13"/>
      <c r="IJ262" s="13"/>
      <c r="IK262" s="13"/>
      <c r="IL262" s="13"/>
      <c r="IM262" s="13"/>
      <c r="IN262" s="13"/>
      <c r="IO262" s="13"/>
      <c r="IP262" s="13"/>
      <c r="IQ262" s="13"/>
      <c r="IR262" s="13"/>
      <c r="IS262" s="13"/>
      <c r="IT262" s="13"/>
      <c r="IU262" s="13"/>
      <c r="IV262" s="13"/>
    </row>
    <row r="263" spans="1:256" s="14" customFormat="1" ht="79.5" customHeight="1" x14ac:dyDescent="0.25">
      <c r="A263" s="194"/>
      <c r="B263" s="250"/>
      <c r="C263" s="223" t="s">
        <v>1192</v>
      </c>
      <c r="D263" s="198" t="s">
        <v>404</v>
      </c>
      <c r="E263" s="148" t="s">
        <v>1090</v>
      </c>
      <c r="F263" s="104" t="s">
        <v>115</v>
      </c>
      <c r="G263" s="104" t="s">
        <v>1360</v>
      </c>
      <c r="H263" s="201">
        <v>8822.7999999999993</v>
      </c>
      <c r="I263" s="201">
        <v>8822.7999999999993</v>
      </c>
      <c r="J263" s="201">
        <v>24470</v>
      </c>
      <c r="K263" s="201">
        <v>9249.5</v>
      </c>
      <c r="L263" s="201">
        <v>9249.5</v>
      </c>
      <c r="M263" s="201">
        <v>0</v>
      </c>
      <c r="N263" s="173" t="s">
        <v>1330</v>
      </c>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c r="HU263" s="13"/>
      <c r="HV263" s="13"/>
      <c r="HW263" s="13"/>
      <c r="HX263" s="13"/>
      <c r="HY263" s="13"/>
      <c r="HZ263" s="13"/>
      <c r="IA263" s="13"/>
      <c r="IB263" s="13"/>
      <c r="IC263" s="13"/>
      <c r="ID263" s="13"/>
      <c r="IE263" s="13"/>
      <c r="IF263" s="13"/>
      <c r="IG263" s="13"/>
      <c r="IH263" s="13"/>
      <c r="II263" s="13"/>
      <c r="IJ263" s="13"/>
      <c r="IK263" s="13"/>
      <c r="IL263" s="13"/>
      <c r="IM263" s="13"/>
      <c r="IN263" s="13"/>
      <c r="IO263" s="13"/>
      <c r="IP263" s="13"/>
      <c r="IQ263" s="13"/>
      <c r="IR263" s="13"/>
      <c r="IS263" s="13"/>
      <c r="IT263" s="13"/>
      <c r="IU263" s="13"/>
      <c r="IV263" s="13"/>
    </row>
    <row r="264" spans="1:256" s="14" customFormat="1" ht="74.25" customHeight="1" x14ac:dyDescent="0.25">
      <c r="A264" s="194"/>
      <c r="B264" s="250"/>
      <c r="C264" s="224"/>
      <c r="D264" s="210"/>
      <c r="E264" s="148" t="s">
        <v>1091</v>
      </c>
      <c r="F264" s="130" t="s">
        <v>115</v>
      </c>
      <c r="G264" s="43" t="s">
        <v>209</v>
      </c>
      <c r="H264" s="202"/>
      <c r="I264" s="202"/>
      <c r="J264" s="202"/>
      <c r="K264" s="202"/>
      <c r="L264" s="202"/>
      <c r="M264" s="202"/>
      <c r="N264" s="174"/>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c r="HU264" s="13"/>
      <c r="HV264" s="13"/>
      <c r="HW264" s="13"/>
      <c r="HX264" s="13"/>
      <c r="HY264" s="13"/>
      <c r="HZ264" s="13"/>
      <c r="IA264" s="13"/>
      <c r="IB264" s="13"/>
      <c r="IC264" s="13"/>
      <c r="ID264" s="13"/>
      <c r="IE264" s="13"/>
      <c r="IF264" s="13"/>
      <c r="IG264" s="13"/>
      <c r="IH264" s="13"/>
      <c r="II264" s="13"/>
      <c r="IJ264" s="13"/>
      <c r="IK264" s="13"/>
      <c r="IL264" s="13"/>
      <c r="IM264" s="13"/>
      <c r="IN264" s="13"/>
      <c r="IO264" s="13"/>
      <c r="IP264" s="13"/>
      <c r="IQ264" s="13"/>
      <c r="IR264" s="13"/>
      <c r="IS264" s="13"/>
      <c r="IT264" s="13"/>
      <c r="IU264" s="13"/>
      <c r="IV264" s="13"/>
    </row>
    <row r="265" spans="1:256" s="14" customFormat="1" ht="61.5" customHeight="1" x14ac:dyDescent="0.25">
      <c r="A265" s="194"/>
      <c r="B265" s="250"/>
      <c r="C265" s="224"/>
      <c r="D265" s="210"/>
      <c r="E265" s="42" t="s">
        <v>688</v>
      </c>
      <c r="F265" s="43" t="s">
        <v>115</v>
      </c>
      <c r="G265" s="43" t="s">
        <v>624</v>
      </c>
      <c r="H265" s="202"/>
      <c r="I265" s="202"/>
      <c r="J265" s="202"/>
      <c r="K265" s="202"/>
      <c r="L265" s="202"/>
      <c r="M265" s="202"/>
      <c r="N265" s="174"/>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c r="HY265" s="13"/>
      <c r="HZ265" s="13"/>
      <c r="IA265" s="13"/>
      <c r="IB265" s="13"/>
      <c r="IC265" s="13"/>
      <c r="ID265" s="13"/>
      <c r="IE265" s="13"/>
      <c r="IF265" s="13"/>
      <c r="IG265" s="13"/>
      <c r="IH265" s="13"/>
      <c r="II265" s="13"/>
      <c r="IJ265" s="13"/>
      <c r="IK265" s="13"/>
      <c r="IL265" s="13"/>
      <c r="IM265" s="13"/>
      <c r="IN265" s="13"/>
      <c r="IO265" s="13"/>
      <c r="IP265" s="13"/>
      <c r="IQ265" s="13"/>
      <c r="IR265" s="13"/>
      <c r="IS265" s="13"/>
      <c r="IT265" s="13"/>
      <c r="IU265" s="13"/>
      <c r="IV265" s="13"/>
    </row>
    <row r="266" spans="1:256" s="14" customFormat="1" ht="49.5" customHeight="1" x14ac:dyDescent="0.25">
      <c r="A266" s="194"/>
      <c r="B266" s="250"/>
      <c r="C266" s="224"/>
      <c r="D266" s="210"/>
      <c r="E266" s="42" t="s">
        <v>965</v>
      </c>
      <c r="F266" s="43" t="s">
        <v>115</v>
      </c>
      <c r="G266" s="43" t="s">
        <v>966</v>
      </c>
      <c r="H266" s="202"/>
      <c r="I266" s="202"/>
      <c r="J266" s="202"/>
      <c r="K266" s="202"/>
      <c r="L266" s="202"/>
      <c r="M266" s="202"/>
      <c r="N266" s="174"/>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c r="HU266" s="13"/>
      <c r="HV266" s="13"/>
      <c r="HW266" s="13"/>
      <c r="HX266" s="13"/>
      <c r="HY266" s="13"/>
      <c r="HZ266" s="13"/>
      <c r="IA266" s="13"/>
      <c r="IB266" s="13"/>
      <c r="IC266" s="13"/>
      <c r="ID266" s="13"/>
      <c r="IE266" s="13"/>
      <c r="IF266" s="13"/>
      <c r="IG266" s="13"/>
      <c r="IH266" s="13"/>
      <c r="II266" s="13"/>
      <c r="IJ266" s="13"/>
      <c r="IK266" s="13"/>
      <c r="IL266" s="13"/>
      <c r="IM266" s="13"/>
      <c r="IN266" s="13"/>
      <c r="IO266" s="13"/>
      <c r="IP266" s="13"/>
      <c r="IQ266" s="13"/>
      <c r="IR266" s="13"/>
      <c r="IS266" s="13"/>
      <c r="IT266" s="13"/>
      <c r="IU266" s="13"/>
      <c r="IV266" s="13"/>
    </row>
    <row r="267" spans="1:256" s="14" customFormat="1" ht="45" customHeight="1" x14ac:dyDescent="0.25">
      <c r="A267" s="194"/>
      <c r="B267" s="250"/>
      <c r="C267" s="224"/>
      <c r="D267" s="210"/>
      <c r="E267" s="135" t="s">
        <v>1609</v>
      </c>
      <c r="F267" s="115" t="s">
        <v>115</v>
      </c>
      <c r="G267" s="115" t="s">
        <v>1610</v>
      </c>
      <c r="H267" s="202"/>
      <c r="I267" s="202"/>
      <c r="J267" s="202"/>
      <c r="K267" s="202"/>
      <c r="L267" s="202"/>
      <c r="M267" s="202"/>
      <c r="N267" s="174"/>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c r="HY267" s="13"/>
      <c r="HZ267" s="13"/>
      <c r="IA267" s="13"/>
      <c r="IB267" s="13"/>
      <c r="IC267" s="13"/>
      <c r="ID267" s="13"/>
      <c r="IE267" s="13"/>
      <c r="IF267" s="13"/>
      <c r="IG267" s="13"/>
      <c r="IH267" s="13"/>
      <c r="II267" s="13"/>
      <c r="IJ267" s="13"/>
      <c r="IK267" s="13"/>
      <c r="IL267" s="13"/>
      <c r="IM267" s="13"/>
      <c r="IN267" s="13"/>
      <c r="IO267" s="13"/>
      <c r="IP267" s="13"/>
      <c r="IQ267" s="13"/>
      <c r="IR267" s="13"/>
      <c r="IS267" s="13"/>
      <c r="IT267" s="13"/>
      <c r="IU267" s="13"/>
      <c r="IV267" s="13"/>
    </row>
    <row r="268" spans="1:256" s="14" customFormat="1" ht="48.75" customHeight="1" x14ac:dyDescent="0.25">
      <c r="A268" s="167"/>
      <c r="B268" s="251"/>
      <c r="C268" s="225"/>
      <c r="D268" s="199"/>
      <c r="E268" s="135" t="s">
        <v>1512</v>
      </c>
      <c r="F268" s="115" t="s">
        <v>115</v>
      </c>
      <c r="G268" s="115" t="s">
        <v>1611</v>
      </c>
      <c r="H268" s="203"/>
      <c r="I268" s="203"/>
      <c r="J268" s="203"/>
      <c r="K268" s="203"/>
      <c r="L268" s="203"/>
      <c r="M268" s="203"/>
      <c r="N268" s="175"/>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c r="HU268" s="13"/>
      <c r="HV268" s="13"/>
      <c r="HW268" s="13"/>
      <c r="HX268" s="13"/>
      <c r="HY268" s="13"/>
      <c r="HZ268" s="13"/>
      <c r="IA268" s="13"/>
      <c r="IB268" s="13"/>
      <c r="IC268" s="13"/>
      <c r="ID268" s="13"/>
      <c r="IE268" s="13"/>
      <c r="IF268" s="13"/>
      <c r="IG268" s="13"/>
      <c r="IH268" s="13"/>
      <c r="II268" s="13"/>
      <c r="IJ268" s="13"/>
      <c r="IK268" s="13"/>
      <c r="IL268" s="13"/>
      <c r="IM268" s="13"/>
      <c r="IN268" s="13"/>
      <c r="IO268" s="13"/>
      <c r="IP268" s="13"/>
      <c r="IQ268" s="13"/>
      <c r="IR268" s="13"/>
      <c r="IS268" s="13"/>
      <c r="IT268" s="13"/>
      <c r="IU268" s="13"/>
      <c r="IV268" s="13"/>
    </row>
    <row r="269" spans="1:256" s="14" customFormat="1" ht="48.75" customHeight="1" x14ac:dyDescent="0.25">
      <c r="A269" s="166" t="s">
        <v>14</v>
      </c>
      <c r="B269" s="249" t="s">
        <v>1618</v>
      </c>
      <c r="C269" s="223" t="s">
        <v>1193</v>
      </c>
      <c r="D269" s="198" t="s">
        <v>1194</v>
      </c>
      <c r="E269" s="148" t="s">
        <v>446</v>
      </c>
      <c r="F269" s="130" t="s">
        <v>907</v>
      </c>
      <c r="G269" s="130" t="s">
        <v>409</v>
      </c>
      <c r="H269" s="201">
        <f>SUM(H274:H288)</f>
        <v>193392.7</v>
      </c>
      <c r="I269" s="201">
        <f t="shared" ref="I269:M269" si="11">SUM(I274:I288)</f>
        <v>191694</v>
      </c>
      <c r="J269" s="201">
        <f t="shared" si="11"/>
        <v>194002.5</v>
      </c>
      <c r="K269" s="201">
        <f t="shared" si="11"/>
        <v>193886.5</v>
      </c>
      <c r="L269" s="201">
        <f t="shared" si="11"/>
        <v>164381.9</v>
      </c>
      <c r="M269" s="201">
        <f t="shared" si="11"/>
        <v>165682.79999999999</v>
      </c>
      <c r="N269" s="354"/>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c r="HU269" s="13"/>
      <c r="HV269" s="13"/>
      <c r="HW269" s="13"/>
      <c r="HX269" s="13"/>
      <c r="HY269" s="13"/>
      <c r="HZ269" s="13"/>
      <c r="IA269" s="13"/>
      <c r="IB269" s="13"/>
      <c r="IC269" s="13"/>
      <c r="ID269" s="13"/>
      <c r="IE269" s="13"/>
      <c r="IF269" s="13"/>
      <c r="IG269" s="13"/>
      <c r="IH269" s="13"/>
      <c r="II269" s="13"/>
      <c r="IJ269" s="13"/>
      <c r="IK269" s="13"/>
      <c r="IL269" s="13"/>
      <c r="IM269" s="13"/>
      <c r="IN269" s="13"/>
      <c r="IO269" s="13"/>
      <c r="IP269" s="13"/>
      <c r="IQ269" s="13"/>
      <c r="IR269" s="13"/>
      <c r="IS269" s="13"/>
      <c r="IT269" s="13"/>
      <c r="IU269" s="13"/>
      <c r="IV269" s="13"/>
    </row>
    <row r="270" spans="1:256" s="14" customFormat="1" ht="48.75" customHeight="1" x14ac:dyDescent="0.25">
      <c r="A270" s="194"/>
      <c r="B270" s="250"/>
      <c r="C270" s="224"/>
      <c r="D270" s="210"/>
      <c r="E270" s="135" t="s">
        <v>1069</v>
      </c>
      <c r="F270" s="53" t="s">
        <v>1068</v>
      </c>
      <c r="G270" s="130" t="s">
        <v>1070</v>
      </c>
      <c r="H270" s="202"/>
      <c r="I270" s="202"/>
      <c r="J270" s="202"/>
      <c r="K270" s="202"/>
      <c r="L270" s="202"/>
      <c r="M270" s="202"/>
      <c r="N270" s="355"/>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c r="HU270" s="13"/>
      <c r="HV270" s="13"/>
      <c r="HW270" s="13"/>
      <c r="HX270" s="13"/>
      <c r="HY270" s="13"/>
      <c r="HZ270" s="13"/>
      <c r="IA270" s="13"/>
      <c r="IB270" s="13"/>
      <c r="IC270" s="13"/>
      <c r="ID270" s="13"/>
      <c r="IE270" s="13"/>
      <c r="IF270" s="13"/>
      <c r="IG270" s="13"/>
      <c r="IH270" s="13"/>
      <c r="II270" s="13"/>
      <c r="IJ270" s="13"/>
      <c r="IK270" s="13"/>
      <c r="IL270" s="13"/>
      <c r="IM270" s="13"/>
      <c r="IN270" s="13"/>
      <c r="IO270" s="13"/>
      <c r="IP270" s="13"/>
      <c r="IQ270" s="13"/>
      <c r="IR270" s="13"/>
      <c r="IS270" s="13"/>
      <c r="IT270" s="13"/>
      <c r="IU270" s="13"/>
      <c r="IV270" s="13"/>
    </row>
    <row r="271" spans="1:256" s="14" customFormat="1" ht="66" customHeight="1" x14ac:dyDescent="0.25">
      <c r="A271" s="194"/>
      <c r="B271" s="250"/>
      <c r="C271" s="224"/>
      <c r="D271" s="210"/>
      <c r="E271" s="148" t="s">
        <v>1071</v>
      </c>
      <c r="F271" s="130" t="s">
        <v>41</v>
      </c>
      <c r="G271" s="130" t="s">
        <v>224</v>
      </c>
      <c r="H271" s="202"/>
      <c r="I271" s="202"/>
      <c r="J271" s="202"/>
      <c r="K271" s="202"/>
      <c r="L271" s="202"/>
      <c r="M271" s="202"/>
      <c r="N271" s="355"/>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c r="HU271" s="13"/>
      <c r="HV271" s="13"/>
      <c r="HW271" s="13"/>
      <c r="HX271" s="13"/>
      <c r="HY271" s="13"/>
      <c r="HZ271" s="13"/>
      <c r="IA271" s="13"/>
      <c r="IB271" s="13"/>
      <c r="IC271" s="13"/>
      <c r="ID271" s="13"/>
      <c r="IE271" s="13"/>
      <c r="IF271" s="13"/>
      <c r="IG271" s="13"/>
      <c r="IH271" s="13"/>
      <c r="II271" s="13"/>
      <c r="IJ271" s="13"/>
      <c r="IK271" s="13"/>
      <c r="IL271" s="13"/>
      <c r="IM271" s="13"/>
      <c r="IN271" s="13"/>
      <c r="IO271" s="13"/>
      <c r="IP271" s="13"/>
      <c r="IQ271" s="13"/>
      <c r="IR271" s="13"/>
      <c r="IS271" s="13"/>
      <c r="IT271" s="13"/>
      <c r="IU271" s="13"/>
      <c r="IV271" s="13"/>
    </row>
    <row r="272" spans="1:256" s="14" customFormat="1" ht="87" customHeight="1" x14ac:dyDescent="0.25">
      <c r="A272" s="194"/>
      <c r="B272" s="250"/>
      <c r="C272" s="224"/>
      <c r="D272" s="210"/>
      <c r="E272" s="148" t="s">
        <v>422</v>
      </c>
      <c r="F272" s="130" t="s">
        <v>41</v>
      </c>
      <c r="G272" s="130" t="s">
        <v>224</v>
      </c>
      <c r="H272" s="202"/>
      <c r="I272" s="202"/>
      <c r="J272" s="202"/>
      <c r="K272" s="202"/>
      <c r="L272" s="202"/>
      <c r="M272" s="202"/>
      <c r="N272" s="355"/>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c r="HU272" s="13"/>
      <c r="HV272" s="13"/>
      <c r="HW272" s="13"/>
      <c r="HX272" s="13"/>
      <c r="HY272" s="13"/>
      <c r="HZ272" s="13"/>
      <c r="IA272" s="13"/>
      <c r="IB272" s="13"/>
      <c r="IC272" s="13"/>
      <c r="ID272" s="13"/>
      <c r="IE272" s="13"/>
      <c r="IF272" s="13"/>
      <c r="IG272" s="13"/>
      <c r="IH272" s="13"/>
      <c r="II272" s="13"/>
      <c r="IJ272" s="13"/>
      <c r="IK272" s="13"/>
      <c r="IL272" s="13"/>
      <c r="IM272" s="13"/>
      <c r="IN272" s="13"/>
      <c r="IO272" s="13"/>
      <c r="IP272" s="13"/>
      <c r="IQ272" s="13"/>
      <c r="IR272" s="13"/>
      <c r="IS272" s="13"/>
      <c r="IT272" s="13"/>
      <c r="IU272" s="13"/>
      <c r="IV272" s="13"/>
    </row>
    <row r="273" spans="1:256" s="14" customFormat="1" ht="30" customHeight="1" x14ac:dyDescent="0.25">
      <c r="A273" s="194"/>
      <c r="B273" s="250"/>
      <c r="C273" s="225"/>
      <c r="D273" s="199"/>
      <c r="E273" s="148" t="s">
        <v>112</v>
      </c>
      <c r="F273" s="130"/>
      <c r="G273" s="130"/>
      <c r="H273" s="203"/>
      <c r="I273" s="203"/>
      <c r="J273" s="203"/>
      <c r="K273" s="203"/>
      <c r="L273" s="203"/>
      <c r="M273" s="203"/>
      <c r="N273" s="356"/>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c r="HU273" s="13"/>
      <c r="HV273" s="13"/>
      <c r="HW273" s="13"/>
      <c r="HX273" s="13"/>
      <c r="HY273" s="13"/>
      <c r="HZ273" s="13"/>
      <c r="IA273" s="13"/>
      <c r="IB273" s="13"/>
      <c r="IC273" s="13"/>
      <c r="ID273" s="13"/>
      <c r="IE273" s="13"/>
      <c r="IF273" s="13"/>
      <c r="IG273" s="13"/>
      <c r="IH273" s="13"/>
      <c r="II273" s="13"/>
      <c r="IJ273" s="13"/>
      <c r="IK273" s="13"/>
      <c r="IL273" s="13"/>
      <c r="IM273" s="13"/>
      <c r="IN273" s="13"/>
      <c r="IO273" s="13"/>
      <c r="IP273" s="13"/>
      <c r="IQ273" s="13"/>
      <c r="IR273" s="13"/>
      <c r="IS273" s="13"/>
      <c r="IT273" s="13"/>
      <c r="IU273" s="13"/>
      <c r="IV273" s="13"/>
    </row>
    <row r="274" spans="1:256" s="14" customFormat="1" ht="45" customHeight="1" x14ac:dyDescent="0.25">
      <c r="A274" s="194"/>
      <c r="B274" s="250"/>
      <c r="C274" s="223" t="s">
        <v>751</v>
      </c>
      <c r="D274" s="198" t="s">
        <v>110</v>
      </c>
      <c r="E274" s="135" t="s">
        <v>495</v>
      </c>
      <c r="F274" s="115" t="s">
        <v>47</v>
      </c>
      <c r="G274" s="115" t="s">
        <v>1352</v>
      </c>
      <c r="H274" s="201">
        <v>191166.1</v>
      </c>
      <c r="I274" s="201">
        <v>189467.5</v>
      </c>
      <c r="J274" s="201">
        <v>194002.5</v>
      </c>
      <c r="K274" s="201">
        <v>192986.5</v>
      </c>
      <c r="L274" s="201">
        <v>164381.9</v>
      </c>
      <c r="M274" s="201">
        <v>165682.79999999999</v>
      </c>
      <c r="N274" s="173" t="s">
        <v>1616</v>
      </c>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c r="HU274" s="13"/>
      <c r="HV274" s="13"/>
      <c r="HW274" s="13"/>
      <c r="HX274" s="13"/>
      <c r="HY274" s="13"/>
      <c r="HZ274" s="13"/>
      <c r="IA274" s="13"/>
      <c r="IB274" s="13"/>
      <c r="IC274" s="13"/>
      <c r="ID274" s="13"/>
      <c r="IE274" s="13"/>
      <c r="IF274" s="13"/>
      <c r="IG274" s="13"/>
      <c r="IH274" s="13"/>
      <c r="II274" s="13"/>
      <c r="IJ274" s="13"/>
      <c r="IK274" s="13"/>
      <c r="IL274" s="13"/>
      <c r="IM274" s="13"/>
      <c r="IN274" s="13"/>
      <c r="IO274" s="13"/>
      <c r="IP274" s="13"/>
      <c r="IQ274" s="13"/>
      <c r="IR274" s="13"/>
      <c r="IS274" s="13"/>
      <c r="IT274" s="13"/>
      <c r="IU274" s="13"/>
      <c r="IV274" s="13"/>
    </row>
    <row r="275" spans="1:256" s="14" customFormat="1" ht="45.75" customHeight="1" x14ac:dyDescent="0.25">
      <c r="A275" s="194"/>
      <c r="B275" s="250"/>
      <c r="C275" s="224"/>
      <c r="D275" s="210"/>
      <c r="E275" s="135" t="s">
        <v>517</v>
      </c>
      <c r="F275" s="79" t="s">
        <v>115</v>
      </c>
      <c r="G275" s="115" t="s">
        <v>1498</v>
      </c>
      <c r="H275" s="202"/>
      <c r="I275" s="202"/>
      <c r="J275" s="202"/>
      <c r="K275" s="202"/>
      <c r="L275" s="202"/>
      <c r="M275" s="202"/>
      <c r="N275" s="174"/>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c r="HY275" s="13"/>
      <c r="HZ275" s="13"/>
      <c r="IA275" s="13"/>
      <c r="IB275" s="13"/>
      <c r="IC275" s="13"/>
      <c r="ID275" s="13"/>
      <c r="IE275" s="13"/>
      <c r="IF275" s="13"/>
      <c r="IG275" s="13"/>
      <c r="IH275" s="13"/>
      <c r="II275" s="13"/>
      <c r="IJ275" s="13"/>
      <c r="IK275" s="13"/>
      <c r="IL275" s="13"/>
      <c r="IM275" s="13"/>
      <c r="IN275" s="13"/>
      <c r="IO275" s="13"/>
      <c r="IP275" s="13"/>
      <c r="IQ275" s="13"/>
      <c r="IR275" s="13"/>
      <c r="IS275" s="13"/>
      <c r="IT275" s="13"/>
      <c r="IU275" s="13"/>
      <c r="IV275" s="13"/>
    </row>
    <row r="276" spans="1:256" s="14" customFormat="1" ht="63" customHeight="1" x14ac:dyDescent="0.25">
      <c r="A276" s="194"/>
      <c r="B276" s="250"/>
      <c r="C276" s="224"/>
      <c r="D276" s="210"/>
      <c r="E276" s="148" t="s">
        <v>1598</v>
      </c>
      <c r="F276" s="79" t="s">
        <v>115</v>
      </c>
      <c r="G276" s="130" t="s">
        <v>1599</v>
      </c>
      <c r="H276" s="202"/>
      <c r="I276" s="202"/>
      <c r="J276" s="202"/>
      <c r="K276" s="202"/>
      <c r="L276" s="202"/>
      <c r="M276" s="202"/>
      <c r="N276" s="174"/>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c r="HU276" s="13"/>
      <c r="HV276" s="13"/>
      <c r="HW276" s="13"/>
      <c r="HX276" s="13"/>
      <c r="HY276" s="13"/>
      <c r="HZ276" s="13"/>
      <c r="IA276" s="13"/>
      <c r="IB276" s="13"/>
      <c r="IC276" s="13"/>
      <c r="ID276" s="13"/>
      <c r="IE276" s="13"/>
      <c r="IF276" s="13"/>
      <c r="IG276" s="13"/>
      <c r="IH276" s="13"/>
      <c r="II276" s="13"/>
      <c r="IJ276" s="13"/>
      <c r="IK276" s="13"/>
      <c r="IL276" s="13"/>
      <c r="IM276" s="13"/>
      <c r="IN276" s="13"/>
      <c r="IO276" s="13"/>
      <c r="IP276" s="13"/>
      <c r="IQ276" s="13"/>
      <c r="IR276" s="13"/>
      <c r="IS276" s="13"/>
      <c r="IT276" s="13"/>
      <c r="IU276" s="13"/>
      <c r="IV276" s="13"/>
    </row>
    <row r="277" spans="1:256" s="14" customFormat="1" ht="63" customHeight="1" x14ac:dyDescent="0.25">
      <c r="A277" s="194"/>
      <c r="B277" s="250"/>
      <c r="C277" s="224"/>
      <c r="D277" s="210"/>
      <c r="E277" s="148" t="s">
        <v>1602</v>
      </c>
      <c r="F277" s="79" t="s">
        <v>115</v>
      </c>
      <c r="G277" s="130" t="s">
        <v>1603</v>
      </c>
      <c r="H277" s="202"/>
      <c r="I277" s="202"/>
      <c r="J277" s="202"/>
      <c r="K277" s="202"/>
      <c r="L277" s="202"/>
      <c r="M277" s="202"/>
      <c r="N277" s="174"/>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c r="HT277" s="13"/>
      <c r="HU277" s="13"/>
      <c r="HV277" s="13"/>
      <c r="HW277" s="13"/>
      <c r="HX277" s="13"/>
      <c r="HY277" s="13"/>
      <c r="HZ277" s="13"/>
      <c r="IA277" s="13"/>
      <c r="IB277" s="13"/>
      <c r="IC277" s="13"/>
      <c r="ID277" s="13"/>
      <c r="IE277" s="13"/>
      <c r="IF277" s="13"/>
      <c r="IG277" s="13"/>
      <c r="IH277" s="13"/>
      <c r="II277" s="13"/>
      <c r="IJ277" s="13"/>
      <c r="IK277" s="13"/>
      <c r="IL277" s="13"/>
      <c r="IM277" s="13"/>
      <c r="IN277" s="13"/>
      <c r="IO277" s="13"/>
      <c r="IP277" s="13"/>
      <c r="IQ277" s="13"/>
      <c r="IR277" s="13"/>
      <c r="IS277" s="13"/>
      <c r="IT277" s="13"/>
      <c r="IU277" s="13"/>
      <c r="IV277" s="13"/>
    </row>
    <row r="278" spans="1:256" s="14" customFormat="1" ht="63" customHeight="1" x14ac:dyDescent="0.25">
      <c r="A278" s="194"/>
      <c r="B278" s="250"/>
      <c r="C278" s="224"/>
      <c r="D278" s="210"/>
      <c r="E278" s="148" t="s">
        <v>1600</v>
      </c>
      <c r="F278" s="79" t="s">
        <v>115</v>
      </c>
      <c r="G278" s="130" t="s">
        <v>1601</v>
      </c>
      <c r="H278" s="202"/>
      <c r="I278" s="202"/>
      <c r="J278" s="202"/>
      <c r="K278" s="202"/>
      <c r="L278" s="202"/>
      <c r="M278" s="202"/>
      <c r="N278" s="174"/>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c r="HT278" s="13"/>
      <c r="HU278" s="13"/>
      <c r="HV278" s="13"/>
      <c r="HW278" s="13"/>
      <c r="HX278" s="13"/>
      <c r="HY278" s="13"/>
      <c r="HZ278" s="13"/>
      <c r="IA278" s="13"/>
      <c r="IB278" s="13"/>
      <c r="IC278" s="13"/>
      <c r="ID278" s="13"/>
      <c r="IE278" s="13"/>
      <c r="IF278" s="13"/>
      <c r="IG278" s="13"/>
      <c r="IH278" s="13"/>
      <c r="II278" s="13"/>
      <c r="IJ278" s="13"/>
      <c r="IK278" s="13"/>
      <c r="IL278" s="13"/>
      <c r="IM278" s="13"/>
      <c r="IN278" s="13"/>
      <c r="IO278" s="13"/>
      <c r="IP278" s="13"/>
      <c r="IQ278" s="13"/>
      <c r="IR278" s="13"/>
      <c r="IS278" s="13"/>
      <c r="IT278" s="13"/>
      <c r="IU278" s="13"/>
      <c r="IV278" s="13"/>
    </row>
    <row r="279" spans="1:256" s="14" customFormat="1" ht="37.5" customHeight="1" x14ac:dyDescent="0.25">
      <c r="A279" s="194"/>
      <c r="B279" s="250"/>
      <c r="C279" s="224"/>
      <c r="D279" s="210"/>
      <c r="E279" s="135" t="s">
        <v>1371</v>
      </c>
      <c r="F279" s="115" t="s">
        <v>115</v>
      </c>
      <c r="G279" s="115" t="s">
        <v>486</v>
      </c>
      <c r="H279" s="202"/>
      <c r="I279" s="202"/>
      <c r="J279" s="202"/>
      <c r="K279" s="202"/>
      <c r="L279" s="202"/>
      <c r="M279" s="202"/>
      <c r="N279" s="174"/>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c r="HU279" s="13"/>
      <c r="HV279" s="13"/>
      <c r="HW279" s="13"/>
      <c r="HX279" s="13"/>
      <c r="HY279" s="13"/>
      <c r="HZ279" s="13"/>
      <c r="IA279" s="13"/>
      <c r="IB279" s="13"/>
      <c r="IC279" s="13"/>
      <c r="ID279" s="13"/>
      <c r="IE279" s="13"/>
      <c r="IF279" s="13"/>
      <c r="IG279" s="13"/>
      <c r="IH279" s="13"/>
      <c r="II279" s="13"/>
      <c r="IJ279" s="13"/>
      <c r="IK279" s="13"/>
      <c r="IL279" s="13"/>
      <c r="IM279" s="13"/>
      <c r="IN279" s="13"/>
      <c r="IO279" s="13"/>
      <c r="IP279" s="13"/>
      <c r="IQ279" s="13"/>
      <c r="IR279" s="13"/>
      <c r="IS279" s="13"/>
      <c r="IT279" s="13"/>
      <c r="IU279" s="13"/>
      <c r="IV279" s="13"/>
    </row>
    <row r="280" spans="1:256" s="14" customFormat="1" ht="37.5" customHeight="1" x14ac:dyDescent="0.25">
      <c r="A280" s="194"/>
      <c r="B280" s="250"/>
      <c r="C280" s="224"/>
      <c r="D280" s="210"/>
      <c r="E280" s="135" t="s">
        <v>488</v>
      </c>
      <c r="F280" s="115" t="s">
        <v>115</v>
      </c>
      <c r="G280" s="115" t="s">
        <v>489</v>
      </c>
      <c r="H280" s="202"/>
      <c r="I280" s="202"/>
      <c r="J280" s="202"/>
      <c r="K280" s="202"/>
      <c r="L280" s="202"/>
      <c r="M280" s="202"/>
      <c r="N280" s="174"/>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c r="HT280" s="13"/>
      <c r="HU280" s="13"/>
      <c r="HV280" s="13"/>
      <c r="HW280" s="13"/>
      <c r="HX280" s="13"/>
      <c r="HY280" s="13"/>
      <c r="HZ280" s="13"/>
      <c r="IA280" s="13"/>
      <c r="IB280" s="13"/>
      <c r="IC280" s="13"/>
      <c r="ID280" s="13"/>
      <c r="IE280" s="13"/>
      <c r="IF280" s="13"/>
      <c r="IG280" s="13"/>
      <c r="IH280" s="13"/>
      <c r="II280" s="13"/>
      <c r="IJ280" s="13"/>
      <c r="IK280" s="13"/>
      <c r="IL280" s="13"/>
      <c r="IM280" s="13"/>
      <c r="IN280" s="13"/>
      <c r="IO280" s="13"/>
      <c r="IP280" s="13"/>
      <c r="IQ280" s="13"/>
      <c r="IR280" s="13"/>
      <c r="IS280" s="13"/>
      <c r="IT280" s="13"/>
      <c r="IU280" s="13"/>
      <c r="IV280" s="13"/>
    </row>
    <row r="281" spans="1:256" s="14" customFormat="1" ht="37.5" customHeight="1" x14ac:dyDescent="0.25">
      <c r="A281" s="194"/>
      <c r="B281" s="250"/>
      <c r="C281" s="224"/>
      <c r="D281" s="210"/>
      <c r="E281" s="135" t="s">
        <v>1609</v>
      </c>
      <c r="F281" s="115" t="s">
        <v>115</v>
      </c>
      <c r="G281" s="115" t="s">
        <v>1610</v>
      </c>
      <c r="H281" s="202"/>
      <c r="I281" s="202"/>
      <c r="J281" s="202"/>
      <c r="K281" s="202"/>
      <c r="L281" s="202"/>
      <c r="M281" s="202"/>
      <c r="N281" s="174"/>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c r="HT281" s="13"/>
      <c r="HU281" s="13"/>
      <c r="HV281" s="13"/>
      <c r="HW281" s="13"/>
      <c r="HX281" s="13"/>
      <c r="HY281" s="13"/>
      <c r="HZ281" s="13"/>
      <c r="IA281" s="13"/>
      <c r="IB281" s="13"/>
      <c r="IC281" s="13"/>
      <c r="ID281" s="13"/>
      <c r="IE281" s="13"/>
      <c r="IF281" s="13"/>
      <c r="IG281" s="13"/>
      <c r="IH281" s="13"/>
      <c r="II281" s="13"/>
      <c r="IJ281" s="13"/>
      <c r="IK281" s="13"/>
      <c r="IL281" s="13"/>
      <c r="IM281" s="13"/>
      <c r="IN281" s="13"/>
      <c r="IO281" s="13"/>
      <c r="IP281" s="13"/>
      <c r="IQ281" s="13"/>
      <c r="IR281" s="13"/>
      <c r="IS281" s="13"/>
      <c r="IT281" s="13"/>
      <c r="IU281" s="13"/>
      <c r="IV281" s="13"/>
    </row>
    <row r="282" spans="1:256" s="14" customFormat="1" ht="37.5" customHeight="1" x14ac:dyDescent="0.25">
      <c r="A282" s="194"/>
      <c r="B282" s="250"/>
      <c r="C282" s="224"/>
      <c r="D282" s="210"/>
      <c r="E282" s="135" t="s">
        <v>1512</v>
      </c>
      <c r="F282" s="115" t="s">
        <v>115</v>
      </c>
      <c r="G282" s="115" t="s">
        <v>1611</v>
      </c>
      <c r="H282" s="202"/>
      <c r="I282" s="202"/>
      <c r="J282" s="202"/>
      <c r="K282" s="202"/>
      <c r="L282" s="202"/>
      <c r="M282" s="202"/>
      <c r="N282" s="174"/>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c r="HU282" s="13"/>
      <c r="HV282" s="13"/>
      <c r="HW282" s="13"/>
      <c r="HX282" s="13"/>
      <c r="HY282" s="13"/>
      <c r="HZ282" s="13"/>
      <c r="IA282" s="13"/>
      <c r="IB282" s="13"/>
      <c r="IC282" s="13"/>
      <c r="ID282" s="13"/>
      <c r="IE282" s="13"/>
      <c r="IF282" s="13"/>
      <c r="IG282" s="13"/>
      <c r="IH282" s="13"/>
      <c r="II282" s="13"/>
      <c r="IJ282" s="13"/>
      <c r="IK282" s="13"/>
      <c r="IL282" s="13"/>
      <c r="IM282" s="13"/>
      <c r="IN282" s="13"/>
      <c r="IO282" s="13"/>
      <c r="IP282" s="13"/>
      <c r="IQ282" s="13"/>
      <c r="IR282" s="13"/>
      <c r="IS282" s="13"/>
      <c r="IT282" s="13"/>
      <c r="IU282" s="13"/>
      <c r="IV282" s="13"/>
    </row>
    <row r="283" spans="1:256" s="13" customFormat="1" ht="82.5" customHeight="1" x14ac:dyDescent="0.25">
      <c r="A283" s="194"/>
      <c r="B283" s="250"/>
      <c r="C283" s="223" t="s">
        <v>752</v>
      </c>
      <c r="D283" s="198" t="s">
        <v>1116</v>
      </c>
      <c r="E283" s="148" t="s">
        <v>1090</v>
      </c>
      <c r="F283" s="104" t="s">
        <v>115</v>
      </c>
      <c r="G283" s="104" t="s">
        <v>1360</v>
      </c>
      <c r="H283" s="201">
        <v>2226.6</v>
      </c>
      <c r="I283" s="201">
        <v>2226.5</v>
      </c>
      <c r="J283" s="201">
        <v>0</v>
      </c>
      <c r="K283" s="201">
        <v>900</v>
      </c>
      <c r="L283" s="201">
        <v>0</v>
      </c>
      <c r="M283" s="201">
        <v>0</v>
      </c>
      <c r="N283" s="267" t="s">
        <v>1328</v>
      </c>
    </row>
    <row r="284" spans="1:256" s="13" customFormat="1" ht="71.25" customHeight="1" x14ac:dyDescent="0.25">
      <c r="A284" s="194"/>
      <c r="B284" s="250"/>
      <c r="C284" s="224"/>
      <c r="D284" s="210"/>
      <c r="E284" s="148" t="s">
        <v>1091</v>
      </c>
      <c r="F284" s="130" t="s">
        <v>115</v>
      </c>
      <c r="G284" s="43" t="s">
        <v>209</v>
      </c>
      <c r="H284" s="202"/>
      <c r="I284" s="202"/>
      <c r="J284" s="202"/>
      <c r="K284" s="202"/>
      <c r="L284" s="202"/>
      <c r="M284" s="202"/>
      <c r="N284" s="283"/>
    </row>
    <row r="285" spans="1:256" s="13" customFormat="1" ht="40.5" customHeight="1" x14ac:dyDescent="0.25">
      <c r="A285" s="194"/>
      <c r="B285" s="250"/>
      <c r="C285" s="224"/>
      <c r="D285" s="210"/>
      <c r="E285" s="135" t="s">
        <v>1612</v>
      </c>
      <c r="F285" s="115" t="s">
        <v>115</v>
      </c>
      <c r="G285" s="115" t="s">
        <v>1613</v>
      </c>
      <c r="H285" s="202"/>
      <c r="I285" s="202"/>
      <c r="J285" s="202"/>
      <c r="K285" s="202"/>
      <c r="L285" s="202"/>
      <c r="M285" s="202"/>
      <c r="N285" s="283"/>
    </row>
    <row r="286" spans="1:256" s="13" customFormat="1" ht="40.5" customHeight="1" x14ac:dyDescent="0.25">
      <c r="A286" s="194"/>
      <c r="B286" s="250"/>
      <c r="C286" s="224"/>
      <c r="D286" s="210"/>
      <c r="E286" s="135" t="s">
        <v>1614</v>
      </c>
      <c r="F286" s="115" t="s">
        <v>115</v>
      </c>
      <c r="G286" s="115" t="s">
        <v>1615</v>
      </c>
      <c r="H286" s="202"/>
      <c r="I286" s="202"/>
      <c r="J286" s="202"/>
      <c r="K286" s="202"/>
      <c r="L286" s="202"/>
      <c r="M286" s="202"/>
      <c r="N286" s="283"/>
    </row>
    <row r="287" spans="1:256" s="13" customFormat="1" ht="60.75" customHeight="1" x14ac:dyDescent="0.25">
      <c r="A287" s="194"/>
      <c r="B287" s="250"/>
      <c r="C287" s="224"/>
      <c r="D287" s="210"/>
      <c r="E287" s="42" t="s">
        <v>688</v>
      </c>
      <c r="F287" s="43" t="s">
        <v>115</v>
      </c>
      <c r="G287" s="43" t="s">
        <v>624</v>
      </c>
      <c r="H287" s="202"/>
      <c r="I287" s="202"/>
      <c r="J287" s="202"/>
      <c r="K287" s="202"/>
      <c r="L287" s="202"/>
      <c r="M287" s="202"/>
      <c r="N287" s="283"/>
    </row>
    <row r="288" spans="1:256" s="13" customFormat="1" ht="48" customHeight="1" x14ac:dyDescent="0.25">
      <c r="A288" s="167"/>
      <c r="B288" s="251"/>
      <c r="C288" s="225"/>
      <c r="D288" s="199"/>
      <c r="E288" s="42" t="s">
        <v>965</v>
      </c>
      <c r="F288" s="43" t="s">
        <v>115</v>
      </c>
      <c r="G288" s="43" t="s">
        <v>966</v>
      </c>
      <c r="H288" s="203"/>
      <c r="I288" s="203"/>
      <c r="J288" s="203"/>
      <c r="K288" s="203"/>
      <c r="L288" s="203"/>
      <c r="M288" s="203"/>
      <c r="N288" s="268"/>
    </row>
    <row r="289" spans="1:256" s="14" customFormat="1" ht="39.75" customHeight="1" x14ac:dyDescent="0.25">
      <c r="A289" s="166" t="s">
        <v>15</v>
      </c>
      <c r="B289" s="249" t="s">
        <v>64</v>
      </c>
      <c r="C289" s="248" t="s">
        <v>753</v>
      </c>
      <c r="D289" s="177" t="s">
        <v>515</v>
      </c>
      <c r="E289" s="148" t="s">
        <v>446</v>
      </c>
      <c r="F289" s="130" t="s">
        <v>908</v>
      </c>
      <c r="G289" s="130" t="s">
        <v>409</v>
      </c>
      <c r="H289" s="214">
        <f>SUM(H293:H309)</f>
        <v>32294.5</v>
      </c>
      <c r="I289" s="214">
        <f t="shared" ref="I289:M289" si="12">SUM(I293:I309)</f>
        <v>28184.399999999998</v>
      </c>
      <c r="J289" s="214">
        <f t="shared" si="12"/>
        <v>6428.3</v>
      </c>
      <c r="K289" s="214">
        <f t="shared" si="12"/>
        <v>12581.6</v>
      </c>
      <c r="L289" s="214">
        <f t="shared" si="12"/>
        <v>10959.5</v>
      </c>
      <c r="M289" s="214">
        <f t="shared" si="12"/>
        <v>10970.5</v>
      </c>
      <c r="N289" s="164"/>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c r="IU289" s="13"/>
      <c r="IV289" s="13"/>
    </row>
    <row r="290" spans="1:256" s="14" customFormat="1" ht="51.75" customHeight="1" x14ac:dyDescent="0.25">
      <c r="A290" s="194"/>
      <c r="B290" s="250"/>
      <c r="C290" s="248"/>
      <c r="D290" s="177"/>
      <c r="E290" s="148" t="s">
        <v>185</v>
      </c>
      <c r="F290" s="130" t="s">
        <v>115</v>
      </c>
      <c r="G290" s="130" t="s">
        <v>226</v>
      </c>
      <c r="H290" s="214"/>
      <c r="I290" s="214"/>
      <c r="J290" s="214"/>
      <c r="K290" s="214"/>
      <c r="L290" s="214"/>
      <c r="M290" s="214"/>
      <c r="N290" s="164"/>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c r="IU290" s="13"/>
      <c r="IV290" s="13"/>
    </row>
    <row r="291" spans="1:256" s="14" customFormat="1" ht="48.75" customHeight="1" x14ac:dyDescent="0.25">
      <c r="A291" s="194"/>
      <c r="B291" s="250"/>
      <c r="C291" s="248"/>
      <c r="D291" s="177"/>
      <c r="E291" s="148" t="s">
        <v>40</v>
      </c>
      <c r="F291" s="130" t="s">
        <v>41</v>
      </c>
      <c r="G291" s="130" t="s">
        <v>226</v>
      </c>
      <c r="H291" s="214"/>
      <c r="I291" s="214"/>
      <c r="J291" s="214"/>
      <c r="K291" s="214"/>
      <c r="L291" s="214"/>
      <c r="M291" s="214"/>
      <c r="N291" s="164"/>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c r="IU291" s="13"/>
      <c r="IV291" s="13"/>
    </row>
    <row r="292" spans="1:256" s="14" customFormat="1" ht="34.5" customHeight="1" x14ac:dyDescent="0.25">
      <c r="A292" s="194"/>
      <c r="B292" s="250"/>
      <c r="C292" s="248"/>
      <c r="D292" s="177"/>
      <c r="E292" s="148" t="s">
        <v>112</v>
      </c>
      <c r="F292" s="130"/>
      <c r="G292" s="130"/>
      <c r="H292" s="111"/>
      <c r="I292" s="111"/>
      <c r="J292" s="111"/>
      <c r="K292" s="111"/>
      <c r="L292" s="111"/>
      <c r="M292" s="111"/>
      <c r="N292" s="109"/>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c r="HU292" s="13"/>
      <c r="HV292" s="13"/>
      <c r="HW292" s="13"/>
      <c r="HX292" s="13"/>
      <c r="HY292" s="13"/>
      <c r="HZ292" s="13"/>
      <c r="IA292" s="13"/>
      <c r="IB292" s="13"/>
      <c r="IC292" s="13"/>
      <c r="ID292" s="13"/>
      <c r="IE292" s="13"/>
      <c r="IF292" s="13"/>
      <c r="IG292" s="13"/>
      <c r="IH292" s="13"/>
      <c r="II292" s="13"/>
      <c r="IJ292" s="13"/>
      <c r="IK292" s="13"/>
      <c r="IL292" s="13"/>
      <c r="IM292" s="13"/>
      <c r="IN292" s="13"/>
      <c r="IO292" s="13"/>
      <c r="IP292" s="13"/>
      <c r="IQ292" s="13"/>
      <c r="IR292" s="13"/>
      <c r="IS292" s="13"/>
      <c r="IT292" s="13"/>
      <c r="IU292" s="13"/>
      <c r="IV292" s="13"/>
    </row>
    <row r="293" spans="1:256" s="14" customFormat="1" ht="66.75" customHeight="1" x14ac:dyDescent="0.25">
      <c r="A293" s="194"/>
      <c r="B293" s="250"/>
      <c r="C293" s="248" t="s">
        <v>754</v>
      </c>
      <c r="D293" s="177" t="s">
        <v>78</v>
      </c>
      <c r="E293" s="135" t="s">
        <v>1064</v>
      </c>
      <c r="F293" s="79" t="s">
        <v>115</v>
      </c>
      <c r="G293" s="115" t="s">
        <v>660</v>
      </c>
      <c r="H293" s="201">
        <f>10720.9+6210.6</f>
        <v>16931.5</v>
      </c>
      <c r="I293" s="201">
        <f>10720.9+6036.1</f>
        <v>16757</v>
      </c>
      <c r="J293" s="201">
        <f>0</f>
        <v>0</v>
      </c>
      <c r="K293" s="214">
        <f>4519.5</f>
        <v>4519.5</v>
      </c>
      <c r="L293" s="201">
        <v>4531.2</v>
      </c>
      <c r="M293" s="201">
        <v>4542.2</v>
      </c>
      <c r="N293" s="164" t="s">
        <v>1063</v>
      </c>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c r="HU293" s="13"/>
      <c r="HV293" s="13"/>
      <c r="HW293" s="13"/>
      <c r="HX293" s="13"/>
      <c r="HY293" s="13"/>
      <c r="HZ293" s="13"/>
      <c r="IA293" s="13"/>
      <c r="IB293" s="13"/>
      <c r="IC293" s="13"/>
      <c r="ID293" s="13"/>
      <c r="IE293" s="13"/>
      <c r="IF293" s="13"/>
      <c r="IG293" s="13"/>
      <c r="IH293" s="13"/>
      <c r="II293" s="13"/>
      <c r="IJ293" s="13"/>
      <c r="IK293" s="13"/>
      <c r="IL293" s="13"/>
      <c r="IM293" s="13"/>
      <c r="IN293" s="13"/>
      <c r="IO293" s="13"/>
      <c r="IP293" s="13"/>
      <c r="IQ293" s="13"/>
      <c r="IR293" s="13"/>
      <c r="IS293" s="13"/>
      <c r="IT293" s="13"/>
      <c r="IU293" s="13"/>
      <c r="IV293" s="13"/>
    </row>
    <row r="294" spans="1:256" s="14" customFormat="1" ht="50.25" customHeight="1" x14ac:dyDescent="0.25">
      <c r="A294" s="194"/>
      <c r="B294" s="250"/>
      <c r="C294" s="248"/>
      <c r="D294" s="177"/>
      <c r="E294" s="135" t="s">
        <v>1065</v>
      </c>
      <c r="F294" s="79" t="s">
        <v>115</v>
      </c>
      <c r="G294" s="115" t="s">
        <v>1066</v>
      </c>
      <c r="H294" s="202"/>
      <c r="I294" s="202"/>
      <c r="J294" s="202"/>
      <c r="K294" s="214"/>
      <c r="L294" s="202"/>
      <c r="M294" s="202"/>
      <c r="N294" s="164"/>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c r="HU294" s="13"/>
      <c r="HV294" s="13"/>
      <c r="HW294" s="13"/>
      <c r="HX294" s="13"/>
      <c r="HY294" s="13"/>
      <c r="HZ294" s="13"/>
      <c r="IA294" s="13"/>
      <c r="IB294" s="13"/>
      <c r="IC294" s="13"/>
      <c r="ID294" s="13"/>
      <c r="IE294" s="13"/>
      <c r="IF294" s="13"/>
      <c r="IG294" s="13"/>
      <c r="IH294" s="13"/>
      <c r="II294" s="13"/>
      <c r="IJ294" s="13"/>
      <c r="IK294" s="13"/>
      <c r="IL294" s="13"/>
      <c r="IM294" s="13"/>
      <c r="IN294" s="13"/>
      <c r="IO294" s="13"/>
      <c r="IP294" s="13"/>
      <c r="IQ294" s="13"/>
      <c r="IR294" s="13"/>
      <c r="IS294" s="13"/>
      <c r="IT294" s="13"/>
      <c r="IU294" s="13"/>
      <c r="IV294" s="13"/>
    </row>
    <row r="295" spans="1:256" s="14" customFormat="1" ht="57" customHeight="1" x14ac:dyDescent="0.25">
      <c r="A295" s="194"/>
      <c r="B295" s="250"/>
      <c r="C295" s="248"/>
      <c r="D295" s="177"/>
      <c r="E295" s="135" t="s">
        <v>940</v>
      </c>
      <c r="F295" s="79" t="s">
        <v>115</v>
      </c>
      <c r="G295" s="115" t="s">
        <v>508</v>
      </c>
      <c r="H295" s="202"/>
      <c r="I295" s="202"/>
      <c r="J295" s="202"/>
      <c r="K295" s="214"/>
      <c r="L295" s="202"/>
      <c r="M295" s="202"/>
      <c r="N295" s="164"/>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c r="HU295" s="13"/>
      <c r="HV295" s="13"/>
      <c r="HW295" s="13"/>
      <c r="HX295" s="13"/>
      <c r="HY295" s="13"/>
      <c r="HZ295" s="13"/>
      <c r="IA295" s="13"/>
      <c r="IB295" s="13"/>
      <c r="IC295" s="13"/>
      <c r="ID295" s="13"/>
      <c r="IE295" s="13"/>
      <c r="IF295" s="13"/>
      <c r="IG295" s="13"/>
      <c r="IH295" s="13"/>
      <c r="II295" s="13"/>
      <c r="IJ295" s="13"/>
      <c r="IK295" s="13"/>
      <c r="IL295" s="13"/>
      <c r="IM295" s="13"/>
      <c r="IN295" s="13"/>
      <c r="IO295" s="13"/>
      <c r="IP295" s="13"/>
      <c r="IQ295" s="13"/>
      <c r="IR295" s="13"/>
      <c r="IS295" s="13"/>
      <c r="IT295" s="13"/>
      <c r="IU295" s="13"/>
      <c r="IV295" s="13"/>
    </row>
    <row r="296" spans="1:256" s="14" customFormat="1" ht="68.25" customHeight="1" x14ac:dyDescent="0.25">
      <c r="A296" s="194"/>
      <c r="B296" s="250"/>
      <c r="C296" s="248"/>
      <c r="D296" s="177"/>
      <c r="E296" s="135" t="s">
        <v>1517</v>
      </c>
      <c r="F296" s="79" t="s">
        <v>115</v>
      </c>
      <c r="G296" s="115" t="s">
        <v>1518</v>
      </c>
      <c r="H296" s="202"/>
      <c r="I296" s="202"/>
      <c r="J296" s="202"/>
      <c r="K296" s="214"/>
      <c r="L296" s="202"/>
      <c r="M296" s="202"/>
      <c r="N296" s="164"/>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c r="HU296" s="13"/>
      <c r="HV296" s="13"/>
      <c r="HW296" s="13"/>
      <c r="HX296" s="13"/>
      <c r="HY296" s="13"/>
      <c r="HZ296" s="13"/>
      <c r="IA296" s="13"/>
      <c r="IB296" s="13"/>
      <c r="IC296" s="13"/>
      <c r="ID296" s="13"/>
      <c r="IE296" s="13"/>
      <c r="IF296" s="13"/>
      <c r="IG296" s="13"/>
      <c r="IH296" s="13"/>
      <c r="II296" s="13"/>
      <c r="IJ296" s="13"/>
      <c r="IK296" s="13"/>
      <c r="IL296" s="13"/>
      <c r="IM296" s="13"/>
      <c r="IN296" s="13"/>
      <c r="IO296" s="13"/>
      <c r="IP296" s="13"/>
      <c r="IQ296" s="13"/>
      <c r="IR296" s="13"/>
      <c r="IS296" s="13"/>
      <c r="IT296" s="13"/>
      <c r="IU296" s="13"/>
      <c r="IV296" s="13"/>
    </row>
    <row r="297" spans="1:256" s="14" customFormat="1" ht="57" customHeight="1" x14ac:dyDescent="0.25">
      <c r="A297" s="194"/>
      <c r="B297" s="250"/>
      <c r="C297" s="248"/>
      <c r="D297" s="177"/>
      <c r="E297" s="135" t="s">
        <v>335</v>
      </c>
      <c r="F297" s="79" t="s">
        <v>115</v>
      </c>
      <c r="G297" s="115" t="s">
        <v>1516</v>
      </c>
      <c r="H297" s="202"/>
      <c r="I297" s="202"/>
      <c r="J297" s="202"/>
      <c r="K297" s="214"/>
      <c r="L297" s="202"/>
      <c r="M297" s="202"/>
      <c r="N297" s="164"/>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c r="HT297" s="13"/>
      <c r="HU297" s="13"/>
      <c r="HV297" s="13"/>
      <c r="HW297" s="13"/>
      <c r="HX297" s="13"/>
      <c r="HY297" s="13"/>
      <c r="HZ297" s="13"/>
      <c r="IA297" s="13"/>
      <c r="IB297" s="13"/>
      <c r="IC297" s="13"/>
      <c r="ID297" s="13"/>
      <c r="IE297" s="13"/>
      <c r="IF297" s="13"/>
      <c r="IG297" s="13"/>
      <c r="IH297" s="13"/>
      <c r="II297" s="13"/>
      <c r="IJ297" s="13"/>
      <c r="IK297" s="13"/>
      <c r="IL297" s="13"/>
      <c r="IM297" s="13"/>
      <c r="IN297" s="13"/>
      <c r="IO297" s="13"/>
      <c r="IP297" s="13"/>
      <c r="IQ297" s="13"/>
      <c r="IR297" s="13"/>
      <c r="IS297" s="13"/>
      <c r="IT297" s="13"/>
      <c r="IU297" s="13"/>
      <c r="IV297" s="13"/>
    </row>
    <row r="298" spans="1:256" s="14" customFormat="1" ht="61.5" customHeight="1" x14ac:dyDescent="0.25">
      <c r="A298" s="194"/>
      <c r="B298" s="250"/>
      <c r="C298" s="248"/>
      <c r="D298" s="177"/>
      <c r="E298" s="148" t="s">
        <v>1513</v>
      </c>
      <c r="F298" s="130" t="s">
        <v>325</v>
      </c>
      <c r="G298" s="51" t="s">
        <v>326</v>
      </c>
      <c r="H298" s="203"/>
      <c r="I298" s="203"/>
      <c r="J298" s="203"/>
      <c r="K298" s="214"/>
      <c r="L298" s="203"/>
      <c r="M298" s="203"/>
      <c r="N298" s="164"/>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c r="HT298" s="13"/>
      <c r="HU298" s="13"/>
      <c r="HV298" s="13"/>
      <c r="HW298" s="13"/>
      <c r="HX298" s="13"/>
      <c r="HY298" s="13"/>
      <c r="HZ298" s="13"/>
      <c r="IA298" s="13"/>
      <c r="IB298" s="13"/>
      <c r="IC298" s="13"/>
      <c r="ID298" s="13"/>
      <c r="IE298" s="13"/>
      <c r="IF298" s="13"/>
      <c r="IG298" s="13"/>
      <c r="IH298" s="13"/>
      <c r="II298" s="13"/>
      <c r="IJ298" s="13"/>
      <c r="IK298" s="13"/>
      <c r="IL298" s="13"/>
      <c r="IM298" s="13"/>
      <c r="IN298" s="13"/>
      <c r="IO298" s="13"/>
      <c r="IP298" s="13"/>
      <c r="IQ298" s="13"/>
      <c r="IR298" s="13"/>
      <c r="IS298" s="13"/>
      <c r="IT298" s="13"/>
      <c r="IU298" s="13"/>
      <c r="IV298" s="13"/>
    </row>
    <row r="299" spans="1:256" s="14" customFormat="1" ht="66.75" customHeight="1" x14ac:dyDescent="0.25">
      <c r="A299" s="194"/>
      <c r="B299" s="250"/>
      <c r="C299" s="223" t="s">
        <v>755</v>
      </c>
      <c r="D299" s="198" t="s">
        <v>78</v>
      </c>
      <c r="E299" s="135" t="s">
        <v>940</v>
      </c>
      <c r="F299" s="79" t="s">
        <v>115</v>
      </c>
      <c r="G299" s="115" t="s">
        <v>508</v>
      </c>
      <c r="H299" s="201">
        <v>1400.6</v>
      </c>
      <c r="I299" s="201">
        <v>1400.6</v>
      </c>
      <c r="J299" s="201">
        <v>6428.3</v>
      </c>
      <c r="K299" s="201">
        <v>6562.1</v>
      </c>
      <c r="L299" s="201">
        <v>6428.3</v>
      </c>
      <c r="M299" s="201">
        <v>6428.3</v>
      </c>
      <c r="N299" s="173" t="s">
        <v>1331</v>
      </c>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c r="HT299" s="13"/>
      <c r="HU299" s="13"/>
      <c r="HV299" s="13"/>
      <c r="HW299" s="13"/>
      <c r="HX299" s="13"/>
      <c r="HY299" s="13"/>
      <c r="HZ299" s="13"/>
      <c r="IA299" s="13"/>
      <c r="IB299" s="13"/>
      <c r="IC299" s="13"/>
      <c r="ID299" s="13"/>
      <c r="IE299" s="13"/>
      <c r="IF299" s="13"/>
      <c r="IG299" s="13"/>
      <c r="IH299" s="13"/>
      <c r="II299" s="13"/>
      <c r="IJ299" s="13"/>
      <c r="IK299" s="13"/>
      <c r="IL299" s="13"/>
      <c r="IM299" s="13"/>
      <c r="IN299" s="13"/>
      <c r="IO299" s="13"/>
      <c r="IP299" s="13"/>
      <c r="IQ299" s="13"/>
      <c r="IR299" s="13"/>
      <c r="IS299" s="13"/>
      <c r="IT299" s="13"/>
      <c r="IU299" s="13"/>
      <c r="IV299" s="13"/>
    </row>
    <row r="300" spans="1:256" s="14" customFormat="1" ht="39.75" customHeight="1" x14ac:dyDescent="0.25">
      <c r="A300" s="194"/>
      <c r="B300" s="250"/>
      <c r="C300" s="224"/>
      <c r="D300" s="210"/>
      <c r="E300" s="135" t="s">
        <v>1609</v>
      </c>
      <c r="F300" s="115" t="s">
        <v>115</v>
      </c>
      <c r="G300" s="115" t="s">
        <v>1610</v>
      </c>
      <c r="H300" s="202"/>
      <c r="I300" s="202"/>
      <c r="J300" s="202"/>
      <c r="K300" s="202"/>
      <c r="L300" s="202"/>
      <c r="M300" s="202"/>
      <c r="N300" s="174"/>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c r="HT300" s="13"/>
      <c r="HU300" s="13"/>
      <c r="HV300" s="13"/>
      <c r="HW300" s="13"/>
      <c r="HX300" s="13"/>
      <c r="HY300" s="13"/>
      <c r="HZ300" s="13"/>
      <c r="IA300" s="13"/>
      <c r="IB300" s="13"/>
      <c r="IC300" s="13"/>
      <c r="ID300" s="13"/>
      <c r="IE300" s="13"/>
      <c r="IF300" s="13"/>
      <c r="IG300" s="13"/>
      <c r="IH300" s="13"/>
      <c r="II300" s="13"/>
      <c r="IJ300" s="13"/>
      <c r="IK300" s="13"/>
      <c r="IL300" s="13"/>
      <c r="IM300" s="13"/>
      <c r="IN300" s="13"/>
      <c r="IO300" s="13"/>
      <c r="IP300" s="13"/>
      <c r="IQ300" s="13"/>
      <c r="IR300" s="13"/>
      <c r="IS300" s="13"/>
      <c r="IT300" s="13"/>
      <c r="IU300" s="13"/>
      <c r="IV300" s="13"/>
    </row>
    <row r="301" spans="1:256" s="14" customFormat="1" ht="39.75" customHeight="1" x14ac:dyDescent="0.25">
      <c r="A301" s="194"/>
      <c r="B301" s="250"/>
      <c r="C301" s="224"/>
      <c r="D301" s="210"/>
      <c r="E301" s="135" t="s">
        <v>1512</v>
      </c>
      <c r="F301" s="115" t="s">
        <v>115</v>
      </c>
      <c r="G301" s="115" t="s">
        <v>1611</v>
      </c>
      <c r="H301" s="202"/>
      <c r="I301" s="202"/>
      <c r="J301" s="202"/>
      <c r="K301" s="202"/>
      <c r="L301" s="202"/>
      <c r="M301" s="202"/>
      <c r="N301" s="174"/>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c r="HT301" s="13"/>
      <c r="HU301" s="13"/>
      <c r="HV301" s="13"/>
      <c r="HW301" s="13"/>
      <c r="HX301" s="13"/>
      <c r="HY301" s="13"/>
      <c r="HZ301" s="13"/>
      <c r="IA301" s="13"/>
      <c r="IB301" s="13"/>
      <c r="IC301" s="13"/>
      <c r="ID301" s="13"/>
      <c r="IE301" s="13"/>
      <c r="IF301" s="13"/>
      <c r="IG301" s="13"/>
      <c r="IH301" s="13"/>
      <c r="II301" s="13"/>
      <c r="IJ301" s="13"/>
      <c r="IK301" s="13"/>
      <c r="IL301" s="13"/>
      <c r="IM301" s="13"/>
      <c r="IN301" s="13"/>
      <c r="IO301" s="13"/>
      <c r="IP301" s="13"/>
      <c r="IQ301" s="13"/>
      <c r="IR301" s="13"/>
      <c r="IS301" s="13"/>
      <c r="IT301" s="13"/>
      <c r="IU301" s="13"/>
      <c r="IV301" s="13"/>
    </row>
    <row r="302" spans="1:256" s="14" customFormat="1" ht="66.75" customHeight="1" x14ac:dyDescent="0.25">
      <c r="A302" s="194"/>
      <c r="B302" s="250"/>
      <c r="C302" s="224"/>
      <c r="D302" s="210"/>
      <c r="E302" s="135" t="s">
        <v>1604</v>
      </c>
      <c r="F302" s="79" t="s">
        <v>115</v>
      </c>
      <c r="G302" s="115" t="s">
        <v>1605</v>
      </c>
      <c r="H302" s="202"/>
      <c r="I302" s="202"/>
      <c r="J302" s="202"/>
      <c r="K302" s="202"/>
      <c r="L302" s="202"/>
      <c r="M302" s="202"/>
      <c r="N302" s="174"/>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c r="HT302" s="13"/>
      <c r="HU302" s="13"/>
      <c r="HV302" s="13"/>
      <c r="HW302" s="13"/>
      <c r="HX302" s="13"/>
      <c r="HY302" s="13"/>
      <c r="HZ302" s="13"/>
      <c r="IA302" s="13"/>
      <c r="IB302" s="13"/>
      <c r="IC302" s="13"/>
      <c r="ID302" s="13"/>
      <c r="IE302" s="13"/>
      <c r="IF302" s="13"/>
      <c r="IG302" s="13"/>
      <c r="IH302" s="13"/>
      <c r="II302" s="13"/>
      <c r="IJ302" s="13"/>
      <c r="IK302" s="13"/>
      <c r="IL302" s="13"/>
      <c r="IM302" s="13"/>
      <c r="IN302" s="13"/>
      <c r="IO302" s="13"/>
      <c r="IP302" s="13"/>
      <c r="IQ302" s="13"/>
      <c r="IR302" s="13"/>
      <c r="IS302" s="13"/>
      <c r="IT302" s="13"/>
      <c r="IU302" s="13"/>
      <c r="IV302" s="13"/>
    </row>
    <row r="303" spans="1:256" s="14" customFormat="1" ht="66.75" customHeight="1" x14ac:dyDescent="0.25">
      <c r="A303" s="194"/>
      <c r="B303" s="250"/>
      <c r="C303" s="224"/>
      <c r="D303" s="210"/>
      <c r="E303" s="135" t="s">
        <v>520</v>
      </c>
      <c r="F303" s="115" t="s">
        <v>115</v>
      </c>
      <c r="G303" s="115" t="s">
        <v>646</v>
      </c>
      <c r="H303" s="202"/>
      <c r="I303" s="202"/>
      <c r="J303" s="202"/>
      <c r="K303" s="202"/>
      <c r="L303" s="202"/>
      <c r="M303" s="202"/>
      <c r="N303" s="174"/>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c r="HT303" s="13"/>
      <c r="HU303" s="13"/>
      <c r="HV303" s="13"/>
      <c r="HW303" s="13"/>
      <c r="HX303" s="13"/>
      <c r="HY303" s="13"/>
      <c r="HZ303" s="13"/>
      <c r="IA303" s="13"/>
      <c r="IB303" s="13"/>
      <c r="IC303" s="13"/>
      <c r="ID303" s="13"/>
      <c r="IE303" s="13"/>
      <c r="IF303" s="13"/>
      <c r="IG303" s="13"/>
      <c r="IH303" s="13"/>
      <c r="II303" s="13"/>
      <c r="IJ303" s="13"/>
      <c r="IK303" s="13"/>
      <c r="IL303" s="13"/>
      <c r="IM303" s="13"/>
      <c r="IN303" s="13"/>
      <c r="IO303" s="13"/>
      <c r="IP303" s="13"/>
      <c r="IQ303" s="13"/>
      <c r="IR303" s="13"/>
      <c r="IS303" s="13"/>
      <c r="IT303" s="13"/>
      <c r="IU303" s="13"/>
      <c r="IV303" s="13"/>
    </row>
    <row r="304" spans="1:256" s="14" customFormat="1" ht="66.75" customHeight="1" x14ac:dyDescent="0.25">
      <c r="A304" s="194"/>
      <c r="B304" s="250"/>
      <c r="C304" s="225"/>
      <c r="D304" s="199"/>
      <c r="E304" s="80" t="s">
        <v>633</v>
      </c>
      <c r="F304" s="58" t="s">
        <v>115</v>
      </c>
      <c r="G304" s="152" t="s">
        <v>1351</v>
      </c>
      <c r="H304" s="203"/>
      <c r="I304" s="203"/>
      <c r="J304" s="203"/>
      <c r="K304" s="203"/>
      <c r="L304" s="203"/>
      <c r="M304" s="203"/>
      <c r="N304" s="175"/>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c r="HT304" s="13"/>
      <c r="HU304" s="13"/>
      <c r="HV304" s="13"/>
      <c r="HW304" s="13"/>
      <c r="HX304" s="13"/>
      <c r="HY304" s="13"/>
      <c r="HZ304" s="13"/>
      <c r="IA304" s="13"/>
      <c r="IB304" s="13"/>
      <c r="IC304" s="13"/>
      <c r="ID304" s="13"/>
      <c r="IE304" s="13"/>
      <c r="IF304" s="13"/>
      <c r="IG304" s="13"/>
      <c r="IH304" s="13"/>
      <c r="II304" s="13"/>
      <c r="IJ304" s="13"/>
      <c r="IK304" s="13"/>
      <c r="IL304" s="13"/>
      <c r="IM304" s="13"/>
      <c r="IN304" s="13"/>
      <c r="IO304" s="13"/>
      <c r="IP304" s="13"/>
      <c r="IQ304" s="13"/>
      <c r="IR304" s="13"/>
      <c r="IS304" s="13"/>
      <c r="IT304" s="13"/>
      <c r="IU304" s="13"/>
      <c r="IV304" s="13"/>
    </row>
    <row r="305" spans="1:256" s="14" customFormat="1" ht="87" customHeight="1" x14ac:dyDescent="0.25">
      <c r="A305" s="194"/>
      <c r="B305" s="250"/>
      <c r="C305" s="223" t="s">
        <v>756</v>
      </c>
      <c r="D305" s="198" t="s">
        <v>104</v>
      </c>
      <c r="E305" s="148" t="s">
        <v>1090</v>
      </c>
      <c r="F305" s="104" t="s">
        <v>115</v>
      </c>
      <c r="G305" s="104" t="s">
        <v>1360</v>
      </c>
      <c r="H305" s="201">
        <v>13962.4</v>
      </c>
      <c r="I305" s="201">
        <v>10026.799999999999</v>
      </c>
      <c r="J305" s="201">
        <v>0</v>
      </c>
      <c r="K305" s="201">
        <v>1500</v>
      </c>
      <c r="L305" s="201">
        <v>0</v>
      </c>
      <c r="M305" s="201">
        <v>0</v>
      </c>
      <c r="N305" s="173" t="s">
        <v>1621</v>
      </c>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c r="HT305" s="13"/>
      <c r="HU305" s="13"/>
      <c r="HV305" s="13"/>
      <c r="HW305" s="13"/>
      <c r="HX305" s="13"/>
      <c r="HY305" s="13"/>
      <c r="HZ305" s="13"/>
      <c r="IA305" s="13"/>
      <c r="IB305" s="13"/>
      <c r="IC305" s="13"/>
      <c r="ID305" s="13"/>
      <c r="IE305" s="13"/>
      <c r="IF305" s="13"/>
      <c r="IG305" s="13"/>
      <c r="IH305" s="13"/>
      <c r="II305" s="13"/>
      <c r="IJ305" s="13"/>
      <c r="IK305" s="13"/>
      <c r="IL305" s="13"/>
      <c r="IM305" s="13"/>
      <c r="IN305" s="13"/>
      <c r="IO305" s="13"/>
      <c r="IP305" s="13"/>
      <c r="IQ305" s="13"/>
      <c r="IR305" s="13"/>
      <c r="IS305" s="13"/>
      <c r="IT305" s="13"/>
      <c r="IU305" s="13"/>
      <c r="IV305" s="13"/>
    </row>
    <row r="306" spans="1:256" s="14" customFormat="1" ht="73.5" customHeight="1" x14ac:dyDescent="0.25">
      <c r="A306" s="194"/>
      <c r="B306" s="250"/>
      <c r="C306" s="224"/>
      <c r="D306" s="210"/>
      <c r="E306" s="148" t="s">
        <v>1091</v>
      </c>
      <c r="F306" s="130" t="s">
        <v>115</v>
      </c>
      <c r="G306" s="43" t="s">
        <v>209</v>
      </c>
      <c r="H306" s="202"/>
      <c r="I306" s="202"/>
      <c r="J306" s="202"/>
      <c r="K306" s="202"/>
      <c r="L306" s="202"/>
      <c r="M306" s="202"/>
      <c r="N306" s="174"/>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c r="HT306" s="13"/>
      <c r="HU306" s="13"/>
      <c r="HV306" s="13"/>
      <c r="HW306" s="13"/>
      <c r="HX306" s="13"/>
      <c r="HY306" s="13"/>
      <c r="HZ306" s="13"/>
      <c r="IA306" s="13"/>
      <c r="IB306" s="13"/>
      <c r="IC306" s="13"/>
      <c r="ID306" s="13"/>
      <c r="IE306" s="13"/>
      <c r="IF306" s="13"/>
      <c r="IG306" s="13"/>
      <c r="IH306" s="13"/>
      <c r="II306" s="13"/>
      <c r="IJ306" s="13"/>
      <c r="IK306" s="13"/>
      <c r="IL306" s="13"/>
      <c r="IM306" s="13"/>
      <c r="IN306" s="13"/>
      <c r="IO306" s="13"/>
      <c r="IP306" s="13"/>
      <c r="IQ306" s="13"/>
      <c r="IR306" s="13"/>
      <c r="IS306" s="13"/>
      <c r="IT306" s="13"/>
      <c r="IU306" s="13"/>
      <c r="IV306" s="13"/>
    </row>
    <row r="307" spans="1:256" s="14" customFormat="1" ht="37.5" customHeight="1" x14ac:dyDescent="0.25">
      <c r="A307" s="194"/>
      <c r="B307" s="250"/>
      <c r="C307" s="224"/>
      <c r="D307" s="210"/>
      <c r="E307" s="161" t="s">
        <v>1612</v>
      </c>
      <c r="F307" s="160" t="s">
        <v>115</v>
      </c>
      <c r="G307" s="160" t="s">
        <v>1613</v>
      </c>
      <c r="H307" s="202"/>
      <c r="I307" s="202"/>
      <c r="J307" s="202"/>
      <c r="K307" s="202"/>
      <c r="L307" s="202"/>
      <c r="M307" s="202"/>
      <c r="N307" s="174"/>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c r="HT307" s="13"/>
      <c r="HU307" s="13"/>
      <c r="HV307" s="13"/>
      <c r="HW307" s="13"/>
      <c r="HX307" s="13"/>
      <c r="HY307" s="13"/>
      <c r="HZ307" s="13"/>
      <c r="IA307" s="13"/>
      <c r="IB307" s="13"/>
      <c r="IC307" s="13"/>
      <c r="ID307" s="13"/>
      <c r="IE307" s="13"/>
      <c r="IF307" s="13"/>
      <c r="IG307" s="13"/>
      <c r="IH307" s="13"/>
      <c r="II307" s="13"/>
      <c r="IJ307" s="13"/>
      <c r="IK307" s="13"/>
      <c r="IL307" s="13"/>
      <c r="IM307" s="13"/>
      <c r="IN307" s="13"/>
      <c r="IO307" s="13"/>
      <c r="IP307" s="13"/>
      <c r="IQ307" s="13"/>
      <c r="IR307" s="13"/>
      <c r="IS307" s="13"/>
      <c r="IT307" s="13"/>
      <c r="IU307" s="13"/>
      <c r="IV307" s="13"/>
    </row>
    <row r="308" spans="1:256" s="14" customFormat="1" ht="37.5" customHeight="1" x14ac:dyDescent="0.25">
      <c r="A308" s="194"/>
      <c r="B308" s="250"/>
      <c r="C308" s="224"/>
      <c r="D308" s="210"/>
      <c r="E308" s="161" t="s">
        <v>1614</v>
      </c>
      <c r="F308" s="160" t="s">
        <v>115</v>
      </c>
      <c r="G308" s="160" t="s">
        <v>1615</v>
      </c>
      <c r="H308" s="202"/>
      <c r="I308" s="202"/>
      <c r="J308" s="202"/>
      <c r="K308" s="202"/>
      <c r="L308" s="202"/>
      <c r="M308" s="202"/>
      <c r="N308" s="174"/>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c r="HU308" s="13"/>
      <c r="HV308" s="13"/>
      <c r="HW308" s="13"/>
      <c r="HX308" s="13"/>
      <c r="HY308" s="13"/>
      <c r="HZ308" s="13"/>
      <c r="IA308" s="13"/>
      <c r="IB308" s="13"/>
      <c r="IC308" s="13"/>
      <c r="ID308" s="13"/>
      <c r="IE308" s="13"/>
      <c r="IF308" s="13"/>
      <c r="IG308" s="13"/>
      <c r="IH308" s="13"/>
      <c r="II308" s="13"/>
      <c r="IJ308" s="13"/>
      <c r="IK308" s="13"/>
      <c r="IL308" s="13"/>
      <c r="IM308" s="13"/>
      <c r="IN308" s="13"/>
      <c r="IO308" s="13"/>
      <c r="IP308" s="13"/>
      <c r="IQ308" s="13"/>
      <c r="IR308" s="13"/>
      <c r="IS308" s="13"/>
      <c r="IT308" s="13"/>
      <c r="IU308" s="13"/>
      <c r="IV308" s="13"/>
    </row>
    <row r="309" spans="1:256" s="14" customFormat="1" ht="66.75" customHeight="1" x14ac:dyDescent="0.25">
      <c r="A309" s="194"/>
      <c r="B309" s="250"/>
      <c r="C309" s="224"/>
      <c r="D309" s="210"/>
      <c r="E309" s="42" t="s">
        <v>688</v>
      </c>
      <c r="F309" s="43" t="s">
        <v>115</v>
      </c>
      <c r="G309" s="43" t="s">
        <v>624</v>
      </c>
      <c r="H309" s="202"/>
      <c r="I309" s="202"/>
      <c r="J309" s="202"/>
      <c r="K309" s="202"/>
      <c r="L309" s="202"/>
      <c r="M309" s="202"/>
      <c r="N309" s="174"/>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c r="HU309" s="13"/>
      <c r="HV309" s="13"/>
      <c r="HW309" s="13"/>
      <c r="HX309" s="13"/>
      <c r="HY309" s="13"/>
      <c r="HZ309" s="13"/>
      <c r="IA309" s="13"/>
      <c r="IB309" s="13"/>
      <c r="IC309" s="13"/>
      <c r="ID309" s="13"/>
      <c r="IE309" s="13"/>
      <c r="IF309" s="13"/>
      <c r="IG309" s="13"/>
      <c r="IH309" s="13"/>
      <c r="II309" s="13"/>
      <c r="IJ309" s="13"/>
      <c r="IK309" s="13"/>
      <c r="IL309" s="13"/>
      <c r="IM309" s="13"/>
      <c r="IN309" s="13"/>
      <c r="IO309" s="13"/>
      <c r="IP309" s="13"/>
      <c r="IQ309" s="13"/>
      <c r="IR309" s="13"/>
      <c r="IS309" s="13"/>
      <c r="IT309" s="13"/>
      <c r="IU309" s="13"/>
      <c r="IV309" s="13"/>
    </row>
    <row r="310" spans="1:256" s="14" customFormat="1" ht="51" customHeight="1" x14ac:dyDescent="0.25">
      <c r="A310" s="179" t="s">
        <v>16</v>
      </c>
      <c r="B310" s="258" t="s">
        <v>389</v>
      </c>
      <c r="C310" s="223" t="s">
        <v>757</v>
      </c>
      <c r="D310" s="198" t="s">
        <v>87</v>
      </c>
      <c r="E310" s="148" t="s">
        <v>447</v>
      </c>
      <c r="F310" s="130" t="s">
        <v>909</v>
      </c>
      <c r="G310" s="130" t="s">
        <v>409</v>
      </c>
      <c r="H310" s="228">
        <v>12691.1</v>
      </c>
      <c r="I310" s="228">
        <v>11588.7</v>
      </c>
      <c r="J310" s="228">
        <v>12647.2</v>
      </c>
      <c r="K310" s="228">
        <v>12795.3</v>
      </c>
      <c r="L310" s="228">
        <v>12884.6</v>
      </c>
      <c r="M310" s="228">
        <v>12967.1</v>
      </c>
      <c r="N310" s="173" t="s">
        <v>465</v>
      </c>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c r="HU310" s="13"/>
      <c r="HV310" s="13"/>
      <c r="HW310" s="13"/>
      <c r="HX310" s="13"/>
      <c r="HY310" s="13"/>
      <c r="HZ310" s="13"/>
      <c r="IA310" s="13"/>
      <c r="IB310" s="13"/>
      <c r="IC310" s="13"/>
      <c r="ID310" s="13"/>
      <c r="IE310" s="13"/>
      <c r="IF310" s="13"/>
      <c r="IG310" s="13"/>
      <c r="IH310" s="13"/>
      <c r="II310" s="13"/>
      <c r="IJ310" s="13"/>
      <c r="IK310" s="13"/>
      <c r="IL310" s="13"/>
      <c r="IM310" s="13"/>
      <c r="IN310" s="13"/>
      <c r="IO310" s="13"/>
      <c r="IP310" s="13"/>
      <c r="IQ310" s="13"/>
      <c r="IR310" s="13"/>
      <c r="IS310" s="13"/>
      <c r="IT310" s="13"/>
      <c r="IU310" s="13"/>
      <c r="IV310" s="13"/>
    </row>
    <row r="311" spans="1:256" s="14" customFormat="1" ht="44.25" customHeight="1" x14ac:dyDescent="0.25">
      <c r="A311" s="179"/>
      <c r="B311" s="258"/>
      <c r="C311" s="224"/>
      <c r="D311" s="210"/>
      <c r="E311" s="148" t="s">
        <v>448</v>
      </c>
      <c r="F311" s="130" t="s">
        <v>41</v>
      </c>
      <c r="G311" s="130" t="s">
        <v>280</v>
      </c>
      <c r="H311" s="233"/>
      <c r="I311" s="233"/>
      <c r="J311" s="233"/>
      <c r="K311" s="233"/>
      <c r="L311" s="233"/>
      <c r="M311" s="233"/>
      <c r="N311" s="174"/>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c r="HU311" s="13"/>
      <c r="HV311" s="13"/>
      <c r="HW311" s="13"/>
      <c r="HX311" s="13"/>
      <c r="HY311" s="13"/>
      <c r="HZ311" s="13"/>
      <c r="IA311" s="13"/>
      <c r="IB311" s="13"/>
      <c r="IC311" s="13"/>
      <c r="ID311" s="13"/>
      <c r="IE311" s="13"/>
      <c r="IF311" s="13"/>
      <c r="IG311" s="13"/>
      <c r="IH311" s="13"/>
      <c r="II311" s="13"/>
      <c r="IJ311" s="13"/>
      <c r="IK311" s="13"/>
      <c r="IL311" s="13"/>
      <c r="IM311" s="13"/>
      <c r="IN311" s="13"/>
      <c r="IO311" s="13"/>
      <c r="IP311" s="13"/>
      <c r="IQ311" s="13"/>
      <c r="IR311" s="13"/>
      <c r="IS311" s="13"/>
      <c r="IT311" s="13"/>
      <c r="IU311" s="13"/>
      <c r="IV311" s="13"/>
    </row>
    <row r="312" spans="1:256" s="14" customFormat="1" ht="45.75" customHeight="1" x14ac:dyDescent="0.25">
      <c r="A312" s="179"/>
      <c r="B312" s="258"/>
      <c r="C312" s="224"/>
      <c r="D312" s="210"/>
      <c r="E312" s="148" t="s">
        <v>279</v>
      </c>
      <c r="F312" s="130" t="s">
        <v>41</v>
      </c>
      <c r="G312" s="130" t="s">
        <v>196</v>
      </c>
      <c r="H312" s="233"/>
      <c r="I312" s="233"/>
      <c r="J312" s="233"/>
      <c r="K312" s="233"/>
      <c r="L312" s="233"/>
      <c r="M312" s="233"/>
      <c r="N312" s="174"/>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c r="HY312" s="13"/>
      <c r="HZ312" s="13"/>
      <c r="IA312" s="13"/>
      <c r="IB312" s="13"/>
      <c r="IC312" s="13"/>
      <c r="ID312" s="13"/>
      <c r="IE312" s="13"/>
      <c r="IF312" s="13"/>
      <c r="IG312" s="13"/>
      <c r="IH312" s="13"/>
      <c r="II312" s="13"/>
      <c r="IJ312" s="13"/>
      <c r="IK312" s="13"/>
      <c r="IL312" s="13"/>
      <c r="IM312" s="13"/>
      <c r="IN312" s="13"/>
      <c r="IO312" s="13"/>
      <c r="IP312" s="13"/>
      <c r="IQ312" s="13"/>
      <c r="IR312" s="13"/>
      <c r="IS312" s="13"/>
      <c r="IT312" s="13"/>
      <c r="IU312" s="13"/>
      <c r="IV312" s="13"/>
    </row>
    <row r="313" spans="1:256" s="14" customFormat="1" ht="66" customHeight="1" x14ac:dyDescent="0.25">
      <c r="A313" s="179"/>
      <c r="B313" s="258"/>
      <c r="C313" s="224"/>
      <c r="D313" s="210"/>
      <c r="E313" s="135" t="s">
        <v>128</v>
      </c>
      <c r="F313" s="115" t="s">
        <v>115</v>
      </c>
      <c r="G313" s="144" t="s">
        <v>228</v>
      </c>
      <c r="H313" s="233"/>
      <c r="I313" s="233"/>
      <c r="J313" s="233"/>
      <c r="K313" s="233"/>
      <c r="L313" s="233"/>
      <c r="M313" s="233"/>
      <c r="N313" s="174"/>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c r="HU313" s="13"/>
      <c r="HV313" s="13"/>
      <c r="HW313" s="13"/>
      <c r="HX313" s="13"/>
      <c r="HY313" s="13"/>
      <c r="HZ313" s="13"/>
      <c r="IA313" s="13"/>
      <c r="IB313" s="13"/>
      <c r="IC313" s="13"/>
      <c r="ID313" s="13"/>
      <c r="IE313" s="13"/>
      <c r="IF313" s="13"/>
      <c r="IG313" s="13"/>
      <c r="IH313" s="13"/>
      <c r="II313" s="13"/>
      <c r="IJ313" s="13"/>
      <c r="IK313" s="13"/>
      <c r="IL313" s="13"/>
      <c r="IM313" s="13"/>
      <c r="IN313" s="13"/>
      <c r="IO313" s="13"/>
      <c r="IP313" s="13"/>
      <c r="IQ313" s="13"/>
      <c r="IR313" s="13"/>
      <c r="IS313" s="13"/>
      <c r="IT313" s="13"/>
      <c r="IU313" s="13"/>
      <c r="IV313" s="13"/>
    </row>
    <row r="314" spans="1:256" s="15" customFormat="1" ht="44.25" customHeight="1" x14ac:dyDescent="0.25">
      <c r="A314" s="179"/>
      <c r="B314" s="258"/>
      <c r="C314" s="224"/>
      <c r="D314" s="210"/>
      <c r="E314" s="135" t="s">
        <v>91</v>
      </c>
      <c r="F314" s="115" t="s">
        <v>115</v>
      </c>
      <c r="G314" s="144" t="s">
        <v>229</v>
      </c>
      <c r="H314" s="233"/>
      <c r="I314" s="233"/>
      <c r="J314" s="233"/>
      <c r="K314" s="233"/>
      <c r="L314" s="233"/>
      <c r="M314" s="233"/>
      <c r="N314" s="174"/>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c r="HU314" s="13"/>
      <c r="HV314" s="13"/>
      <c r="HW314" s="13"/>
      <c r="HX314" s="13"/>
      <c r="HY314" s="13"/>
      <c r="HZ314" s="13"/>
      <c r="IA314" s="13"/>
      <c r="IB314" s="13"/>
      <c r="IC314" s="13"/>
      <c r="ID314" s="13"/>
      <c r="IE314" s="13"/>
      <c r="IF314" s="13"/>
      <c r="IG314" s="13"/>
      <c r="IH314" s="13"/>
      <c r="II314" s="13"/>
      <c r="IJ314" s="13"/>
      <c r="IK314" s="13"/>
      <c r="IL314" s="13"/>
      <c r="IM314" s="13"/>
      <c r="IN314" s="13"/>
      <c r="IO314" s="13"/>
      <c r="IP314" s="13"/>
      <c r="IQ314" s="13"/>
      <c r="IR314" s="13"/>
      <c r="IS314" s="13"/>
      <c r="IT314" s="13"/>
      <c r="IU314" s="13"/>
      <c r="IV314" s="13"/>
    </row>
    <row r="315" spans="1:256" s="13" customFormat="1" ht="51" customHeight="1" x14ac:dyDescent="0.25">
      <c r="A315" s="179"/>
      <c r="B315" s="258"/>
      <c r="C315" s="224"/>
      <c r="D315" s="210"/>
      <c r="E315" s="135" t="s">
        <v>1606</v>
      </c>
      <c r="F315" s="115" t="s">
        <v>115</v>
      </c>
      <c r="G315" s="144" t="s">
        <v>1607</v>
      </c>
      <c r="H315" s="233"/>
      <c r="I315" s="233"/>
      <c r="J315" s="233"/>
      <c r="K315" s="233"/>
      <c r="L315" s="233"/>
      <c r="M315" s="233"/>
      <c r="N315" s="174"/>
    </row>
    <row r="316" spans="1:256" s="17" customFormat="1" ht="50.25" customHeight="1" x14ac:dyDescent="0.25">
      <c r="A316" s="179"/>
      <c r="B316" s="258"/>
      <c r="C316" s="225"/>
      <c r="D316" s="199"/>
      <c r="E316" s="80" t="s">
        <v>659</v>
      </c>
      <c r="F316" s="115" t="s">
        <v>115</v>
      </c>
      <c r="G316" s="152" t="s">
        <v>660</v>
      </c>
      <c r="H316" s="229"/>
      <c r="I316" s="229"/>
      <c r="J316" s="229"/>
      <c r="K316" s="229"/>
      <c r="L316" s="229"/>
      <c r="M316" s="229"/>
      <c r="N316" s="175"/>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c r="HU316" s="13"/>
      <c r="HV316" s="13"/>
      <c r="HW316" s="13"/>
      <c r="HX316" s="13"/>
      <c r="HY316" s="13"/>
      <c r="HZ316" s="13"/>
      <c r="IA316" s="13"/>
      <c r="IB316" s="13"/>
      <c r="IC316" s="13"/>
      <c r="ID316" s="13"/>
      <c r="IE316" s="13"/>
      <c r="IF316" s="13"/>
      <c r="IG316" s="13"/>
      <c r="IH316" s="13"/>
      <c r="II316" s="13"/>
      <c r="IJ316" s="13"/>
      <c r="IK316" s="13"/>
      <c r="IL316" s="13"/>
      <c r="IM316" s="13"/>
      <c r="IN316" s="13"/>
      <c r="IO316" s="13"/>
      <c r="IP316" s="13"/>
      <c r="IQ316" s="13"/>
      <c r="IR316" s="13"/>
      <c r="IS316" s="13"/>
      <c r="IT316" s="13"/>
      <c r="IU316" s="13"/>
      <c r="IV316" s="13"/>
    </row>
    <row r="317" spans="1:256" s="14" customFormat="1" ht="45" customHeight="1" x14ac:dyDescent="0.25">
      <c r="A317" s="166" t="s">
        <v>65</v>
      </c>
      <c r="B317" s="249" t="s">
        <v>61</v>
      </c>
      <c r="C317" s="248" t="s">
        <v>758</v>
      </c>
      <c r="D317" s="177" t="s">
        <v>498</v>
      </c>
      <c r="E317" s="148" t="s">
        <v>449</v>
      </c>
      <c r="F317" s="130" t="s">
        <v>910</v>
      </c>
      <c r="G317" s="130" t="s">
        <v>409</v>
      </c>
      <c r="H317" s="214">
        <f>SUM(H320:H327)</f>
        <v>10890.900000000001</v>
      </c>
      <c r="I317" s="214">
        <f t="shared" ref="I317:M317" si="13">SUM(I320:I327)</f>
        <v>9458.4</v>
      </c>
      <c r="J317" s="214">
        <f t="shared" si="13"/>
        <v>21440.400000000001</v>
      </c>
      <c r="K317" s="214">
        <f t="shared" si="13"/>
        <v>24844.6</v>
      </c>
      <c r="L317" s="214">
        <f t="shared" si="13"/>
        <v>20063.8</v>
      </c>
      <c r="M317" s="214">
        <f t="shared" si="13"/>
        <v>10487.5</v>
      </c>
      <c r="N317" s="164"/>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c r="HU317" s="13"/>
      <c r="HV317" s="13"/>
      <c r="HW317" s="13"/>
      <c r="HX317" s="13"/>
      <c r="HY317" s="13"/>
      <c r="HZ317" s="13"/>
      <c r="IA317" s="13"/>
      <c r="IB317" s="13"/>
      <c r="IC317" s="13"/>
      <c r="ID317" s="13"/>
      <c r="IE317" s="13"/>
      <c r="IF317" s="13"/>
      <c r="IG317" s="13"/>
      <c r="IH317" s="13"/>
      <c r="II317" s="13"/>
      <c r="IJ317" s="13"/>
      <c r="IK317" s="13"/>
      <c r="IL317" s="13"/>
      <c r="IM317" s="13"/>
      <c r="IN317" s="13"/>
      <c r="IO317" s="13"/>
      <c r="IP317" s="13"/>
      <c r="IQ317" s="13"/>
      <c r="IR317" s="13"/>
      <c r="IS317" s="13"/>
      <c r="IT317" s="13"/>
      <c r="IU317" s="13"/>
      <c r="IV317" s="13"/>
    </row>
    <row r="318" spans="1:256" s="14" customFormat="1" ht="31.5" customHeight="1" x14ac:dyDescent="0.25">
      <c r="A318" s="194"/>
      <c r="B318" s="250"/>
      <c r="C318" s="248"/>
      <c r="D318" s="177"/>
      <c r="E318" s="148" t="s">
        <v>153</v>
      </c>
      <c r="F318" s="130" t="s">
        <v>115</v>
      </c>
      <c r="G318" s="130" t="s">
        <v>475</v>
      </c>
      <c r="H318" s="214"/>
      <c r="I318" s="214"/>
      <c r="J318" s="214"/>
      <c r="K318" s="214"/>
      <c r="L318" s="214"/>
      <c r="M318" s="214"/>
      <c r="N318" s="164"/>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c r="HU318" s="13"/>
      <c r="HV318" s="13"/>
      <c r="HW318" s="13"/>
      <c r="HX318" s="13"/>
      <c r="HY318" s="13"/>
      <c r="HZ318" s="13"/>
      <c r="IA318" s="13"/>
      <c r="IB318" s="13"/>
      <c r="IC318" s="13"/>
      <c r="ID318" s="13"/>
      <c r="IE318" s="13"/>
      <c r="IF318" s="13"/>
      <c r="IG318" s="13"/>
      <c r="IH318" s="13"/>
      <c r="II318" s="13"/>
      <c r="IJ318" s="13"/>
      <c r="IK318" s="13"/>
      <c r="IL318" s="13"/>
      <c r="IM318" s="13"/>
      <c r="IN318" s="13"/>
      <c r="IO318" s="13"/>
      <c r="IP318" s="13"/>
      <c r="IQ318" s="13"/>
      <c r="IR318" s="13"/>
      <c r="IS318" s="13"/>
      <c r="IT318" s="13"/>
      <c r="IU318" s="13"/>
      <c r="IV318" s="13"/>
    </row>
    <row r="319" spans="1:256" s="14" customFormat="1" ht="21.75" customHeight="1" x14ac:dyDescent="0.25">
      <c r="A319" s="194"/>
      <c r="B319" s="250"/>
      <c r="C319" s="248"/>
      <c r="D319" s="177"/>
      <c r="E319" s="148" t="s">
        <v>112</v>
      </c>
      <c r="F319" s="130"/>
      <c r="G319" s="130"/>
      <c r="H319" s="214"/>
      <c r="I319" s="214"/>
      <c r="J319" s="214"/>
      <c r="K319" s="214"/>
      <c r="L319" s="214"/>
      <c r="M319" s="214"/>
      <c r="N319" s="164"/>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c r="IK319" s="13"/>
      <c r="IL319" s="13"/>
      <c r="IM319" s="13"/>
      <c r="IN319" s="13"/>
      <c r="IO319" s="13"/>
      <c r="IP319" s="13"/>
      <c r="IQ319" s="13"/>
      <c r="IR319" s="13"/>
      <c r="IS319" s="13"/>
      <c r="IT319" s="13"/>
      <c r="IU319" s="13"/>
      <c r="IV319" s="13"/>
    </row>
    <row r="320" spans="1:256" s="14" customFormat="1" ht="58.5" customHeight="1" x14ac:dyDescent="0.25">
      <c r="A320" s="194"/>
      <c r="B320" s="250"/>
      <c r="C320" s="223" t="s">
        <v>759</v>
      </c>
      <c r="D320" s="198" t="s">
        <v>77</v>
      </c>
      <c r="E320" s="135" t="s">
        <v>967</v>
      </c>
      <c r="F320" s="115" t="s">
        <v>115</v>
      </c>
      <c r="G320" s="35" t="s">
        <v>968</v>
      </c>
      <c r="H320" s="220">
        <v>6020.6</v>
      </c>
      <c r="I320" s="220">
        <v>4798.2</v>
      </c>
      <c r="J320" s="220">
        <v>6076.6</v>
      </c>
      <c r="K320" s="201">
        <v>7044.6</v>
      </c>
      <c r="L320" s="220">
        <v>10487.5</v>
      </c>
      <c r="M320" s="201">
        <v>10487.5</v>
      </c>
      <c r="N320" s="173" t="s">
        <v>980</v>
      </c>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c r="HT320" s="13"/>
      <c r="HU320" s="13"/>
      <c r="HV320" s="13"/>
      <c r="HW320" s="13"/>
      <c r="HX320" s="13"/>
      <c r="HY320" s="13"/>
      <c r="HZ320" s="13"/>
      <c r="IA320" s="13"/>
      <c r="IB320" s="13"/>
      <c r="IC320" s="13"/>
      <c r="ID320" s="13"/>
      <c r="IE320" s="13"/>
      <c r="IF320" s="13"/>
      <c r="IG320" s="13"/>
      <c r="IH320" s="13"/>
      <c r="II320" s="13"/>
      <c r="IJ320" s="13"/>
      <c r="IK320" s="13"/>
      <c r="IL320" s="13"/>
      <c r="IM320" s="13"/>
      <c r="IN320" s="13"/>
      <c r="IO320" s="13"/>
      <c r="IP320" s="13"/>
      <c r="IQ320" s="13"/>
      <c r="IR320" s="13"/>
      <c r="IS320" s="13"/>
      <c r="IT320" s="13"/>
      <c r="IU320" s="13"/>
      <c r="IV320" s="13"/>
    </row>
    <row r="321" spans="1:256" s="14" customFormat="1" ht="48.75" customHeight="1" x14ac:dyDescent="0.25">
      <c r="A321" s="194"/>
      <c r="B321" s="250"/>
      <c r="C321" s="224"/>
      <c r="D321" s="210"/>
      <c r="E321" s="135" t="s">
        <v>418</v>
      </c>
      <c r="F321" s="115" t="s">
        <v>115</v>
      </c>
      <c r="G321" s="115" t="s">
        <v>1477</v>
      </c>
      <c r="H321" s="221"/>
      <c r="I321" s="221"/>
      <c r="J321" s="221"/>
      <c r="K321" s="202"/>
      <c r="L321" s="221"/>
      <c r="M321" s="202"/>
      <c r="N321" s="174"/>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c r="HU321" s="13"/>
      <c r="HV321" s="13"/>
      <c r="HW321" s="13"/>
      <c r="HX321" s="13"/>
      <c r="HY321" s="13"/>
      <c r="HZ321" s="13"/>
      <c r="IA321" s="13"/>
      <c r="IB321" s="13"/>
      <c r="IC321" s="13"/>
      <c r="ID321" s="13"/>
      <c r="IE321" s="13"/>
      <c r="IF321" s="13"/>
      <c r="IG321" s="13"/>
      <c r="IH321" s="13"/>
      <c r="II321" s="13"/>
      <c r="IJ321" s="13"/>
      <c r="IK321" s="13"/>
      <c r="IL321" s="13"/>
      <c r="IM321" s="13"/>
      <c r="IN321" s="13"/>
      <c r="IO321" s="13"/>
      <c r="IP321" s="13"/>
      <c r="IQ321" s="13"/>
      <c r="IR321" s="13"/>
      <c r="IS321" s="13"/>
      <c r="IT321" s="13"/>
      <c r="IU321" s="13"/>
      <c r="IV321" s="13"/>
    </row>
    <row r="322" spans="1:256" s="14" customFormat="1" ht="42" customHeight="1" x14ac:dyDescent="0.25">
      <c r="A322" s="194"/>
      <c r="B322" s="250"/>
      <c r="C322" s="224"/>
      <c r="D322" s="210"/>
      <c r="E322" s="135" t="s">
        <v>1528</v>
      </c>
      <c r="F322" s="115" t="s">
        <v>115</v>
      </c>
      <c r="G322" s="35" t="s">
        <v>1529</v>
      </c>
      <c r="H322" s="221"/>
      <c r="I322" s="221"/>
      <c r="J322" s="221"/>
      <c r="K322" s="202"/>
      <c r="L322" s="221"/>
      <c r="M322" s="202"/>
      <c r="N322" s="174"/>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c r="HU322" s="13"/>
      <c r="HV322" s="13"/>
      <c r="HW322" s="13"/>
      <c r="HX322" s="13"/>
      <c r="HY322" s="13"/>
      <c r="HZ322" s="13"/>
      <c r="IA322" s="13"/>
      <c r="IB322" s="13"/>
      <c r="IC322" s="13"/>
      <c r="ID322" s="13"/>
      <c r="IE322" s="13"/>
      <c r="IF322" s="13"/>
      <c r="IG322" s="13"/>
      <c r="IH322" s="13"/>
      <c r="II322" s="13"/>
      <c r="IJ322" s="13"/>
      <c r="IK322" s="13"/>
      <c r="IL322" s="13"/>
      <c r="IM322" s="13"/>
      <c r="IN322" s="13"/>
      <c r="IO322" s="13"/>
      <c r="IP322" s="13"/>
      <c r="IQ322" s="13"/>
      <c r="IR322" s="13"/>
      <c r="IS322" s="13"/>
      <c r="IT322" s="13"/>
      <c r="IU322" s="13"/>
      <c r="IV322" s="13"/>
    </row>
    <row r="323" spans="1:256" s="14" customFormat="1" ht="60" customHeight="1" x14ac:dyDescent="0.25">
      <c r="A323" s="194"/>
      <c r="B323" s="250"/>
      <c r="C323" s="224"/>
      <c r="D323" s="210"/>
      <c r="E323" s="135" t="s">
        <v>992</v>
      </c>
      <c r="F323" s="115" t="s">
        <v>47</v>
      </c>
      <c r="G323" s="144" t="s">
        <v>1081</v>
      </c>
      <c r="H323" s="221"/>
      <c r="I323" s="221"/>
      <c r="J323" s="221"/>
      <c r="K323" s="202"/>
      <c r="L323" s="221"/>
      <c r="M323" s="202"/>
      <c r="N323" s="174"/>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c r="HU323" s="13"/>
      <c r="HV323" s="13"/>
      <c r="HW323" s="13"/>
      <c r="HX323" s="13"/>
      <c r="HY323" s="13"/>
      <c r="HZ323" s="13"/>
      <c r="IA323" s="13"/>
      <c r="IB323" s="13"/>
      <c r="IC323" s="13"/>
      <c r="ID323" s="13"/>
      <c r="IE323" s="13"/>
      <c r="IF323" s="13"/>
      <c r="IG323" s="13"/>
      <c r="IH323" s="13"/>
      <c r="II323" s="13"/>
      <c r="IJ323" s="13"/>
      <c r="IK323" s="13"/>
      <c r="IL323" s="13"/>
      <c r="IM323" s="13"/>
      <c r="IN323" s="13"/>
      <c r="IO323" s="13"/>
      <c r="IP323" s="13"/>
      <c r="IQ323" s="13"/>
      <c r="IR323" s="13"/>
      <c r="IS323" s="13"/>
      <c r="IT323" s="13"/>
      <c r="IU323" s="13"/>
      <c r="IV323" s="13"/>
    </row>
    <row r="324" spans="1:256" s="14" customFormat="1" ht="75.75" customHeight="1" x14ac:dyDescent="0.25">
      <c r="A324" s="194"/>
      <c r="B324" s="250"/>
      <c r="C324" s="223" t="s">
        <v>760</v>
      </c>
      <c r="D324" s="198" t="s">
        <v>498</v>
      </c>
      <c r="E324" s="148" t="s">
        <v>1090</v>
      </c>
      <c r="F324" s="104" t="s">
        <v>115</v>
      </c>
      <c r="G324" s="104" t="s">
        <v>1360</v>
      </c>
      <c r="H324" s="220">
        <v>4870.3</v>
      </c>
      <c r="I324" s="220">
        <v>4660.2</v>
      </c>
      <c r="J324" s="220">
        <v>15363.8</v>
      </c>
      <c r="K324" s="201">
        <v>17800</v>
      </c>
      <c r="L324" s="220">
        <v>9576.2999999999993</v>
      </c>
      <c r="M324" s="201">
        <v>0</v>
      </c>
      <c r="N324" s="173" t="s">
        <v>1119</v>
      </c>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c r="HT324" s="13"/>
      <c r="HU324" s="13"/>
      <c r="HV324" s="13"/>
      <c r="HW324" s="13"/>
      <c r="HX324" s="13"/>
      <c r="HY324" s="13"/>
      <c r="HZ324" s="13"/>
      <c r="IA324" s="13"/>
      <c r="IB324" s="13"/>
      <c r="IC324" s="13"/>
      <c r="ID324" s="13"/>
      <c r="IE324" s="13"/>
      <c r="IF324" s="13"/>
      <c r="IG324" s="13"/>
      <c r="IH324" s="13"/>
      <c r="II324" s="13"/>
      <c r="IJ324" s="13"/>
      <c r="IK324" s="13"/>
      <c r="IL324" s="13"/>
      <c r="IM324" s="13"/>
      <c r="IN324" s="13"/>
      <c r="IO324" s="13"/>
      <c r="IP324" s="13"/>
      <c r="IQ324" s="13"/>
      <c r="IR324" s="13"/>
      <c r="IS324" s="13"/>
      <c r="IT324" s="13"/>
      <c r="IU324" s="13"/>
      <c r="IV324" s="13"/>
    </row>
    <row r="325" spans="1:256" s="14" customFormat="1" ht="66" customHeight="1" x14ac:dyDescent="0.25">
      <c r="A325" s="194"/>
      <c r="B325" s="250"/>
      <c r="C325" s="224"/>
      <c r="D325" s="210"/>
      <c r="E325" s="135" t="s">
        <v>1117</v>
      </c>
      <c r="F325" s="79" t="s">
        <v>115</v>
      </c>
      <c r="G325" s="35" t="s">
        <v>1118</v>
      </c>
      <c r="H325" s="221"/>
      <c r="I325" s="221"/>
      <c r="J325" s="221"/>
      <c r="K325" s="202"/>
      <c r="L325" s="221"/>
      <c r="M325" s="202"/>
      <c r="N325" s="174"/>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c r="HU325" s="13"/>
      <c r="HV325" s="13"/>
      <c r="HW325" s="13"/>
      <c r="HX325" s="13"/>
      <c r="HY325" s="13"/>
      <c r="HZ325" s="13"/>
      <c r="IA325" s="13"/>
      <c r="IB325" s="13"/>
      <c r="IC325" s="13"/>
      <c r="ID325" s="13"/>
      <c r="IE325" s="13"/>
      <c r="IF325" s="13"/>
      <c r="IG325" s="13"/>
      <c r="IH325" s="13"/>
      <c r="II325" s="13"/>
      <c r="IJ325" s="13"/>
      <c r="IK325" s="13"/>
      <c r="IL325" s="13"/>
      <c r="IM325" s="13"/>
      <c r="IN325" s="13"/>
      <c r="IO325" s="13"/>
      <c r="IP325" s="13"/>
      <c r="IQ325" s="13"/>
      <c r="IR325" s="13"/>
      <c r="IS325" s="13"/>
      <c r="IT325" s="13"/>
      <c r="IU325" s="13"/>
      <c r="IV325" s="13"/>
    </row>
    <row r="326" spans="1:256" s="14" customFormat="1" ht="59.25" customHeight="1" x14ac:dyDescent="0.25">
      <c r="A326" s="194"/>
      <c r="B326" s="250"/>
      <c r="C326" s="224"/>
      <c r="D326" s="210"/>
      <c r="E326" s="42" t="s">
        <v>688</v>
      </c>
      <c r="F326" s="43" t="s">
        <v>115</v>
      </c>
      <c r="G326" s="43" t="s">
        <v>624</v>
      </c>
      <c r="H326" s="221"/>
      <c r="I326" s="221"/>
      <c r="J326" s="221"/>
      <c r="K326" s="202"/>
      <c r="L326" s="221"/>
      <c r="M326" s="202"/>
      <c r="N326" s="174"/>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c r="HT326" s="13"/>
      <c r="HU326" s="13"/>
      <c r="HV326" s="13"/>
      <c r="HW326" s="13"/>
      <c r="HX326" s="13"/>
      <c r="HY326" s="13"/>
      <c r="HZ326" s="13"/>
      <c r="IA326" s="13"/>
      <c r="IB326" s="13"/>
      <c r="IC326" s="13"/>
      <c r="ID326" s="13"/>
      <c r="IE326" s="13"/>
      <c r="IF326" s="13"/>
      <c r="IG326" s="13"/>
      <c r="IH326" s="13"/>
      <c r="II326" s="13"/>
      <c r="IJ326" s="13"/>
      <c r="IK326" s="13"/>
      <c r="IL326" s="13"/>
      <c r="IM326" s="13"/>
      <c r="IN326" s="13"/>
      <c r="IO326" s="13"/>
      <c r="IP326" s="13"/>
      <c r="IQ326" s="13"/>
      <c r="IR326" s="13"/>
      <c r="IS326" s="13"/>
      <c r="IT326" s="13"/>
      <c r="IU326" s="13"/>
      <c r="IV326" s="13"/>
    </row>
    <row r="327" spans="1:256" s="14" customFormat="1" ht="40.5" customHeight="1" x14ac:dyDescent="0.25">
      <c r="A327" s="167"/>
      <c r="B327" s="251"/>
      <c r="C327" s="225"/>
      <c r="D327" s="199"/>
      <c r="E327" s="135" t="s">
        <v>1300</v>
      </c>
      <c r="F327" s="115" t="s">
        <v>115</v>
      </c>
      <c r="G327" s="35" t="s">
        <v>1301</v>
      </c>
      <c r="H327" s="222"/>
      <c r="I327" s="222"/>
      <c r="J327" s="222"/>
      <c r="K327" s="203"/>
      <c r="L327" s="222"/>
      <c r="M327" s="203"/>
      <c r="N327" s="175"/>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c r="HU327" s="13"/>
      <c r="HV327" s="13"/>
      <c r="HW327" s="13"/>
      <c r="HX327" s="13"/>
      <c r="HY327" s="13"/>
      <c r="HZ327" s="13"/>
      <c r="IA327" s="13"/>
      <c r="IB327" s="13"/>
      <c r="IC327" s="13"/>
      <c r="ID327" s="13"/>
      <c r="IE327" s="13"/>
      <c r="IF327" s="13"/>
      <c r="IG327" s="13"/>
      <c r="IH327" s="13"/>
      <c r="II327" s="13"/>
      <c r="IJ327" s="13"/>
      <c r="IK327" s="13"/>
      <c r="IL327" s="13"/>
      <c r="IM327" s="13"/>
      <c r="IN327" s="13"/>
      <c r="IO327" s="13"/>
      <c r="IP327" s="13"/>
      <c r="IQ327" s="13"/>
      <c r="IR327" s="13"/>
      <c r="IS327" s="13"/>
      <c r="IT327" s="13"/>
      <c r="IU327" s="13"/>
      <c r="IV327" s="13"/>
    </row>
    <row r="328" spans="1:256" s="14" customFormat="1" ht="48.75" customHeight="1" x14ac:dyDescent="0.25">
      <c r="A328" s="179" t="s">
        <v>527</v>
      </c>
      <c r="B328" s="258" t="s">
        <v>761</v>
      </c>
      <c r="C328" s="248" t="s">
        <v>762</v>
      </c>
      <c r="D328" s="177" t="s">
        <v>1195</v>
      </c>
      <c r="E328" s="148" t="s">
        <v>426</v>
      </c>
      <c r="F328" s="130" t="s">
        <v>911</v>
      </c>
      <c r="G328" s="130" t="s">
        <v>409</v>
      </c>
      <c r="H328" s="201">
        <f>SUM(H330:H338)</f>
        <v>1035.7</v>
      </c>
      <c r="I328" s="201">
        <f t="shared" ref="I328:M328" si="14">SUM(I330:I338)</f>
        <v>280.89999999999998</v>
      </c>
      <c r="J328" s="201">
        <f t="shared" si="14"/>
        <v>2682.7999999999997</v>
      </c>
      <c r="K328" s="201">
        <f t="shared" si="14"/>
        <v>35.700000000000003</v>
      </c>
      <c r="L328" s="201">
        <f t="shared" si="14"/>
        <v>35.700000000000003</v>
      </c>
      <c r="M328" s="201">
        <f t="shared" si="14"/>
        <v>35.700000000000003</v>
      </c>
      <c r="N328" s="109"/>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c r="HT328" s="13"/>
      <c r="HU328" s="13"/>
      <c r="HV328" s="13"/>
      <c r="HW328" s="13"/>
      <c r="HX328" s="13"/>
      <c r="HY328" s="13"/>
      <c r="HZ328" s="13"/>
      <c r="IA328" s="13"/>
      <c r="IB328" s="13"/>
      <c r="IC328" s="13"/>
      <c r="ID328" s="13"/>
      <c r="IE328" s="13"/>
      <c r="IF328" s="13"/>
      <c r="IG328" s="13"/>
      <c r="IH328" s="13"/>
      <c r="II328" s="13"/>
      <c r="IJ328" s="13"/>
      <c r="IK328" s="13"/>
      <c r="IL328" s="13"/>
      <c r="IM328" s="13"/>
      <c r="IN328" s="13"/>
      <c r="IO328" s="13"/>
      <c r="IP328" s="13"/>
      <c r="IQ328" s="13"/>
      <c r="IR328" s="13"/>
      <c r="IS328" s="13"/>
      <c r="IT328" s="13"/>
      <c r="IU328" s="13"/>
      <c r="IV328" s="13"/>
    </row>
    <row r="329" spans="1:256" s="14" customFormat="1" ht="33.75" customHeight="1" x14ac:dyDescent="0.25">
      <c r="A329" s="179"/>
      <c r="B329" s="258"/>
      <c r="C329" s="248"/>
      <c r="D329" s="177"/>
      <c r="E329" s="148" t="s">
        <v>112</v>
      </c>
      <c r="F329" s="130"/>
      <c r="G329" s="130"/>
      <c r="H329" s="203"/>
      <c r="I329" s="203"/>
      <c r="J329" s="203"/>
      <c r="K329" s="203"/>
      <c r="L329" s="203"/>
      <c r="M329" s="203"/>
      <c r="N329" s="109"/>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c r="HT329" s="13"/>
      <c r="HU329" s="13"/>
      <c r="HV329" s="13"/>
      <c r="HW329" s="13"/>
      <c r="HX329" s="13"/>
      <c r="HY329" s="13"/>
      <c r="HZ329" s="13"/>
      <c r="IA329" s="13"/>
      <c r="IB329" s="13"/>
      <c r="IC329" s="13"/>
      <c r="ID329" s="13"/>
      <c r="IE329" s="13"/>
      <c r="IF329" s="13"/>
      <c r="IG329" s="13"/>
      <c r="IH329" s="13"/>
      <c r="II329" s="13"/>
      <c r="IJ329" s="13"/>
      <c r="IK329" s="13"/>
      <c r="IL329" s="13"/>
      <c r="IM329" s="13"/>
      <c r="IN329" s="13"/>
      <c r="IO329" s="13"/>
      <c r="IP329" s="13"/>
      <c r="IQ329" s="13"/>
      <c r="IR329" s="13"/>
      <c r="IS329" s="13"/>
      <c r="IT329" s="13"/>
      <c r="IU329" s="13"/>
      <c r="IV329" s="13"/>
    </row>
    <row r="330" spans="1:256" s="14" customFormat="1" ht="66.75" customHeight="1" x14ac:dyDescent="0.25">
      <c r="A330" s="179"/>
      <c r="B330" s="258"/>
      <c r="C330" s="248" t="s">
        <v>763</v>
      </c>
      <c r="D330" s="177" t="s">
        <v>498</v>
      </c>
      <c r="E330" s="25" t="s">
        <v>1120</v>
      </c>
      <c r="F330" s="79" t="s">
        <v>115</v>
      </c>
      <c r="G330" s="115" t="s">
        <v>281</v>
      </c>
      <c r="H330" s="201">
        <v>1000</v>
      </c>
      <c r="I330" s="201">
        <v>280.89999999999998</v>
      </c>
      <c r="J330" s="201">
        <v>2647.1</v>
      </c>
      <c r="K330" s="214">
        <v>0</v>
      </c>
      <c r="L330" s="201">
        <v>0</v>
      </c>
      <c r="M330" s="201">
        <v>0</v>
      </c>
      <c r="N330" s="164" t="s">
        <v>499</v>
      </c>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c r="HU330" s="13"/>
      <c r="HV330" s="13"/>
      <c r="HW330" s="13"/>
      <c r="HX330" s="13"/>
      <c r="HY330" s="13"/>
      <c r="HZ330" s="13"/>
      <c r="IA330" s="13"/>
      <c r="IB330" s="13"/>
      <c r="IC330" s="13"/>
      <c r="ID330" s="13"/>
      <c r="IE330" s="13"/>
      <c r="IF330" s="13"/>
      <c r="IG330" s="13"/>
      <c r="IH330" s="13"/>
      <c r="II330" s="13"/>
      <c r="IJ330" s="13"/>
      <c r="IK330" s="13"/>
      <c r="IL330" s="13"/>
      <c r="IM330" s="13"/>
      <c r="IN330" s="13"/>
      <c r="IO330" s="13"/>
      <c r="IP330" s="13"/>
      <c r="IQ330" s="13"/>
      <c r="IR330" s="13"/>
      <c r="IS330" s="13"/>
      <c r="IT330" s="13"/>
      <c r="IU330" s="13"/>
      <c r="IV330" s="13"/>
    </row>
    <row r="331" spans="1:256" s="14" customFormat="1" ht="66.75" customHeight="1" x14ac:dyDescent="0.25">
      <c r="A331" s="179"/>
      <c r="B331" s="258"/>
      <c r="C331" s="248"/>
      <c r="D331" s="177"/>
      <c r="E331" s="148" t="s">
        <v>1090</v>
      </c>
      <c r="F331" s="104" t="s">
        <v>115</v>
      </c>
      <c r="G331" s="104" t="s">
        <v>1360</v>
      </c>
      <c r="H331" s="202"/>
      <c r="I331" s="202"/>
      <c r="J331" s="202"/>
      <c r="K331" s="214"/>
      <c r="L331" s="202"/>
      <c r="M331" s="202"/>
      <c r="N331" s="164"/>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c r="HU331" s="13"/>
      <c r="HV331" s="13"/>
      <c r="HW331" s="13"/>
      <c r="HX331" s="13"/>
      <c r="HY331" s="13"/>
      <c r="HZ331" s="13"/>
      <c r="IA331" s="13"/>
      <c r="IB331" s="13"/>
      <c r="IC331" s="13"/>
      <c r="ID331" s="13"/>
      <c r="IE331" s="13"/>
      <c r="IF331" s="13"/>
      <c r="IG331" s="13"/>
      <c r="IH331" s="13"/>
      <c r="II331" s="13"/>
      <c r="IJ331" s="13"/>
      <c r="IK331" s="13"/>
      <c r="IL331" s="13"/>
      <c r="IM331" s="13"/>
      <c r="IN331" s="13"/>
      <c r="IO331" s="13"/>
      <c r="IP331" s="13"/>
      <c r="IQ331" s="13"/>
      <c r="IR331" s="13"/>
      <c r="IS331" s="13"/>
      <c r="IT331" s="13"/>
      <c r="IU331" s="13"/>
      <c r="IV331" s="13"/>
    </row>
    <row r="332" spans="1:256" s="14" customFormat="1" ht="66.75" customHeight="1" x14ac:dyDescent="0.25">
      <c r="A332" s="179"/>
      <c r="B332" s="258"/>
      <c r="C332" s="248"/>
      <c r="D332" s="177"/>
      <c r="E332" s="148" t="s">
        <v>1091</v>
      </c>
      <c r="F332" s="130" t="s">
        <v>115</v>
      </c>
      <c r="G332" s="43" t="s">
        <v>209</v>
      </c>
      <c r="H332" s="202"/>
      <c r="I332" s="202"/>
      <c r="J332" s="202"/>
      <c r="K332" s="214"/>
      <c r="L332" s="202"/>
      <c r="M332" s="202"/>
      <c r="N332" s="164"/>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c r="HT332" s="13"/>
      <c r="HU332" s="13"/>
      <c r="HV332" s="13"/>
      <c r="HW332" s="13"/>
      <c r="HX332" s="13"/>
      <c r="HY332" s="13"/>
      <c r="HZ332" s="13"/>
      <c r="IA332" s="13"/>
      <c r="IB332" s="13"/>
      <c r="IC332" s="13"/>
      <c r="ID332" s="13"/>
      <c r="IE332" s="13"/>
      <c r="IF332" s="13"/>
      <c r="IG332" s="13"/>
      <c r="IH332" s="13"/>
      <c r="II332" s="13"/>
      <c r="IJ332" s="13"/>
      <c r="IK332" s="13"/>
      <c r="IL332" s="13"/>
      <c r="IM332" s="13"/>
      <c r="IN332" s="13"/>
      <c r="IO332" s="13"/>
      <c r="IP332" s="13"/>
      <c r="IQ332" s="13"/>
      <c r="IR332" s="13"/>
      <c r="IS332" s="13"/>
      <c r="IT332" s="13"/>
      <c r="IU332" s="13"/>
      <c r="IV332" s="13"/>
    </row>
    <row r="333" spans="1:256" s="14" customFormat="1" ht="46.5" customHeight="1" x14ac:dyDescent="0.25">
      <c r="A333" s="179"/>
      <c r="B333" s="258"/>
      <c r="C333" s="248"/>
      <c r="D333" s="177"/>
      <c r="E333" s="80" t="s">
        <v>1514</v>
      </c>
      <c r="F333" s="115" t="s">
        <v>115</v>
      </c>
      <c r="G333" s="152" t="s">
        <v>645</v>
      </c>
      <c r="H333" s="202"/>
      <c r="I333" s="202"/>
      <c r="J333" s="202"/>
      <c r="K333" s="214"/>
      <c r="L333" s="202"/>
      <c r="M333" s="202"/>
      <c r="N333" s="164"/>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c r="HT333" s="13"/>
      <c r="HU333" s="13"/>
      <c r="HV333" s="13"/>
      <c r="HW333" s="13"/>
      <c r="HX333" s="13"/>
      <c r="HY333" s="13"/>
      <c r="HZ333" s="13"/>
      <c r="IA333" s="13"/>
      <c r="IB333" s="13"/>
      <c r="IC333" s="13"/>
      <c r="ID333" s="13"/>
      <c r="IE333" s="13"/>
      <c r="IF333" s="13"/>
      <c r="IG333" s="13"/>
      <c r="IH333" s="13"/>
      <c r="II333" s="13"/>
      <c r="IJ333" s="13"/>
      <c r="IK333" s="13"/>
      <c r="IL333" s="13"/>
      <c r="IM333" s="13"/>
      <c r="IN333" s="13"/>
      <c r="IO333" s="13"/>
      <c r="IP333" s="13"/>
      <c r="IQ333" s="13"/>
      <c r="IR333" s="13"/>
      <c r="IS333" s="13"/>
      <c r="IT333" s="13"/>
      <c r="IU333" s="13"/>
      <c r="IV333" s="13"/>
    </row>
    <row r="334" spans="1:256" s="14" customFormat="1" ht="45" customHeight="1" x14ac:dyDescent="0.25">
      <c r="A334" s="179"/>
      <c r="B334" s="258"/>
      <c r="C334" s="248"/>
      <c r="D334" s="177"/>
      <c r="E334" s="42" t="s">
        <v>965</v>
      </c>
      <c r="F334" s="43" t="s">
        <v>115</v>
      </c>
      <c r="G334" s="43" t="s">
        <v>966</v>
      </c>
      <c r="H334" s="202"/>
      <c r="I334" s="202"/>
      <c r="J334" s="202"/>
      <c r="K334" s="214"/>
      <c r="L334" s="202"/>
      <c r="M334" s="202"/>
      <c r="N334" s="164"/>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c r="HT334" s="13"/>
      <c r="HU334" s="13"/>
      <c r="HV334" s="13"/>
      <c r="HW334" s="13"/>
      <c r="HX334" s="13"/>
      <c r="HY334" s="13"/>
      <c r="HZ334" s="13"/>
      <c r="IA334" s="13"/>
      <c r="IB334" s="13"/>
      <c r="IC334" s="13"/>
      <c r="ID334" s="13"/>
      <c r="IE334" s="13"/>
      <c r="IF334" s="13"/>
      <c r="IG334" s="13"/>
      <c r="IH334" s="13"/>
      <c r="II334" s="13"/>
      <c r="IJ334" s="13"/>
      <c r="IK334" s="13"/>
      <c r="IL334" s="13"/>
      <c r="IM334" s="13"/>
      <c r="IN334" s="13"/>
      <c r="IO334" s="13"/>
      <c r="IP334" s="13"/>
      <c r="IQ334" s="13"/>
      <c r="IR334" s="13"/>
      <c r="IS334" s="13"/>
      <c r="IT334" s="13"/>
      <c r="IU334" s="13"/>
      <c r="IV334" s="13"/>
    </row>
    <row r="335" spans="1:256" s="14" customFormat="1" ht="60" customHeight="1" x14ac:dyDescent="0.25">
      <c r="A335" s="179"/>
      <c r="B335" s="258"/>
      <c r="C335" s="248"/>
      <c r="D335" s="177"/>
      <c r="E335" s="42" t="s">
        <v>688</v>
      </c>
      <c r="F335" s="43" t="s">
        <v>115</v>
      </c>
      <c r="G335" s="43" t="s">
        <v>624</v>
      </c>
      <c r="H335" s="203"/>
      <c r="I335" s="203"/>
      <c r="J335" s="203"/>
      <c r="K335" s="214"/>
      <c r="L335" s="203"/>
      <c r="M335" s="203"/>
      <c r="N335" s="164"/>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c r="HT335" s="13"/>
      <c r="HU335" s="13"/>
      <c r="HV335" s="13"/>
      <c r="HW335" s="13"/>
      <c r="HX335" s="13"/>
      <c r="HY335" s="13"/>
      <c r="HZ335" s="13"/>
      <c r="IA335" s="13"/>
      <c r="IB335" s="13"/>
      <c r="IC335" s="13"/>
      <c r="ID335" s="13"/>
      <c r="IE335" s="13"/>
      <c r="IF335" s="13"/>
      <c r="IG335" s="13"/>
      <c r="IH335" s="13"/>
      <c r="II335" s="13"/>
      <c r="IJ335" s="13"/>
      <c r="IK335" s="13"/>
      <c r="IL335" s="13"/>
      <c r="IM335" s="13"/>
      <c r="IN335" s="13"/>
      <c r="IO335" s="13"/>
      <c r="IP335" s="13"/>
      <c r="IQ335" s="13"/>
      <c r="IR335" s="13"/>
      <c r="IS335" s="13"/>
      <c r="IT335" s="13"/>
      <c r="IU335" s="13"/>
      <c r="IV335" s="13"/>
    </row>
    <row r="336" spans="1:256" s="14" customFormat="1" ht="51.75" customHeight="1" x14ac:dyDescent="0.25">
      <c r="A336" s="179"/>
      <c r="B336" s="258"/>
      <c r="C336" s="248" t="s">
        <v>764</v>
      </c>
      <c r="D336" s="307">
        <v>605</v>
      </c>
      <c r="E336" s="148" t="s">
        <v>271</v>
      </c>
      <c r="F336" s="115" t="s">
        <v>115</v>
      </c>
      <c r="G336" s="130" t="s">
        <v>1354</v>
      </c>
      <c r="H336" s="201">
        <v>35.700000000000003</v>
      </c>
      <c r="I336" s="201">
        <v>0</v>
      </c>
      <c r="J336" s="201">
        <v>35.700000000000003</v>
      </c>
      <c r="K336" s="201">
        <v>35.700000000000003</v>
      </c>
      <c r="L336" s="201">
        <v>35.700000000000003</v>
      </c>
      <c r="M336" s="201">
        <v>35.700000000000003</v>
      </c>
      <c r="N336" s="164" t="s">
        <v>982</v>
      </c>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c r="HT336" s="13"/>
      <c r="HU336" s="13"/>
      <c r="HV336" s="13"/>
      <c r="HW336" s="13"/>
      <c r="HX336" s="13"/>
      <c r="HY336" s="13"/>
      <c r="HZ336" s="13"/>
      <c r="IA336" s="13"/>
      <c r="IB336" s="13"/>
      <c r="IC336" s="13"/>
      <c r="ID336" s="13"/>
      <c r="IE336" s="13"/>
      <c r="IF336" s="13"/>
      <c r="IG336" s="13"/>
      <c r="IH336" s="13"/>
      <c r="II336" s="13"/>
      <c r="IJ336" s="13"/>
      <c r="IK336" s="13"/>
      <c r="IL336" s="13"/>
      <c r="IM336" s="13"/>
      <c r="IN336" s="13"/>
      <c r="IO336" s="13"/>
      <c r="IP336" s="13"/>
      <c r="IQ336" s="13"/>
      <c r="IR336" s="13"/>
      <c r="IS336" s="13"/>
      <c r="IT336" s="13"/>
      <c r="IU336" s="13"/>
      <c r="IV336" s="13"/>
    </row>
    <row r="337" spans="1:256" s="14" customFormat="1" ht="58.5" customHeight="1" x14ac:dyDescent="0.25">
      <c r="A337" s="179"/>
      <c r="B337" s="258"/>
      <c r="C337" s="248"/>
      <c r="D337" s="307"/>
      <c r="E337" s="138" t="s">
        <v>1532</v>
      </c>
      <c r="F337" s="115" t="s">
        <v>115</v>
      </c>
      <c r="G337" s="117" t="s">
        <v>1533</v>
      </c>
      <c r="H337" s="202"/>
      <c r="I337" s="202"/>
      <c r="J337" s="202"/>
      <c r="K337" s="202"/>
      <c r="L337" s="202"/>
      <c r="M337" s="202"/>
      <c r="N337" s="164"/>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c r="HT337" s="13"/>
      <c r="HU337" s="13"/>
      <c r="HV337" s="13"/>
      <c r="HW337" s="13"/>
      <c r="HX337" s="13"/>
      <c r="HY337" s="13"/>
      <c r="HZ337" s="13"/>
      <c r="IA337" s="13"/>
      <c r="IB337" s="13"/>
      <c r="IC337" s="13"/>
      <c r="ID337" s="13"/>
      <c r="IE337" s="13"/>
      <c r="IF337" s="13"/>
      <c r="IG337" s="13"/>
      <c r="IH337" s="13"/>
      <c r="II337" s="13"/>
      <c r="IJ337" s="13"/>
      <c r="IK337" s="13"/>
      <c r="IL337" s="13"/>
      <c r="IM337" s="13"/>
      <c r="IN337" s="13"/>
      <c r="IO337" s="13"/>
      <c r="IP337" s="13"/>
      <c r="IQ337" s="13"/>
      <c r="IR337" s="13"/>
      <c r="IS337" s="13"/>
      <c r="IT337" s="13"/>
      <c r="IU337" s="13"/>
      <c r="IV337" s="13"/>
    </row>
    <row r="338" spans="1:256" s="14" customFormat="1" ht="132.6" customHeight="1" x14ac:dyDescent="0.25">
      <c r="A338" s="179"/>
      <c r="B338" s="258"/>
      <c r="C338" s="248"/>
      <c r="D338" s="307"/>
      <c r="E338" s="138" t="s">
        <v>1530</v>
      </c>
      <c r="F338" s="115" t="s">
        <v>115</v>
      </c>
      <c r="G338" s="117" t="s">
        <v>1531</v>
      </c>
      <c r="H338" s="203"/>
      <c r="I338" s="203"/>
      <c r="J338" s="203"/>
      <c r="K338" s="203"/>
      <c r="L338" s="203"/>
      <c r="M338" s="203"/>
      <c r="N338" s="164"/>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c r="HT338" s="13"/>
      <c r="HU338" s="13"/>
      <c r="HV338" s="13"/>
      <c r="HW338" s="13"/>
      <c r="HX338" s="13"/>
      <c r="HY338" s="13"/>
      <c r="HZ338" s="13"/>
      <c r="IA338" s="13"/>
      <c r="IB338" s="13"/>
      <c r="IC338" s="13"/>
      <c r="ID338" s="13"/>
      <c r="IE338" s="13"/>
      <c r="IF338" s="13"/>
      <c r="IG338" s="13"/>
      <c r="IH338" s="13"/>
      <c r="II338" s="13"/>
      <c r="IJ338" s="13"/>
      <c r="IK338" s="13"/>
      <c r="IL338" s="13"/>
      <c r="IM338" s="13"/>
      <c r="IN338" s="13"/>
      <c r="IO338" s="13"/>
      <c r="IP338" s="13"/>
      <c r="IQ338" s="13"/>
      <c r="IR338" s="13"/>
      <c r="IS338" s="13"/>
      <c r="IT338" s="13"/>
      <c r="IU338" s="13"/>
      <c r="IV338" s="13"/>
    </row>
    <row r="339" spans="1:256" s="14" customFormat="1" ht="51.75" customHeight="1" x14ac:dyDescent="0.25">
      <c r="A339" s="166" t="s">
        <v>66</v>
      </c>
      <c r="B339" s="249" t="s">
        <v>765</v>
      </c>
      <c r="C339" s="248" t="s">
        <v>766</v>
      </c>
      <c r="D339" s="177" t="s">
        <v>1196</v>
      </c>
      <c r="E339" s="148" t="s">
        <v>450</v>
      </c>
      <c r="F339" s="130" t="s">
        <v>912</v>
      </c>
      <c r="G339" s="51" t="s">
        <v>409</v>
      </c>
      <c r="H339" s="170">
        <f>SUM(H345:H376)</f>
        <v>195976.50000000003</v>
      </c>
      <c r="I339" s="170">
        <f t="shared" ref="I339:M339" si="15">SUM(I345:I376)</f>
        <v>186485.5</v>
      </c>
      <c r="J339" s="170">
        <f t="shared" si="15"/>
        <v>145881.4</v>
      </c>
      <c r="K339" s="170">
        <f t="shared" si="15"/>
        <v>203527.40000000002</v>
      </c>
      <c r="L339" s="170">
        <f t="shared" si="15"/>
        <v>139830.70000000001</v>
      </c>
      <c r="M339" s="170">
        <f t="shared" si="15"/>
        <v>142089.70000000001</v>
      </c>
      <c r="N339" s="17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c r="HT339" s="13"/>
      <c r="HU339" s="13"/>
      <c r="HV339" s="13"/>
      <c r="HW339" s="13"/>
      <c r="HX339" s="13"/>
      <c r="HY339" s="13"/>
      <c r="HZ339" s="13"/>
      <c r="IA339" s="13"/>
      <c r="IB339" s="13"/>
      <c r="IC339" s="13"/>
      <c r="ID339" s="13"/>
      <c r="IE339" s="13"/>
      <c r="IF339" s="13"/>
      <c r="IG339" s="13"/>
      <c r="IH339" s="13"/>
      <c r="II339" s="13"/>
      <c r="IJ339" s="13"/>
      <c r="IK339" s="13"/>
      <c r="IL339" s="13"/>
      <c r="IM339" s="13"/>
      <c r="IN339" s="13"/>
      <c r="IO339" s="13"/>
      <c r="IP339" s="13"/>
      <c r="IQ339" s="13"/>
      <c r="IR339" s="13"/>
      <c r="IS339" s="13"/>
      <c r="IT339" s="13"/>
      <c r="IU339" s="13"/>
      <c r="IV339" s="13"/>
    </row>
    <row r="340" spans="1:256" s="14" customFormat="1" ht="37.5" customHeight="1" x14ac:dyDescent="0.25">
      <c r="A340" s="194"/>
      <c r="B340" s="250"/>
      <c r="C340" s="248"/>
      <c r="D340" s="177"/>
      <c r="E340" s="148" t="s">
        <v>1608</v>
      </c>
      <c r="F340" s="130" t="s">
        <v>676</v>
      </c>
      <c r="G340" s="51" t="s">
        <v>191</v>
      </c>
      <c r="H340" s="171"/>
      <c r="I340" s="171"/>
      <c r="J340" s="171"/>
      <c r="K340" s="171"/>
      <c r="L340" s="171"/>
      <c r="M340" s="171"/>
      <c r="N340" s="174"/>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c r="HT340" s="13"/>
      <c r="HU340" s="13"/>
      <c r="HV340" s="13"/>
      <c r="HW340" s="13"/>
      <c r="HX340" s="13"/>
      <c r="HY340" s="13"/>
      <c r="HZ340" s="13"/>
      <c r="IA340" s="13"/>
      <c r="IB340" s="13"/>
      <c r="IC340" s="13"/>
      <c r="ID340" s="13"/>
      <c r="IE340" s="13"/>
      <c r="IF340" s="13"/>
      <c r="IG340" s="13"/>
      <c r="IH340" s="13"/>
      <c r="II340" s="13"/>
      <c r="IJ340" s="13"/>
      <c r="IK340" s="13"/>
      <c r="IL340" s="13"/>
      <c r="IM340" s="13"/>
      <c r="IN340" s="13"/>
      <c r="IO340" s="13"/>
      <c r="IP340" s="13"/>
      <c r="IQ340" s="13"/>
      <c r="IR340" s="13"/>
      <c r="IS340" s="13"/>
      <c r="IT340" s="13"/>
      <c r="IU340" s="13"/>
      <c r="IV340" s="13"/>
    </row>
    <row r="341" spans="1:256" s="14" customFormat="1" ht="39" customHeight="1" x14ac:dyDescent="0.25">
      <c r="A341" s="194"/>
      <c r="B341" s="250"/>
      <c r="C341" s="248"/>
      <c r="D341" s="177"/>
      <c r="E341" s="135" t="s">
        <v>341</v>
      </c>
      <c r="F341" s="115" t="s">
        <v>58</v>
      </c>
      <c r="G341" s="115" t="s">
        <v>342</v>
      </c>
      <c r="H341" s="171"/>
      <c r="I341" s="171"/>
      <c r="J341" s="171"/>
      <c r="K341" s="171"/>
      <c r="L341" s="171"/>
      <c r="M341" s="171"/>
      <c r="N341" s="174"/>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c r="HT341" s="13"/>
      <c r="HU341" s="13"/>
      <c r="HV341" s="13"/>
      <c r="HW341" s="13"/>
      <c r="HX341" s="13"/>
      <c r="HY341" s="13"/>
      <c r="HZ341" s="13"/>
      <c r="IA341" s="13"/>
      <c r="IB341" s="13"/>
      <c r="IC341" s="13"/>
      <c r="ID341" s="13"/>
      <c r="IE341" s="13"/>
      <c r="IF341" s="13"/>
      <c r="IG341" s="13"/>
      <c r="IH341" s="13"/>
      <c r="II341" s="13"/>
      <c r="IJ341" s="13"/>
      <c r="IK341" s="13"/>
      <c r="IL341" s="13"/>
      <c r="IM341" s="13"/>
      <c r="IN341" s="13"/>
      <c r="IO341" s="13"/>
      <c r="IP341" s="13"/>
      <c r="IQ341" s="13"/>
      <c r="IR341" s="13"/>
      <c r="IS341" s="13"/>
      <c r="IT341" s="13"/>
      <c r="IU341" s="13"/>
      <c r="IV341" s="13"/>
    </row>
    <row r="342" spans="1:256" s="14" customFormat="1" ht="42" customHeight="1" x14ac:dyDescent="0.25">
      <c r="A342" s="194"/>
      <c r="B342" s="250"/>
      <c r="C342" s="248"/>
      <c r="D342" s="177"/>
      <c r="E342" s="148" t="s">
        <v>1535</v>
      </c>
      <c r="F342" s="130" t="s">
        <v>115</v>
      </c>
      <c r="G342" s="51" t="s">
        <v>1536</v>
      </c>
      <c r="H342" s="171"/>
      <c r="I342" s="171"/>
      <c r="J342" s="171"/>
      <c r="K342" s="171"/>
      <c r="L342" s="171"/>
      <c r="M342" s="171"/>
      <c r="N342" s="174"/>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c r="HU342" s="13"/>
      <c r="HV342" s="13"/>
      <c r="HW342" s="13"/>
      <c r="HX342" s="13"/>
      <c r="HY342" s="13"/>
      <c r="HZ342" s="13"/>
      <c r="IA342" s="13"/>
      <c r="IB342" s="13"/>
      <c r="IC342" s="13"/>
      <c r="ID342" s="13"/>
      <c r="IE342" s="13"/>
      <c r="IF342" s="13"/>
      <c r="IG342" s="13"/>
      <c r="IH342" s="13"/>
      <c r="II342" s="13"/>
      <c r="IJ342" s="13"/>
      <c r="IK342" s="13"/>
      <c r="IL342" s="13"/>
      <c r="IM342" s="13"/>
      <c r="IN342" s="13"/>
      <c r="IO342" s="13"/>
      <c r="IP342" s="13"/>
      <c r="IQ342" s="13"/>
      <c r="IR342" s="13"/>
      <c r="IS342" s="13"/>
      <c r="IT342" s="13"/>
      <c r="IU342" s="13"/>
      <c r="IV342" s="13"/>
    </row>
    <row r="343" spans="1:256" s="14" customFormat="1" ht="43.5" customHeight="1" x14ac:dyDescent="0.25">
      <c r="A343" s="194"/>
      <c r="B343" s="250"/>
      <c r="C343" s="248"/>
      <c r="D343" s="177"/>
      <c r="E343" s="148" t="s">
        <v>1537</v>
      </c>
      <c r="F343" s="130" t="s">
        <v>115</v>
      </c>
      <c r="G343" s="51" t="s">
        <v>1534</v>
      </c>
      <c r="H343" s="172"/>
      <c r="I343" s="172"/>
      <c r="J343" s="172"/>
      <c r="K343" s="172"/>
      <c r="L343" s="172"/>
      <c r="M343" s="172"/>
      <c r="N343" s="175"/>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c r="HU343" s="13"/>
      <c r="HV343" s="13"/>
      <c r="HW343" s="13"/>
      <c r="HX343" s="13"/>
      <c r="HY343" s="13"/>
      <c r="HZ343" s="13"/>
      <c r="IA343" s="13"/>
      <c r="IB343" s="13"/>
      <c r="IC343" s="13"/>
      <c r="ID343" s="13"/>
      <c r="IE343" s="13"/>
      <c r="IF343" s="13"/>
      <c r="IG343" s="13"/>
      <c r="IH343" s="13"/>
      <c r="II343" s="13"/>
      <c r="IJ343" s="13"/>
      <c r="IK343" s="13"/>
      <c r="IL343" s="13"/>
      <c r="IM343" s="13"/>
      <c r="IN343" s="13"/>
      <c r="IO343" s="13"/>
      <c r="IP343" s="13"/>
      <c r="IQ343" s="13"/>
      <c r="IR343" s="13"/>
      <c r="IS343" s="13"/>
      <c r="IT343" s="13"/>
      <c r="IU343" s="13"/>
      <c r="IV343" s="13"/>
    </row>
    <row r="344" spans="1:256" s="14" customFormat="1" ht="19.5" customHeight="1" x14ac:dyDescent="0.25">
      <c r="A344" s="194"/>
      <c r="B344" s="250"/>
      <c r="C344" s="248"/>
      <c r="D344" s="177"/>
      <c r="E344" s="148" t="s">
        <v>112</v>
      </c>
      <c r="F344" s="130"/>
      <c r="G344" s="130"/>
      <c r="H344" s="111"/>
      <c r="I344" s="111"/>
      <c r="J344" s="111"/>
      <c r="K344" s="111"/>
      <c r="L344" s="111"/>
      <c r="M344" s="111"/>
      <c r="N344" s="109"/>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c r="HT344" s="13"/>
      <c r="HU344" s="13"/>
      <c r="HV344" s="13"/>
      <c r="HW344" s="13"/>
      <c r="HX344" s="13"/>
      <c r="HY344" s="13"/>
      <c r="HZ344" s="13"/>
      <c r="IA344" s="13"/>
      <c r="IB344" s="13"/>
      <c r="IC344" s="13"/>
      <c r="ID344" s="13"/>
      <c r="IE344" s="13"/>
      <c r="IF344" s="13"/>
      <c r="IG344" s="13"/>
      <c r="IH344" s="13"/>
      <c r="II344" s="13"/>
      <c r="IJ344" s="13"/>
      <c r="IK344" s="13"/>
      <c r="IL344" s="13"/>
      <c r="IM344" s="13"/>
      <c r="IN344" s="13"/>
      <c r="IO344" s="13"/>
      <c r="IP344" s="13"/>
      <c r="IQ344" s="13"/>
      <c r="IR344" s="13"/>
      <c r="IS344" s="13"/>
      <c r="IT344" s="13"/>
      <c r="IU344" s="13"/>
      <c r="IV344" s="13"/>
    </row>
    <row r="345" spans="1:256" s="14" customFormat="1" ht="30.75" customHeight="1" x14ac:dyDescent="0.25">
      <c r="A345" s="194"/>
      <c r="B345" s="250"/>
      <c r="C345" s="248" t="s">
        <v>767</v>
      </c>
      <c r="D345" s="177" t="s">
        <v>77</v>
      </c>
      <c r="E345" s="148" t="s">
        <v>1539</v>
      </c>
      <c r="F345" s="130" t="s">
        <v>1538</v>
      </c>
      <c r="G345" s="130" t="s">
        <v>603</v>
      </c>
      <c r="H345" s="201">
        <v>130335.2</v>
      </c>
      <c r="I345" s="201">
        <v>126127.4</v>
      </c>
      <c r="J345" s="201">
        <v>135443.4</v>
      </c>
      <c r="K345" s="214">
        <v>146394.20000000001</v>
      </c>
      <c r="L345" s="201">
        <v>139516.5</v>
      </c>
      <c r="M345" s="201">
        <v>141775.5</v>
      </c>
      <c r="N345" s="164" t="s">
        <v>987</v>
      </c>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c r="HT345" s="13"/>
      <c r="HU345" s="13"/>
      <c r="HV345" s="13"/>
      <c r="HW345" s="13"/>
      <c r="HX345" s="13"/>
      <c r="HY345" s="13"/>
      <c r="HZ345" s="13"/>
      <c r="IA345" s="13"/>
      <c r="IB345" s="13"/>
      <c r="IC345" s="13"/>
      <c r="ID345" s="13"/>
      <c r="IE345" s="13"/>
      <c r="IF345" s="13"/>
      <c r="IG345" s="13"/>
      <c r="IH345" s="13"/>
      <c r="II345" s="13"/>
      <c r="IJ345" s="13"/>
      <c r="IK345" s="13"/>
      <c r="IL345" s="13"/>
      <c r="IM345" s="13"/>
      <c r="IN345" s="13"/>
      <c r="IO345" s="13"/>
      <c r="IP345" s="13"/>
      <c r="IQ345" s="13"/>
      <c r="IR345" s="13"/>
      <c r="IS345" s="13"/>
      <c r="IT345" s="13"/>
      <c r="IU345" s="13"/>
      <c r="IV345" s="13"/>
    </row>
    <row r="346" spans="1:256" s="14" customFormat="1" ht="41.25" customHeight="1" x14ac:dyDescent="0.25">
      <c r="A346" s="194"/>
      <c r="B346" s="250"/>
      <c r="C346" s="248"/>
      <c r="D346" s="177"/>
      <c r="E346" s="135" t="s">
        <v>418</v>
      </c>
      <c r="F346" s="130" t="s">
        <v>115</v>
      </c>
      <c r="G346" s="115" t="s">
        <v>1477</v>
      </c>
      <c r="H346" s="202"/>
      <c r="I346" s="202"/>
      <c r="J346" s="202"/>
      <c r="K346" s="214"/>
      <c r="L346" s="202"/>
      <c r="M346" s="202"/>
      <c r="N346" s="164"/>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c r="HU346" s="13"/>
      <c r="HV346" s="13"/>
      <c r="HW346" s="13"/>
      <c r="HX346" s="13"/>
      <c r="HY346" s="13"/>
      <c r="HZ346" s="13"/>
      <c r="IA346" s="13"/>
      <c r="IB346" s="13"/>
      <c r="IC346" s="13"/>
      <c r="ID346" s="13"/>
      <c r="IE346" s="13"/>
      <c r="IF346" s="13"/>
      <c r="IG346" s="13"/>
      <c r="IH346" s="13"/>
      <c r="II346" s="13"/>
      <c r="IJ346" s="13"/>
      <c r="IK346" s="13"/>
      <c r="IL346" s="13"/>
      <c r="IM346" s="13"/>
      <c r="IN346" s="13"/>
      <c r="IO346" s="13"/>
      <c r="IP346" s="13"/>
      <c r="IQ346" s="13"/>
      <c r="IR346" s="13"/>
      <c r="IS346" s="13"/>
      <c r="IT346" s="13"/>
      <c r="IU346" s="13"/>
      <c r="IV346" s="13"/>
    </row>
    <row r="347" spans="1:256" s="14" customFormat="1" ht="66.75" customHeight="1" x14ac:dyDescent="0.25">
      <c r="A347" s="194"/>
      <c r="B347" s="250"/>
      <c r="C347" s="248"/>
      <c r="D347" s="177"/>
      <c r="E347" s="135" t="s">
        <v>967</v>
      </c>
      <c r="F347" s="130" t="s">
        <v>115</v>
      </c>
      <c r="G347" s="35" t="s">
        <v>1478</v>
      </c>
      <c r="H347" s="202"/>
      <c r="I347" s="202"/>
      <c r="J347" s="202"/>
      <c r="K347" s="214"/>
      <c r="L347" s="202"/>
      <c r="M347" s="202"/>
      <c r="N347" s="164"/>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c r="HU347" s="13"/>
      <c r="HV347" s="13"/>
      <c r="HW347" s="13"/>
      <c r="HX347" s="13"/>
      <c r="HY347" s="13"/>
      <c r="HZ347" s="13"/>
      <c r="IA347" s="13"/>
      <c r="IB347" s="13"/>
      <c r="IC347" s="13"/>
      <c r="ID347" s="13"/>
      <c r="IE347" s="13"/>
      <c r="IF347" s="13"/>
      <c r="IG347" s="13"/>
      <c r="IH347" s="13"/>
      <c r="II347" s="13"/>
      <c r="IJ347" s="13"/>
      <c r="IK347" s="13"/>
      <c r="IL347" s="13"/>
      <c r="IM347" s="13"/>
      <c r="IN347" s="13"/>
      <c r="IO347" s="13"/>
      <c r="IP347" s="13"/>
      <c r="IQ347" s="13"/>
      <c r="IR347" s="13"/>
      <c r="IS347" s="13"/>
      <c r="IT347" s="13"/>
      <c r="IU347" s="13"/>
      <c r="IV347" s="13"/>
    </row>
    <row r="348" spans="1:256" s="14" customFormat="1" ht="55.5" customHeight="1" x14ac:dyDescent="0.25">
      <c r="A348" s="194"/>
      <c r="B348" s="250"/>
      <c r="C348" s="248"/>
      <c r="D348" s="177"/>
      <c r="E348" s="135" t="s">
        <v>992</v>
      </c>
      <c r="F348" s="115" t="s">
        <v>47</v>
      </c>
      <c r="G348" s="144" t="s">
        <v>1081</v>
      </c>
      <c r="H348" s="202"/>
      <c r="I348" s="202"/>
      <c r="J348" s="202"/>
      <c r="K348" s="214"/>
      <c r="L348" s="202"/>
      <c r="M348" s="202"/>
      <c r="N348" s="164"/>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c r="HU348" s="13"/>
      <c r="HV348" s="13"/>
      <c r="HW348" s="13"/>
      <c r="HX348" s="13"/>
      <c r="HY348" s="13"/>
      <c r="HZ348" s="13"/>
      <c r="IA348" s="13"/>
      <c r="IB348" s="13"/>
      <c r="IC348" s="13"/>
      <c r="ID348" s="13"/>
      <c r="IE348" s="13"/>
      <c r="IF348" s="13"/>
      <c r="IG348" s="13"/>
      <c r="IH348" s="13"/>
      <c r="II348" s="13"/>
      <c r="IJ348" s="13"/>
      <c r="IK348" s="13"/>
      <c r="IL348" s="13"/>
      <c r="IM348" s="13"/>
      <c r="IN348" s="13"/>
      <c r="IO348" s="13"/>
      <c r="IP348" s="13"/>
      <c r="IQ348" s="13"/>
      <c r="IR348" s="13"/>
      <c r="IS348" s="13"/>
      <c r="IT348" s="13"/>
      <c r="IU348" s="13"/>
      <c r="IV348" s="13"/>
    </row>
    <row r="349" spans="1:256" s="14" customFormat="1" ht="46.5" customHeight="1" x14ac:dyDescent="0.25">
      <c r="A349" s="194"/>
      <c r="B349" s="250"/>
      <c r="C349" s="248"/>
      <c r="D349" s="177"/>
      <c r="E349" s="135" t="s">
        <v>1519</v>
      </c>
      <c r="F349" s="115" t="s">
        <v>115</v>
      </c>
      <c r="G349" s="35" t="s">
        <v>988</v>
      </c>
      <c r="H349" s="202"/>
      <c r="I349" s="202"/>
      <c r="J349" s="202"/>
      <c r="K349" s="214"/>
      <c r="L349" s="202"/>
      <c r="M349" s="202"/>
      <c r="N349" s="164"/>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c r="HT349" s="13"/>
      <c r="HU349" s="13"/>
      <c r="HV349" s="13"/>
      <c r="HW349" s="13"/>
      <c r="HX349" s="13"/>
      <c r="HY349" s="13"/>
      <c r="HZ349" s="13"/>
      <c r="IA349" s="13"/>
      <c r="IB349" s="13"/>
      <c r="IC349" s="13"/>
      <c r="ID349" s="13"/>
      <c r="IE349" s="13"/>
      <c r="IF349" s="13"/>
      <c r="IG349" s="13"/>
      <c r="IH349" s="13"/>
      <c r="II349" s="13"/>
      <c r="IJ349" s="13"/>
      <c r="IK349" s="13"/>
      <c r="IL349" s="13"/>
      <c r="IM349" s="13"/>
      <c r="IN349" s="13"/>
      <c r="IO349" s="13"/>
      <c r="IP349" s="13"/>
      <c r="IQ349" s="13"/>
      <c r="IR349" s="13"/>
      <c r="IS349" s="13"/>
      <c r="IT349" s="13"/>
      <c r="IU349" s="13"/>
      <c r="IV349" s="13"/>
    </row>
    <row r="350" spans="1:256" s="14" customFormat="1" ht="55.5" customHeight="1" x14ac:dyDescent="0.25">
      <c r="A350" s="194"/>
      <c r="B350" s="250"/>
      <c r="C350" s="248"/>
      <c r="D350" s="177"/>
      <c r="E350" s="135" t="s">
        <v>989</v>
      </c>
      <c r="F350" s="115" t="s">
        <v>115</v>
      </c>
      <c r="G350" s="35" t="s">
        <v>1541</v>
      </c>
      <c r="H350" s="202"/>
      <c r="I350" s="202"/>
      <c r="J350" s="202"/>
      <c r="K350" s="214"/>
      <c r="L350" s="202"/>
      <c r="M350" s="202"/>
      <c r="N350" s="164"/>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c r="HT350" s="13"/>
      <c r="HU350" s="13"/>
      <c r="HV350" s="13"/>
      <c r="HW350" s="13"/>
      <c r="HX350" s="13"/>
      <c r="HY350" s="13"/>
      <c r="HZ350" s="13"/>
      <c r="IA350" s="13"/>
      <c r="IB350" s="13"/>
      <c r="IC350" s="13"/>
      <c r="ID350" s="13"/>
      <c r="IE350" s="13"/>
      <c r="IF350" s="13"/>
      <c r="IG350" s="13"/>
      <c r="IH350" s="13"/>
      <c r="II350" s="13"/>
      <c r="IJ350" s="13"/>
      <c r="IK350" s="13"/>
      <c r="IL350" s="13"/>
      <c r="IM350" s="13"/>
      <c r="IN350" s="13"/>
      <c r="IO350" s="13"/>
      <c r="IP350" s="13"/>
      <c r="IQ350" s="13"/>
      <c r="IR350" s="13"/>
      <c r="IS350" s="13"/>
      <c r="IT350" s="13"/>
      <c r="IU350" s="13"/>
      <c r="IV350" s="13"/>
    </row>
    <row r="351" spans="1:256" s="14" customFormat="1" ht="66.75" customHeight="1" x14ac:dyDescent="0.25">
      <c r="A351" s="194"/>
      <c r="B351" s="250"/>
      <c r="C351" s="248"/>
      <c r="D351" s="177"/>
      <c r="E351" s="135" t="s">
        <v>1544</v>
      </c>
      <c r="F351" s="115" t="s">
        <v>115</v>
      </c>
      <c r="G351" s="35" t="s">
        <v>1545</v>
      </c>
      <c r="H351" s="202"/>
      <c r="I351" s="202"/>
      <c r="J351" s="202"/>
      <c r="K351" s="214"/>
      <c r="L351" s="202"/>
      <c r="M351" s="202"/>
      <c r="N351" s="164"/>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c r="HT351" s="13"/>
      <c r="HU351" s="13"/>
      <c r="HV351" s="13"/>
      <c r="HW351" s="13"/>
      <c r="HX351" s="13"/>
      <c r="HY351" s="13"/>
      <c r="HZ351" s="13"/>
      <c r="IA351" s="13"/>
      <c r="IB351" s="13"/>
      <c r="IC351" s="13"/>
      <c r="ID351" s="13"/>
      <c r="IE351" s="13"/>
      <c r="IF351" s="13"/>
      <c r="IG351" s="13"/>
      <c r="IH351" s="13"/>
      <c r="II351" s="13"/>
      <c r="IJ351" s="13"/>
      <c r="IK351" s="13"/>
      <c r="IL351" s="13"/>
      <c r="IM351" s="13"/>
      <c r="IN351" s="13"/>
      <c r="IO351" s="13"/>
      <c r="IP351" s="13"/>
      <c r="IQ351" s="13"/>
      <c r="IR351" s="13"/>
      <c r="IS351" s="13"/>
      <c r="IT351" s="13"/>
      <c r="IU351" s="13"/>
      <c r="IV351" s="13"/>
    </row>
    <row r="352" spans="1:256" s="14" customFormat="1" ht="30" customHeight="1" x14ac:dyDescent="0.25">
      <c r="A352" s="194"/>
      <c r="B352" s="250"/>
      <c r="C352" s="248"/>
      <c r="D352" s="177"/>
      <c r="E352" s="135" t="s">
        <v>1183</v>
      </c>
      <c r="F352" s="115" t="s">
        <v>115</v>
      </c>
      <c r="G352" s="35" t="s">
        <v>1184</v>
      </c>
      <c r="H352" s="202"/>
      <c r="I352" s="202"/>
      <c r="J352" s="202"/>
      <c r="K352" s="214"/>
      <c r="L352" s="202"/>
      <c r="M352" s="202"/>
      <c r="N352" s="164"/>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c r="HU352" s="13"/>
      <c r="HV352" s="13"/>
      <c r="HW352" s="13"/>
      <c r="HX352" s="13"/>
      <c r="HY352" s="13"/>
      <c r="HZ352" s="13"/>
      <c r="IA352" s="13"/>
      <c r="IB352" s="13"/>
      <c r="IC352" s="13"/>
      <c r="ID352" s="13"/>
      <c r="IE352" s="13"/>
      <c r="IF352" s="13"/>
      <c r="IG352" s="13"/>
      <c r="IH352" s="13"/>
      <c r="II352" s="13"/>
      <c r="IJ352" s="13"/>
      <c r="IK352" s="13"/>
      <c r="IL352" s="13"/>
      <c r="IM352" s="13"/>
      <c r="IN352" s="13"/>
      <c r="IO352" s="13"/>
      <c r="IP352" s="13"/>
      <c r="IQ352" s="13"/>
      <c r="IR352" s="13"/>
      <c r="IS352" s="13"/>
      <c r="IT352" s="13"/>
      <c r="IU352" s="13"/>
      <c r="IV352" s="13"/>
    </row>
    <row r="353" spans="1:256" s="14" customFormat="1" ht="55.5" customHeight="1" x14ac:dyDescent="0.25">
      <c r="A353" s="194"/>
      <c r="B353" s="250"/>
      <c r="C353" s="248"/>
      <c r="D353" s="177"/>
      <c r="E353" s="135" t="s">
        <v>1528</v>
      </c>
      <c r="F353" s="115" t="s">
        <v>115</v>
      </c>
      <c r="G353" s="35" t="s">
        <v>1529</v>
      </c>
      <c r="H353" s="202"/>
      <c r="I353" s="202"/>
      <c r="J353" s="202"/>
      <c r="K353" s="214"/>
      <c r="L353" s="202"/>
      <c r="M353" s="202"/>
      <c r="N353" s="164"/>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c r="HT353" s="13"/>
      <c r="HU353" s="13"/>
      <c r="HV353" s="13"/>
      <c r="HW353" s="13"/>
      <c r="HX353" s="13"/>
      <c r="HY353" s="13"/>
      <c r="HZ353" s="13"/>
      <c r="IA353" s="13"/>
      <c r="IB353" s="13"/>
      <c r="IC353" s="13"/>
      <c r="ID353" s="13"/>
      <c r="IE353" s="13"/>
      <c r="IF353" s="13"/>
      <c r="IG353" s="13"/>
      <c r="IH353" s="13"/>
      <c r="II353" s="13"/>
      <c r="IJ353" s="13"/>
      <c r="IK353" s="13"/>
      <c r="IL353" s="13"/>
      <c r="IM353" s="13"/>
      <c r="IN353" s="13"/>
      <c r="IO353" s="13"/>
      <c r="IP353" s="13"/>
      <c r="IQ353" s="13"/>
      <c r="IR353" s="13"/>
      <c r="IS353" s="13"/>
      <c r="IT353" s="13"/>
      <c r="IU353" s="13"/>
      <c r="IV353" s="13"/>
    </row>
    <row r="354" spans="1:256" s="14" customFormat="1" ht="57" customHeight="1" x14ac:dyDescent="0.25">
      <c r="A354" s="194"/>
      <c r="B354" s="250"/>
      <c r="C354" s="248"/>
      <c r="D354" s="177"/>
      <c r="E354" s="42" t="s">
        <v>688</v>
      </c>
      <c r="F354" s="43" t="s">
        <v>115</v>
      </c>
      <c r="G354" s="43" t="s">
        <v>624</v>
      </c>
      <c r="H354" s="202"/>
      <c r="I354" s="202"/>
      <c r="J354" s="202"/>
      <c r="K354" s="214"/>
      <c r="L354" s="202"/>
      <c r="M354" s="202"/>
      <c r="N354" s="164"/>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c r="HT354" s="13"/>
      <c r="HU354" s="13"/>
      <c r="HV354" s="13"/>
      <c r="HW354" s="13"/>
      <c r="HX354" s="13"/>
      <c r="HY354" s="13"/>
      <c r="HZ354" s="13"/>
      <c r="IA354" s="13"/>
      <c r="IB354" s="13"/>
      <c r="IC354" s="13"/>
      <c r="ID354" s="13"/>
      <c r="IE354" s="13"/>
      <c r="IF354" s="13"/>
      <c r="IG354" s="13"/>
      <c r="IH354" s="13"/>
      <c r="II354" s="13"/>
      <c r="IJ354" s="13"/>
      <c r="IK354" s="13"/>
      <c r="IL354" s="13"/>
      <c r="IM354" s="13"/>
      <c r="IN354" s="13"/>
      <c r="IO354" s="13"/>
      <c r="IP354" s="13"/>
      <c r="IQ354" s="13"/>
      <c r="IR354" s="13"/>
      <c r="IS354" s="13"/>
      <c r="IT354" s="13"/>
      <c r="IU354" s="13"/>
      <c r="IV354" s="13"/>
    </row>
    <row r="355" spans="1:256" s="14" customFormat="1" ht="48.75" customHeight="1" x14ac:dyDescent="0.25">
      <c r="A355" s="194"/>
      <c r="B355" s="250"/>
      <c r="C355" s="248"/>
      <c r="D355" s="177"/>
      <c r="E355" s="42" t="s">
        <v>965</v>
      </c>
      <c r="F355" s="43" t="s">
        <v>115</v>
      </c>
      <c r="G355" s="43" t="s">
        <v>966</v>
      </c>
      <c r="H355" s="203"/>
      <c r="I355" s="203"/>
      <c r="J355" s="203"/>
      <c r="K355" s="214"/>
      <c r="L355" s="203"/>
      <c r="M355" s="203"/>
      <c r="N355" s="164"/>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c r="HU355" s="13"/>
      <c r="HV355" s="13"/>
      <c r="HW355" s="13"/>
      <c r="HX355" s="13"/>
      <c r="HY355" s="13"/>
      <c r="HZ355" s="13"/>
      <c r="IA355" s="13"/>
      <c r="IB355" s="13"/>
      <c r="IC355" s="13"/>
      <c r="ID355" s="13"/>
      <c r="IE355" s="13"/>
      <c r="IF355" s="13"/>
      <c r="IG355" s="13"/>
      <c r="IH355" s="13"/>
      <c r="II355" s="13"/>
      <c r="IJ355" s="13"/>
      <c r="IK355" s="13"/>
      <c r="IL355" s="13"/>
      <c r="IM355" s="13"/>
      <c r="IN355" s="13"/>
      <c r="IO355" s="13"/>
      <c r="IP355" s="13"/>
      <c r="IQ355" s="13"/>
      <c r="IR355" s="13"/>
      <c r="IS355" s="13"/>
      <c r="IT355" s="13"/>
      <c r="IU355" s="13"/>
      <c r="IV355" s="13"/>
    </row>
    <row r="356" spans="1:256" s="14" customFormat="1" ht="66.75" customHeight="1" x14ac:dyDescent="0.25">
      <c r="A356" s="194"/>
      <c r="B356" s="250"/>
      <c r="C356" s="104" t="s">
        <v>768</v>
      </c>
      <c r="D356" s="98" t="s">
        <v>43</v>
      </c>
      <c r="E356" s="37" t="s">
        <v>1515</v>
      </c>
      <c r="F356" s="66" t="s">
        <v>115</v>
      </c>
      <c r="G356" s="32" t="s">
        <v>599</v>
      </c>
      <c r="H356" s="110">
        <v>49000</v>
      </c>
      <c r="I356" s="110">
        <v>49000</v>
      </c>
      <c r="J356" s="110">
        <v>0</v>
      </c>
      <c r="K356" s="110">
        <v>44719</v>
      </c>
      <c r="L356" s="110">
        <v>0</v>
      </c>
      <c r="M356" s="110">
        <v>0</v>
      </c>
      <c r="N356" s="100" t="s">
        <v>491</v>
      </c>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c r="HU356" s="13"/>
      <c r="HV356" s="13"/>
      <c r="HW356" s="13"/>
      <c r="HX356" s="13"/>
      <c r="HY356" s="13"/>
      <c r="HZ356" s="13"/>
      <c r="IA356" s="13"/>
      <c r="IB356" s="13"/>
      <c r="IC356" s="13"/>
      <c r="ID356" s="13"/>
      <c r="IE356" s="13"/>
      <c r="IF356" s="13"/>
      <c r="IG356" s="13"/>
      <c r="IH356" s="13"/>
      <c r="II356" s="13"/>
      <c r="IJ356" s="13"/>
      <c r="IK356" s="13"/>
      <c r="IL356" s="13"/>
      <c r="IM356" s="13"/>
      <c r="IN356" s="13"/>
      <c r="IO356" s="13"/>
      <c r="IP356" s="13"/>
      <c r="IQ356" s="13"/>
      <c r="IR356" s="13"/>
      <c r="IS356" s="13"/>
      <c r="IT356" s="13"/>
      <c r="IU356" s="13"/>
      <c r="IV356" s="13"/>
    </row>
    <row r="357" spans="1:256" s="14" customFormat="1" ht="32.25" customHeight="1" x14ac:dyDescent="0.25">
      <c r="A357" s="194"/>
      <c r="B357" s="250"/>
      <c r="C357" s="223" t="s">
        <v>769</v>
      </c>
      <c r="D357" s="198" t="s">
        <v>43</v>
      </c>
      <c r="E357" s="135" t="s">
        <v>1546</v>
      </c>
      <c r="F357" s="79" t="s">
        <v>604</v>
      </c>
      <c r="G357" s="115" t="s">
        <v>986</v>
      </c>
      <c r="H357" s="201">
        <v>4250</v>
      </c>
      <c r="I357" s="201">
        <v>0</v>
      </c>
      <c r="J357" s="201">
        <v>0</v>
      </c>
      <c r="K357" s="201">
        <v>0</v>
      </c>
      <c r="L357" s="201">
        <v>0</v>
      </c>
      <c r="M357" s="201">
        <v>0</v>
      </c>
      <c r="N357" s="173" t="s">
        <v>405</v>
      </c>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c r="HU357" s="13"/>
      <c r="HV357" s="13"/>
      <c r="HW357" s="13"/>
      <c r="HX357" s="13"/>
      <c r="HY357" s="13"/>
      <c r="HZ357" s="13"/>
      <c r="IA357" s="13"/>
      <c r="IB357" s="13"/>
      <c r="IC357" s="13"/>
      <c r="ID357" s="13"/>
      <c r="IE357" s="13"/>
      <c r="IF357" s="13"/>
      <c r="IG357" s="13"/>
      <c r="IH357" s="13"/>
      <c r="II357" s="13"/>
      <c r="IJ357" s="13"/>
      <c r="IK357" s="13"/>
      <c r="IL357" s="13"/>
      <c r="IM357" s="13"/>
      <c r="IN357" s="13"/>
      <c r="IO357" s="13"/>
      <c r="IP357" s="13"/>
      <c r="IQ357" s="13"/>
      <c r="IR357" s="13"/>
      <c r="IS357" s="13"/>
      <c r="IT357" s="13"/>
      <c r="IU357" s="13"/>
      <c r="IV357" s="13"/>
    </row>
    <row r="358" spans="1:256" s="14" customFormat="1" ht="42" customHeight="1" x14ac:dyDescent="0.25">
      <c r="A358" s="194"/>
      <c r="B358" s="250"/>
      <c r="C358" s="224"/>
      <c r="D358" s="210"/>
      <c r="E358" s="135" t="s">
        <v>597</v>
      </c>
      <c r="F358" s="79" t="s">
        <v>115</v>
      </c>
      <c r="G358" s="115" t="s">
        <v>598</v>
      </c>
      <c r="H358" s="202"/>
      <c r="I358" s="202"/>
      <c r="J358" s="202"/>
      <c r="K358" s="202"/>
      <c r="L358" s="202"/>
      <c r="M358" s="202"/>
      <c r="N358" s="174"/>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c r="HT358" s="13"/>
      <c r="HU358" s="13"/>
      <c r="HV358" s="13"/>
      <c r="HW358" s="13"/>
      <c r="HX358" s="13"/>
      <c r="HY358" s="13"/>
      <c r="HZ358" s="13"/>
      <c r="IA358" s="13"/>
      <c r="IB358" s="13"/>
      <c r="IC358" s="13"/>
      <c r="ID358" s="13"/>
      <c r="IE358" s="13"/>
      <c r="IF358" s="13"/>
      <c r="IG358" s="13"/>
      <c r="IH358" s="13"/>
      <c r="II358" s="13"/>
      <c r="IJ358" s="13"/>
      <c r="IK358" s="13"/>
      <c r="IL358" s="13"/>
      <c r="IM358" s="13"/>
      <c r="IN358" s="13"/>
      <c r="IO358" s="13"/>
      <c r="IP358" s="13"/>
      <c r="IQ358" s="13"/>
      <c r="IR358" s="13"/>
      <c r="IS358" s="13"/>
      <c r="IT358" s="13"/>
      <c r="IU358" s="13"/>
      <c r="IV358" s="13"/>
    </row>
    <row r="359" spans="1:256" s="14" customFormat="1" ht="44.25" customHeight="1" x14ac:dyDescent="0.25">
      <c r="A359" s="194"/>
      <c r="B359" s="250"/>
      <c r="C359" s="224"/>
      <c r="D359" s="210"/>
      <c r="E359" s="135" t="s">
        <v>1540</v>
      </c>
      <c r="F359" s="79" t="s">
        <v>115</v>
      </c>
      <c r="G359" s="115" t="s">
        <v>478</v>
      </c>
      <c r="H359" s="202"/>
      <c r="I359" s="202"/>
      <c r="J359" s="202"/>
      <c r="K359" s="202"/>
      <c r="L359" s="202"/>
      <c r="M359" s="202"/>
      <c r="N359" s="174"/>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c r="HT359" s="13"/>
      <c r="HU359" s="13"/>
      <c r="HV359" s="13"/>
      <c r="HW359" s="13"/>
      <c r="HX359" s="13"/>
      <c r="HY359" s="13"/>
      <c r="HZ359" s="13"/>
      <c r="IA359" s="13"/>
      <c r="IB359" s="13"/>
      <c r="IC359" s="13"/>
      <c r="ID359" s="13"/>
      <c r="IE359" s="13"/>
      <c r="IF359" s="13"/>
      <c r="IG359" s="13"/>
      <c r="IH359" s="13"/>
      <c r="II359" s="13"/>
      <c r="IJ359" s="13"/>
      <c r="IK359" s="13"/>
      <c r="IL359" s="13"/>
      <c r="IM359" s="13"/>
      <c r="IN359" s="13"/>
      <c r="IO359" s="13"/>
      <c r="IP359" s="13"/>
      <c r="IQ359" s="13"/>
      <c r="IR359" s="13"/>
      <c r="IS359" s="13"/>
      <c r="IT359" s="13"/>
      <c r="IU359" s="13"/>
      <c r="IV359" s="13"/>
    </row>
    <row r="360" spans="1:256" s="14" customFormat="1" ht="33.75" customHeight="1" x14ac:dyDescent="0.25">
      <c r="A360" s="194"/>
      <c r="B360" s="250"/>
      <c r="C360" s="224"/>
      <c r="D360" s="210"/>
      <c r="E360" s="135" t="s">
        <v>1542</v>
      </c>
      <c r="F360" s="79" t="s">
        <v>115</v>
      </c>
      <c r="G360" s="115" t="s">
        <v>1543</v>
      </c>
      <c r="H360" s="202"/>
      <c r="I360" s="202"/>
      <c r="J360" s="202"/>
      <c r="K360" s="202"/>
      <c r="L360" s="202"/>
      <c r="M360" s="202"/>
      <c r="N360" s="174"/>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c r="HT360" s="13"/>
      <c r="HU360" s="13"/>
      <c r="HV360" s="13"/>
      <c r="HW360" s="13"/>
      <c r="HX360" s="13"/>
      <c r="HY360" s="13"/>
      <c r="HZ360" s="13"/>
      <c r="IA360" s="13"/>
      <c r="IB360" s="13"/>
      <c r="IC360" s="13"/>
      <c r="ID360" s="13"/>
      <c r="IE360" s="13"/>
      <c r="IF360" s="13"/>
      <c r="IG360" s="13"/>
      <c r="IH360" s="13"/>
      <c r="II360" s="13"/>
      <c r="IJ360" s="13"/>
      <c r="IK360" s="13"/>
      <c r="IL360" s="13"/>
      <c r="IM360" s="13"/>
      <c r="IN360" s="13"/>
      <c r="IO360" s="13"/>
      <c r="IP360" s="13"/>
      <c r="IQ360" s="13"/>
      <c r="IR360" s="13"/>
      <c r="IS360" s="13"/>
      <c r="IT360" s="13"/>
      <c r="IU360" s="13"/>
      <c r="IV360" s="13"/>
    </row>
    <row r="361" spans="1:256" s="14" customFormat="1" ht="98.25" customHeight="1" x14ac:dyDescent="0.25">
      <c r="A361" s="194"/>
      <c r="B361" s="250"/>
      <c r="C361" s="223" t="s">
        <v>770</v>
      </c>
      <c r="D361" s="198" t="s">
        <v>77</v>
      </c>
      <c r="E361" s="148" t="s">
        <v>1090</v>
      </c>
      <c r="F361" s="104" t="s">
        <v>115</v>
      </c>
      <c r="G361" s="104" t="s">
        <v>1360</v>
      </c>
      <c r="H361" s="201">
        <v>11867.1</v>
      </c>
      <c r="I361" s="201">
        <v>11014.3</v>
      </c>
      <c r="J361" s="284">
        <v>9913.7999999999993</v>
      </c>
      <c r="K361" s="201">
        <f>15100-3000</f>
        <v>12100</v>
      </c>
      <c r="L361" s="201">
        <v>0</v>
      </c>
      <c r="M361" s="201">
        <v>0</v>
      </c>
      <c r="N361" s="173" t="s">
        <v>1619</v>
      </c>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c r="HT361" s="13"/>
      <c r="HU361" s="13"/>
      <c r="HV361" s="13"/>
      <c r="HW361" s="13"/>
      <c r="HX361" s="13"/>
      <c r="HY361" s="13"/>
      <c r="HZ361" s="13"/>
      <c r="IA361" s="13"/>
      <c r="IB361" s="13"/>
      <c r="IC361" s="13"/>
      <c r="ID361" s="13"/>
      <c r="IE361" s="13"/>
      <c r="IF361" s="13"/>
      <c r="IG361" s="13"/>
      <c r="IH361" s="13"/>
      <c r="II361" s="13"/>
      <c r="IJ361" s="13"/>
      <c r="IK361" s="13"/>
      <c r="IL361" s="13"/>
      <c r="IM361" s="13"/>
      <c r="IN361" s="13"/>
      <c r="IO361" s="13"/>
      <c r="IP361" s="13"/>
      <c r="IQ361" s="13"/>
      <c r="IR361" s="13"/>
      <c r="IS361" s="13"/>
      <c r="IT361" s="13"/>
      <c r="IU361" s="13"/>
      <c r="IV361" s="13"/>
    </row>
    <row r="362" spans="1:256" s="14" customFormat="1" ht="51" customHeight="1" x14ac:dyDescent="0.25">
      <c r="A362" s="194"/>
      <c r="B362" s="250"/>
      <c r="C362" s="224"/>
      <c r="D362" s="210"/>
      <c r="E362" s="42" t="s">
        <v>965</v>
      </c>
      <c r="F362" s="43" t="s">
        <v>115</v>
      </c>
      <c r="G362" s="43" t="s">
        <v>966</v>
      </c>
      <c r="H362" s="202"/>
      <c r="I362" s="202"/>
      <c r="J362" s="285"/>
      <c r="K362" s="202"/>
      <c r="L362" s="202"/>
      <c r="M362" s="202"/>
      <c r="N362" s="174"/>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c r="HT362" s="13"/>
      <c r="HU362" s="13"/>
      <c r="HV362" s="13"/>
      <c r="HW362" s="13"/>
      <c r="HX362" s="13"/>
      <c r="HY362" s="13"/>
      <c r="HZ362" s="13"/>
      <c r="IA362" s="13"/>
      <c r="IB362" s="13"/>
      <c r="IC362" s="13"/>
      <c r="ID362" s="13"/>
      <c r="IE362" s="13"/>
      <c r="IF362" s="13"/>
      <c r="IG362" s="13"/>
      <c r="IH362" s="13"/>
      <c r="II362" s="13"/>
      <c r="IJ362" s="13"/>
      <c r="IK362" s="13"/>
      <c r="IL362" s="13"/>
      <c r="IM362" s="13"/>
      <c r="IN362" s="13"/>
      <c r="IO362" s="13"/>
      <c r="IP362" s="13"/>
      <c r="IQ362" s="13"/>
      <c r="IR362" s="13"/>
      <c r="IS362" s="13"/>
      <c r="IT362" s="13"/>
      <c r="IU362" s="13"/>
      <c r="IV362" s="13"/>
    </row>
    <row r="363" spans="1:256" s="14" customFormat="1" ht="51" customHeight="1" x14ac:dyDescent="0.25">
      <c r="A363" s="194"/>
      <c r="B363" s="250"/>
      <c r="C363" s="224"/>
      <c r="D363" s="210"/>
      <c r="E363" s="42" t="s">
        <v>688</v>
      </c>
      <c r="F363" s="43" t="s">
        <v>115</v>
      </c>
      <c r="G363" s="43" t="s">
        <v>624</v>
      </c>
      <c r="H363" s="202"/>
      <c r="I363" s="202"/>
      <c r="J363" s="285"/>
      <c r="K363" s="202"/>
      <c r="L363" s="202"/>
      <c r="M363" s="202"/>
      <c r="N363" s="174"/>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c r="HT363" s="13"/>
      <c r="HU363" s="13"/>
      <c r="HV363" s="13"/>
      <c r="HW363" s="13"/>
      <c r="HX363" s="13"/>
      <c r="HY363" s="13"/>
      <c r="HZ363" s="13"/>
      <c r="IA363" s="13"/>
      <c r="IB363" s="13"/>
      <c r="IC363" s="13"/>
      <c r="ID363" s="13"/>
      <c r="IE363" s="13"/>
      <c r="IF363" s="13"/>
      <c r="IG363" s="13"/>
      <c r="IH363" s="13"/>
      <c r="II363" s="13"/>
      <c r="IJ363" s="13"/>
      <c r="IK363" s="13"/>
      <c r="IL363" s="13"/>
      <c r="IM363" s="13"/>
      <c r="IN363" s="13"/>
      <c r="IO363" s="13"/>
      <c r="IP363" s="13"/>
      <c r="IQ363" s="13"/>
      <c r="IR363" s="13"/>
      <c r="IS363" s="13"/>
      <c r="IT363" s="13"/>
      <c r="IU363" s="13"/>
      <c r="IV363" s="13"/>
    </row>
    <row r="364" spans="1:256" s="14" customFormat="1" ht="63" customHeight="1" x14ac:dyDescent="0.25">
      <c r="A364" s="194"/>
      <c r="B364" s="250"/>
      <c r="C364" s="224"/>
      <c r="D364" s="210"/>
      <c r="E364" s="135" t="s">
        <v>1371</v>
      </c>
      <c r="F364" s="115" t="s">
        <v>115</v>
      </c>
      <c r="G364" s="115" t="s">
        <v>486</v>
      </c>
      <c r="H364" s="202"/>
      <c r="I364" s="202"/>
      <c r="J364" s="285"/>
      <c r="K364" s="202"/>
      <c r="L364" s="202"/>
      <c r="M364" s="202"/>
      <c r="N364" s="174"/>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c r="HT364" s="13"/>
      <c r="HU364" s="13"/>
      <c r="HV364" s="13"/>
      <c r="HW364" s="13"/>
      <c r="HX364" s="13"/>
      <c r="HY364" s="13"/>
      <c r="HZ364" s="13"/>
      <c r="IA364" s="13"/>
      <c r="IB364" s="13"/>
      <c r="IC364" s="13"/>
      <c r="ID364" s="13"/>
      <c r="IE364" s="13"/>
      <c r="IF364" s="13"/>
      <c r="IG364" s="13"/>
      <c r="IH364" s="13"/>
      <c r="II364" s="13"/>
      <c r="IJ364" s="13"/>
      <c r="IK364" s="13"/>
      <c r="IL364" s="13"/>
      <c r="IM364" s="13"/>
      <c r="IN364" s="13"/>
      <c r="IO364" s="13"/>
      <c r="IP364" s="13"/>
      <c r="IQ364" s="13"/>
      <c r="IR364" s="13"/>
      <c r="IS364" s="13"/>
      <c r="IT364" s="13"/>
      <c r="IU364" s="13"/>
      <c r="IV364" s="13"/>
    </row>
    <row r="365" spans="1:256" s="14" customFormat="1" ht="63" customHeight="1" x14ac:dyDescent="0.25">
      <c r="A365" s="194"/>
      <c r="B365" s="250"/>
      <c r="C365" s="224"/>
      <c r="D365" s="210"/>
      <c r="E365" s="135" t="s">
        <v>488</v>
      </c>
      <c r="F365" s="115" t="s">
        <v>115</v>
      </c>
      <c r="G365" s="115" t="s">
        <v>489</v>
      </c>
      <c r="H365" s="202"/>
      <c r="I365" s="202"/>
      <c r="J365" s="285"/>
      <c r="K365" s="202"/>
      <c r="L365" s="202"/>
      <c r="M365" s="202"/>
      <c r="N365" s="174"/>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c r="HT365" s="13"/>
      <c r="HU365" s="13"/>
      <c r="HV365" s="13"/>
      <c r="HW365" s="13"/>
      <c r="HX365" s="13"/>
      <c r="HY365" s="13"/>
      <c r="HZ365" s="13"/>
      <c r="IA365" s="13"/>
      <c r="IB365" s="13"/>
      <c r="IC365" s="13"/>
      <c r="ID365" s="13"/>
      <c r="IE365" s="13"/>
      <c r="IF365" s="13"/>
      <c r="IG365" s="13"/>
      <c r="IH365" s="13"/>
      <c r="II365" s="13"/>
      <c r="IJ365" s="13"/>
      <c r="IK365" s="13"/>
      <c r="IL365" s="13"/>
      <c r="IM365" s="13"/>
      <c r="IN365" s="13"/>
      <c r="IO365" s="13"/>
      <c r="IP365" s="13"/>
      <c r="IQ365" s="13"/>
      <c r="IR365" s="13"/>
      <c r="IS365" s="13"/>
      <c r="IT365" s="13"/>
      <c r="IU365" s="13"/>
      <c r="IV365" s="13"/>
    </row>
    <row r="366" spans="1:256" s="14" customFormat="1" ht="63" customHeight="1" x14ac:dyDescent="0.25">
      <c r="A366" s="194"/>
      <c r="B366" s="250"/>
      <c r="C366" s="224"/>
      <c r="D366" s="210"/>
      <c r="E366" s="135" t="s">
        <v>1609</v>
      </c>
      <c r="F366" s="115" t="s">
        <v>115</v>
      </c>
      <c r="G366" s="115" t="s">
        <v>1610</v>
      </c>
      <c r="H366" s="202"/>
      <c r="I366" s="202"/>
      <c r="J366" s="285"/>
      <c r="K366" s="202"/>
      <c r="L366" s="202"/>
      <c r="M366" s="202"/>
      <c r="N366" s="174"/>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c r="HT366" s="13"/>
      <c r="HU366" s="13"/>
      <c r="HV366" s="13"/>
      <c r="HW366" s="13"/>
      <c r="HX366" s="13"/>
      <c r="HY366" s="13"/>
      <c r="HZ366" s="13"/>
      <c r="IA366" s="13"/>
      <c r="IB366" s="13"/>
      <c r="IC366" s="13"/>
      <c r="ID366" s="13"/>
      <c r="IE366" s="13"/>
      <c r="IF366" s="13"/>
      <c r="IG366" s="13"/>
      <c r="IH366" s="13"/>
      <c r="II366" s="13"/>
      <c r="IJ366" s="13"/>
      <c r="IK366" s="13"/>
      <c r="IL366" s="13"/>
      <c r="IM366" s="13"/>
      <c r="IN366" s="13"/>
      <c r="IO366" s="13"/>
      <c r="IP366" s="13"/>
      <c r="IQ366" s="13"/>
      <c r="IR366" s="13"/>
      <c r="IS366" s="13"/>
      <c r="IT366" s="13"/>
      <c r="IU366" s="13"/>
      <c r="IV366" s="13"/>
    </row>
    <row r="367" spans="1:256" s="14" customFormat="1" ht="63" customHeight="1" x14ac:dyDescent="0.25">
      <c r="A367" s="194"/>
      <c r="B367" s="250"/>
      <c r="C367" s="224"/>
      <c r="D367" s="210"/>
      <c r="E367" s="135" t="s">
        <v>1512</v>
      </c>
      <c r="F367" s="115" t="s">
        <v>115</v>
      </c>
      <c r="G367" s="115" t="s">
        <v>1611</v>
      </c>
      <c r="H367" s="202"/>
      <c r="I367" s="202"/>
      <c r="J367" s="285"/>
      <c r="K367" s="202"/>
      <c r="L367" s="202"/>
      <c r="M367" s="202"/>
      <c r="N367" s="174"/>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c r="HT367" s="13"/>
      <c r="HU367" s="13"/>
      <c r="HV367" s="13"/>
      <c r="HW367" s="13"/>
      <c r="HX367" s="13"/>
      <c r="HY367" s="13"/>
      <c r="HZ367" s="13"/>
      <c r="IA367" s="13"/>
      <c r="IB367" s="13"/>
      <c r="IC367" s="13"/>
      <c r="ID367" s="13"/>
      <c r="IE367" s="13"/>
      <c r="IF367" s="13"/>
      <c r="IG367" s="13"/>
      <c r="IH367" s="13"/>
      <c r="II367" s="13"/>
      <c r="IJ367" s="13"/>
      <c r="IK367" s="13"/>
      <c r="IL367" s="13"/>
      <c r="IM367" s="13"/>
      <c r="IN367" s="13"/>
      <c r="IO367" s="13"/>
      <c r="IP367" s="13"/>
      <c r="IQ367" s="13"/>
      <c r="IR367" s="13"/>
      <c r="IS367" s="13"/>
      <c r="IT367" s="13"/>
      <c r="IU367" s="13"/>
      <c r="IV367" s="13"/>
    </row>
    <row r="368" spans="1:256" s="14" customFormat="1" ht="63" customHeight="1" x14ac:dyDescent="0.25">
      <c r="A368" s="194"/>
      <c r="B368" s="250"/>
      <c r="C368" s="224"/>
      <c r="D368" s="210"/>
      <c r="E368" s="135" t="s">
        <v>1612</v>
      </c>
      <c r="F368" s="115" t="s">
        <v>115</v>
      </c>
      <c r="G368" s="115" t="s">
        <v>1613</v>
      </c>
      <c r="H368" s="202"/>
      <c r="I368" s="202"/>
      <c r="J368" s="285"/>
      <c r="K368" s="202"/>
      <c r="L368" s="202"/>
      <c r="M368" s="202"/>
      <c r="N368" s="174"/>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c r="HT368" s="13"/>
      <c r="HU368" s="13"/>
      <c r="HV368" s="13"/>
      <c r="HW368" s="13"/>
      <c r="HX368" s="13"/>
      <c r="HY368" s="13"/>
      <c r="HZ368" s="13"/>
      <c r="IA368" s="13"/>
      <c r="IB368" s="13"/>
      <c r="IC368" s="13"/>
      <c r="ID368" s="13"/>
      <c r="IE368" s="13"/>
      <c r="IF368" s="13"/>
      <c r="IG368" s="13"/>
      <c r="IH368" s="13"/>
      <c r="II368" s="13"/>
      <c r="IJ368" s="13"/>
      <c r="IK368" s="13"/>
      <c r="IL368" s="13"/>
      <c r="IM368" s="13"/>
      <c r="IN368" s="13"/>
      <c r="IO368" s="13"/>
      <c r="IP368" s="13"/>
      <c r="IQ368" s="13"/>
      <c r="IR368" s="13"/>
      <c r="IS368" s="13"/>
      <c r="IT368" s="13"/>
      <c r="IU368" s="13"/>
      <c r="IV368" s="13"/>
    </row>
    <row r="369" spans="1:256" s="14" customFormat="1" ht="63" customHeight="1" x14ac:dyDescent="0.25">
      <c r="A369" s="194"/>
      <c r="B369" s="250"/>
      <c r="C369" s="224"/>
      <c r="D369" s="210"/>
      <c r="E369" s="135" t="s">
        <v>1614</v>
      </c>
      <c r="F369" s="115" t="s">
        <v>115</v>
      </c>
      <c r="G369" s="115" t="s">
        <v>1615</v>
      </c>
      <c r="H369" s="202"/>
      <c r="I369" s="202"/>
      <c r="J369" s="285"/>
      <c r="K369" s="202"/>
      <c r="L369" s="202"/>
      <c r="M369" s="202"/>
      <c r="N369" s="174"/>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c r="HU369" s="13"/>
      <c r="HV369" s="13"/>
      <c r="HW369" s="13"/>
      <c r="HX369" s="13"/>
      <c r="HY369" s="13"/>
      <c r="HZ369" s="13"/>
      <c r="IA369" s="13"/>
      <c r="IB369" s="13"/>
      <c r="IC369" s="13"/>
      <c r="ID369" s="13"/>
      <c r="IE369" s="13"/>
      <c r="IF369" s="13"/>
      <c r="IG369" s="13"/>
      <c r="IH369" s="13"/>
      <c r="II369" s="13"/>
      <c r="IJ369" s="13"/>
      <c r="IK369" s="13"/>
      <c r="IL369" s="13"/>
      <c r="IM369" s="13"/>
      <c r="IN369" s="13"/>
      <c r="IO369" s="13"/>
      <c r="IP369" s="13"/>
      <c r="IQ369" s="13"/>
      <c r="IR369" s="13"/>
      <c r="IS369" s="13"/>
      <c r="IT369" s="13"/>
      <c r="IU369" s="13"/>
      <c r="IV369" s="13"/>
    </row>
    <row r="370" spans="1:256" s="14" customFormat="1" ht="66.75" customHeight="1" x14ac:dyDescent="0.25">
      <c r="A370" s="194"/>
      <c r="B370" s="250"/>
      <c r="C370" s="223" t="s">
        <v>771</v>
      </c>
      <c r="D370" s="198" t="s">
        <v>77</v>
      </c>
      <c r="E370" s="135" t="s">
        <v>967</v>
      </c>
      <c r="F370" s="115" t="s">
        <v>115</v>
      </c>
      <c r="G370" s="35" t="s">
        <v>1478</v>
      </c>
      <c r="H370" s="201">
        <v>84.2</v>
      </c>
      <c r="I370" s="201">
        <v>84.2</v>
      </c>
      <c r="J370" s="201">
        <v>84.2</v>
      </c>
      <c r="K370" s="201">
        <v>84.2</v>
      </c>
      <c r="L370" s="201">
        <v>84.2</v>
      </c>
      <c r="M370" s="201">
        <v>84.2</v>
      </c>
      <c r="N370" s="173" t="s">
        <v>990</v>
      </c>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c r="HU370" s="13"/>
      <c r="HV370" s="13"/>
      <c r="HW370" s="13"/>
      <c r="HX370" s="13"/>
      <c r="HY370" s="13"/>
      <c r="HZ370" s="13"/>
      <c r="IA370" s="13"/>
      <c r="IB370" s="13"/>
      <c r="IC370" s="13"/>
      <c r="ID370" s="13"/>
      <c r="IE370" s="13"/>
      <c r="IF370" s="13"/>
      <c r="IG370" s="13"/>
      <c r="IH370" s="13"/>
      <c r="II370" s="13"/>
      <c r="IJ370" s="13"/>
      <c r="IK370" s="13"/>
      <c r="IL370" s="13"/>
      <c r="IM370" s="13"/>
      <c r="IN370" s="13"/>
      <c r="IO370" s="13"/>
      <c r="IP370" s="13"/>
      <c r="IQ370" s="13"/>
      <c r="IR370" s="13"/>
      <c r="IS370" s="13"/>
      <c r="IT370" s="13"/>
      <c r="IU370" s="13"/>
      <c r="IV370" s="13"/>
    </row>
    <row r="371" spans="1:256" s="14" customFormat="1" ht="66.75" customHeight="1" x14ac:dyDescent="0.25">
      <c r="A371" s="194"/>
      <c r="B371" s="250"/>
      <c r="C371" s="224"/>
      <c r="D371" s="210"/>
      <c r="E371" s="135" t="s">
        <v>418</v>
      </c>
      <c r="F371" s="79" t="s">
        <v>115</v>
      </c>
      <c r="G371" s="115" t="s">
        <v>1477</v>
      </c>
      <c r="H371" s="202"/>
      <c r="I371" s="202"/>
      <c r="J371" s="202"/>
      <c r="K371" s="202"/>
      <c r="L371" s="202"/>
      <c r="M371" s="202"/>
      <c r="N371" s="174"/>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c r="HT371" s="13"/>
      <c r="HU371" s="13"/>
      <c r="HV371" s="13"/>
      <c r="HW371" s="13"/>
      <c r="HX371" s="13"/>
      <c r="HY371" s="13"/>
      <c r="HZ371" s="13"/>
      <c r="IA371" s="13"/>
      <c r="IB371" s="13"/>
      <c r="IC371" s="13"/>
      <c r="ID371" s="13"/>
      <c r="IE371" s="13"/>
      <c r="IF371" s="13"/>
      <c r="IG371" s="13"/>
      <c r="IH371" s="13"/>
      <c r="II371" s="13"/>
      <c r="IJ371" s="13"/>
      <c r="IK371" s="13"/>
      <c r="IL371" s="13"/>
      <c r="IM371" s="13"/>
      <c r="IN371" s="13"/>
      <c r="IO371" s="13"/>
      <c r="IP371" s="13"/>
      <c r="IQ371" s="13"/>
      <c r="IR371" s="13"/>
      <c r="IS371" s="13"/>
      <c r="IT371" s="13"/>
      <c r="IU371" s="13"/>
      <c r="IV371" s="13"/>
    </row>
    <row r="372" spans="1:256" s="14" customFormat="1" ht="62.25" customHeight="1" x14ac:dyDescent="0.25">
      <c r="A372" s="194"/>
      <c r="B372" s="250"/>
      <c r="C372" s="224"/>
      <c r="D372" s="210"/>
      <c r="E372" s="156" t="s">
        <v>1357</v>
      </c>
      <c r="F372" s="157" t="s">
        <v>115</v>
      </c>
      <c r="G372" s="157" t="s">
        <v>1358</v>
      </c>
      <c r="H372" s="202"/>
      <c r="I372" s="202"/>
      <c r="J372" s="202"/>
      <c r="K372" s="202"/>
      <c r="L372" s="202"/>
      <c r="M372" s="202"/>
      <c r="N372" s="174"/>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c r="HY372" s="13"/>
      <c r="HZ372" s="13"/>
      <c r="IA372" s="13"/>
      <c r="IB372" s="13"/>
      <c r="IC372" s="13"/>
      <c r="ID372" s="13"/>
      <c r="IE372" s="13"/>
      <c r="IF372" s="13"/>
      <c r="IG372" s="13"/>
      <c r="IH372" s="13"/>
      <c r="II372" s="13"/>
      <c r="IJ372" s="13"/>
      <c r="IK372" s="13"/>
      <c r="IL372" s="13"/>
      <c r="IM372" s="13"/>
      <c r="IN372" s="13"/>
      <c r="IO372" s="13"/>
      <c r="IP372" s="13"/>
      <c r="IQ372" s="13"/>
      <c r="IR372" s="13"/>
      <c r="IS372" s="13"/>
      <c r="IT372" s="13"/>
      <c r="IU372" s="13"/>
      <c r="IV372" s="13"/>
    </row>
    <row r="373" spans="1:256" s="13" customFormat="1" ht="66.75" customHeight="1" x14ac:dyDescent="0.25">
      <c r="A373" s="194"/>
      <c r="B373" s="250"/>
      <c r="C373" s="286" t="s">
        <v>772</v>
      </c>
      <c r="D373" s="324" t="s">
        <v>150</v>
      </c>
      <c r="E373" s="135" t="s">
        <v>417</v>
      </c>
      <c r="F373" s="115" t="s">
        <v>115</v>
      </c>
      <c r="G373" s="115" t="s">
        <v>984</v>
      </c>
      <c r="H373" s="201">
        <f>80+360</f>
        <v>440</v>
      </c>
      <c r="I373" s="201">
        <f>80+179.6</f>
        <v>259.60000000000002</v>
      </c>
      <c r="J373" s="201">
        <f>80+360</f>
        <v>440</v>
      </c>
      <c r="K373" s="201">
        <f>80+150</f>
        <v>230</v>
      </c>
      <c r="L373" s="201">
        <f t="shared" ref="L373:M373" si="16">80+150</f>
        <v>230</v>
      </c>
      <c r="M373" s="201">
        <f t="shared" si="16"/>
        <v>230</v>
      </c>
      <c r="N373" s="265" t="s">
        <v>983</v>
      </c>
    </row>
    <row r="374" spans="1:256" s="13" customFormat="1" ht="66.75" customHeight="1" x14ac:dyDescent="0.25">
      <c r="A374" s="194"/>
      <c r="B374" s="250"/>
      <c r="C374" s="287"/>
      <c r="D374" s="321"/>
      <c r="E374" s="135" t="s">
        <v>992</v>
      </c>
      <c r="F374" s="115" t="s">
        <v>47</v>
      </c>
      <c r="G374" s="144" t="s">
        <v>1081</v>
      </c>
      <c r="H374" s="202"/>
      <c r="I374" s="202"/>
      <c r="J374" s="202"/>
      <c r="K374" s="202"/>
      <c r="L374" s="202"/>
      <c r="M374" s="202"/>
      <c r="N374" s="269"/>
    </row>
    <row r="375" spans="1:256" s="13" customFormat="1" ht="84" customHeight="1" x14ac:dyDescent="0.25">
      <c r="A375" s="194"/>
      <c r="B375" s="250"/>
      <c r="C375" s="287"/>
      <c r="D375" s="321"/>
      <c r="E375" s="135" t="s">
        <v>1547</v>
      </c>
      <c r="F375" s="115" t="s">
        <v>47</v>
      </c>
      <c r="G375" s="144" t="s">
        <v>1548</v>
      </c>
      <c r="H375" s="202"/>
      <c r="I375" s="202"/>
      <c r="J375" s="202"/>
      <c r="K375" s="202"/>
      <c r="L375" s="202"/>
      <c r="M375" s="202"/>
      <c r="N375" s="269"/>
    </row>
    <row r="376" spans="1:256" s="13" customFormat="1" ht="57" customHeight="1" x14ac:dyDescent="0.25">
      <c r="A376" s="194"/>
      <c r="B376" s="250"/>
      <c r="C376" s="287"/>
      <c r="D376" s="321"/>
      <c r="E376" s="135" t="s">
        <v>152</v>
      </c>
      <c r="F376" s="115" t="s">
        <v>115</v>
      </c>
      <c r="G376" s="115" t="s">
        <v>985</v>
      </c>
      <c r="H376" s="202"/>
      <c r="I376" s="202"/>
      <c r="J376" s="202"/>
      <c r="K376" s="202"/>
      <c r="L376" s="202"/>
      <c r="M376" s="202"/>
      <c r="N376" s="269"/>
    </row>
    <row r="377" spans="1:256" s="14" customFormat="1" ht="40.15" customHeight="1" x14ac:dyDescent="0.25">
      <c r="A377" s="166" t="s">
        <v>67</v>
      </c>
      <c r="B377" s="249" t="s">
        <v>776</v>
      </c>
      <c r="C377" s="223" t="s">
        <v>773</v>
      </c>
      <c r="D377" s="198" t="s">
        <v>100</v>
      </c>
      <c r="E377" s="148" t="s">
        <v>451</v>
      </c>
      <c r="F377" s="130" t="s">
        <v>913</v>
      </c>
      <c r="G377" s="130" t="s">
        <v>409</v>
      </c>
      <c r="H377" s="228">
        <v>5817.5</v>
      </c>
      <c r="I377" s="228">
        <v>2799.7</v>
      </c>
      <c r="J377" s="228">
        <v>4111.5</v>
      </c>
      <c r="K377" s="228">
        <v>16190.7</v>
      </c>
      <c r="L377" s="228">
        <v>0</v>
      </c>
      <c r="M377" s="228">
        <v>0</v>
      </c>
      <c r="N377" s="100"/>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c r="HT377" s="13"/>
      <c r="HU377" s="13"/>
      <c r="HV377" s="13"/>
      <c r="HW377" s="13"/>
      <c r="HX377" s="13"/>
      <c r="HY377" s="13"/>
      <c r="HZ377" s="13"/>
      <c r="IA377" s="13"/>
      <c r="IB377" s="13"/>
      <c r="IC377" s="13"/>
      <c r="ID377" s="13"/>
      <c r="IE377" s="13"/>
      <c r="IF377" s="13"/>
      <c r="IG377" s="13"/>
      <c r="IH377" s="13"/>
      <c r="II377" s="13"/>
      <c r="IJ377" s="13"/>
      <c r="IK377" s="13"/>
      <c r="IL377" s="13"/>
      <c r="IM377" s="13"/>
      <c r="IN377" s="13"/>
      <c r="IO377" s="13"/>
      <c r="IP377" s="13"/>
      <c r="IQ377" s="13"/>
      <c r="IR377" s="13"/>
      <c r="IS377" s="13"/>
      <c r="IT377" s="13"/>
      <c r="IU377" s="13"/>
      <c r="IV377" s="13"/>
    </row>
    <row r="378" spans="1:256" s="14" customFormat="1" ht="39.75" customHeight="1" x14ac:dyDescent="0.25">
      <c r="A378" s="194"/>
      <c r="B378" s="250"/>
      <c r="C378" s="224"/>
      <c r="D378" s="210"/>
      <c r="E378" s="38" t="s">
        <v>1004</v>
      </c>
      <c r="F378" s="79" t="s">
        <v>115</v>
      </c>
      <c r="G378" s="79" t="s">
        <v>1005</v>
      </c>
      <c r="H378" s="233"/>
      <c r="I378" s="233"/>
      <c r="J378" s="233"/>
      <c r="K378" s="233"/>
      <c r="L378" s="233"/>
      <c r="M378" s="233"/>
      <c r="N378" s="173" t="s">
        <v>1006</v>
      </c>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c r="HT378" s="13"/>
      <c r="HU378" s="13"/>
      <c r="HV378" s="13"/>
      <c r="HW378" s="13"/>
      <c r="HX378" s="13"/>
      <c r="HY378" s="13"/>
      <c r="HZ378" s="13"/>
      <c r="IA378" s="13"/>
      <c r="IB378" s="13"/>
      <c r="IC378" s="13"/>
      <c r="ID378" s="13"/>
      <c r="IE378" s="13"/>
      <c r="IF378" s="13"/>
      <c r="IG378" s="13"/>
      <c r="IH378" s="13"/>
      <c r="II378" s="13"/>
      <c r="IJ378" s="13"/>
      <c r="IK378" s="13"/>
      <c r="IL378" s="13"/>
      <c r="IM378" s="13"/>
      <c r="IN378" s="13"/>
      <c r="IO378" s="13"/>
      <c r="IP378" s="13"/>
      <c r="IQ378" s="13"/>
      <c r="IR378" s="13"/>
      <c r="IS378" s="13"/>
      <c r="IT378" s="13"/>
      <c r="IU378" s="13"/>
      <c r="IV378" s="13"/>
    </row>
    <row r="379" spans="1:256" s="14" customFormat="1" ht="39" customHeight="1" x14ac:dyDescent="0.25">
      <c r="A379" s="194"/>
      <c r="B379" s="250"/>
      <c r="C379" s="224"/>
      <c r="D379" s="210"/>
      <c r="E379" s="38" t="s">
        <v>1315</v>
      </c>
      <c r="F379" s="79" t="s">
        <v>115</v>
      </c>
      <c r="G379" s="79" t="s">
        <v>1316</v>
      </c>
      <c r="H379" s="233"/>
      <c r="I379" s="233"/>
      <c r="J379" s="233"/>
      <c r="K379" s="233"/>
      <c r="L379" s="233"/>
      <c r="M379" s="233"/>
      <c r="N379" s="174"/>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c r="HU379" s="13"/>
      <c r="HV379" s="13"/>
      <c r="HW379" s="13"/>
      <c r="HX379" s="13"/>
      <c r="HY379" s="13"/>
      <c r="HZ379" s="13"/>
      <c r="IA379" s="13"/>
      <c r="IB379" s="13"/>
      <c r="IC379" s="13"/>
      <c r="ID379" s="13"/>
      <c r="IE379" s="13"/>
      <c r="IF379" s="13"/>
      <c r="IG379" s="13"/>
      <c r="IH379" s="13"/>
      <c r="II379" s="13"/>
      <c r="IJ379" s="13"/>
      <c r="IK379" s="13"/>
      <c r="IL379" s="13"/>
      <c r="IM379" s="13"/>
      <c r="IN379" s="13"/>
      <c r="IO379" s="13"/>
      <c r="IP379" s="13"/>
      <c r="IQ379" s="13"/>
      <c r="IR379" s="13"/>
      <c r="IS379" s="13"/>
      <c r="IT379" s="13"/>
      <c r="IU379" s="13"/>
      <c r="IV379" s="13"/>
    </row>
    <row r="380" spans="1:256" s="14" customFormat="1" ht="39.6" customHeight="1" x14ac:dyDescent="0.25">
      <c r="A380" s="194"/>
      <c r="B380" s="250"/>
      <c r="C380" s="224"/>
      <c r="D380" s="210"/>
      <c r="E380" s="38" t="s">
        <v>1434</v>
      </c>
      <c r="F380" s="79" t="s">
        <v>115</v>
      </c>
      <c r="G380" s="79" t="s">
        <v>1435</v>
      </c>
      <c r="H380" s="233"/>
      <c r="I380" s="233"/>
      <c r="J380" s="233"/>
      <c r="K380" s="233"/>
      <c r="L380" s="233"/>
      <c r="M380" s="233"/>
      <c r="N380" s="174"/>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c r="HT380" s="13"/>
      <c r="HU380" s="13"/>
      <c r="HV380" s="13"/>
      <c r="HW380" s="13"/>
      <c r="HX380" s="13"/>
      <c r="HY380" s="13"/>
      <c r="HZ380" s="13"/>
      <c r="IA380" s="13"/>
      <c r="IB380" s="13"/>
      <c r="IC380" s="13"/>
      <c r="ID380" s="13"/>
      <c r="IE380" s="13"/>
      <c r="IF380" s="13"/>
      <c r="IG380" s="13"/>
      <c r="IH380" s="13"/>
      <c r="II380" s="13"/>
      <c r="IJ380" s="13"/>
      <c r="IK380" s="13"/>
      <c r="IL380" s="13"/>
      <c r="IM380" s="13"/>
      <c r="IN380" s="13"/>
      <c r="IO380" s="13"/>
      <c r="IP380" s="13"/>
      <c r="IQ380" s="13"/>
      <c r="IR380" s="13"/>
      <c r="IS380" s="13"/>
      <c r="IT380" s="13"/>
      <c r="IU380" s="13"/>
      <c r="IV380" s="13"/>
    </row>
    <row r="381" spans="1:256" s="14" customFormat="1" ht="64.5" customHeight="1" x14ac:dyDescent="0.25">
      <c r="A381" s="194"/>
      <c r="B381" s="250"/>
      <c r="C381" s="224"/>
      <c r="D381" s="210"/>
      <c r="E381" s="38" t="s">
        <v>1458</v>
      </c>
      <c r="F381" s="79" t="s">
        <v>115</v>
      </c>
      <c r="G381" s="79" t="s">
        <v>1461</v>
      </c>
      <c r="H381" s="233"/>
      <c r="I381" s="233"/>
      <c r="J381" s="233"/>
      <c r="K381" s="233"/>
      <c r="L381" s="233"/>
      <c r="M381" s="233"/>
      <c r="N381" s="174"/>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c r="HT381" s="13"/>
      <c r="HU381" s="13"/>
      <c r="HV381" s="13"/>
      <c r="HW381" s="13"/>
      <c r="HX381" s="13"/>
      <c r="HY381" s="13"/>
      <c r="HZ381" s="13"/>
      <c r="IA381" s="13"/>
      <c r="IB381" s="13"/>
      <c r="IC381" s="13"/>
      <c r="ID381" s="13"/>
      <c r="IE381" s="13"/>
      <c r="IF381" s="13"/>
      <c r="IG381" s="13"/>
      <c r="IH381" s="13"/>
      <c r="II381" s="13"/>
      <c r="IJ381" s="13"/>
      <c r="IK381" s="13"/>
      <c r="IL381" s="13"/>
      <c r="IM381" s="13"/>
      <c r="IN381" s="13"/>
      <c r="IO381" s="13"/>
      <c r="IP381" s="13"/>
      <c r="IQ381" s="13"/>
      <c r="IR381" s="13"/>
      <c r="IS381" s="13"/>
      <c r="IT381" s="13"/>
      <c r="IU381" s="13"/>
      <c r="IV381" s="13"/>
    </row>
    <row r="382" spans="1:256" s="14" customFormat="1" ht="79.5" customHeight="1" x14ac:dyDescent="0.25">
      <c r="A382" s="194"/>
      <c r="B382" s="250"/>
      <c r="C382" s="224"/>
      <c r="D382" s="210"/>
      <c r="E382" s="38" t="s">
        <v>1459</v>
      </c>
      <c r="F382" s="79" t="s">
        <v>115</v>
      </c>
      <c r="G382" s="79" t="s">
        <v>1461</v>
      </c>
      <c r="H382" s="233"/>
      <c r="I382" s="233"/>
      <c r="J382" s="233"/>
      <c r="K382" s="233"/>
      <c r="L382" s="233"/>
      <c r="M382" s="233"/>
      <c r="N382" s="174"/>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c r="HT382" s="13"/>
      <c r="HU382" s="13"/>
      <c r="HV382" s="13"/>
      <c r="HW382" s="13"/>
      <c r="HX382" s="13"/>
      <c r="HY382" s="13"/>
      <c r="HZ382" s="13"/>
      <c r="IA382" s="13"/>
      <c r="IB382" s="13"/>
      <c r="IC382" s="13"/>
      <c r="ID382" s="13"/>
      <c r="IE382" s="13"/>
      <c r="IF382" s="13"/>
      <c r="IG382" s="13"/>
      <c r="IH382" s="13"/>
      <c r="II382" s="13"/>
      <c r="IJ382" s="13"/>
      <c r="IK382" s="13"/>
      <c r="IL382" s="13"/>
      <c r="IM382" s="13"/>
      <c r="IN382" s="13"/>
      <c r="IO382" s="13"/>
      <c r="IP382" s="13"/>
      <c r="IQ382" s="13"/>
      <c r="IR382" s="13"/>
      <c r="IS382" s="13"/>
      <c r="IT382" s="13"/>
      <c r="IU382" s="13"/>
      <c r="IV382" s="13"/>
    </row>
    <row r="383" spans="1:256" s="14" customFormat="1" ht="79.5" customHeight="1" x14ac:dyDescent="0.25">
      <c r="A383" s="194"/>
      <c r="B383" s="250"/>
      <c r="C383" s="224"/>
      <c r="D383" s="210"/>
      <c r="E383" s="38" t="s">
        <v>1460</v>
      </c>
      <c r="F383" s="79" t="s">
        <v>115</v>
      </c>
      <c r="G383" s="79" t="s">
        <v>1461</v>
      </c>
      <c r="H383" s="233"/>
      <c r="I383" s="233"/>
      <c r="J383" s="233"/>
      <c r="K383" s="233"/>
      <c r="L383" s="233"/>
      <c r="M383" s="233"/>
      <c r="N383" s="174"/>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c r="HT383" s="13"/>
      <c r="HU383" s="13"/>
      <c r="HV383" s="13"/>
      <c r="HW383" s="13"/>
      <c r="HX383" s="13"/>
      <c r="HY383" s="13"/>
      <c r="HZ383" s="13"/>
      <c r="IA383" s="13"/>
      <c r="IB383" s="13"/>
      <c r="IC383" s="13"/>
      <c r="ID383" s="13"/>
      <c r="IE383" s="13"/>
      <c r="IF383" s="13"/>
      <c r="IG383" s="13"/>
      <c r="IH383" s="13"/>
      <c r="II383" s="13"/>
      <c r="IJ383" s="13"/>
      <c r="IK383" s="13"/>
      <c r="IL383" s="13"/>
      <c r="IM383" s="13"/>
      <c r="IN383" s="13"/>
      <c r="IO383" s="13"/>
      <c r="IP383" s="13"/>
      <c r="IQ383" s="13"/>
      <c r="IR383" s="13"/>
      <c r="IS383" s="13"/>
      <c r="IT383" s="13"/>
      <c r="IU383" s="13"/>
      <c r="IV383" s="13"/>
    </row>
    <row r="384" spans="1:256" s="14" customFormat="1" ht="99.75" customHeight="1" x14ac:dyDescent="0.25">
      <c r="A384" s="194"/>
      <c r="B384" s="250"/>
      <c r="C384" s="225"/>
      <c r="D384" s="199"/>
      <c r="E384" s="80" t="s">
        <v>1003</v>
      </c>
      <c r="F384" s="79" t="s">
        <v>115</v>
      </c>
      <c r="G384" s="152" t="s">
        <v>1355</v>
      </c>
      <c r="H384" s="229"/>
      <c r="I384" s="229"/>
      <c r="J384" s="229"/>
      <c r="K384" s="229"/>
      <c r="L384" s="229"/>
      <c r="M384" s="229"/>
      <c r="N384" s="175"/>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c r="HT384" s="13"/>
      <c r="HU384" s="13"/>
      <c r="HV384" s="13"/>
      <c r="HW384" s="13"/>
      <c r="HX384" s="13"/>
      <c r="HY384" s="13"/>
      <c r="HZ384" s="13"/>
      <c r="IA384" s="13"/>
      <c r="IB384" s="13"/>
      <c r="IC384" s="13"/>
      <c r="ID384" s="13"/>
      <c r="IE384" s="13"/>
      <c r="IF384" s="13"/>
      <c r="IG384" s="13"/>
      <c r="IH384" s="13"/>
      <c r="II384" s="13"/>
      <c r="IJ384" s="13"/>
      <c r="IK384" s="13"/>
      <c r="IL384" s="13"/>
      <c r="IM384" s="13"/>
      <c r="IN384" s="13"/>
      <c r="IO384" s="13"/>
      <c r="IP384" s="13"/>
      <c r="IQ384" s="13"/>
      <c r="IR384" s="13"/>
      <c r="IS384" s="13"/>
      <c r="IT384" s="13"/>
      <c r="IU384" s="13"/>
      <c r="IV384" s="13"/>
    </row>
    <row r="385" spans="1:256" s="14" customFormat="1" ht="48.75" customHeight="1" x14ac:dyDescent="0.25">
      <c r="A385" s="179" t="s">
        <v>68</v>
      </c>
      <c r="B385" s="258" t="s">
        <v>774</v>
      </c>
      <c r="C385" s="248" t="s">
        <v>775</v>
      </c>
      <c r="D385" s="177" t="s">
        <v>100</v>
      </c>
      <c r="E385" s="148" t="s">
        <v>452</v>
      </c>
      <c r="F385" s="130" t="s">
        <v>914</v>
      </c>
      <c r="G385" s="130" t="s">
        <v>409</v>
      </c>
      <c r="H385" s="201">
        <v>803.9</v>
      </c>
      <c r="I385" s="201">
        <v>207.5</v>
      </c>
      <c r="J385" s="201">
        <v>658</v>
      </c>
      <c r="K385" s="214">
        <v>657</v>
      </c>
      <c r="L385" s="201">
        <v>657</v>
      </c>
      <c r="M385" s="201">
        <v>657</v>
      </c>
      <c r="N385" s="173" t="s">
        <v>1122</v>
      </c>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c r="HT385" s="13"/>
      <c r="HU385" s="13"/>
      <c r="HV385" s="13"/>
      <c r="HW385" s="13"/>
      <c r="HX385" s="13"/>
      <c r="HY385" s="13"/>
      <c r="HZ385" s="13"/>
      <c r="IA385" s="13"/>
      <c r="IB385" s="13"/>
      <c r="IC385" s="13"/>
      <c r="ID385" s="13"/>
      <c r="IE385" s="13"/>
      <c r="IF385" s="13"/>
      <c r="IG385" s="13"/>
      <c r="IH385" s="13"/>
      <c r="II385" s="13"/>
      <c r="IJ385" s="13"/>
      <c r="IK385" s="13"/>
      <c r="IL385" s="13"/>
      <c r="IM385" s="13"/>
      <c r="IN385" s="13"/>
      <c r="IO385" s="13"/>
      <c r="IP385" s="13"/>
      <c r="IQ385" s="13"/>
      <c r="IR385" s="13"/>
      <c r="IS385" s="13"/>
      <c r="IT385" s="13"/>
      <c r="IU385" s="13"/>
      <c r="IV385" s="13"/>
    </row>
    <row r="386" spans="1:256" s="14" customFormat="1" ht="28.5" customHeight="1" x14ac:dyDescent="0.25">
      <c r="A386" s="179"/>
      <c r="B386" s="258"/>
      <c r="C386" s="248"/>
      <c r="D386" s="177"/>
      <c r="E386" s="148" t="s">
        <v>555</v>
      </c>
      <c r="F386" s="79" t="s">
        <v>115</v>
      </c>
      <c r="G386" s="130" t="s">
        <v>556</v>
      </c>
      <c r="H386" s="202"/>
      <c r="I386" s="202"/>
      <c r="J386" s="202"/>
      <c r="K386" s="214"/>
      <c r="L386" s="202"/>
      <c r="M386" s="202"/>
      <c r="N386" s="174"/>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c r="HT386" s="13"/>
      <c r="HU386" s="13"/>
      <c r="HV386" s="13"/>
      <c r="HW386" s="13"/>
      <c r="HX386" s="13"/>
      <c r="HY386" s="13"/>
      <c r="HZ386" s="13"/>
      <c r="IA386" s="13"/>
      <c r="IB386" s="13"/>
      <c r="IC386" s="13"/>
      <c r="ID386" s="13"/>
      <c r="IE386" s="13"/>
      <c r="IF386" s="13"/>
      <c r="IG386" s="13"/>
      <c r="IH386" s="13"/>
      <c r="II386" s="13"/>
      <c r="IJ386" s="13"/>
      <c r="IK386" s="13"/>
      <c r="IL386" s="13"/>
      <c r="IM386" s="13"/>
      <c r="IN386" s="13"/>
      <c r="IO386" s="13"/>
      <c r="IP386" s="13"/>
      <c r="IQ386" s="13"/>
      <c r="IR386" s="13"/>
      <c r="IS386" s="13"/>
      <c r="IT386" s="13"/>
      <c r="IU386" s="13"/>
      <c r="IV386" s="13"/>
    </row>
    <row r="387" spans="1:256" s="14" customFormat="1" ht="66.75" customHeight="1" x14ac:dyDescent="0.25">
      <c r="A387" s="179"/>
      <c r="B387" s="258"/>
      <c r="C387" s="248"/>
      <c r="D387" s="177"/>
      <c r="E387" s="148" t="s">
        <v>1123</v>
      </c>
      <c r="F387" s="130" t="s">
        <v>41</v>
      </c>
      <c r="G387" s="130" t="s">
        <v>1124</v>
      </c>
      <c r="H387" s="202"/>
      <c r="I387" s="202"/>
      <c r="J387" s="202"/>
      <c r="K387" s="214"/>
      <c r="L387" s="202"/>
      <c r="M387" s="202"/>
      <c r="N387" s="174"/>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c r="HU387" s="13"/>
      <c r="HV387" s="13"/>
      <c r="HW387" s="13"/>
      <c r="HX387" s="13"/>
      <c r="HY387" s="13"/>
      <c r="HZ387" s="13"/>
      <c r="IA387" s="13"/>
      <c r="IB387" s="13"/>
      <c r="IC387" s="13"/>
      <c r="ID387" s="13"/>
      <c r="IE387" s="13"/>
      <c r="IF387" s="13"/>
      <c r="IG387" s="13"/>
      <c r="IH387" s="13"/>
      <c r="II387" s="13"/>
      <c r="IJ387" s="13"/>
      <c r="IK387" s="13"/>
      <c r="IL387" s="13"/>
      <c r="IM387" s="13"/>
      <c r="IN387" s="13"/>
      <c r="IO387" s="13"/>
      <c r="IP387" s="13"/>
      <c r="IQ387" s="13"/>
      <c r="IR387" s="13"/>
      <c r="IS387" s="13"/>
      <c r="IT387" s="13"/>
      <c r="IU387" s="13"/>
      <c r="IV387" s="13"/>
    </row>
    <row r="388" spans="1:256" s="14" customFormat="1" ht="39.75" customHeight="1" x14ac:dyDescent="0.25">
      <c r="A388" s="179"/>
      <c r="B388" s="258"/>
      <c r="C388" s="248"/>
      <c r="D388" s="177"/>
      <c r="E388" s="148" t="s">
        <v>1549</v>
      </c>
      <c r="F388" s="130" t="s">
        <v>41</v>
      </c>
      <c r="G388" s="130" t="s">
        <v>635</v>
      </c>
      <c r="H388" s="202"/>
      <c r="I388" s="202"/>
      <c r="J388" s="202"/>
      <c r="K388" s="214"/>
      <c r="L388" s="202"/>
      <c r="M388" s="202"/>
      <c r="N388" s="174"/>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c r="HU388" s="13"/>
      <c r="HV388" s="13"/>
      <c r="HW388" s="13"/>
      <c r="HX388" s="13"/>
      <c r="HY388" s="13"/>
      <c r="HZ388" s="13"/>
      <c r="IA388" s="13"/>
      <c r="IB388" s="13"/>
      <c r="IC388" s="13"/>
      <c r="ID388" s="13"/>
      <c r="IE388" s="13"/>
      <c r="IF388" s="13"/>
      <c r="IG388" s="13"/>
      <c r="IH388" s="13"/>
      <c r="II388" s="13"/>
      <c r="IJ388" s="13"/>
      <c r="IK388" s="13"/>
      <c r="IL388" s="13"/>
      <c r="IM388" s="13"/>
      <c r="IN388" s="13"/>
      <c r="IO388" s="13"/>
      <c r="IP388" s="13"/>
      <c r="IQ388" s="13"/>
      <c r="IR388" s="13"/>
      <c r="IS388" s="13"/>
      <c r="IT388" s="13"/>
      <c r="IU388" s="13"/>
      <c r="IV388" s="13"/>
    </row>
    <row r="389" spans="1:256" s="14" customFormat="1" ht="43.5" customHeight="1" x14ac:dyDescent="0.25">
      <c r="A389" s="179"/>
      <c r="B389" s="258"/>
      <c r="C389" s="248"/>
      <c r="D389" s="177"/>
      <c r="E389" s="148" t="s">
        <v>1550</v>
      </c>
      <c r="F389" s="130" t="s">
        <v>41</v>
      </c>
      <c r="G389" s="130" t="s">
        <v>929</v>
      </c>
      <c r="H389" s="202"/>
      <c r="I389" s="202"/>
      <c r="J389" s="202"/>
      <c r="K389" s="214"/>
      <c r="L389" s="202"/>
      <c r="M389" s="202"/>
      <c r="N389" s="174"/>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c r="HY389" s="13"/>
      <c r="HZ389" s="13"/>
      <c r="IA389" s="13"/>
      <c r="IB389" s="13"/>
      <c r="IC389" s="13"/>
      <c r="ID389" s="13"/>
      <c r="IE389" s="13"/>
      <c r="IF389" s="13"/>
      <c r="IG389" s="13"/>
      <c r="IH389" s="13"/>
      <c r="II389" s="13"/>
      <c r="IJ389" s="13"/>
      <c r="IK389" s="13"/>
      <c r="IL389" s="13"/>
      <c r="IM389" s="13"/>
      <c r="IN389" s="13"/>
      <c r="IO389" s="13"/>
      <c r="IP389" s="13"/>
      <c r="IQ389" s="13"/>
      <c r="IR389" s="13"/>
      <c r="IS389" s="13"/>
      <c r="IT389" s="13"/>
      <c r="IU389" s="13"/>
      <c r="IV389" s="13"/>
    </row>
    <row r="390" spans="1:256" s="14" customFormat="1" ht="46.5" customHeight="1" x14ac:dyDescent="0.25">
      <c r="A390" s="179"/>
      <c r="B390" s="258"/>
      <c r="C390" s="248"/>
      <c r="D390" s="177"/>
      <c r="E390" s="148" t="s">
        <v>176</v>
      </c>
      <c r="F390" s="130" t="s">
        <v>115</v>
      </c>
      <c r="G390" s="130" t="s">
        <v>230</v>
      </c>
      <c r="H390" s="202"/>
      <c r="I390" s="202"/>
      <c r="J390" s="202"/>
      <c r="K390" s="214"/>
      <c r="L390" s="202"/>
      <c r="M390" s="202"/>
      <c r="N390" s="174"/>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c r="HT390" s="13"/>
      <c r="HU390" s="13"/>
      <c r="HV390" s="13"/>
      <c r="HW390" s="13"/>
      <c r="HX390" s="13"/>
      <c r="HY390" s="13"/>
      <c r="HZ390" s="13"/>
      <c r="IA390" s="13"/>
      <c r="IB390" s="13"/>
      <c r="IC390" s="13"/>
      <c r="ID390" s="13"/>
      <c r="IE390" s="13"/>
      <c r="IF390" s="13"/>
      <c r="IG390" s="13"/>
      <c r="IH390" s="13"/>
      <c r="II390" s="13"/>
      <c r="IJ390" s="13"/>
      <c r="IK390" s="13"/>
      <c r="IL390" s="13"/>
      <c r="IM390" s="13"/>
      <c r="IN390" s="13"/>
      <c r="IO390" s="13"/>
      <c r="IP390" s="13"/>
      <c r="IQ390" s="13"/>
      <c r="IR390" s="13"/>
      <c r="IS390" s="13"/>
      <c r="IT390" s="13"/>
      <c r="IU390" s="13"/>
      <c r="IV390" s="13"/>
    </row>
    <row r="391" spans="1:256" s="14" customFormat="1" ht="40.5" customHeight="1" x14ac:dyDescent="0.25">
      <c r="A391" s="179" t="s">
        <v>69</v>
      </c>
      <c r="B391" s="249" t="s">
        <v>331</v>
      </c>
      <c r="C391" s="223" t="s">
        <v>777</v>
      </c>
      <c r="D391" s="198" t="s">
        <v>80</v>
      </c>
      <c r="E391" s="148" t="s">
        <v>454</v>
      </c>
      <c r="F391" s="130" t="s">
        <v>915</v>
      </c>
      <c r="G391" s="130" t="s">
        <v>409</v>
      </c>
      <c r="H391" s="201">
        <f>SUM(H393:H402)</f>
        <v>32941.1</v>
      </c>
      <c r="I391" s="201">
        <f t="shared" ref="I391:M391" si="17">SUM(I393:I402)</f>
        <v>32602</v>
      </c>
      <c r="J391" s="201">
        <f t="shared" si="17"/>
        <v>36739.799999999996</v>
      </c>
      <c r="K391" s="201">
        <f t="shared" si="17"/>
        <v>34849.199999999997</v>
      </c>
      <c r="L391" s="201">
        <f t="shared" si="17"/>
        <v>34931.4</v>
      </c>
      <c r="M391" s="201">
        <f t="shared" si="17"/>
        <v>35006.9</v>
      </c>
      <c r="N391" s="280"/>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c r="HT391" s="13"/>
      <c r="HU391" s="13"/>
      <c r="HV391" s="13"/>
      <c r="HW391" s="13"/>
      <c r="HX391" s="13"/>
      <c r="HY391" s="13"/>
      <c r="HZ391" s="13"/>
      <c r="IA391" s="13"/>
      <c r="IB391" s="13"/>
      <c r="IC391" s="13"/>
      <c r="ID391" s="13"/>
      <c r="IE391" s="13"/>
      <c r="IF391" s="13"/>
      <c r="IG391" s="13"/>
      <c r="IH391" s="13"/>
      <c r="II391" s="13"/>
      <c r="IJ391" s="13"/>
      <c r="IK391" s="13"/>
      <c r="IL391" s="13"/>
      <c r="IM391" s="13"/>
      <c r="IN391" s="13"/>
      <c r="IO391" s="13"/>
      <c r="IP391" s="13"/>
      <c r="IQ391" s="13"/>
      <c r="IR391" s="13"/>
      <c r="IS391" s="13"/>
      <c r="IT391" s="13"/>
      <c r="IU391" s="13"/>
      <c r="IV391" s="13"/>
    </row>
    <row r="392" spans="1:256" s="14" customFormat="1" ht="29.25" customHeight="1" x14ac:dyDescent="0.25">
      <c r="A392" s="179"/>
      <c r="B392" s="250"/>
      <c r="C392" s="225"/>
      <c r="D392" s="199"/>
      <c r="E392" s="148" t="s">
        <v>112</v>
      </c>
      <c r="F392" s="130"/>
      <c r="G392" s="130"/>
      <c r="H392" s="203"/>
      <c r="I392" s="203"/>
      <c r="J392" s="203"/>
      <c r="K392" s="203"/>
      <c r="L392" s="203"/>
      <c r="M392" s="203"/>
      <c r="N392" s="282"/>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c r="HT392" s="13"/>
      <c r="HU392" s="13"/>
      <c r="HV392" s="13"/>
      <c r="HW392" s="13"/>
      <c r="HX392" s="13"/>
      <c r="HY392" s="13"/>
      <c r="HZ392" s="13"/>
      <c r="IA392" s="13"/>
      <c r="IB392" s="13"/>
      <c r="IC392" s="13"/>
      <c r="ID392" s="13"/>
      <c r="IE392" s="13"/>
      <c r="IF392" s="13"/>
      <c r="IG392" s="13"/>
      <c r="IH392" s="13"/>
      <c r="II392" s="13"/>
      <c r="IJ392" s="13"/>
      <c r="IK392" s="13"/>
      <c r="IL392" s="13"/>
      <c r="IM392" s="13"/>
      <c r="IN392" s="13"/>
      <c r="IO392" s="13"/>
      <c r="IP392" s="13"/>
      <c r="IQ392" s="13"/>
      <c r="IR392" s="13"/>
      <c r="IS392" s="13"/>
      <c r="IT392" s="13"/>
      <c r="IU392" s="13"/>
      <c r="IV392" s="13"/>
    </row>
    <row r="393" spans="1:256" s="14" customFormat="1" ht="40.5" customHeight="1" x14ac:dyDescent="0.25">
      <c r="A393" s="179"/>
      <c r="B393" s="250"/>
      <c r="C393" s="223" t="s">
        <v>778</v>
      </c>
      <c r="D393" s="198" t="s">
        <v>80</v>
      </c>
      <c r="E393" s="148" t="s">
        <v>246</v>
      </c>
      <c r="F393" s="130" t="s">
        <v>0</v>
      </c>
      <c r="G393" s="130" t="s">
        <v>269</v>
      </c>
      <c r="H393" s="201">
        <v>32941.1</v>
      </c>
      <c r="I393" s="201">
        <v>32602</v>
      </c>
      <c r="J393" s="201">
        <v>36693.699999999997</v>
      </c>
      <c r="K393" s="201">
        <v>34849.199999999997</v>
      </c>
      <c r="L393" s="201">
        <v>34931.4</v>
      </c>
      <c r="M393" s="201">
        <v>35006.9</v>
      </c>
      <c r="N393" s="173" t="s">
        <v>1198</v>
      </c>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c r="HT393" s="13"/>
      <c r="HU393" s="13"/>
      <c r="HV393" s="13"/>
      <c r="HW393" s="13"/>
      <c r="HX393" s="13"/>
      <c r="HY393" s="13"/>
      <c r="HZ393" s="13"/>
      <c r="IA393" s="13"/>
      <c r="IB393" s="13"/>
      <c r="IC393" s="13"/>
      <c r="ID393" s="13"/>
      <c r="IE393" s="13"/>
      <c r="IF393" s="13"/>
      <c r="IG393" s="13"/>
      <c r="IH393" s="13"/>
      <c r="II393" s="13"/>
      <c r="IJ393" s="13"/>
      <c r="IK393" s="13"/>
      <c r="IL393" s="13"/>
      <c r="IM393" s="13"/>
      <c r="IN393" s="13"/>
      <c r="IO393" s="13"/>
      <c r="IP393" s="13"/>
      <c r="IQ393" s="13"/>
      <c r="IR393" s="13"/>
      <c r="IS393" s="13"/>
      <c r="IT393" s="13"/>
      <c r="IU393" s="13"/>
      <c r="IV393" s="13"/>
    </row>
    <row r="394" spans="1:256" s="14" customFormat="1" ht="66.75" customHeight="1" x14ac:dyDescent="0.25">
      <c r="A394" s="179"/>
      <c r="B394" s="250"/>
      <c r="C394" s="224"/>
      <c r="D394" s="210"/>
      <c r="E394" s="148" t="s">
        <v>127</v>
      </c>
      <c r="F394" s="115" t="s">
        <v>115</v>
      </c>
      <c r="G394" s="130" t="s">
        <v>221</v>
      </c>
      <c r="H394" s="202"/>
      <c r="I394" s="202"/>
      <c r="J394" s="202"/>
      <c r="K394" s="202"/>
      <c r="L394" s="202"/>
      <c r="M394" s="202"/>
      <c r="N394" s="174"/>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c r="HT394" s="13"/>
      <c r="HU394" s="13"/>
      <c r="HV394" s="13"/>
      <c r="HW394" s="13"/>
      <c r="HX394" s="13"/>
      <c r="HY394" s="13"/>
      <c r="HZ394" s="13"/>
      <c r="IA394" s="13"/>
      <c r="IB394" s="13"/>
      <c r="IC394" s="13"/>
      <c r="ID394" s="13"/>
      <c r="IE394" s="13"/>
      <c r="IF394" s="13"/>
      <c r="IG394" s="13"/>
      <c r="IH394" s="13"/>
      <c r="II394" s="13"/>
      <c r="IJ394" s="13"/>
      <c r="IK394" s="13"/>
      <c r="IL394" s="13"/>
      <c r="IM394" s="13"/>
      <c r="IN394" s="13"/>
      <c r="IO394" s="13"/>
      <c r="IP394" s="13"/>
      <c r="IQ394" s="13"/>
      <c r="IR394" s="13"/>
      <c r="IS394" s="13"/>
      <c r="IT394" s="13"/>
      <c r="IU394" s="13"/>
      <c r="IV394" s="13"/>
    </row>
    <row r="395" spans="1:256" s="14" customFormat="1" ht="57.75" customHeight="1" x14ac:dyDescent="0.25">
      <c r="A395" s="179"/>
      <c r="B395" s="250"/>
      <c r="C395" s="224"/>
      <c r="D395" s="210"/>
      <c r="E395" s="148" t="s">
        <v>1520</v>
      </c>
      <c r="F395" s="115" t="s">
        <v>115</v>
      </c>
      <c r="G395" s="130" t="s">
        <v>1358</v>
      </c>
      <c r="H395" s="202"/>
      <c r="I395" s="202"/>
      <c r="J395" s="202"/>
      <c r="K395" s="202"/>
      <c r="L395" s="202"/>
      <c r="M395" s="202"/>
      <c r="N395" s="174"/>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c r="HT395" s="13"/>
      <c r="HU395" s="13"/>
      <c r="HV395" s="13"/>
      <c r="HW395" s="13"/>
      <c r="HX395" s="13"/>
      <c r="HY395" s="13"/>
      <c r="HZ395" s="13"/>
      <c r="IA395" s="13"/>
      <c r="IB395" s="13"/>
      <c r="IC395" s="13"/>
      <c r="ID395" s="13"/>
      <c r="IE395" s="13"/>
      <c r="IF395" s="13"/>
      <c r="IG395" s="13"/>
      <c r="IH395" s="13"/>
      <c r="II395" s="13"/>
      <c r="IJ395" s="13"/>
      <c r="IK395" s="13"/>
      <c r="IL395" s="13"/>
      <c r="IM395" s="13"/>
      <c r="IN395" s="13"/>
      <c r="IO395" s="13"/>
      <c r="IP395" s="13"/>
      <c r="IQ395" s="13"/>
      <c r="IR395" s="13"/>
      <c r="IS395" s="13"/>
      <c r="IT395" s="13"/>
      <c r="IU395" s="13"/>
      <c r="IV395" s="13"/>
    </row>
    <row r="396" spans="1:256" s="14" customFormat="1" ht="61.5" customHeight="1" x14ac:dyDescent="0.25">
      <c r="A396" s="179"/>
      <c r="B396" s="250"/>
      <c r="C396" s="224"/>
      <c r="D396" s="210"/>
      <c r="E396" s="148" t="s">
        <v>244</v>
      </c>
      <c r="F396" s="115" t="s">
        <v>115</v>
      </c>
      <c r="G396" s="130" t="s">
        <v>262</v>
      </c>
      <c r="H396" s="202"/>
      <c r="I396" s="202"/>
      <c r="J396" s="202"/>
      <c r="K396" s="202"/>
      <c r="L396" s="202"/>
      <c r="M396" s="202"/>
      <c r="N396" s="174"/>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c r="HT396" s="13"/>
      <c r="HU396" s="13"/>
      <c r="HV396" s="13"/>
      <c r="HW396" s="13"/>
      <c r="HX396" s="13"/>
      <c r="HY396" s="13"/>
      <c r="HZ396" s="13"/>
      <c r="IA396" s="13"/>
      <c r="IB396" s="13"/>
      <c r="IC396" s="13"/>
      <c r="ID396" s="13"/>
      <c r="IE396" s="13"/>
      <c r="IF396" s="13"/>
      <c r="IG396" s="13"/>
      <c r="IH396" s="13"/>
      <c r="II396" s="13"/>
      <c r="IJ396" s="13"/>
      <c r="IK396" s="13"/>
      <c r="IL396" s="13"/>
      <c r="IM396" s="13"/>
      <c r="IN396" s="13"/>
      <c r="IO396" s="13"/>
      <c r="IP396" s="13"/>
      <c r="IQ396" s="13"/>
      <c r="IR396" s="13"/>
      <c r="IS396" s="13"/>
      <c r="IT396" s="13"/>
      <c r="IU396" s="13"/>
      <c r="IV396" s="13"/>
    </row>
    <row r="397" spans="1:256" s="14" customFormat="1" ht="66.75" customHeight="1" x14ac:dyDescent="0.25">
      <c r="A397" s="179"/>
      <c r="B397" s="250"/>
      <c r="C397" s="224"/>
      <c r="D397" s="210"/>
      <c r="E397" s="80" t="s">
        <v>398</v>
      </c>
      <c r="F397" s="115" t="s">
        <v>115</v>
      </c>
      <c r="G397" s="152" t="s">
        <v>218</v>
      </c>
      <c r="H397" s="202"/>
      <c r="I397" s="202"/>
      <c r="J397" s="202"/>
      <c r="K397" s="202"/>
      <c r="L397" s="202"/>
      <c r="M397" s="202"/>
      <c r="N397" s="174"/>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c r="HT397" s="13"/>
      <c r="HU397" s="13"/>
      <c r="HV397" s="13"/>
      <c r="HW397" s="13"/>
      <c r="HX397" s="13"/>
      <c r="HY397" s="13"/>
      <c r="HZ397" s="13"/>
      <c r="IA397" s="13"/>
      <c r="IB397" s="13"/>
      <c r="IC397" s="13"/>
      <c r="ID397" s="13"/>
      <c r="IE397" s="13"/>
      <c r="IF397" s="13"/>
      <c r="IG397" s="13"/>
      <c r="IH397" s="13"/>
      <c r="II397" s="13"/>
      <c r="IJ397" s="13"/>
      <c r="IK397" s="13"/>
      <c r="IL397" s="13"/>
      <c r="IM397" s="13"/>
      <c r="IN397" s="13"/>
      <c r="IO397" s="13"/>
      <c r="IP397" s="13"/>
      <c r="IQ397" s="13"/>
      <c r="IR397" s="13"/>
      <c r="IS397" s="13"/>
      <c r="IT397" s="13"/>
      <c r="IU397" s="13"/>
      <c r="IV397" s="13"/>
    </row>
    <row r="398" spans="1:256" s="14" customFormat="1" ht="66.75" customHeight="1" x14ac:dyDescent="0.25">
      <c r="A398" s="179"/>
      <c r="B398" s="250"/>
      <c r="C398" s="224"/>
      <c r="D398" s="210"/>
      <c r="E398" s="80" t="s">
        <v>399</v>
      </c>
      <c r="F398" s="115" t="s">
        <v>115</v>
      </c>
      <c r="G398" s="152" t="s">
        <v>218</v>
      </c>
      <c r="H398" s="202"/>
      <c r="I398" s="202"/>
      <c r="J398" s="202"/>
      <c r="K398" s="202"/>
      <c r="L398" s="202"/>
      <c r="M398" s="202"/>
      <c r="N398" s="174"/>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c r="HT398" s="13"/>
      <c r="HU398" s="13"/>
      <c r="HV398" s="13"/>
      <c r="HW398" s="13"/>
      <c r="HX398" s="13"/>
      <c r="HY398" s="13"/>
      <c r="HZ398" s="13"/>
      <c r="IA398" s="13"/>
      <c r="IB398" s="13"/>
      <c r="IC398" s="13"/>
      <c r="ID398" s="13"/>
      <c r="IE398" s="13"/>
      <c r="IF398" s="13"/>
      <c r="IG398" s="13"/>
      <c r="IH398" s="13"/>
      <c r="II398" s="13"/>
      <c r="IJ398" s="13"/>
      <c r="IK398" s="13"/>
      <c r="IL398" s="13"/>
      <c r="IM398" s="13"/>
      <c r="IN398" s="13"/>
      <c r="IO398" s="13"/>
      <c r="IP398" s="13"/>
      <c r="IQ398" s="13"/>
      <c r="IR398" s="13"/>
      <c r="IS398" s="13"/>
      <c r="IT398" s="13"/>
      <c r="IU398" s="13"/>
      <c r="IV398" s="13"/>
    </row>
    <row r="399" spans="1:256" s="14" customFormat="1" ht="66.75" customHeight="1" x14ac:dyDescent="0.25">
      <c r="A399" s="179"/>
      <c r="B399" s="250"/>
      <c r="C399" s="224"/>
      <c r="D399" s="210"/>
      <c r="E399" s="80" t="s">
        <v>659</v>
      </c>
      <c r="F399" s="115" t="s">
        <v>115</v>
      </c>
      <c r="G399" s="152" t="s">
        <v>660</v>
      </c>
      <c r="H399" s="202"/>
      <c r="I399" s="202"/>
      <c r="J399" s="202"/>
      <c r="K399" s="202"/>
      <c r="L399" s="202"/>
      <c r="M399" s="202"/>
      <c r="N399" s="174"/>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c r="HT399" s="13"/>
      <c r="HU399" s="13"/>
      <c r="HV399" s="13"/>
      <c r="HW399" s="13"/>
      <c r="HX399" s="13"/>
      <c r="HY399" s="13"/>
      <c r="HZ399" s="13"/>
      <c r="IA399" s="13"/>
      <c r="IB399" s="13"/>
      <c r="IC399" s="13"/>
      <c r="ID399" s="13"/>
      <c r="IE399" s="13"/>
      <c r="IF399" s="13"/>
      <c r="IG399" s="13"/>
      <c r="IH399" s="13"/>
      <c r="II399" s="13"/>
      <c r="IJ399" s="13"/>
      <c r="IK399" s="13"/>
      <c r="IL399" s="13"/>
      <c r="IM399" s="13"/>
      <c r="IN399" s="13"/>
      <c r="IO399" s="13"/>
      <c r="IP399" s="13"/>
      <c r="IQ399" s="13"/>
      <c r="IR399" s="13"/>
      <c r="IS399" s="13"/>
      <c r="IT399" s="13"/>
      <c r="IU399" s="13"/>
      <c r="IV399" s="13"/>
    </row>
    <row r="400" spans="1:256" s="14" customFormat="1" ht="66.75" customHeight="1" x14ac:dyDescent="0.25">
      <c r="A400" s="179"/>
      <c r="B400" s="250"/>
      <c r="C400" s="224"/>
      <c r="D400" s="210"/>
      <c r="E400" s="80" t="s">
        <v>400</v>
      </c>
      <c r="F400" s="115" t="s">
        <v>115</v>
      </c>
      <c r="G400" s="152" t="s">
        <v>401</v>
      </c>
      <c r="H400" s="202"/>
      <c r="I400" s="203"/>
      <c r="J400" s="202"/>
      <c r="K400" s="202"/>
      <c r="L400" s="202"/>
      <c r="M400" s="203"/>
      <c r="N400" s="175"/>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c r="HT400" s="13"/>
      <c r="HU400" s="13"/>
      <c r="HV400" s="13"/>
      <c r="HW400" s="13"/>
      <c r="HX400" s="13"/>
      <c r="HY400" s="13"/>
      <c r="HZ400" s="13"/>
      <c r="IA400" s="13"/>
      <c r="IB400" s="13"/>
      <c r="IC400" s="13"/>
      <c r="ID400" s="13"/>
      <c r="IE400" s="13"/>
      <c r="IF400" s="13"/>
      <c r="IG400" s="13"/>
      <c r="IH400" s="13"/>
      <c r="II400" s="13"/>
      <c r="IJ400" s="13"/>
      <c r="IK400" s="13"/>
      <c r="IL400" s="13"/>
      <c r="IM400" s="13"/>
      <c r="IN400" s="13"/>
      <c r="IO400" s="13"/>
      <c r="IP400" s="13"/>
      <c r="IQ400" s="13"/>
      <c r="IR400" s="13"/>
      <c r="IS400" s="13"/>
      <c r="IT400" s="13"/>
      <c r="IU400" s="13"/>
      <c r="IV400" s="13"/>
    </row>
    <row r="401" spans="1:256" s="14" customFormat="1" ht="30" customHeight="1" x14ac:dyDescent="0.25">
      <c r="A401" s="179"/>
      <c r="B401" s="250"/>
      <c r="C401" s="223" t="s">
        <v>779</v>
      </c>
      <c r="D401" s="198" t="s">
        <v>80</v>
      </c>
      <c r="E401" s="265" t="s">
        <v>243</v>
      </c>
      <c r="F401" s="180" t="s">
        <v>108</v>
      </c>
      <c r="G401" s="217" t="s">
        <v>1355</v>
      </c>
      <c r="H401" s="214">
        <v>0</v>
      </c>
      <c r="I401" s="201">
        <v>0</v>
      </c>
      <c r="J401" s="201">
        <v>46.1</v>
      </c>
      <c r="K401" s="201">
        <v>0</v>
      </c>
      <c r="L401" s="201">
        <v>0</v>
      </c>
      <c r="M401" s="201">
        <v>0</v>
      </c>
      <c r="N401" s="173" t="s">
        <v>1197</v>
      </c>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c r="GW401" s="13"/>
      <c r="GX401" s="13"/>
      <c r="GY401" s="13"/>
      <c r="GZ401" s="13"/>
      <c r="HA401" s="13"/>
      <c r="HB401" s="13"/>
      <c r="HC401" s="13"/>
      <c r="HD401" s="13"/>
      <c r="HE401" s="13"/>
      <c r="HF401" s="13"/>
      <c r="HG401" s="13"/>
      <c r="HH401" s="13"/>
      <c r="HI401" s="13"/>
      <c r="HJ401" s="13"/>
      <c r="HK401" s="13"/>
      <c r="HL401" s="13"/>
      <c r="HM401" s="13"/>
      <c r="HN401" s="13"/>
      <c r="HO401" s="13"/>
      <c r="HP401" s="13"/>
      <c r="HQ401" s="13"/>
      <c r="HR401" s="13"/>
      <c r="HS401" s="13"/>
      <c r="HT401" s="13"/>
      <c r="HU401" s="13"/>
      <c r="HV401" s="13"/>
      <c r="HW401" s="13"/>
      <c r="HX401" s="13"/>
      <c r="HY401" s="13"/>
      <c r="HZ401" s="13"/>
      <c r="IA401" s="13"/>
      <c r="IB401" s="13"/>
      <c r="IC401" s="13"/>
      <c r="ID401" s="13"/>
      <c r="IE401" s="13"/>
      <c r="IF401" s="13"/>
      <c r="IG401" s="13"/>
      <c r="IH401" s="13"/>
      <c r="II401" s="13"/>
      <c r="IJ401" s="13"/>
      <c r="IK401" s="13"/>
      <c r="IL401" s="13"/>
      <c r="IM401" s="13"/>
      <c r="IN401" s="13"/>
      <c r="IO401" s="13"/>
      <c r="IP401" s="13"/>
      <c r="IQ401" s="13"/>
      <c r="IR401" s="13"/>
      <c r="IS401" s="13"/>
      <c r="IT401" s="13"/>
      <c r="IU401" s="13"/>
      <c r="IV401" s="13"/>
    </row>
    <row r="402" spans="1:256" s="14" customFormat="1" ht="30" customHeight="1" x14ac:dyDescent="0.25">
      <c r="A402" s="179"/>
      <c r="B402" s="251"/>
      <c r="C402" s="225"/>
      <c r="D402" s="199"/>
      <c r="E402" s="209"/>
      <c r="F402" s="206"/>
      <c r="G402" s="206"/>
      <c r="H402" s="214"/>
      <c r="I402" s="203"/>
      <c r="J402" s="203"/>
      <c r="K402" s="203"/>
      <c r="L402" s="203"/>
      <c r="M402" s="203"/>
      <c r="N402" s="175"/>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c r="HY402" s="13"/>
      <c r="HZ402" s="13"/>
      <c r="IA402" s="13"/>
      <c r="IB402" s="13"/>
      <c r="IC402" s="13"/>
      <c r="ID402" s="13"/>
      <c r="IE402" s="13"/>
      <c r="IF402" s="13"/>
      <c r="IG402" s="13"/>
      <c r="IH402" s="13"/>
      <c r="II402" s="13"/>
      <c r="IJ402" s="13"/>
      <c r="IK402" s="13"/>
      <c r="IL402" s="13"/>
      <c r="IM402" s="13"/>
      <c r="IN402" s="13"/>
      <c r="IO402" s="13"/>
      <c r="IP402" s="13"/>
      <c r="IQ402" s="13"/>
      <c r="IR402" s="13"/>
      <c r="IS402" s="13"/>
      <c r="IT402" s="13"/>
      <c r="IU402" s="13"/>
      <c r="IV402" s="13"/>
    </row>
    <row r="403" spans="1:256" s="18" customFormat="1" ht="45.75" customHeight="1" x14ac:dyDescent="0.25">
      <c r="A403" s="166" t="s">
        <v>70</v>
      </c>
      <c r="B403" s="309" t="s">
        <v>20</v>
      </c>
      <c r="C403" s="223" t="s">
        <v>780</v>
      </c>
      <c r="D403" s="198" t="s">
        <v>80</v>
      </c>
      <c r="E403" s="148" t="s">
        <v>453</v>
      </c>
      <c r="F403" s="130" t="s">
        <v>916</v>
      </c>
      <c r="G403" s="130" t="s">
        <v>409</v>
      </c>
      <c r="H403" s="228">
        <v>21329</v>
      </c>
      <c r="I403" s="228">
        <v>21318</v>
      </c>
      <c r="J403" s="228">
        <v>21614.6</v>
      </c>
      <c r="K403" s="228">
        <v>21678.3</v>
      </c>
      <c r="L403" s="228">
        <v>21509.4</v>
      </c>
      <c r="M403" s="228">
        <v>21514.2</v>
      </c>
      <c r="N403" s="109"/>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c r="GW403" s="13"/>
      <c r="GX403" s="13"/>
      <c r="GY403" s="13"/>
      <c r="GZ403" s="13"/>
      <c r="HA403" s="13"/>
      <c r="HB403" s="13"/>
      <c r="HC403" s="13"/>
      <c r="HD403" s="13"/>
      <c r="HE403" s="13"/>
      <c r="HF403" s="13"/>
      <c r="HG403" s="13"/>
      <c r="HH403" s="13"/>
      <c r="HI403" s="13"/>
      <c r="HJ403" s="13"/>
      <c r="HK403" s="13"/>
      <c r="HL403" s="13"/>
      <c r="HM403" s="13"/>
      <c r="HN403" s="13"/>
      <c r="HO403" s="13"/>
      <c r="HP403" s="13"/>
      <c r="HQ403" s="13"/>
      <c r="HR403" s="13"/>
      <c r="HS403" s="13"/>
      <c r="HT403" s="13"/>
      <c r="HU403" s="13"/>
      <c r="HV403" s="13"/>
      <c r="HW403" s="13"/>
      <c r="HX403" s="13"/>
      <c r="HY403" s="13"/>
      <c r="HZ403" s="13"/>
      <c r="IA403" s="13"/>
      <c r="IB403" s="13"/>
      <c r="IC403" s="13"/>
      <c r="ID403" s="13"/>
      <c r="IE403" s="13"/>
      <c r="IF403" s="13"/>
      <c r="IG403" s="13"/>
      <c r="IH403" s="13"/>
      <c r="II403" s="13"/>
      <c r="IJ403" s="13"/>
      <c r="IK403" s="13"/>
      <c r="IL403" s="13"/>
      <c r="IM403" s="13"/>
      <c r="IN403" s="13"/>
      <c r="IO403" s="13"/>
      <c r="IP403" s="13"/>
      <c r="IQ403" s="13"/>
      <c r="IR403" s="13"/>
      <c r="IS403" s="13"/>
      <c r="IT403" s="13"/>
      <c r="IU403" s="13"/>
      <c r="IV403" s="13"/>
    </row>
    <row r="404" spans="1:256" s="18" customFormat="1" ht="58.5" customHeight="1" x14ac:dyDescent="0.25">
      <c r="A404" s="194"/>
      <c r="B404" s="310"/>
      <c r="C404" s="224"/>
      <c r="D404" s="210"/>
      <c r="E404" s="148" t="s">
        <v>1520</v>
      </c>
      <c r="F404" s="115" t="s">
        <v>115</v>
      </c>
      <c r="G404" s="130" t="s">
        <v>1358</v>
      </c>
      <c r="H404" s="233"/>
      <c r="I404" s="233"/>
      <c r="J404" s="233"/>
      <c r="K404" s="233"/>
      <c r="L404" s="233"/>
      <c r="M404" s="233"/>
      <c r="N404" s="173" t="s">
        <v>582</v>
      </c>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c r="EY404" s="13"/>
      <c r="EZ404" s="13"/>
      <c r="FA404" s="13"/>
      <c r="FB404" s="13"/>
      <c r="FC404" s="13"/>
      <c r="FD404" s="13"/>
      <c r="FE404" s="13"/>
      <c r="FF404" s="13"/>
      <c r="FG404" s="13"/>
      <c r="FH404" s="13"/>
      <c r="FI404" s="13"/>
      <c r="FJ404" s="13"/>
      <c r="FK404" s="13"/>
      <c r="FL404" s="13"/>
      <c r="FM404" s="13"/>
      <c r="FN404" s="13"/>
      <c r="FO404" s="13"/>
      <c r="FP404" s="13"/>
      <c r="FQ404" s="13"/>
      <c r="FR404" s="13"/>
      <c r="FS404" s="13"/>
      <c r="FT404" s="13"/>
      <c r="FU404" s="13"/>
      <c r="FV404" s="13"/>
      <c r="FW404" s="13"/>
      <c r="FX404" s="13"/>
      <c r="FY404" s="13"/>
      <c r="FZ404" s="13"/>
      <c r="GA404" s="13"/>
      <c r="GB404" s="13"/>
      <c r="GC404" s="13"/>
      <c r="GD404" s="13"/>
      <c r="GE404" s="13"/>
      <c r="GF404" s="13"/>
      <c r="GG404" s="13"/>
      <c r="GH404" s="13"/>
      <c r="GI404" s="13"/>
      <c r="GJ404" s="13"/>
      <c r="GK404" s="13"/>
      <c r="GL404" s="13"/>
      <c r="GM404" s="13"/>
      <c r="GN404" s="13"/>
      <c r="GO404" s="13"/>
      <c r="GP404" s="13"/>
      <c r="GQ404" s="13"/>
      <c r="GR404" s="13"/>
      <c r="GS404" s="13"/>
      <c r="GT404" s="13"/>
      <c r="GU404" s="13"/>
      <c r="GV404" s="13"/>
      <c r="GW404" s="13"/>
      <c r="GX404" s="13"/>
      <c r="GY404" s="13"/>
      <c r="GZ404" s="13"/>
      <c r="HA404" s="13"/>
      <c r="HB404" s="13"/>
      <c r="HC404" s="13"/>
      <c r="HD404" s="13"/>
      <c r="HE404" s="13"/>
      <c r="HF404" s="13"/>
      <c r="HG404" s="13"/>
      <c r="HH404" s="13"/>
      <c r="HI404" s="13"/>
      <c r="HJ404" s="13"/>
      <c r="HK404" s="13"/>
      <c r="HL404" s="13"/>
      <c r="HM404" s="13"/>
      <c r="HN404" s="13"/>
      <c r="HO404" s="13"/>
      <c r="HP404" s="13"/>
      <c r="HQ404" s="13"/>
      <c r="HR404" s="13"/>
      <c r="HS404" s="13"/>
      <c r="HT404" s="13"/>
      <c r="HU404" s="13"/>
      <c r="HV404" s="13"/>
      <c r="HW404" s="13"/>
      <c r="HX404" s="13"/>
      <c r="HY404" s="13"/>
      <c r="HZ404" s="13"/>
      <c r="IA404" s="13"/>
      <c r="IB404" s="13"/>
      <c r="IC404" s="13"/>
      <c r="ID404" s="13"/>
      <c r="IE404" s="13"/>
      <c r="IF404" s="13"/>
      <c r="IG404" s="13"/>
      <c r="IH404" s="13"/>
      <c r="II404" s="13"/>
      <c r="IJ404" s="13"/>
      <c r="IK404" s="13"/>
      <c r="IL404" s="13"/>
      <c r="IM404" s="13"/>
      <c r="IN404" s="13"/>
      <c r="IO404" s="13"/>
      <c r="IP404" s="13"/>
      <c r="IQ404" s="13"/>
      <c r="IR404" s="13"/>
      <c r="IS404" s="13"/>
      <c r="IT404" s="13"/>
      <c r="IU404" s="13"/>
      <c r="IV404" s="13"/>
    </row>
    <row r="405" spans="1:256" s="18" customFormat="1" ht="66.75" customHeight="1" x14ac:dyDescent="0.25">
      <c r="A405" s="194"/>
      <c r="B405" s="310"/>
      <c r="C405" s="224"/>
      <c r="D405" s="210"/>
      <c r="E405" s="148" t="s">
        <v>397</v>
      </c>
      <c r="F405" s="115" t="s">
        <v>115</v>
      </c>
      <c r="G405" s="130" t="s">
        <v>403</v>
      </c>
      <c r="H405" s="233"/>
      <c r="I405" s="233"/>
      <c r="J405" s="233"/>
      <c r="K405" s="233"/>
      <c r="L405" s="233"/>
      <c r="M405" s="233"/>
      <c r="N405" s="174"/>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c r="EY405" s="13"/>
      <c r="EZ405" s="13"/>
      <c r="FA405" s="13"/>
      <c r="FB405" s="13"/>
      <c r="FC405" s="13"/>
      <c r="FD405" s="13"/>
      <c r="FE405" s="13"/>
      <c r="FF405" s="13"/>
      <c r="FG405" s="13"/>
      <c r="FH405" s="13"/>
      <c r="FI405" s="13"/>
      <c r="FJ405" s="13"/>
      <c r="FK405" s="13"/>
      <c r="FL405" s="13"/>
      <c r="FM405" s="13"/>
      <c r="FN405" s="13"/>
      <c r="FO405" s="13"/>
      <c r="FP405" s="13"/>
      <c r="FQ405" s="13"/>
      <c r="FR405" s="13"/>
      <c r="FS405" s="13"/>
      <c r="FT405" s="13"/>
      <c r="FU405" s="13"/>
      <c r="FV405" s="13"/>
      <c r="FW405" s="13"/>
      <c r="FX405" s="13"/>
      <c r="FY405" s="13"/>
      <c r="FZ405" s="13"/>
      <c r="GA405" s="13"/>
      <c r="GB405" s="13"/>
      <c r="GC405" s="13"/>
      <c r="GD405" s="13"/>
      <c r="GE405" s="13"/>
      <c r="GF405" s="13"/>
      <c r="GG405" s="13"/>
      <c r="GH405" s="13"/>
      <c r="GI405" s="13"/>
      <c r="GJ405" s="13"/>
      <c r="GK405" s="13"/>
      <c r="GL405" s="13"/>
      <c r="GM405" s="13"/>
      <c r="GN405" s="13"/>
      <c r="GO405" s="13"/>
      <c r="GP405" s="13"/>
      <c r="GQ405" s="13"/>
      <c r="GR405" s="13"/>
      <c r="GS405" s="13"/>
      <c r="GT405" s="13"/>
      <c r="GU405" s="13"/>
      <c r="GV405" s="13"/>
      <c r="GW405" s="13"/>
      <c r="GX405" s="13"/>
      <c r="GY405" s="13"/>
      <c r="GZ405" s="13"/>
      <c r="HA405" s="13"/>
      <c r="HB405" s="13"/>
      <c r="HC405" s="13"/>
      <c r="HD405" s="13"/>
      <c r="HE405" s="13"/>
      <c r="HF405" s="13"/>
      <c r="HG405" s="13"/>
      <c r="HH405" s="13"/>
      <c r="HI405" s="13"/>
      <c r="HJ405" s="13"/>
      <c r="HK405" s="13"/>
      <c r="HL405" s="13"/>
      <c r="HM405" s="13"/>
      <c r="HN405" s="13"/>
      <c r="HO405" s="13"/>
      <c r="HP405" s="13"/>
      <c r="HQ405" s="13"/>
      <c r="HR405" s="13"/>
      <c r="HS405" s="13"/>
      <c r="HT405" s="13"/>
      <c r="HU405" s="13"/>
      <c r="HV405" s="13"/>
      <c r="HW405" s="13"/>
      <c r="HX405" s="13"/>
      <c r="HY405" s="13"/>
      <c r="HZ405" s="13"/>
      <c r="IA405" s="13"/>
      <c r="IB405" s="13"/>
      <c r="IC405" s="13"/>
      <c r="ID405" s="13"/>
      <c r="IE405" s="13"/>
      <c r="IF405" s="13"/>
      <c r="IG405" s="13"/>
      <c r="IH405" s="13"/>
      <c r="II405" s="13"/>
      <c r="IJ405" s="13"/>
      <c r="IK405" s="13"/>
      <c r="IL405" s="13"/>
      <c r="IM405" s="13"/>
      <c r="IN405" s="13"/>
      <c r="IO405" s="13"/>
      <c r="IP405" s="13"/>
      <c r="IQ405" s="13"/>
      <c r="IR405" s="13"/>
      <c r="IS405" s="13"/>
      <c r="IT405" s="13"/>
      <c r="IU405" s="13"/>
      <c r="IV405" s="13"/>
    </row>
    <row r="406" spans="1:256" s="18" customFormat="1" ht="66.75" customHeight="1" x14ac:dyDescent="0.25">
      <c r="A406" s="194"/>
      <c r="B406" s="310"/>
      <c r="C406" s="224"/>
      <c r="D406" s="210"/>
      <c r="E406" s="148" t="s">
        <v>661</v>
      </c>
      <c r="F406" s="115" t="s">
        <v>115</v>
      </c>
      <c r="G406" s="130" t="s">
        <v>624</v>
      </c>
      <c r="H406" s="233"/>
      <c r="I406" s="233"/>
      <c r="J406" s="233"/>
      <c r="K406" s="233"/>
      <c r="L406" s="233"/>
      <c r="M406" s="233"/>
      <c r="N406" s="174"/>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3"/>
      <c r="FJ406" s="13"/>
      <c r="FK406" s="13"/>
      <c r="FL406" s="13"/>
      <c r="FM406" s="13"/>
      <c r="FN406" s="13"/>
      <c r="FO406" s="13"/>
      <c r="FP406" s="13"/>
      <c r="FQ406" s="13"/>
      <c r="FR406" s="13"/>
      <c r="FS406" s="13"/>
      <c r="FT406" s="13"/>
      <c r="FU406" s="13"/>
      <c r="FV406" s="13"/>
      <c r="FW406" s="13"/>
      <c r="FX406" s="13"/>
      <c r="FY406" s="13"/>
      <c r="FZ406" s="13"/>
      <c r="GA406" s="13"/>
      <c r="GB406" s="13"/>
      <c r="GC406" s="13"/>
      <c r="GD406" s="13"/>
      <c r="GE406" s="13"/>
      <c r="GF406" s="13"/>
      <c r="GG406" s="13"/>
      <c r="GH406" s="13"/>
      <c r="GI406" s="13"/>
      <c r="GJ406" s="13"/>
      <c r="GK406" s="13"/>
      <c r="GL406" s="13"/>
      <c r="GM406" s="13"/>
      <c r="GN406" s="13"/>
      <c r="GO406" s="13"/>
      <c r="GP406" s="13"/>
      <c r="GQ406" s="13"/>
      <c r="GR406" s="13"/>
      <c r="GS406" s="13"/>
      <c r="GT406" s="13"/>
      <c r="GU406" s="13"/>
      <c r="GV406" s="13"/>
      <c r="GW406" s="13"/>
      <c r="GX406" s="13"/>
      <c r="GY406" s="13"/>
      <c r="GZ406" s="13"/>
      <c r="HA406" s="13"/>
      <c r="HB406" s="13"/>
      <c r="HC406" s="13"/>
      <c r="HD406" s="13"/>
      <c r="HE406" s="13"/>
      <c r="HF406" s="13"/>
      <c r="HG406" s="13"/>
      <c r="HH406" s="13"/>
      <c r="HI406" s="13"/>
      <c r="HJ406" s="13"/>
      <c r="HK406" s="13"/>
      <c r="HL406" s="13"/>
      <c r="HM406" s="13"/>
      <c r="HN406" s="13"/>
      <c r="HO406" s="13"/>
      <c r="HP406" s="13"/>
      <c r="HQ406" s="13"/>
      <c r="HR406" s="13"/>
      <c r="HS406" s="13"/>
      <c r="HT406" s="13"/>
      <c r="HU406" s="13"/>
      <c r="HV406" s="13"/>
      <c r="HW406" s="13"/>
      <c r="HX406" s="13"/>
      <c r="HY406" s="13"/>
      <c r="HZ406" s="13"/>
      <c r="IA406" s="13"/>
      <c r="IB406" s="13"/>
      <c r="IC406" s="13"/>
      <c r="ID406" s="13"/>
      <c r="IE406" s="13"/>
      <c r="IF406" s="13"/>
      <c r="IG406" s="13"/>
      <c r="IH406" s="13"/>
      <c r="II406" s="13"/>
      <c r="IJ406" s="13"/>
      <c r="IK406" s="13"/>
      <c r="IL406" s="13"/>
      <c r="IM406" s="13"/>
      <c r="IN406" s="13"/>
      <c r="IO406" s="13"/>
      <c r="IP406" s="13"/>
      <c r="IQ406" s="13"/>
      <c r="IR406" s="13"/>
      <c r="IS406" s="13"/>
      <c r="IT406" s="13"/>
      <c r="IU406" s="13"/>
      <c r="IV406" s="13"/>
    </row>
    <row r="407" spans="1:256" s="18" customFormat="1" ht="66.75" customHeight="1" x14ac:dyDescent="0.25">
      <c r="A407" s="194"/>
      <c r="B407" s="310"/>
      <c r="C407" s="224"/>
      <c r="D407" s="210"/>
      <c r="E407" s="148" t="s">
        <v>1552</v>
      </c>
      <c r="F407" s="115" t="s">
        <v>115</v>
      </c>
      <c r="G407" s="130" t="s">
        <v>966</v>
      </c>
      <c r="H407" s="233"/>
      <c r="I407" s="233"/>
      <c r="J407" s="233"/>
      <c r="K407" s="233"/>
      <c r="L407" s="233"/>
      <c r="M407" s="233"/>
      <c r="N407" s="174"/>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c r="GW407" s="13"/>
      <c r="GX407" s="13"/>
      <c r="GY407" s="13"/>
      <c r="GZ407" s="13"/>
      <c r="HA407" s="13"/>
      <c r="HB407" s="13"/>
      <c r="HC407" s="13"/>
      <c r="HD407" s="13"/>
      <c r="HE407" s="13"/>
      <c r="HF407" s="13"/>
      <c r="HG407" s="13"/>
      <c r="HH407" s="13"/>
      <c r="HI407" s="13"/>
      <c r="HJ407" s="13"/>
      <c r="HK407" s="13"/>
      <c r="HL407" s="13"/>
      <c r="HM407" s="13"/>
      <c r="HN407" s="13"/>
      <c r="HO407" s="13"/>
      <c r="HP407" s="13"/>
      <c r="HQ407" s="13"/>
      <c r="HR407" s="13"/>
      <c r="HS407" s="13"/>
      <c r="HT407" s="13"/>
      <c r="HU407" s="13"/>
      <c r="HV407" s="13"/>
      <c r="HW407" s="13"/>
      <c r="HX407" s="13"/>
      <c r="HY407" s="13"/>
      <c r="HZ407" s="13"/>
      <c r="IA407" s="13"/>
      <c r="IB407" s="13"/>
      <c r="IC407" s="13"/>
      <c r="ID407" s="13"/>
      <c r="IE407" s="13"/>
      <c r="IF407" s="13"/>
      <c r="IG407" s="13"/>
      <c r="IH407" s="13"/>
      <c r="II407" s="13"/>
      <c r="IJ407" s="13"/>
      <c r="IK407" s="13"/>
      <c r="IL407" s="13"/>
      <c r="IM407" s="13"/>
      <c r="IN407" s="13"/>
      <c r="IO407" s="13"/>
      <c r="IP407" s="13"/>
      <c r="IQ407" s="13"/>
      <c r="IR407" s="13"/>
      <c r="IS407" s="13"/>
      <c r="IT407" s="13"/>
      <c r="IU407" s="13"/>
      <c r="IV407" s="13"/>
    </row>
    <row r="408" spans="1:256" s="18" customFormat="1" ht="66.75" customHeight="1" x14ac:dyDescent="0.25">
      <c r="A408" s="194"/>
      <c r="B408" s="310"/>
      <c r="C408" s="224"/>
      <c r="D408" s="210"/>
      <c r="E408" s="148" t="s">
        <v>1553</v>
      </c>
      <c r="F408" s="115" t="s">
        <v>115</v>
      </c>
      <c r="G408" s="130" t="s">
        <v>1556</v>
      </c>
      <c r="H408" s="233"/>
      <c r="I408" s="233"/>
      <c r="J408" s="233"/>
      <c r="K408" s="233"/>
      <c r="L408" s="233"/>
      <c r="M408" s="233"/>
      <c r="N408" s="174"/>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c r="GW408" s="13"/>
      <c r="GX408" s="13"/>
      <c r="GY408" s="13"/>
      <c r="GZ408" s="13"/>
      <c r="HA408" s="13"/>
      <c r="HB408" s="13"/>
      <c r="HC408" s="13"/>
      <c r="HD408" s="13"/>
      <c r="HE408" s="13"/>
      <c r="HF408" s="13"/>
      <c r="HG408" s="13"/>
      <c r="HH408" s="13"/>
      <c r="HI408" s="13"/>
      <c r="HJ408" s="13"/>
      <c r="HK408" s="13"/>
      <c r="HL408" s="13"/>
      <c r="HM408" s="13"/>
      <c r="HN408" s="13"/>
      <c r="HO408" s="13"/>
      <c r="HP408" s="13"/>
      <c r="HQ408" s="13"/>
      <c r="HR408" s="13"/>
      <c r="HS408" s="13"/>
      <c r="HT408" s="13"/>
      <c r="HU408" s="13"/>
      <c r="HV408" s="13"/>
      <c r="HW408" s="13"/>
      <c r="HX408" s="13"/>
      <c r="HY408" s="13"/>
      <c r="HZ408" s="13"/>
      <c r="IA408" s="13"/>
      <c r="IB408" s="13"/>
      <c r="IC408" s="13"/>
      <c r="ID408" s="13"/>
      <c r="IE408" s="13"/>
      <c r="IF408" s="13"/>
      <c r="IG408" s="13"/>
      <c r="IH408" s="13"/>
      <c r="II408" s="13"/>
      <c r="IJ408" s="13"/>
      <c r="IK408" s="13"/>
      <c r="IL408" s="13"/>
      <c r="IM408" s="13"/>
      <c r="IN408" s="13"/>
      <c r="IO408" s="13"/>
      <c r="IP408" s="13"/>
      <c r="IQ408" s="13"/>
      <c r="IR408" s="13"/>
      <c r="IS408" s="13"/>
      <c r="IT408" s="13"/>
      <c r="IU408" s="13"/>
      <c r="IV408" s="13"/>
    </row>
    <row r="409" spans="1:256" s="18" customFormat="1" ht="66.75" customHeight="1" x14ac:dyDescent="0.25">
      <c r="A409" s="194"/>
      <c r="B409" s="310"/>
      <c r="C409" s="224"/>
      <c r="D409" s="210"/>
      <c r="E409" s="148" t="s">
        <v>1554</v>
      </c>
      <c r="F409" s="115" t="s">
        <v>115</v>
      </c>
      <c r="G409" s="130" t="s">
        <v>1558</v>
      </c>
      <c r="H409" s="233"/>
      <c r="I409" s="233"/>
      <c r="J409" s="233"/>
      <c r="K409" s="233"/>
      <c r="L409" s="233"/>
      <c r="M409" s="233"/>
      <c r="N409" s="174"/>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c r="HT409" s="13"/>
      <c r="HU409" s="13"/>
      <c r="HV409" s="13"/>
      <c r="HW409" s="13"/>
      <c r="HX409" s="13"/>
      <c r="HY409" s="13"/>
      <c r="HZ409" s="13"/>
      <c r="IA409" s="13"/>
      <c r="IB409" s="13"/>
      <c r="IC409" s="13"/>
      <c r="ID409" s="13"/>
      <c r="IE409" s="13"/>
      <c r="IF409" s="13"/>
      <c r="IG409" s="13"/>
      <c r="IH409" s="13"/>
      <c r="II409" s="13"/>
      <c r="IJ409" s="13"/>
      <c r="IK409" s="13"/>
      <c r="IL409" s="13"/>
      <c r="IM409" s="13"/>
      <c r="IN409" s="13"/>
      <c r="IO409" s="13"/>
      <c r="IP409" s="13"/>
      <c r="IQ409" s="13"/>
      <c r="IR409" s="13"/>
      <c r="IS409" s="13"/>
      <c r="IT409" s="13"/>
      <c r="IU409" s="13"/>
      <c r="IV409" s="13"/>
    </row>
    <row r="410" spans="1:256" s="18" customFormat="1" ht="66.75" customHeight="1" x14ac:dyDescent="0.25">
      <c r="A410" s="194"/>
      <c r="B410" s="310"/>
      <c r="C410" s="224"/>
      <c r="D410" s="210"/>
      <c r="E410" s="148" t="s">
        <v>1555</v>
      </c>
      <c r="F410" s="115" t="s">
        <v>115</v>
      </c>
      <c r="G410" s="130" t="s">
        <v>1557</v>
      </c>
      <c r="H410" s="233"/>
      <c r="I410" s="233"/>
      <c r="J410" s="233"/>
      <c r="K410" s="233"/>
      <c r="L410" s="233"/>
      <c r="M410" s="233"/>
      <c r="N410" s="174"/>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c r="HT410" s="13"/>
      <c r="HU410" s="13"/>
      <c r="HV410" s="13"/>
      <c r="HW410" s="13"/>
      <c r="HX410" s="13"/>
      <c r="HY410" s="13"/>
      <c r="HZ410" s="13"/>
      <c r="IA410" s="13"/>
      <c r="IB410" s="13"/>
      <c r="IC410" s="13"/>
      <c r="ID410" s="13"/>
      <c r="IE410" s="13"/>
      <c r="IF410" s="13"/>
      <c r="IG410" s="13"/>
      <c r="IH410" s="13"/>
      <c r="II410" s="13"/>
      <c r="IJ410" s="13"/>
      <c r="IK410" s="13"/>
      <c r="IL410" s="13"/>
      <c r="IM410" s="13"/>
      <c r="IN410" s="13"/>
      <c r="IO410" s="13"/>
      <c r="IP410" s="13"/>
      <c r="IQ410" s="13"/>
      <c r="IR410" s="13"/>
      <c r="IS410" s="13"/>
      <c r="IT410" s="13"/>
      <c r="IU410" s="13"/>
      <c r="IV410" s="13"/>
    </row>
    <row r="411" spans="1:256" s="18" customFormat="1" ht="66.75" customHeight="1" x14ac:dyDescent="0.25">
      <c r="A411" s="194"/>
      <c r="B411" s="310"/>
      <c r="C411" s="225"/>
      <c r="D411" s="199"/>
      <c r="E411" s="148" t="s">
        <v>659</v>
      </c>
      <c r="F411" s="115" t="s">
        <v>115</v>
      </c>
      <c r="G411" s="130" t="s">
        <v>660</v>
      </c>
      <c r="H411" s="229"/>
      <c r="I411" s="229"/>
      <c r="J411" s="229"/>
      <c r="K411" s="229"/>
      <c r="L411" s="229"/>
      <c r="M411" s="229"/>
      <c r="N411" s="175"/>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c r="HT411" s="13"/>
      <c r="HU411" s="13"/>
      <c r="HV411" s="13"/>
      <c r="HW411" s="13"/>
      <c r="HX411" s="13"/>
      <c r="HY411" s="13"/>
      <c r="HZ411" s="13"/>
      <c r="IA411" s="13"/>
      <c r="IB411" s="13"/>
      <c r="IC411" s="13"/>
      <c r="ID411" s="13"/>
      <c r="IE411" s="13"/>
      <c r="IF411" s="13"/>
      <c r="IG411" s="13"/>
      <c r="IH411" s="13"/>
      <c r="II411" s="13"/>
      <c r="IJ411" s="13"/>
      <c r="IK411" s="13"/>
      <c r="IL411" s="13"/>
      <c r="IM411" s="13"/>
      <c r="IN411" s="13"/>
      <c r="IO411" s="13"/>
      <c r="IP411" s="13"/>
      <c r="IQ411" s="13"/>
      <c r="IR411" s="13"/>
      <c r="IS411" s="13"/>
      <c r="IT411" s="13"/>
      <c r="IU411" s="13"/>
      <c r="IV411" s="13"/>
    </row>
    <row r="412" spans="1:256" s="14" customFormat="1" ht="48.75" customHeight="1" x14ac:dyDescent="0.25">
      <c r="A412" s="179" t="s">
        <v>71</v>
      </c>
      <c r="B412" s="258" t="s">
        <v>18</v>
      </c>
      <c r="C412" s="248" t="s">
        <v>781</v>
      </c>
      <c r="D412" s="177" t="s">
        <v>100</v>
      </c>
      <c r="E412" s="148" t="s">
        <v>455</v>
      </c>
      <c r="F412" s="130" t="s">
        <v>92</v>
      </c>
      <c r="G412" s="130" t="s">
        <v>409</v>
      </c>
      <c r="H412" s="121">
        <f>SUM(H414:H418)</f>
        <v>14202.1</v>
      </c>
      <c r="I412" s="121">
        <f t="shared" ref="I412:M412" si="18">SUM(I414:I418)</f>
        <v>14202.1</v>
      </c>
      <c r="J412" s="121">
        <f t="shared" si="18"/>
        <v>13019.7</v>
      </c>
      <c r="K412" s="121">
        <f t="shared" si="18"/>
        <v>15548</v>
      </c>
      <c r="L412" s="121">
        <f t="shared" si="18"/>
        <v>15548</v>
      </c>
      <c r="M412" s="121">
        <f t="shared" si="18"/>
        <v>15548</v>
      </c>
      <c r="N412" s="109"/>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c r="HT412" s="13"/>
      <c r="HU412" s="13"/>
      <c r="HV412" s="13"/>
      <c r="HW412" s="13"/>
      <c r="HX412" s="13"/>
      <c r="HY412" s="13"/>
      <c r="HZ412" s="13"/>
      <c r="IA412" s="13"/>
      <c r="IB412" s="13"/>
      <c r="IC412" s="13"/>
      <c r="ID412" s="13"/>
      <c r="IE412" s="13"/>
      <c r="IF412" s="13"/>
      <c r="IG412" s="13"/>
      <c r="IH412" s="13"/>
      <c r="II412" s="13"/>
      <c r="IJ412" s="13"/>
      <c r="IK412" s="13"/>
      <c r="IL412" s="13"/>
      <c r="IM412" s="13"/>
      <c r="IN412" s="13"/>
      <c r="IO412" s="13"/>
      <c r="IP412" s="13"/>
      <c r="IQ412" s="13"/>
      <c r="IR412" s="13"/>
      <c r="IS412" s="13"/>
      <c r="IT412" s="13"/>
      <c r="IU412" s="13"/>
      <c r="IV412" s="13"/>
    </row>
    <row r="413" spans="1:256" s="14" customFormat="1" ht="32.25" customHeight="1" x14ac:dyDescent="0.25">
      <c r="A413" s="179"/>
      <c r="B413" s="258"/>
      <c r="C413" s="248"/>
      <c r="D413" s="177"/>
      <c r="E413" s="148" t="s">
        <v>112</v>
      </c>
      <c r="F413" s="130"/>
      <c r="G413" s="130"/>
      <c r="H413" s="121"/>
      <c r="I413" s="121"/>
      <c r="J413" s="121"/>
      <c r="K413" s="121"/>
      <c r="L413" s="121"/>
      <c r="M413" s="121"/>
      <c r="N413" s="109"/>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c r="HT413" s="13"/>
      <c r="HU413" s="13"/>
      <c r="HV413" s="13"/>
      <c r="HW413" s="13"/>
      <c r="HX413" s="13"/>
      <c r="HY413" s="13"/>
      <c r="HZ413" s="13"/>
      <c r="IA413" s="13"/>
      <c r="IB413" s="13"/>
      <c r="IC413" s="13"/>
      <c r="ID413" s="13"/>
      <c r="IE413" s="13"/>
      <c r="IF413" s="13"/>
      <c r="IG413" s="13"/>
      <c r="IH413" s="13"/>
      <c r="II413" s="13"/>
      <c r="IJ413" s="13"/>
      <c r="IK413" s="13"/>
      <c r="IL413" s="13"/>
      <c r="IM413" s="13"/>
      <c r="IN413" s="13"/>
      <c r="IO413" s="13"/>
      <c r="IP413" s="13"/>
      <c r="IQ413" s="13"/>
      <c r="IR413" s="13"/>
      <c r="IS413" s="13"/>
      <c r="IT413" s="13"/>
      <c r="IU413" s="13"/>
      <c r="IV413" s="13"/>
    </row>
    <row r="414" spans="1:256" s="14" customFormat="1" ht="66.75" customHeight="1" x14ac:dyDescent="0.25">
      <c r="A414" s="179"/>
      <c r="B414" s="258"/>
      <c r="C414" s="104" t="s">
        <v>782</v>
      </c>
      <c r="D414" s="98" t="s">
        <v>100</v>
      </c>
      <c r="E414" s="42" t="s">
        <v>945</v>
      </c>
      <c r="F414" s="43" t="s">
        <v>115</v>
      </c>
      <c r="G414" s="43" t="s">
        <v>1521</v>
      </c>
      <c r="H414" s="121">
        <v>3115</v>
      </c>
      <c r="I414" s="121">
        <v>3115</v>
      </c>
      <c r="J414" s="121">
        <v>3115</v>
      </c>
      <c r="K414" s="121">
        <v>3115</v>
      </c>
      <c r="L414" s="121">
        <v>3115</v>
      </c>
      <c r="M414" s="121">
        <v>3115</v>
      </c>
      <c r="N414" s="100" t="s">
        <v>1199</v>
      </c>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c r="HT414" s="13"/>
      <c r="HU414" s="13"/>
      <c r="HV414" s="13"/>
      <c r="HW414" s="13"/>
      <c r="HX414" s="13"/>
      <c r="HY414" s="13"/>
      <c r="HZ414" s="13"/>
      <c r="IA414" s="13"/>
      <c r="IB414" s="13"/>
      <c r="IC414" s="13"/>
      <c r="ID414" s="13"/>
      <c r="IE414" s="13"/>
      <c r="IF414" s="13"/>
      <c r="IG414" s="13"/>
      <c r="IH414" s="13"/>
      <c r="II414" s="13"/>
      <c r="IJ414" s="13"/>
      <c r="IK414" s="13"/>
      <c r="IL414" s="13"/>
      <c r="IM414" s="13"/>
      <c r="IN414" s="13"/>
      <c r="IO414" s="13"/>
      <c r="IP414" s="13"/>
      <c r="IQ414" s="13"/>
      <c r="IR414" s="13"/>
      <c r="IS414" s="13"/>
      <c r="IT414" s="13"/>
      <c r="IU414" s="13"/>
      <c r="IV414" s="13"/>
    </row>
    <row r="415" spans="1:256" s="14" customFormat="1" ht="84.75" customHeight="1" x14ac:dyDescent="0.25">
      <c r="A415" s="179"/>
      <c r="B415" s="258"/>
      <c r="C415" s="130" t="s">
        <v>783</v>
      </c>
      <c r="D415" s="114" t="s">
        <v>100</v>
      </c>
      <c r="E415" s="148" t="s">
        <v>282</v>
      </c>
      <c r="F415" s="130" t="s">
        <v>115</v>
      </c>
      <c r="G415" s="130" t="s">
        <v>218</v>
      </c>
      <c r="H415" s="123">
        <v>0</v>
      </c>
      <c r="I415" s="123">
        <v>0</v>
      </c>
      <c r="J415" s="123">
        <v>0</v>
      </c>
      <c r="K415" s="121">
        <v>3000</v>
      </c>
      <c r="L415" s="121">
        <v>3000</v>
      </c>
      <c r="M415" s="121">
        <v>3000</v>
      </c>
      <c r="N415" s="109" t="s">
        <v>1200</v>
      </c>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c r="HT415" s="13"/>
      <c r="HU415" s="13"/>
      <c r="HV415" s="13"/>
      <c r="HW415" s="13"/>
      <c r="HX415" s="13"/>
      <c r="HY415" s="13"/>
      <c r="HZ415" s="13"/>
      <c r="IA415" s="13"/>
      <c r="IB415" s="13"/>
      <c r="IC415" s="13"/>
      <c r="ID415" s="13"/>
      <c r="IE415" s="13"/>
      <c r="IF415" s="13"/>
      <c r="IG415" s="13"/>
      <c r="IH415" s="13"/>
      <c r="II415" s="13"/>
      <c r="IJ415" s="13"/>
      <c r="IK415" s="13"/>
      <c r="IL415" s="13"/>
      <c r="IM415" s="13"/>
      <c r="IN415" s="13"/>
      <c r="IO415" s="13"/>
      <c r="IP415" s="13"/>
      <c r="IQ415" s="13"/>
      <c r="IR415" s="13"/>
      <c r="IS415" s="13"/>
      <c r="IT415" s="13"/>
      <c r="IU415" s="13"/>
      <c r="IV415" s="13"/>
    </row>
    <row r="416" spans="1:256" s="14" customFormat="1" ht="33" customHeight="1" x14ac:dyDescent="0.25">
      <c r="A416" s="179"/>
      <c r="B416" s="258"/>
      <c r="C416" s="223" t="s">
        <v>784</v>
      </c>
      <c r="D416" s="198" t="s">
        <v>100</v>
      </c>
      <c r="E416" s="272" t="s">
        <v>283</v>
      </c>
      <c r="F416" s="274" t="s">
        <v>115</v>
      </c>
      <c r="G416" s="274" t="s">
        <v>1522</v>
      </c>
      <c r="H416" s="228">
        <v>11087.1</v>
      </c>
      <c r="I416" s="228">
        <v>11087.1</v>
      </c>
      <c r="J416" s="228">
        <v>9904.7000000000007</v>
      </c>
      <c r="K416" s="228">
        <f>8253.8+1179.2</f>
        <v>9433</v>
      </c>
      <c r="L416" s="228">
        <f t="shared" ref="L416:M416" si="19">8253.8+1179.2</f>
        <v>9433</v>
      </c>
      <c r="M416" s="228">
        <f t="shared" si="19"/>
        <v>9433</v>
      </c>
      <c r="N416" s="173" t="s">
        <v>516</v>
      </c>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c r="HT416" s="13"/>
      <c r="HU416" s="13"/>
      <c r="HV416" s="13"/>
      <c r="HW416" s="13"/>
      <c r="HX416" s="13"/>
      <c r="HY416" s="13"/>
      <c r="HZ416" s="13"/>
      <c r="IA416" s="13"/>
      <c r="IB416" s="13"/>
      <c r="IC416" s="13"/>
      <c r="ID416" s="13"/>
      <c r="IE416" s="13"/>
      <c r="IF416" s="13"/>
      <c r="IG416" s="13"/>
      <c r="IH416" s="13"/>
      <c r="II416" s="13"/>
      <c r="IJ416" s="13"/>
      <c r="IK416" s="13"/>
      <c r="IL416" s="13"/>
      <c r="IM416" s="13"/>
      <c r="IN416" s="13"/>
      <c r="IO416" s="13"/>
      <c r="IP416" s="13"/>
      <c r="IQ416" s="13"/>
      <c r="IR416" s="13"/>
      <c r="IS416" s="13"/>
      <c r="IT416" s="13"/>
      <c r="IU416" s="13"/>
      <c r="IV416" s="13"/>
    </row>
    <row r="417" spans="1:256" s="14" customFormat="1" ht="31.5" customHeight="1" x14ac:dyDescent="0.25">
      <c r="A417" s="179"/>
      <c r="B417" s="258"/>
      <c r="C417" s="224"/>
      <c r="D417" s="210"/>
      <c r="E417" s="273"/>
      <c r="F417" s="275"/>
      <c r="G417" s="275"/>
      <c r="H417" s="233"/>
      <c r="I417" s="233"/>
      <c r="J417" s="233"/>
      <c r="K417" s="233"/>
      <c r="L417" s="233"/>
      <c r="M417" s="233"/>
      <c r="N417" s="174"/>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c r="HT417" s="13"/>
      <c r="HU417" s="13"/>
      <c r="HV417" s="13"/>
      <c r="HW417" s="13"/>
      <c r="HX417" s="13"/>
      <c r="HY417" s="13"/>
      <c r="HZ417" s="13"/>
      <c r="IA417" s="13"/>
      <c r="IB417" s="13"/>
      <c r="IC417" s="13"/>
      <c r="ID417" s="13"/>
      <c r="IE417" s="13"/>
      <c r="IF417" s="13"/>
      <c r="IG417" s="13"/>
      <c r="IH417" s="13"/>
      <c r="II417" s="13"/>
      <c r="IJ417" s="13"/>
      <c r="IK417" s="13"/>
      <c r="IL417" s="13"/>
      <c r="IM417" s="13"/>
      <c r="IN417" s="13"/>
      <c r="IO417" s="13"/>
      <c r="IP417" s="13"/>
      <c r="IQ417" s="13"/>
      <c r="IR417" s="13"/>
      <c r="IS417" s="13"/>
      <c r="IT417" s="13"/>
      <c r="IU417" s="13"/>
      <c r="IV417" s="13"/>
    </row>
    <row r="418" spans="1:256" s="14" customFormat="1" ht="66.75" customHeight="1" x14ac:dyDescent="0.25">
      <c r="A418" s="179"/>
      <c r="B418" s="258"/>
      <c r="C418" s="225"/>
      <c r="D418" s="199"/>
      <c r="E418" s="42" t="s">
        <v>1523</v>
      </c>
      <c r="F418" s="43" t="s">
        <v>115</v>
      </c>
      <c r="G418" s="43" t="s">
        <v>1524</v>
      </c>
      <c r="H418" s="229"/>
      <c r="I418" s="229"/>
      <c r="J418" s="229"/>
      <c r="K418" s="229"/>
      <c r="L418" s="229"/>
      <c r="M418" s="229"/>
      <c r="N418" s="175"/>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c r="HT418" s="13"/>
      <c r="HU418" s="13"/>
      <c r="HV418" s="13"/>
      <c r="HW418" s="13"/>
      <c r="HX418" s="13"/>
      <c r="HY418" s="13"/>
      <c r="HZ418" s="13"/>
      <c r="IA418" s="13"/>
      <c r="IB418" s="13"/>
      <c r="IC418" s="13"/>
      <c r="ID418" s="13"/>
      <c r="IE418" s="13"/>
      <c r="IF418" s="13"/>
      <c r="IG418" s="13"/>
      <c r="IH418" s="13"/>
      <c r="II418" s="13"/>
      <c r="IJ418" s="13"/>
      <c r="IK418" s="13"/>
      <c r="IL418" s="13"/>
      <c r="IM418" s="13"/>
      <c r="IN418" s="13"/>
      <c r="IO418" s="13"/>
      <c r="IP418" s="13"/>
      <c r="IQ418" s="13"/>
      <c r="IR418" s="13"/>
      <c r="IS418" s="13"/>
      <c r="IT418" s="13"/>
      <c r="IU418" s="13"/>
      <c r="IV418" s="13"/>
    </row>
    <row r="419" spans="1:256" s="14" customFormat="1" ht="42" customHeight="1" x14ac:dyDescent="0.25">
      <c r="A419" s="166" t="s">
        <v>72</v>
      </c>
      <c r="B419" s="249" t="s">
        <v>62</v>
      </c>
      <c r="C419" s="248" t="s">
        <v>785</v>
      </c>
      <c r="D419" s="177" t="s">
        <v>119</v>
      </c>
      <c r="E419" s="148" t="s">
        <v>456</v>
      </c>
      <c r="F419" s="130" t="s">
        <v>82</v>
      </c>
      <c r="G419" s="130" t="s">
        <v>409</v>
      </c>
      <c r="H419" s="111">
        <f>SUM(H421:H433)</f>
        <v>7455.2</v>
      </c>
      <c r="I419" s="111">
        <f t="shared" ref="I419:M419" si="20">SUM(I421:I433)</f>
        <v>7454.2</v>
      </c>
      <c r="J419" s="111">
        <f t="shared" si="20"/>
        <v>7543.2</v>
      </c>
      <c r="K419" s="111">
        <f t="shared" si="20"/>
        <v>7347.7</v>
      </c>
      <c r="L419" s="111">
        <f t="shared" si="20"/>
        <v>7313.3</v>
      </c>
      <c r="M419" s="111">
        <f t="shared" si="20"/>
        <v>7325.9</v>
      </c>
      <c r="N419" s="109"/>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c r="HT419" s="13"/>
      <c r="HU419" s="13"/>
      <c r="HV419" s="13"/>
      <c r="HW419" s="13"/>
      <c r="HX419" s="13"/>
      <c r="HY419" s="13"/>
      <c r="HZ419" s="13"/>
      <c r="IA419" s="13"/>
      <c r="IB419" s="13"/>
      <c r="IC419" s="13"/>
      <c r="ID419" s="13"/>
      <c r="IE419" s="13"/>
      <c r="IF419" s="13"/>
      <c r="IG419" s="13"/>
      <c r="IH419" s="13"/>
      <c r="II419" s="13"/>
      <c r="IJ419" s="13"/>
      <c r="IK419" s="13"/>
      <c r="IL419" s="13"/>
      <c r="IM419" s="13"/>
      <c r="IN419" s="13"/>
      <c r="IO419" s="13"/>
      <c r="IP419" s="13"/>
      <c r="IQ419" s="13"/>
      <c r="IR419" s="13"/>
      <c r="IS419" s="13"/>
      <c r="IT419" s="13"/>
      <c r="IU419" s="13"/>
      <c r="IV419" s="13"/>
    </row>
    <row r="420" spans="1:256" s="14" customFormat="1" ht="35.25" customHeight="1" x14ac:dyDescent="0.25">
      <c r="A420" s="194"/>
      <c r="B420" s="250"/>
      <c r="C420" s="248"/>
      <c r="D420" s="177"/>
      <c r="E420" s="148" t="s">
        <v>112</v>
      </c>
      <c r="F420" s="130"/>
      <c r="G420" s="130"/>
      <c r="H420" s="111"/>
      <c r="I420" s="111"/>
      <c r="J420" s="111"/>
      <c r="K420" s="111"/>
      <c r="L420" s="111"/>
      <c r="M420" s="111"/>
      <c r="N420" s="109"/>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c r="HT420" s="13"/>
      <c r="HU420" s="13"/>
      <c r="HV420" s="13"/>
      <c r="HW420" s="13"/>
      <c r="HX420" s="13"/>
      <c r="HY420" s="13"/>
      <c r="HZ420" s="13"/>
      <c r="IA420" s="13"/>
      <c r="IB420" s="13"/>
      <c r="IC420" s="13"/>
      <c r="ID420" s="13"/>
      <c r="IE420" s="13"/>
      <c r="IF420" s="13"/>
      <c r="IG420" s="13"/>
      <c r="IH420" s="13"/>
      <c r="II420" s="13"/>
      <c r="IJ420" s="13"/>
      <c r="IK420" s="13"/>
      <c r="IL420" s="13"/>
      <c r="IM420" s="13"/>
      <c r="IN420" s="13"/>
      <c r="IO420" s="13"/>
      <c r="IP420" s="13"/>
      <c r="IQ420" s="13"/>
      <c r="IR420" s="13"/>
      <c r="IS420" s="13"/>
      <c r="IT420" s="13"/>
      <c r="IU420" s="13"/>
      <c r="IV420" s="13"/>
    </row>
    <row r="421" spans="1:256" s="14" customFormat="1" ht="48" customHeight="1" x14ac:dyDescent="0.25">
      <c r="A421" s="194"/>
      <c r="B421" s="250"/>
      <c r="C421" s="248" t="s">
        <v>786</v>
      </c>
      <c r="D421" s="177" t="s">
        <v>119</v>
      </c>
      <c r="E421" s="148" t="s">
        <v>56</v>
      </c>
      <c r="F421" s="130" t="s">
        <v>115</v>
      </c>
      <c r="G421" s="130" t="s">
        <v>231</v>
      </c>
      <c r="H421" s="201">
        <v>7380.2</v>
      </c>
      <c r="I421" s="201">
        <v>7380.2</v>
      </c>
      <c r="J421" s="201">
        <v>7473.2</v>
      </c>
      <c r="K421" s="214">
        <v>7347.7</v>
      </c>
      <c r="L421" s="201">
        <v>7313.3</v>
      </c>
      <c r="M421" s="201">
        <v>7325.9</v>
      </c>
      <c r="N421" s="164" t="s">
        <v>1201</v>
      </c>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c r="HT421" s="13"/>
      <c r="HU421" s="13"/>
      <c r="HV421" s="13"/>
      <c r="HW421" s="13"/>
      <c r="HX421" s="13"/>
      <c r="HY421" s="13"/>
      <c r="HZ421" s="13"/>
      <c r="IA421" s="13"/>
      <c r="IB421" s="13"/>
      <c r="IC421" s="13"/>
      <c r="ID421" s="13"/>
      <c r="IE421" s="13"/>
      <c r="IF421" s="13"/>
      <c r="IG421" s="13"/>
      <c r="IH421" s="13"/>
      <c r="II421" s="13"/>
      <c r="IJ421" s="13"/>
      <c r="IK421" s="13"/>
      <c r="IL421" s="13"/>
      <c r="IM421" s="13"/>
      <c r="IN421" s="13"/>
      <c r="IO421" s="13"/>
      <c r="IP421" s="13"/>
      <c r="IQ421" s="13"/>
      <c r="IR421" s="13"/>
      <c r="IS421" s="13"/>
      <c r="IT421" s="13"/>
      <c r="IU421" s="13"/>
      <c r="IV421" s="13"/>
    </row>
    <row r="422" spans="1:256" s="14" customFormat="1" ht="42" customHeight="1" x14ac:dyDescent="0.25">
      <c r="A422" s="194"/>
      <c r="B422" s="250"/>
      <c r="C422" s="248"/>
      <c r="D422" s="177"/>
      <c r="E422" s="148" t="s">
        <v>129</v>
      </c>
      <c r="F422" s="130" t="s">
        <v>115</v>
      </c>
      <c r="G422" s="130" t="s">
        <v>284</v>
      </c>
      <c r="H422" s="202"/>
      <c r="I422" s="202"/>
      <c r="J422" s="202"/>
      <c r="K422" s="214"/>
      <c r="L422" s="202"/>
      <c r="M422" s="202"/>
      <c r="N422" s="164"/>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c r="HT422" s="13"/>
      <c r="HU422" s="13"/>
      <c r="HV422" s="13"/>
      <c r="HW422" s="13"/>
      <c r="HX422" s="13"/>
      <c r="HY422" s="13"/>
      <c r="HZ422" s="13"/>
      <c r="IA422" s="13"/>
      <c r="IB422" s="13"/>
      <c r="IC422" s="13"/>
      <c r="ID422" s="13"/>
      <c r="IE422" s="13"/>
      <c r="IF422" s="13"/>
      <c r="IG422" s="13"/>
      <c r="IH422" s="13"/>
      <c r="II422" s="13"/>
      <c r="IJ422" s="13"/>
      <c r="IK422" s="13"/>
      <c r="IL422" s="13"/>
      <c r="IM422" s="13"/>
      <c r="IN422" s="13"/>
      <c r="IO422" s="13"/>
      <c r="IP422" s="13"/>
      <c r="IQ422" s="13"/>
      <c r="IR422" s="13"/>
      <c r="IS422" s="13"/>
      <c r="IT422" s="13"/>
      <c r="IU422" s="13"/>
      <c r="IV422" s="13"/>
    </row>
    <row r="423" spans="1:256" s="14" customFormat="1" ht="53.25" customHeight="1" x14ac:dyDescent="0.25">
      <c r="A423" s="194"/>
      <c r="B423" s="250"/>
      <c r="C423" s="248"/>
      <c r="D423" s="177"/>
      <c r="E423" s="148" t="s">
        <v>75</v>
      </c>
      <c r="F423" s="130" t="s">
        <v>115</v>
      </c>
      <c r="G423" s="130" t="s">
        <v>232</v>
      </c>
      <c r="H423" s="202"/>
      <c r="I423" s="202"/>
      <c r="J423" s="202"/>
      <c r="K423" s="214"/>
      <c r="L423" s="202"/>
      <c r="M423" s="202"/>
      <c r="N423" s="164"/>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c r="HT423" s="13"/>
      <c r="HU423" s="13"/>
      <c r="HV423" s="13"/>
      <c r="HW423" s="13"/>
      <c r="HX423" s="13"/>
      <c r="HY423" s="13"/>
      <c r="HZ423" s="13"/>
      <c r="IA423" s="13"/>
      <c r="IB423" s="13"/>
      <c r="IC423" s="13"/>
      <c r="ID423" s="13"/>
      <c r="IE423" s="13"/>
      <c r="IF423" s="13"/>
      <c r="IG423" s="13"/>
      <c r="IH423" s="13"/>
      <c r="II423" s="13"/>
      <c r="IJ423" s="13"/>
      <c r="IK423" s="13"/>
      <c r="IL423" s="13"/>
      <c r="IM423" s="13"/>
      <c r="IN423" s="13"/>
      <c r="IO423" s="13"/>
      <c r="IP423" s="13"/>
      <c r="IQ423" s="13"/>
      <c r="IR423" s="13"/>
      <c r="IS423" s="13"/>
      <c r="IT423" s="13"/>
      <c r="IU423" s="13"/>
      <c r="IV423" s="13"/>
    </row>
    <row r="424" spans="1:256" s="14" customFormat="1" ht="54.75" customHeight="1" x14ac:dyDescent="0.25">
      <c r="A424" s="194"/>
      <c r="B424" s="250"/>
      <c r="C424" s="248"/>
      <c r="D424" s="177"/>
      <c r="E424" s="80" t="s">
        <v>1525</v>
      </c>
      <c r="F424" s="130" t="s">
        <v>115</v>
      </c>
      <c r="G424" s="152" t="s">
        <v>663</v>
      </c>
      <c r="H424" s="202"/>
      <c r="I424" s="202"/>
      <c r="J424" s="202"/>
      <c r="K424" s="214"/>
      <c r="L424" s="202"/>
      <c r="M424" s="202"/>
      <c r="N424" s="164"/>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c r="HT424" s="13"/>
      <c r="HU424" s="13"/>
      <c r="HV424" s="13"/>
      <c r="HW424" s="13"/>
      <c r="HX424" s="13"/>
      <c r="HY424" s="13"/>
      <c r="HZ424" s="13"/>
      <c r="IA424" s="13"/>
      <c r="IB424" s="13"/>
      <c r="IC424" s="13"/>
      <c r="ID424" s="13"/>
      <c r="IE424" s="13"/>
      <c r="IF424" s="13"/>
      <c r="IG424" s="13"/>
      <c r="IH424" s="13"/>
      <c r="II424" s="13"/>
      <c r="IJ424" s="13"/>
      <c r="IK424" s="13"/>
      <c r="IL424" s="13"/>
      <c r="IM424" s="13"/>
      <c r="IN424" s="13"/>
      <c r="IO424" s="13"/>
      <c r="IP424" s="13"/>
      <c r="IQ424" s="13"/>
      <c r="IR424" s="13"/>
      <c r="IS424" s="13"/>
      <c r="IT424" s="13"/>
      <c r="IU424" s="13"/>
      <c r="IV424" s="13"/>
    </row>
    <row r="425" spans="1:256" s="14" customFormat="1" ht="54.75" customHeight="1" x14ac:dyDescent="0.25">
      <c r="A425" s="194"/>
      <c r="B425" s="250"/>
      <c r="C425" s="248"/>
      <c r="D425" s="177"/>
      <c r="E425" s="80" t="s">
        <v>1559</v>
      </c>
      <c r="F425" s="130" t="s">
        <v>115</v>
      </c>
      <c r="G425" s="152" t="s">
        <v>1564</v>
      </c>
      <c r="H425" s="202"/>
      <c r="I425" s="202"/>
      <c r="J425" s="202"/>
      <c r="K425" s="214"/>
      <c r="L425" s="202"/>
      <c r="M425" s="202"/>
      <c r="N425" s="164"/>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c r="HT425" s="13"/>
      <c r="HU425" s="13"/>
      <c r="HV425" s="13"/>
      <c r="HW425" s="13"/>
      <c r="HX425" s="13"/>
      <c r="HY425" s="13"/>
      <c r="HZ425" s="13"/>
      <c r="IA425" s="13"/>
      <c r="IB425" s="13"/>
      <c r="IC425" s="13"/>
      <c r="ID425" s="13"/>
      <c r="IE425" s="13"/>
      <c r="IF425" s="13"/>
      <c r="IG425" s="13"/>
      <c r="IH425" s="13"/>
      <c r="II425" s="13"/>
      <c r="IJ425" s="13"/>
      <c r="IK425" s="13"/>
      <c r="IL425" s="13"/>
      <c r="IM425" s="13"/>
      <c r="IN425" s="13"/>
      <c r="IO425" s="13"/>
      <c r="IP425" s="13"/>
      <c r="IQ425" s="13"/>
      <c r="IR425" s="13"/>
      <c r="IS425" s="13"/>
      <c r="IT425" s="13"/>
      <c r="IU425" s="13"/>
      <c r="IV425" s="13"/>
    </row>
    <row r="426" spans="1:256" s="14" customFormat="1" ht="50.25" customHeight="1" x14ac:dyDescent="0.25">
      <c r="A426" s="194"/>
      <c r="B426" s="250"/>
      <c r="C426" s="248"/>
      <c r="D426" s="177"/>
      <c r="E426" s="80" t="s">
        <v>1560</v>
      </c>
      <c r="F426" s="130" t="s">
        <v>115</v>
      </c>
      <c r="G426" s="152" t="s">
        <v>1563</v>
      </c>
      <c r="H426" s="202"/>
      <c r="I426" s="202"/>
      <c r="J426" s="202"/>
      <c r="K426" s="214"/>
      <c r="L426" s="202"/>
      <c r="M426" s="202"/>
      <c r="N426" s="164"/>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c r="HT426" s="13"/>
      <c r="HU426" s="13"/>
      <c r="HV426" s="13"/>
      <c r="HW426" s="13"/>
      <c r="HX426" s="13"/>
      <c r="HY426" s="13"/>
      <c r="HZ426" s="13"/>
      <c r="IA426" s="13"/>
      <c r="IB426" s="13"/>
      <c r="IC426" s="13"/>
      <c r="ID426" s="13"/>
      <c r="IE426" s="13"/>
      <c r="IF426" s="13"/>
      <c r="IG426" s="13"/>
      <c r="IH426" s="13"/>
      <c r="II426" s="13"/>
      <c r="IJ426" s="13"/>
      <c r="IK426" s="13"/>
      <c r="IL426" s="13"/>
      <c r="IM426" s="13"/>
      <c r="IN426" s="13"/>
      <c r="IO426" s="13"/>
      <c r="IP426" s="13"/>
      <c r="IQ426" s="13"/>
      <c r="IR426" s="13"/>
      <c r="IS426" s="13"/>
      <c r="IT426" s="13"/>
      <c r="IU426" s="13"/>
      <c r="IV426" s="13"/>
    </row>
    <row r="427" spans="1:256" s="14" customFormat="1" ht="66.75" customHeight="1" x14ac:dyDescent="0.25">
      <c r="A427" s="194"/>
      <c r="B427" s="250"/>
      <c r="C427" s="248"/>
      <c r="D427" s="177"/>
      <c r="E427" s="135" t="s">
        <v>946</v>
      </c>
      <c r="F427" s="115" t="s">
        <v>115</v>
      </c>
      <c r="G427" s="115" t="s">
        <v>1407</v>
      </c>
      <c r="H427" s="202"/>
      <c r="I427" s="202"/>
      <c r="J427" s="202"/>
      <c r="K427" s="214"/>
      <c r="L427" s="202"/>
      <c r="M427" s="202"/>
      <c r="N427" s="164"/>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c r="HT427" s="13"/>
      <c r="HU427" s="13"/>
      <c r="HV427" s="13"/>
      <c r="HW427" s="13"/>
      <c r="HX427" s="13"/>
      <c r="HY427" s="13"/>
      <c r="HZ427" s="13"/>
      <c r="IA427" s="13"/>
      <c r="IB427" s="13"/>
      <c r="IC427" s="13"/>
      <c r="ID427" s="13"/>
      <c r="IE427" s="13"/>
      <c r="IF427" s="13"/>
      <c r="IG427" s="13"/>
      <c r="IH427" s="13"/>
      <c r="II427" s="13"/>
      <c r="IJ427" s="13"/>
      <c r="IK427" s="13"/>
      <c r="IL427" s="13"/>
      <c r="IM427" s="13"/>
      <c r="IN427" s="13"/>
      <c r="IO427" s="13"/>
      <c r="IP427" s="13"/>
      <c r="IQ427" s="13"/>
      <c r="IR427" s="13"/>
      <c r="IS427" s="13"/>
      <c r="IT427" s="13"/>
      <c r="IU427" s="13"/>
      <c r="IV427" s="13"/>
    </row>
    <row r="428" spans="1:256" s="14" customFormat="1" ht="66.75" customHeight="1" x14ac:dyDescent="0.25">
      <c r="A428" s="194"/>
      <c r="B428" s="250"/>
      <c r="C428" s="248"/>
      <c r="D428" s="177"/>
      <c r="E428" s="80" t="s">
        <v>1566</v>
      </c>
      <c r="F428" s="115" t="s">
        <v>115</v>
      </c>
      <c r="G428" s="152" t="s">
        <v>624</v>
      </c>
      <c r="H428" s="202"/>
      <c r="I428" s="202"/>
      <c r="J428" s="202"/>
      <c r="K428" s="214"/>
      <c r="L428" s="202"/>
      <c r="M428" s="202"/>
      <c r="N428" s="164"/>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c r="HT428" s="13"/>
      <c r="HU428" s="13"/>
      <c r="HV428" s="13"/>
      <c r="HW428" s="13"/>
      <c r="HX428" s="13"/>
      <c r="HY428" s="13"/>
      <c r="HZ428" s="13"/>
      <c r="IA428" s="13"/>
      <c r="IB428" s="13"/>
      <c r="IC428" s="13"/>
      <c r="ID428" s="13"/>
      <c r="IE428" s="13"/>
      <c r="IF428" s="13"/>
      <c r="IG428" s="13"/>
      <c r="IH428" s="13"/>
      <c r="II428" s="13"/>
      <c r="IJ428" s="13"/>
      <c r="IK428" s="13"/>
      <c r="IL428" s="13"/>
      <c r="IM428" s="13"/>
      <c r="IN428" s="13"/>
      <c r="IO428" s="13"/>
      <c r="IP428" s="13"/>
      <c r="IQ428" s="13"/>
      <c r="IR428" s="13"/>
      <c r="IS428" s="13"/>
      <c r="IT428" s="13"/>
      <c r="IU428" s="13"/>
      <c r="IV428" s="13"/>
    </row>
    <row r="429" spans="1:256" s="18" customFormat="1" ht="31.5" customHeight="1" x14ac:dyDescent="0.25">
      <c r="A429" s="194"/>
      <c r="B429" s="250"/>
      <c r="C429" s="248" t="s">
        <v>787</v>
      </c>
      <c r="D429" s="177" t="s">
        <v>119</v>
      </c>
      <c r="E429" s="265" t="s">
        <v>243</v>
      </c>
      <c r="F429" s="180" t="s">
        <v>108</v>
      </c>
      <c r="G429" s="217" t="s">
        <v>1355</v>
      </c>
      <c r="H429" s="201">
        <v>72.900000000000006</v>
      </c>
      <c r="I429" s="201">
        <v>72.5</v>
      </c>
      <c r="J429" s="201">
        <v>70</v>
      </c>
      <c r="K429" s="201">
        <v>0</v>
      </c>
      <c r="L429" s="201">
        <v>0</v>
      </c>
      <c r="M429" s="201">
        <v>0</v>
      </c>
      <c r="N429" s="173" t="s">
        <v>593</v>
      </c>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c r="HT429" s="13"/>
      <c r="HU429" s="13"/>
      <c r="HV429" s="13"/>
      <c r="HW429" s="13"/>
      <c r="HX429" s="13"/>
      <c r="HY429" s="13"/>
      <c r="HZ429" s="13"/>
      <c r="IA429" s="13"/>
      <c r="IB429" s="13"/>
      <c r="IC429" s="13"/>
      <c r="ID429" s="13"/>
      <c r="IE429" s="13"/>
      <c r="IF429" s="13"/>
      <c r="IG429" s="13"/>
      <c r="IH429" s="13"/>
      <c r="II429" s="13"/>
      <c r="IJ429" s="13"/>
      <c r="IK429" s="13"/>
      <c r="IL429" s="13"/>
      <c r="IM429" s="13"/>
      <c r="IN429" s="13"/>
      <c r="IO429" s="13"/>
      <c r="IP429" s="13"/>
      <c r="IQ429" s="13"/>
      <c r="IR429" s="13"/>
      <c r="IS429" s="13"/>
      <c r="IT429" s="13"/>
      <c r="IU429" s="13"/>
      <c r="IV429" s="13"/>
    </row>
    <row r="430" spans="1:256" s="13" customFormat="1" ht="31.5" customHeight="1" x14ac:dyDescent="0.25">
      <c r="A430" s="194"/>
      <c r="B430" s="250"/>
      <c r="C430" s="248"/>
      <c r="D430" s="177"/>
      <c r="E430" s="266"/>
      <c r="F430" s="181"/>
      <c r="G430" s="218"/>
      <c r="H430" s="203"/>
      <c r="I430" s="203"/>
      <c r="J430" s="203"/>
      <c r="K430" s="203"/>
      <c r="L430" s="203"/>
      <c r="M430" s="203"/>
      <c r="N430" s="175"/>
    </row>
    <row r="431" spans="1:256" s="13" customFormat="1" ht="50.25" customHeight="1" x14ac:dyDescent="0.25">
      <c r="A431" s="194"/>
      <c r="B431" s="250"/>
      <c r="C431" s="248" t="s">
        <v>788</v>
      </c>
      <c r="D431" s="177" t="s">
        <v>119</v>
      </c>
      <c r="E431" s="135" t="s">
        <v>946</v>
      </c>
      <c r="F431" s="115" t="s">
        <v>115</v>
      </c>
      <c r="G431" s="115" t="s">
        <v>1407</v>
      </c>
      <c r="H431" s="201">
        <v>2.1</v>
      </c>
      <c r="I431" s="201">
        <v>1.5</v>
      </c>
      <c r="J431" s="201">
        <v>0</v>
      </c>
      <c r="K431" s="201">
        <v>0</v>
      </c>
      <c r="L431" s="201">
        <v>0</v>
      </c>
      <c r="M431" s="201">
        <v>0</v>
      </c>
      <c r="N431" s="173" t="s">
        <v>684</v>
      </c>
    </row>
    <row r="432" spans="1:256" s="13" customFormat="1" ht="50.25" customHeight="1" x14ac:dyDescent="0.25">
      <c r="A432" s="194"/>
      <c r="B432" s="250"/>
      <c r="C432" s="248"/>
      <c r="D432" s="177"/>
      <c r="E432" s="135" t="s">
        <v>1562</v>
      </c>
      <c r="F432" s="115" t="s">
        <v>115</v>
      </c>
      <c r="G432" s="115" t="s">
        <v>1565</v>
      </c>
      <c r="H432" s="202"/>
      <c r="I432" s="202"/>
      <c r="J432" s="202"/>
      <c r="K432" s="202"/>
      <c r="L432" s="202"/>
      <c r="M432" s="202"/>
      <c r="N432" s="174"/>
    </row>
    <row r="433" spans="1:256" s="13" customFormat="1" ht="58.5" customHeight="1" x14ac:dyDescent="0.25">
      <c r="A433" s="167"/>
      <c r="B433" s="251"/>
      <c r="C433" s="248"/>
      <c r="D433" s="177"/>
      <c r="E433" s="80" t="s">
        <v>1561</v>
      </c>
      <c r="F433" s="45" t="s">
        <v>47</v>
      </c>
      <c r="G433" s="45" t="s">
        <v>624</v>
      </c>
      <c r="H433" s="203"/>
      <c r="I433" s="203"/>
      <c r="J433" s="203"/>
      <c r="K433" s="203"/>
      <c r="L433" s="203"/>
      <c r="M433" s="203"/>
      <c r="N433" s="175"/>
    </row>
    <row r="434" spans="1:256" s="18" customFormat="1" ht="54.75" customHeight="1" x14ac:dyDescent="0.25">
      <c r="A434" s="179" t="s">
        <v>683</v>
      </c>
      <c r="B434" s="258" t="s">
        <v>541</v>
      </c>
      <c r="C434" s="248" t="s">
        <v>789</v>
      </c>
      <c r="D434" s="177" t="s">
        <v>87</v>
      </c>
      <c r="E434" s="148" t="s">
        <v>426</v>
      </c>
      <c r="F434" s="130" t="s">
        <v>917</v>
      </c>
      <c r="G434" s="130" t="s">
        <v>409</v>
      </c>
      <c r="H434" s="228">
        <v>36.5</v>
      </c>
      <c r="I434" s="228">
        <v>36.5</v>
      </c>
      <c r="J434" s="228">
        <v>20</v>
      </c>
      <c r="K434" s="254">
        <v>20</v>
      </c>
      <c r="L434" s="228">
        <v>20</v>
      </c>
      <c r="M434" s="254">
        <v>20</v>
      </c>
      <c r="N434" s="184" t="s">
        <v>407</v>
      </c>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c r="HT434" s="13"/>
      <c r="HU434" s="13"/>
      <c r="HV434" s="13"/>
      <c r="HW434" s="13"/>
      <c r="HX434" s="13"/>
      <c r="HY434" s="13"/>
      <c r="HZ434" s="13"/>
      <c r="IA434" s="13"/>
      <c r="IB434" s="13"/>
      <c r="IC434" s="13"/>
      <c r="ID434" s="13"/>
      <c r="IE434" s="13"/>
      <c r="IF434" s="13"/>
      <c r="IG434" s="13"/>
      <c r="IH434" s="13"/>
      <c r="II434" s="13"/>
      <c r="IJ434" s="13"/>
      <c r="IK434" s="13"/>
      <c r="IL434" s="13"/>
      <c r="IM434" s="13"/>
      <c r="IN434" s="13"/>
      <c r="IO434" s="13"/>
      <c r="IP434" s="13"/>
      <c r="IQ434" s="13"/>
      <c r="IR434" s="13"/>
      <c r="IS434" s="13"/>
      <c r="IT434" s="13"/>
      <c r="IU434" s="13"/>
      <c r="IV434" s="13"/>
    </row>
    <row r="435" spans="1:256" s="18" customFormat="1" ht="58.9" customHeight="1" x14ac:dyDescent="0.25">
      <c r="A435" s="179"/>
      <c r="B435" s="258"/>
      <c r="C435" s="248"/>
      <c r="D435" s="177"/>
      <c r="E435" s="50" t="s">
        <v>1418</v>
      </c>
      <c r="F435" s="115" t="s">
        <v>115</v>
      </c>
      <c r="G435" s="41" t="s">
        <v>262</v>
      </c>
      <c r="H435" s="233"/>
      <c r="I435" s="233"/>
      <c r="J435" s="233"/>
      <c r="K435" s="254"/>
      <c r="L435" s="233"/>
      <c r="M435" s="254"/>
      <c r="N435" s="185"/>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c r="HT435" s="13"/>
      <c r="HU435" s="13"/>
      <c r="HV435" s="13"/>
      <c r="HW435" s="13"/>
      <c r="HX435" s="13"/>
      <c r="HY435" s="13"/>
      <c r="HZ435" s="13"/>
      <c r="IA435" s="13"/>
      <c r="IB435" s="13"/>
      <c r="IC435" s="13"/>
      <c r="ID435" s="13"/>
      <c r="IE435" s="13"/>
      <c r="IF435" s="13"/>
      <c r="IG435" s="13"/>
      <c r="IH435" s="13"/>
      <c r="II435" s="13"/>
      <c r="IJ435" s="13"/>
      <c r="IK435" s="13"/>
      <c r="IL435" s="13"/>
      <c r="IM435" s="13"/>
      <c r="IN435" s="13"/>
      <c r="IO435" s="13"/>
      <c r="IP435" s="13"/>
      <c r="IQ435" s="13"/>
      <c r="IR435" s="13"/>
      <c r="IS435" s="13"/>
      <c r="IT435" s="13"/>
      <c r="IU435" s="13"/>
      <c r="IV435" s="13"/>
    </row>
    <row r="436" spans="1:256" s="18" customFormat="1" ht="39.75" customHeight="1" x14ac:dyDescent="0.25">
      <c r="A436" s="179"/>
      <c r="B436" s="258"/>
      <c r="C436" s="248"/>
      <c r="D436" s="177"/>
      <c r="E436" s="148" t="s">
        <v>1462</v>
      </c>
      <c r="F436" s="45" t="s">
        <v>47</v>
      </c>
      <c r="G436" s="130" t="s">
        <v>1463</v>
      </c>
      <c r="H436" s="233"/>
      <c r="I436" s="233"/>
      <c r="J436" s="233"/>
      <c r="K436" s="254"/>
      <c r="L436" s="233"/>
      <c r="M436" s="254"/>
      <c r="N436" s="185"/>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c r="GW436" s="13"/>
      <c r="GX436" s="13"/>
      <c r="GY436" s="13"/>
      <c r="GZ436" s="13"/>
      <c r="HA436" s="13"/>
      <c r="HB436" s="13"/>
      <c r="HC436" s="13"/>
      <c r="HD436" s="13"/>
      <c r="HE436" s="13"/>
      <c r="HF436" s="13"/>
      <c r="HG436" s="13"/>
      <c r="HH436" s="13"/>
      <c r="HI436" s="13"/>
      <c r="HJ436" s="13"/>
      <c r="HK436" s="13"/>
      <c r="HL436" s="13"/>
      <c r="HM436" s="13"/>
      <c r="HN436" s="13"/>
      <c r="HO436" s="13"/>
      <c r="HP436" s="13"/>
      <c r="HQ436" s="13"/>
      <c r="HR436" s="13"/>
      <c r="HS436" s="13"/>
      <c r="HT436" s="13"/>
      <c r="HU436" s="13"/>
      <c r="HV436" s="13"/>
      <c r="HW436" s="13"/>
      <c r="HX436" s="13"/>
      <c r="HY436" s="13"/>
      <c r="HZ436" s="13"/>
      <c r="IA436" s="13"/>
      <c r="IB436" s="13"/>
      <c r="IC436" s="13"/>
      <c r="ID436" s="13"/>
      <c r="IE436" s="13"/>
      <c r="IF436" s="13"/>
      <c r="IG436" s="13"/>
      <c r="IH436" s="13"/>
      <c r="II436" s="13"/>
      <c r="IJ436" s="13"/>
      <c r="IK436" s="13"/>
      <c r="IL436" s="13"/>
      <c r="IM436" s="13"/>
      <c r="IN436" s="13"/>
      <c r="IO436" s="13"/>
      <c r="IP436" s="13"/>
      <c r="IQ436" s="13"/>
      <c r="IR436" s="13"/>
      <c r="IS436" s="13"/>
      <c r="IT436" s="13"/>
      <c r="IU436" s="13"/>
      <c r="IV436" s="13"/>
    </row>
    <row r="437" spans="1:256" s="18" customFormat="1" ht="42.75" customHeight="1" x14ac:dyDescent="0.25">
      <c r="A437" s="179"/>
      <c r="B437" s="258"/>
      <c r="C437" s="248"/>
      <c r="D437" s="177"/>
      <c r="E437" s="148" t="s">
        <v>1464</v>
      </c>
      <c r="F437" s="45" t="s">
        <v>47</v>
      </c>
      <c r="G437" s="130" t="s">
        <v>1465</v>
      </c>
      <c r="H437" s="229"/>
      <c r="I437" s="229"/>
      <c r="J437" s="229"/>
      <c r="K437" s="254"/>
      <c r="L437" s="229"/>
      <c r="M437" s="254"/>
      <c r="N437" s="186"/>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c r="GW437" s="13"/>
      <c r="GX437" s="13"/>
      <c r="GY437" s="13"/>
      <c r="GZ437" s="13"/>
      <c r="HA437" s="13"/>
      <c r="HB437" s="13"/>
      <c r="HC437" s="13"/>
      <c r="HD437" s="13"/>
      <c r="HE437" s="13"/>
      <c r="HF437" s="13"/>
      <c r="HG437" s="13"/>
      <c r="HH437" s="13"/>
      <c r="HI437" s="13"/>
      <c r="HJ437" s="13"/>
      <c r="HK437" s="13"/>
      <c r="HL437" s="13"/>
      <c r="HM437" s="13"/>
      <c r="HN437" s="13"/>
      <c r="HO437" s="13"/>
      <c r="HP437" s="13"/>
      <c r="HQ437" s="13"/>
      <c r="HR437" s="13"/>
      <c r="HS437" s="13"/>
      <c r="HT437" s="13"/>
      <c r="HU437" s="13"/>
      <c r="HV437" s="13"/>
      <c r="HW437" s="13"/>
      <c r="HX437" s="13"/>
      <c r="HY437" s="13"/>
      <c r="HZ437" s="13"/>
      <c r="IA437" s="13"/>
      <c r="IB437" s="13"/>
      <c r="IC437" s="13"/>
      <c r="ID437" s="13"/>
      <c r="IE437" s="13"/>
      <c r="IF437" s="13"/>
      <c r="IG437" s="13"/>
      <c r="IH437" s="13"/>
      <c r="II437" s="13"/>
      <c r="IJ437" s="13"/>
      <c r="IK437" s="13"/>
      <c r="IL437" s="13"/>
      <c r="IM437" s="13"/>
      <c r="IN437" s="13"/>
      <c r="IO437" s="13"/>
      <c r="IP437" s="13"/>
      <c r="IQ437" s="13"/>
      <c r="IR437" s="13"/>
      <c r="IS437" s="13"/>
      <c r="IT437" s="13"/>
      <c r="IU437" s="13"/>
      <c r="IV437" s="13"/>
    </row>
    <row r="438" spans="1:256" s="18" customFormat="1" ht="107.25" customHeight="1" x14ac:dyDescent="0.25">
      <c r="A438" s="120" t="s">
        <v>790</v>
      </c>
      <c r="B438" s="153" t="s">
        <v>809</v>
      </c>
      <c r="C438" s="154" t="s">
        <v>791</v>
      </c>
      <c r="D438" s="82" t="s">
        <v>1215</v>
      </c>
      <c r="E438" s="129" t="s">
        <v>426</v>
      </c>
      <c r="F438" s="82" t="s">
        <v>807</v>
      </c>
      <c r="G438" s="82" t="s">
        <v>409</v>
      </c>
      <c r="H438" s="22">
        <f t="shared" ref="H438:M438" si="21">H439+H522+H620+H641+H644</f>
        <v>722256.03999999992</v>
      </c>
      <c r="I438" s="22">
        <f t="shared" si="21"/>
        <v>646561.80000000005</v>
      </c>
      <c r="J438" s="22">
        <f t="shared" si="21"/>
        <v>719214.7</v>
      </c>
      <c r="K438" s="22">
        <f t="shared" si="21"/>
        <v>710728.70000000007</v>
      </c>
      <c r="L438" s="22">
        <f t="shared" si="21"/>
        <v>724792.10000000009</v>
      </c>
      <c r="M438" s="22">
        <f t="shared" si="21"/>
        <v>746874.5</v>
      </c>
      <c r="N438" s="155"/>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c r="HT438" s="13"/>
      <c r="HU438" s="13"/>
      <c r="HV438" s="13"/>
      <c r="HW438" s="13"/>
      <c r="HX438" s="13"/>
      <c r="HY438" s="13"/>
      <c r="HZ438" s="13"/>
      <c r="IA438" s="13"/>
      <c r="IB438" s="13"/>
      <c r="IC438" s="13"/>
      <c r="ID438" s="13"/>
      <c r="IE438" s="13"/>
      <c r="IF438" s="13"/>
      <c r="IG438" s="13"/>
      <c r="IH438" s="13"/>
      <c r="II438" s="13"/>
      <c r="IJ438" s="13"/>
      <c r="IK438" s="13"/>
      <c r="IL438" s="13"/>
      <c r="IM438" s="13"/>
      <c r="IN438" s="13"/>
      <c r="IO438" s="13"/>
      <c r="IP438" s="13"/>
      <c r="IQ438" s="13"/>
      <c r="IR438" s="13"/>
      <c r="IS438" s="13"/>
      <c r="IT438" s="13"/>
      <c r="IU438" s="13"/>
      <c r="IV438" s="13"/>
    </row>
    <row r="439" spans="1:256" s="18" customFormat="1" ht="31.5" customHeight="1" x14ac:dyDescent="0.25">
      <c r="A439" s="166" t="s">
        <v>881</v>
      </c>
      <c r="B439" s="249" t="s">
        <v>792</v>
      </c>
      <c r="C439" s="223" t="s">
        <v>793</v>
      </c>
      <c r="D439" s="223" t="s">
        <v>1208</v>
      </c>
      <c r="E439" s="148" t="s">
        <v>427</v>
      </c>
      <c r="F439" s="130" t="s">
        <v>918</v>
      </c>
      <c r="G439" s="130" t="s">
        <v>410</v>
      </c>
      <c r="H439" s="220">
        <f t="shared" ref="H439:M439" si="22">SUM(H488:H521)</f>
        <v>340058.1</v>
      </c>
      <c r="I439" s="220">
        <f t="shared" si="22"/>
        <v>333313.09999999998</v>
      </c>
      <c r="J439" s="220">
        <f t="shared" si="22"/>
        <v>297242.70000000007</v>
      </c>
      <c r="K439" s="220">
        <f t="shared" si="22"/>
        <v>291409.00000000006</v>
      </c>
      <c r="L439" s="220">
        <f t="shared" si="22"/>
        <v>291245.40000000002</v>
      </c>
      <c r="M439" s="220">
        <f t="shared" si="22"/>
        <v>291245.40000000002</v>
      </c>
      <c r="N439" s="280"/>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3"/>
      <c r="GE439" s="13"/>
      <c r="GF439" s="13"/>
      <c r="GG439" s="13"/>
      <c r="GH439" s="13"/>
      <c r="GI439" s="13"/>
      <c r="GJ439" s="13"/>
      <c r="GK439" s="13"/>
      <c r="GL439" s="13"/>
      <c r="GM439" s="13"/>
      <c r="GN439" s="13"/>
      <c r="GO439" s="13"/>
      <c r="GP439" s="13"/>
      <c r="GQ439" s="13"/>
      <c r="GR439" s="13"/>
      <c r="GS439" s="13"/>
      <c r="GT439" s="13"/>
      <c r="GU439" s="13"/>
      <c r="GV439" s="13"/>
      <c r="GW439" s="13"/>
      <c r="GX439" s="13"/>
      <c r="GY439" s="13"/>
      <c r="GZ439" s="13"/>
      <c r="HA439" s="13"/>
      <c r="HB439" s="13"/>
      <c r="HC439" s="13"/>
      <c r="HD439" s="13"/>
      <c r="HE439" s="13"/>
      <c r="HF439" s="13"/>
      <c r="HG439" s="13"/>
      <c r="HH439" s="13"/>
      <c r="HI439" s="13"/>
      <c r="HJ439" s="13"/>
      <c r="HK439" s="13"/>
      <c r="HL439" s="13"/>
      <c r="HM439" s="13"/>
      <c r="HN439" s="13"/>
      <c r="HO439" s="13"/>
      <c r="HP439" s="13"/>
      <c r="HQ439" s="13"/>
      <c r="HR439" s="13"/>
      <c r="HS439" s="13"/>
      <c r="HT439" s="13"/>
      <c r="HU439" s="13"/>
      <c r="HV439" s="13"/>
      <c r="HW439" s="13"/>
      <c r="HX439" s="13"/>
      <c r="HY439" s="13"/>
      <c r="HZ439" s="13"/>
      <c r="IA439" s="13"/>
      <c r="IB439" s="13"/>
      <c r="IC439" s="13"/>
      <c r="ID439" s="13"/>
      <c r="IE439" s="13"/>
      <c r="IF439" s="13"/>
      <c r="IG439" s="13"/>
      <c r="IH439" s="13"/>
      <c r="II439" s="13"/>
      <c r="IJ439" s="13"/>
      <c r="IK439" s="13"/>
      <c r="IL439" s="13"/>
      <c r="IM439" s="13"/>
      <c r="IN439" s="13"/>
      <c r="IO439" s="13"/>
      <c r="IP439" s="13"/>
      <c r="IQ439" s="13"/>
      <c r="IR439" s="13"/>
      <c r="IS439" s="13"/>
      <c r="IT439" s="13"/>
      <c r="IU439" s="13"/>
      <c r="IV439" s="13"/>
    </row>
    <row r="440" spans="1:256" s="18" customFormat="1" ht="31.5" customHeight="1" x14ac:dyDescent="0.25">
      <c r="A440" s="194"/>
      <c r="B440" s="250"/>
      <c r="C440" s="224"/>
      <c r="D440" s="224"/>
      <c r="E440" s="148" t="s">
        <v>428</v>
      </c>
      <c r="F440" s="130" t="s">
        <v>115</v>
      </c>
      <c r="G440" s="130" t="s">
        <v>188</v>
      </c>
      <c r="H440" s="221"/>
      <c r="I440" s="221"/>
      <c r="J440" s="221"/>
      <c r="K440" s="221"/>
      <c r="L440" s="221"/>
      <c r="M440" s="221"/>
      <c r="N440" s="281"/>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c r="EY440" s="13"/>
      <c r="EZ440" s="13"/>
      <c r="FA440" s="13"/>
      <c r="FB440" s="13"/>
      <c r="FC440" s="13"/>
      <c r="FD440" s="13"/>
      <c r="FE440" s="13"/>
      <c r="FF440" s="13"/>
      <c r="FG440" s="13"/>
      <c r="FH440" s="13"/>
      <c r="FI440" s="13"/>
      <c r="FJ440" s="13"/>
      <c r="FK440" s="13"/>
      <c r="FL440" s="13"/>
      <c r="FM440" s="13"/>
      <c r="FN440" s="13"/>
      <c r="FO440" s="13"/>
      <c r="FP440" s="13"/>
      <c r="FQ440" s="13"/>
      <c r="FR440" s="13"/>
      <c r="FS440" s="13"/>
      <c r="FT440" s="13"/>
      <c r="FU440" s="13"/>
      <c r="FV440" s="13"/>
      <c r="FW440" s="13"/>
      <c r="FX440" s="13"/>
      <c r="FY440" s="13"/>
      <c r="FZ440" s="13"/>
      <c r="GA440" s="13"/>
      <c r="GB440" s="13"/>
      <c r="GC440" s="13"/>
      <c r="GD440" s="13"/>
      <c r="GE440" s="13"/>
      <c r="GF440" s="13"/>
      <c r="GG440" s="13"/>
      <c r="GH440" s="13"/>
      <c r="GI440" s="13"/>
      <c r="GJ440" s="13"/>
      <c r="GK440" s="13"/>
      <c r="GL440" s="13"/>
      <c r="GM440" s="13"/>
      <c r="GN440" s="13"/>
      <c r="GO440" s="13"/>
      <c r="GP440" s="13"/>
      <c r="GQ440" s="13"/>
      <c r="GR440" s="13"/>
      <c r="GS440" s="13"/>
      <c r="GT440" s="13"/>
      <c r="GU440" s="13"/>
      <c r="GV440" s="13"/>
      <c r="GW440" s="13"/>
      <c r="GX440" s="13"/>
      <c r="GY440" s="13"/>
      <c r="GZ440" s="13"/>
      <c r="HA440" s="13"/>
      <c r="HB440" s="13"/>
      <c r="HC440" s="13"/>
      <c r="HD440" s="13"/>
      <c r="HE440" s="13"/>
      <c r="HF440" s="13"/>
      <c r="HG440" s="13"/>
      <c r="HH440" s="13"/>
      <c r="HI440" s="13"/>
      <c r="HJ440" s="13"/>
      <c r="HK440" s="13"/>
      <c r="HL440" s="13"/>
      <c r="HM440" s="13"/>
      <c r="HN440" s="13"/>
      <c r="HO440" s="13"/>
      <c r="HP440" s="13"/>
      <c r="HQ440" s="13"/>
      <c r="HR440" s="13"/>
      <c r="HS440" s="13"/>
      <c r="HT440" s="13"/>
      <c r="HU440" s="13"/>
      <c r="HV440" s="13"/>
      <c r="HW440" s="13"/>
      <c r="HX440" s="13"/>
      <c r="HY440" s="13"/>
      <c r="HZ440" s="13"/>
      <c r="IA440" s="13"/>
      <c r="IB440" s="13"/>
      <c r="IC440" s="13"/>
      <c r="ID440" s="13"/>
      <c r="IE440" s="13"/>
      <c r="IF440" s="13"/>
      <c r="IG440" s="13"/>
      <c r="IH440" s="13"/>
      <c r="II440" s="13"/>
      <c r="IJ440" s="13"/>
      <c r="IK440" s="13"/>
      <c r="IL440" s="13"/>
      <c r="IM440" s="13"/>
      <c r="IN440" s="13"/>
      <c r="IO440" s="13"/>
      <c r="IP440" s="13"/>
      <c r="IQ440" s="13"/>
      <c r="IR440" s="13"/>
      <c r="IS440" s="13"/>
      <c r="IT440" s="13"/>
      <c r="IU440" s="13"/>
      <c r="IV440" s="13"/>
    </row>
    <row r="441" spans="1:256" s="18" customFormat="1" ht="57.6" customHeight="1" x14ac:dyDescent="0.25">
      <c r="A441" s="194"/>
      <c r="B441" s="250"/>
      <c r="C441" s="224"/>
      <c r="D441" s="224"/>
      <c r="E441" s="137" t="s">
        <v>307</v>
      </c>
      <c r="F441" s="79" t="s">
        <v>115</v>
      </c>
      <c r="G441" s="39" t="s">
        <v>225</v>
      </c>
      <c r="H441" s="221"/>
      <c r="I441" s="221"/>
      <c r="J441" s="221"/>
      <c r="K441" s="221"/>
      <c r="L441" s="221"/>
      <c r="M441" s="221"/>
      <c r="N441" s="281"/>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c r="HT441" s="13"/>
      <c r="HU441" s="13"/>
      <c r="HV441" s="13"/>
      <c r="HW441" s="13"/>
      <c r="HX441" s="13"/>
      <c r="HY441" s="13"/>
      <c r="HZ441" s="13"/>
      <c r="IA441" s="13"/>
      <c r="IB441" s="13"/>
      <c r="IC441" s="13"/>
      <c r="ID441" s="13"/>
      <c r="IE441" s="13"/>
      <c r="IF441" s="13"/>
      <c r="IG441" s="13"/>
      <c r="IH441" s="13"/>
      <c r="II441" s="13"/>
      <c r="IJ441" s="13"/>
      <c r="IK441" s="13"/>
      <c r="IL441" s="13"/>
      <c r="IM441" s="13"/>
      <c r="IN441" s="13"/>
      <c r="IO441" s="13"/>
      <c r="IP441" s="13"/>
      <c r="IQ441" s="13"/>
      <c r="IR441" s="13"/>
      <c r="IS441" s="13"/>
      <c r="IT441" s="13"/>
      <c r="IU441" s="13"/>
      <c r="IV441" s="13"/>
    </row>
    <row r="442" spans="1:256" s="18" customFormat="1" ht="36" customHeight="1" x14ac:dyDescent="0.25">
      <c r="A442" s="194"/>
      <c r="B442" s="250"/>
      <c r="C442" s="224"/>
      <c r="D442" s="224"/>
      <c r="E442" s="137" t="s">
        <v>1551</v>
      </c>
      <c r="F442" s="79" t="s">
        <v>115</v>
      </c>
      <c r="G442" s="39" t="s">
        <v>213</v>
      </c>
      <c r="H442" s="221"/>
      <c r="I442" s="221"/>
      <c r="J442" s="221"/>
      <c r="K442" s="221"/>
      <c r="L442" s="221"/>
      <c r="M442" s="221"/>
      <c r="N442" s="281"/>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c r="HT442" s="13"/>
      <c r="HU442" s="13"/>
      <c r="HV442" s="13"/>
      <c r="HW442" s="13"/>
      <c r="HX442" s="13"/>
      <c r="HY442" s="13"/>
      <c r="HZ442" s="13"/>
      <c r="IA442" s="13"/>
      <c r="IB442" s="13"/>
      <c r="IC442" s="13"/>
      <c r="ID442" s="13"/>
      <c r="IE442" s="13"/>
      <c r="IF442" s="13"/>
      <c r="IG442" s="13"/>
      <c r="IH442" s="13"/>
      <c r="II442" s="13"/>
      <c r="IJ442" s="13"/>
      <c r="IK442" s="13"/>
      <c r="IL442" s="13"/>
      <c r="IM442" s="13"/>
      <c r="IN442" s="13"/>
      <c r="IO442" s="13"/>
      <c r="IP442" s="13"/>
      <c r="IQ442" s="13"/>
      <c r="IR442" s="13"/>
      <c r="IS442" s="13"/>
      <c r="IT442" s="13"/>
      <c r="IU442" s="13"/>
      <c r="IV442" s="13"/>
    </row>
    <row r="443" spans="1:256" s="18" customFormat="1" ht="33.6" customHeight="1" x14ac:dyDescent="0.25">
      <c r="A443" s="194"/>
      <c r="B443" s="250"/>
      <c r="C443" s="224"/>
      <c r="D443" s="224"/>
      <c r="E443" s="148" t="s">
        <v>308</v>
      </c>
      <c r="F443" s="79" t="s">
        <v>44</v>
      </c>
      <c r="G443" s="39" t="s">
        <v>193</v>
      </c>
      <c r="H443" s="221"/>
      <c r="I443" s="221"/>
      <c r="J443" s="221"/>
      <c r="K443" s="221"/>
      <c r="L443" s="221"/>
      <c r="M443" s="221"/>
      <c r="N443" s="281"/>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c r="GW443" s="13"/>
      <c r="GX443" s="13"/>
      <c r="GY443" s="13"/>
      <c r="GZ443" s="13"/>
      <c r="HA443" s="13"/>
      <c r="HB443" s="13"/>
      <c r="HC443" s="13"/>
      <c r="HD443" s="13"/>
      <c r="HE443" s="13"/>
      <c r="HF443" s="13"/>
      <c r="HG443" s="13"/>
      <c r="HH443" s="13"/>
      <c r="HI443" s="13"/>
      <c r="HJ443" s="13"/>
      <c r="HK443" s="13"/>
      <c r="HL443" s="13"/>
      <c r="HM443" s="13"/>
      <c r="HN443" s="13"/>
      <c r="HO443" s="13"/>
      <c r="HP443" s="13"/>
      <c r="HQ443" s="13"/>
      <c r="HR443" s="13"/>
      <c r="HS443" s="13"/>
      <c r="HT443" s="13"/>
      <c r="HU443" s="13"/>
      <c r="HV443" s="13"/>
      <c r="HW443" s="13"/>
      <c r="HX443" s="13"/>
      <c r="HY443" s="13"/>
      <c r="HZ443" s="13"/>
      <c r="IA443" s="13"/>
      <c r="IB443" s="13"/>
      <c r="IC443" s="13"/>
      <c r="ID443" s="13"/>
      <c r="IE443" s="13"/>
      <c r="IF443" s="13"/>
      <c r="IG443" s="13"/>
      <c r="IH443" s="13"/>
      <c r="II443" s="13"/>
      <c r="IJ443" s="13"/>
      <c r="IK443" s="13"/>
      <c r="IL443" s="13"/>
      <c r="IM443" s="13"/>
      <c r="IN443" s="13"/>
      <c r="IO443" s="13"/>
      <c r="IP443" s="13"/>
      <c r="IQ443" s="13"/>
      <c r="IR443" s="13"/>
      <c r="IS443" s="13"/>
      <c r="IT443" s="13"/>
      <c r="IU443" s="13"/>
      <c r="IV443" s="13"/>
    </row>
    <row r="444" spans="1:256" s="18" customFormat="1" ht="48.6" customHeight="1" x14ac:dyDescent="0.25">
      <c r="A444" s="194"/>
      <c r="B444" s="250"/>
      <c r="C444" s="224"/>
      <c r="D444" s="224"/>
      <c r="E444" s="148" t="s">
        <v>485</v>
      </c>
      <c r="F444" s="79" t="s">
        <v>44</v>
      </c>
      <c r="G444" s="39" t="s">
        <v>484</v>
      </c>
      <c r="H444" s="221"/>
      <c r="I444" s="221"/>
      <c r="J444" s="221"/>
      <c r="K444" s="221"/>
      <c r="L444" s="221"/>
      <c r="M444" s="221"/>
      <c r="N444" s="281"/>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c r="HT444" s="13"/>
      <c r="HU444" s="13"/>
      <c r="HV444" s="13"/>
      <c r="HW444" s="13"/>
      <c r="HX444" s="13"/>
      <c r="HY444" s="13"/>
      <c r="HZ444" s="13"/>
      <c r="IA444" s="13"/>
      <c r="IB444" s="13"/>
      <c r="IC444" s="13"/>
      <c r="ID444" s="13"/>
      <c r="IE444" s="13"/>
      <c r="IF444" s="13"/>
      <c r="IG444" s="13"/>
      <c r="IH444" s="13"/>
      <c r="II444" s="13"/>
      <c r="IJ444" s="13"/>
      <c r="IK444" s="13"/>
      <c r="IL444" s="13"/>
      <c r="IM444" s="13"/>
      <c r="IN444" s="13"/>
      <c r="IO444" s="13"/>
      <c r="IP444" s="13"/>
      <c r="IQ444" s="13"/>
      <c r="IR444" s="13"/>
      <c r="IS444" s="13"/>
      <c r="IT444" s="13"/>
      <c r="IU444" s="13"/>
      <c r="IV444" s="13"/>
    </row>
    <row r="445" spans="1:256" s="18" customFormat="1" ht="35.450000000000003" customHeight="1" x14ac:dyDescent="0.25">
      <c r="A445" s="194"/>
      <c r="B445" s="250"/>
      <c r="C445" s="224"/>
      <c r="D445" s="224"/>
      <c r="E445" s="25" t="s">
        <v>429</v>
      </c>
      <c r="F445" s="79" t="s">
        <v>44</v>
      </c>
      <c r="G445" s="39" t="s">
        <v>310</v>
      </c>
      <c r="H445" s="221"/>
      <c r="I445" s="221"/>
      <c r="J445" s="221"/>
      <c r="K445" s="221"/>
      <c r="L445" s="221"/>
      <c r="M445" s="221"/>
      <c r="N445" s="281"/>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c r="HT445" s="13"/>
      <c r="HU445" s="13"/>
      <c r="HV445" s="13"/>
      <c r="HW445" s="13"/>
      <c r="HX445" s="13"/>
      <c r="HY445" s="13"/>
      <c r="HZ445" s="13"/>
      <c r="IA445" s="13"/>
      <c r="IB445" s="13"/>
      <c r="IC445" s="13"/>
      <c r="ID445" s="13"/>
      <c r="IE445" s="13"/>
      <c r="IF445" s="13"/>
      <c r="IG445" s="13"/>
      <c r="IH445" s="13"/>
      <c r="II445" s="13"/>
      <c r="IJ445" s="13"/>
      <c r="IK445" s="13"/>
      <c r="IL445" s="13"/>
      <c r="IM445" s="13"/>
      <c r="IN445" s="13"/>
      <c r="IO445" s="13"/>
      <c r="IP445" s="13"/>
      <c r="IQ445" s="13"/>
      <c r="IR445" s="13"/>
      <c r="IS445" s="13"/>
      <c r="IT445" s="13"/>
      <c r="IU445" s="13"/>
      <c r="IV445" s="13"/>
    </row>
    <row r="446" spans="1:256" s="18" customFormat="1" ht="46.9" customHeight="1" x14ac:dyDescent="0.25">
      <c r="A446" s="194"/>
      <c r="B446" s="250"/>
      <c r="C446" s="224"/>
      <c r="D446" s="224"/>
      <c r="E446" s="148" t="s">
        <v>123</v>
      </c>
      <c r="F446" s="130" t="s">
        <v>115</v>
      </c>
      <c r="G446" s="130" t="s">
        <v>189</v>
      </c>
      <c r="H446" s="221"/>
      <c r="I446" s="221"/>
      <c r="J446" s="221"/>
      <c r="K446" s="221"/>
      <c r="L446" s="221"/>
      <c r="M446" s="221"/>
      <c r="N446" s="281"/>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c r="HT446" s="13"/>
      <c r="HU446" s="13"/>
      <c r="HV446" s="13"/>
      <c r="HW446" s="13"/>
      <c r="HX446" s="13"/>
      <c r="HY446" s="13"/>
      <c r="HZ446" s="13"/>
      <c r="IA446" s="13"/>
      <c r="IB446" s="13"/>
      <c r="IC446" s="13"/>
      <c r="ID446" s="13"/>
      <c r="IE446" s="13"/>
      <c r="IF446" s="13"/>
      <c r="IG446" s="13"/>
      <c r="IH446" s="13"/>
      <c r="II446" s="13"/>
      <c r="IJ446" s="13"/>
      <c r="IK446" s="13"/>
      <c r="IL446" s="13"/>
      <c r="IM446" s="13"/>
      <c r="IN446" s="13"/>
      <c r="IO446" s="13"/>
      <c r="IP446" s="13"/>
      <c r="IQ446" s="13"/>
      <c r="IR446" s="13"/>
      <c r="IS446" s="13"/>
      <c r="IT446" s="13"/>
      <c r="IU446" s="13"/>
      <c r="IV446" s="13"/>
    </row>
    <row r="447" spans="1:256" s="18" customFormat="1" ht="31.15" customHeight="1" x14ac:dyDescent="0.25">
      <c r="A447" s="194"/>
      <c r="B447" s="250"/>
      <c r="C447" s="224"/>
      <c r="D447" s="224"/>
      <c r="E447" s="148" t="s">
        <v>177</v>
      </c>
      <c r="F447" s="130" t="s">
        <v>115</v>
      </c>
      <c r="G447" s="130" t="s">
        <v>190</v>
      </c>
      <c r="H447" s="221"/>
      <c r="I447" s="221"/>
      <c r="J447" s="221"/>
      <c r="K447" s="221"/>
      <c r="L447" s="221"/>
      <c r="M447" s="221"/>
      <c r="N447" s="281"/>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c r="HT447" s="13"/>
      <c r="HU447" s="13"/>
      <c r="HV447" s="13"/>
      <c r="HW447" s="13"/>
      <c r="HX447" s="13"/>
      <c r="HY447" s="13"/>
      <c r="HZ447" s="13"/>
      <c r="IA447" s="13"/>
      <c r="IB447" s="13"/>
      <c r="IC447" s="13"/>
      <c r="ID447" s="13"/>
      <c r="IE447" s="13"/>
      <c r="IF447" s="13"/>
      <c r="IG447" s="13"/>
      <c r="IH447" s="13"/>
      <c r="II447" s="13"/>
      <c r="IJ447" s="13"/>
      <c r="IK447" s="13"/>
      <c r="IL447" s="13"/>
      <c r="IM447" s="13"/>
      <c r="IN447" s="13"/>
      <c r="IO447" s="13"/>
      <c r="IP447" s="13"/>
      <c r="IQ447" s="13"/>
      <c r="IR447" s="13"/>
      <c r="IS447" s="13"/>
      <c r="IT447" s="13"/>
      <c r="IU447" s="13"/>
      <c r="IV447" s="13"/>
    </row>
    <row r="448" spans="1:256" s="18" customFormat="1" ht="45.6" customHeight="1" x14ac:dyDescent="0.25">
      <c r="A448" s="194"/>
      <c r="B448" s="250"/>
      <c r="C448" s="224"/>
      <c r="D448" s="224"/>
      <c r="E448" s="25" t="s">
        <v>311</v>
      </c>
      <c r="F448" s="79" t="s">
        <v>44</v>
      </c>
      <c r="G448" s="39" t="s">
        <v>312</v>
      </c>
      <c r="H448" s="221"/>
      <c r="I448" s="221"/>
      <c r="J448" s="221"/>
      <c r="K448" s="221"/>
      <c r="L448" s="221"/>
      <c r="M448" s="221"/>
      <c r="N448" s="281"/>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c r="HT448" s="13"/>
      <c r="HU448" s="13"/>
      <c r="HV448" s="13"/>
      <c r="HW448" s="13"/>
      <c r="HX448" s="13"/>
      <c r="HY448" s="13"/>
      <c r="HZ448" s="13"/>
      <c r="IA448" s="13"/>
      <c r="IB448" s="13"/>
      <c r="IC448" s="13"/>
      <c r="ID448" s="13"/>
      <c r="IE448" s="13"/>
      <c r="IF448" s="13"/>
      <c r="IG448" s="13"/>
      <c r="IH448" s="13"/>
      <c r="II448" s="13"/>
      <c r="IJ448" s="13"/>
      <c r="IK448" s="13"/>
      <c r="IL448" s="13"/>
      <c r="IM448" s="13"/>
      <c r="IN448" s="13"/>
      <c r="IO448" s="13"/>
      <c r="IP448" s="13"/>
      <c r="IQ448" s="13"/>
      <c r="IR448" s="13"/>
      <c r="IS448" s="13"/>
      <c r="IT448" s="13"/>
      <c r="IU448" s="13"/>
      <c r="IV448" s="13"/>
    </row>
    <row r="449" spans="1:256" s="18" customFormat="1" ht="35.450000000000003" customHeight="1" x14ac:dyDescent="0.25">
      <c r="A449" s="194"/>
      <c r="B449" s="250"/>
      <c r="C449" s="224"/>
      <c r="D449" s="224"/>
      <c r="E449" s="80" t="s">
        <v>313</v>
      </c>
      <c r="F449" s="79" t="s">
        <v>44</v>
      </c>
      <c r="G449" s="39" t="s">
        <v>314</v>
      </c>
      <c r="H449" s="221"/>
      <c r="I449" s="221"/>
      <c r="J449" s="221"/>
      <c r="K449" s="221"/>
      <c r="L449" s="221"/>
      <c r="M449" s="221"/>
      <c r="N449" s="281"/>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c r="HT449" s="13"/>
      <c r="HU449" s="13"/>
      <c r="HV449" s="13"/>
      <c r="HW449" s="13"/>
      <c r="HX449" s="13"/>
      <c r="HY449" s="13"/>
      <c r="HZ449" s="13"/>
      <c r="IA449" s="13"/>
      <c r="IB449" s="13"/>
      <c r="IC449" s="13"/>
      <c r="ID449" s="13"/>
      <c r="IE449" s="13"/>
      <c r="IF449" s="13"/>
      <c r="IG449" s="13"/>
      <c r="IH449" s="13"/>
      <c r="II449" s="13"/>
      <c r="IJ449" s="13"/>
      <c r="IK449" s="13"/>
      <c r="IL449" s="13"/>
      <c r="IM449" s="13"/>
      <c r="IN449" s="13"/>
      <c r="IO449" s="13"/>
      <c r="IP449" s="13"/>
      <c r="IQ449" s="13"/>
      <c r="IR449" s="13"/>
      <c r="IS449" s="13"/>
      <c r="IT449" s="13"/>
      <c r="IU449" s="13"/>
      <c r="IV449" s="13"/>
    </row>
    <row r="450" spans="1:256" s="18" customFormat="1" ht="36.6" customHeight="1" x14ac:dyDescent="0.25">
      <c r="A450" s="194"/>
      <c r="B450" s="250"/>
      <c r="C450" s="224"/>
      <c r="D450" s="224"/>
      <c r="E450" s="80" t="s">
        <v>315</v>
      </c>
      <c r="F450" s="79" t="s">
        <v>44</v>
      </c>
      <c r="G450" s="39" t="s">
        <v>1332</v>
      </c>
      <c r="H450" s="221"/>
      <c r="I450" s="221"/>
      <c r="J450" s="221"/>
      <c r="K450" s="221"/>
      <c r="L450" s="221"/>
      <c r="M450" s="221"/>
      <c r="N450" s="281"/>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c r="EY450" s="13"/>
      <c r="EZ450" s="13"/>
      <c r="FA450" s="13"/>
      <c r="FB450" s="13"/>
      <c r="FC450" s="13"/>
      <c r="FD450" s="13"/>
      <c r="FE450" s="13"/>
      <c r="FF450" s="13"/>
      <c r="FG450" s="13"/>
      <c r="FH450" s="13"/>
      <c r="FI450" s="13"/>
      <c r="FJ450" s="13"/>
      <c r="FK450" s="13"/>
      <c r="FL450" s="13"/>
      <c r="FM450" s="13"/>
      <c r="FN450" s="13"/>
      <c r="FO450" s="13"/>
      <c r="FP450" s="13"/>
      <c r="FQ450" s="13"/>
      <c r="FR450" s="13"/>
      <c r="FS450" s="13"/>
      <c r="FT450" s="13"/>
      <c r="FU450" s="13"/>
      <c r="FV450" s="13"/>
      <c r="FW450" s="13"/>
      <c r="FX450" s="13"/>
      <c r="FY450" s="13"/>
      <c r="FZ450" s="13"/>
      <c r="GA450" s="13"/>
      <c r="GB450" s="13"/>
      <c r="GC450" s="13"/>
      <c r="GD450" s="13"/>
      <c r="GE450" s="13"/>
      <c r="GF450" s="13"/>
      <c r="GG450" s="13"/>
      <c r="GH450" s="13"/>
      <c r="GI450" s="13"/>
      <c r="GJ450" s="13"/>
      <c r="GK450" s="13"/>
      <c r="GL450" s="13"/>
      <c r="GM450" s="13"/>
      <c r="GN450" s="13"/>
      <c r="GO450" s="13"/>
      <c r="GP450" s="13"/>
      <c r="GQ450" s="13"/>
      <c r="GR450" s="13"/>
      <c r="GS450" s="13"/>
      <c r="GT450" s="13"/>
      <c r="GU450" s="13"/>
      <c r="GV450" s="13"/>
      <c r="GW450" s="13"/>
      <c r="GX450" s="13"/>
      <c r="GY450" s="13"/>
      <c r="GZ450" s="13"/>
      <c r="HA450" s="13"/>
      <c r="HB450" s="13"/>
      <c r="HC450" s="13"/>
      <c r="HD450" s="13"/>
      <c r="HE450" s="13"/>
      <c r="HF450" s="13"/>
      <c r="HG450" s="13"/>
      <c r="HH450" s="13"/>
      <c r="HI450" s="13"/>
      <c r="HJ450" s="13"/>
      <c r="HK450" s="13"/>
      <c r="HL450" s="13"/>
      <c r="HM450" s="13"/>
      <c r="HN450" s="13"/>
      <c r="HO450" s="13"/>
      <c r="HP450" s="13"/>
      <c r="HQ450" s="13"/>
      <c r="HR450" s="13"/>
      <c r="HS450" s="13"/>
      <c r="HT450" s="13"/>
      <c r="HU450" s="13"/>
      <c r="HV450" s="13"/>
      <c r="HW450" s="13"/>
      <c r="HX450" s="13"/>
      <c r="HY450" s="13"/>
      <c r="HZ450" s="13"/>
      <c r="IA450" s="13"/>
      <c r="IB450" s="13"/>
      <c r="IC450" s="13"/>
      <c r="ID450" s="13"/>
      <c r="IE450" s="13"/>
      <c r="IF450" s="13"/>
      <c r="IG450" s="13"/>
      <c r="IH450" s="13"/>
      <c r="II450" s="13"/>
      <c r="IJ450" s="13"/>
      <c r="IK450" s="13"/>
      <c r="IL450" s="13"/>
      <c r="IM450" s="13"/>
      <c r="IN450" s="13"/>
      <c r="IO450" s="13"/>
      <c r="IP450" s="13"/>
      <c r="IQ450" s="13"/>
      <c r="IR450" s="13"/>
      <c r="IS450" s="13"/>
      <c r="IT450" s="13"/>
      <c r="IU450" s="13"/>
      <c r="IV450" s="13"/>
    </row>
    <row r="451" spans="1:256" s="18" customFormat="1" ht="36.6" customHeight="1" x14ac:dyDescent="0.25">
      <c r="A451" s="194"/>
      <c r="B451" s="250"/>
      <c r="C451" s="224"/>
      <c r="D451" s="224"/>
      <c r="E451" s="80" t="s">
        <v>1333</v>
      </c>
      <c r="F451" s="79" t="s">
        <v>44</v>
      </c>
      <c r="G451" s="39" t="s">
        <v>1334</v>
      </c>
      <c r="H451" s="221"/>
      <c r="I451" s="221"/>
      <c r="J451" s="221"/>
      <c r="K451" s="221"/>
      <c r="L451" s="221"/>
      <c r="M451" s="221"/>
      <c r="N451" s="281"/>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c r="GW451" s="13"/>
      <c r="GX451" s="13"/>
      <c r="GY451" s="13"/>
      <c r="GZ451" s="13"/>
      <c r="HA451" s="13"/>
      <c r="HB451" s="13"/>
      <c r="HC451" s="13"/>
      <c r="HD451" s="13"/>
      <c r="HE451" s="13"/>
      <c r="HF451" s="13"/>
      <c r="HG451" s="13"/>
      <c r="HH451" s="13"/>
      <c r="HI451" s="13"/>
      <c r="HJ451" s="13"/>
      <c r="HK451" s="13"/>
      <c r="HL451" s="13"/>
      <c r="HM451" s="13"/>
      <c r="HN451" s="13"/>
      <c r="HO451" s="13"/>
      <c r="HP451" s="13"/>
      <c r="HQ451" s="13"/>
      <c r="HR451" s="13"/>
      <c r="HS451" s="13"/>
      <c r="HT451" s="13"/>
      <c r="HU451" s="13"/>
      <c r="HV451" s="13"/>
      <c r="HW451" s="13"/>
      <c r="HX451" s="13"/>
      <c r="HY451" s="13"/>
      <c r="HZ451" s="13"/>
      <c r="IA451" s="13"/>
      <c r="IB451" s="13"/>
      <c r="IC451" s="13"/>
      <c r="ID451" s="13"/>
      <c r="IE451" s="13"/>
      <c r="IF451" s="13"/>
      <c r="IG451" s="13"/>
      <c r="IH451" s="13"/>
      <c r="II451" s="13"/>
      <c r="IJ451" s="13"/>
      <c r="IK451" s="13"/>
      <c r="IL451" s="13"/>
      <c r="IM451" s="13"/>
      <c r="IN451" s="13"/>
      <c r="IO451" s="13"/>
      <c r="IP451" s="13"/>
      <c r="IQ451" s="13"/>
      <c r="IR451" s="13"/>
      <c r="IS451" s="13"/>
      <c r="IT451" s="13"/>
      <c r="IU451" s="13"/>
      <c r="IV451" s="13"/>
    </row>
    <row r="452" spans="1:256" s="18" customFormat="1" ht="46.15" customHeight="1" x14ac:dyDescent="0.25">
      <c r="A452" s="194"/>
      <c r="B452" s="250"/>
      <c r="C452" s="224"/>
      <c r="D452" s="224"/>
      <c r="E452" s="80" t="s">
        <v>316</v>
      </c>
      <c r="F452" s="79" t="s">
        <v>44</v>
      </c>
      <c r="G452" s="39" t="s">
        <v>317</v>
      </c>
      <c r="H452" s="221"/>
      <c r="I452" s="221"/>
      <c r="J452" s="221"/>
      <c r="K452" s="221"/>
      <c r="L452" s="221"/>
      <c r="M452" s="221"/>
      <c r="N452" s="281"/>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c r="EY452" s="13"/>
      <c r="EZ452" s="13"/>
      <c r="FA452" s="13"/>
      <c r="FB452" s="13"/>
      <c r="FC452" s="13"/>
      <c r="FD452" s="13"/>
      <c r="FE452" s="13"/>
      <c r="FF452" s="13"/>
      <c r="FG452" s="13"/>
      <c r="FH452" s="13"/>
      <c r="FI452" s="13"/>
      <c r="FJ452" s="13"/>
      <c r="FK452" s="13"/>
      <c r="FL452" s="13"/>
      <c r="FM452" s="13"/>
      <c r="FN452" s="13"/>
      <c r="FO452" s="13"/>
      <c r="FP452" s="13"/>
      <c r="FQ452" s="13"/>
      <c r="FR452" s="13"/>
      <c r="FS452" s="13"/>
      <c r="FT452" s="13"/>
      <c r="FU452" s="13"/>
      <c r="FV452" s="13"/>
      <c r="FW452" s="13"/>
      <c r="FX452" s="13"/>
      <c r="FY452" s="13"/>
      <c r="FZ452" s="13"/>
      <c r="GA452" s="13"/>
      <c r="GB452" s="13"/>
      <c r="GC452" s="13"/>
      <c r="GD452" s="13"/>
      <c r="GE452" s="13"/>
      <c r="GF452" s="13"/>
      <c r="GG452" s="13"/>
      <c r="GH452" s="13"/>
      <c r="GI452" s="13"/>
      <c r="GJ452" s="13"/>
      <c r="GK452" s="13"/>
      <c r="GL452" s="13"/>
      <c r="GM452" s="13"/>
      <c r="GN452" s="13"/>
      <c r="GO452" s="13"/>
      <c r="GP452" s="13"/>
      <c r="GQ452" s="13"/>
      <c r="GR452" s="13"/>
      <c r="GS452" s="13"/>
      <c r="GT452" s="13"/>
      <c r="GU452" s="13"/>
      <c r="GV452" s="13"/>
      <c r="GW452" s="13"/>
      <c r="GX452" s="13"/>
      <c r="GY452" s="13"/>
      <c r="GZ452" s="13"/>
      <c r="HA452" s="13"/>
      <c r="HB452" s="13"/>
      <c r="HC452" s="13"/>
      <c r="HD452" s="13"/>
      <c r="HE452" s="13"/>
      <c r="HF452" s="13"/>
      <c r="HG452" s="13"/>
      <c r="HH452" s="13"/>
      <c r="HI452" s="13"/>
      <c r="HJ452" s="13"/>
      <c r="HK452" s="13"/>
      <c r="HL452" s="13"/>
      <c r="HM452" s="13"/>
      <c r="HN452" s="13"/>
      <c r="HO452" s="13"/>
      <c r="HP452" s="13"/>
      <c r="HQ452" s="13"/>
      <c r="HR452" s="13"/>
      <c r="HS452" s="13"/>
      <c r="HT452" s="13"/>
      <c r="HU452" s="13"/>
      <c r="HV452" s="13"/>
      <c r="HW452" s="13"/>
      <c r="HX452" s="13"/>
      <c r="HY452" s="13"/>
      <c r="HZ452" s="13"/>
      <c r="IA452" s="13"/>
      <c r="IB452" s="13"/>
      <c r="IC452" s="13"/>
      <c r="ID452" s="13"/>
      <c r="IE452" s="13"/>
      <c r="IF452" s="13"/>
      <c r="IG452" s="13"/>
      <c r="IH452" s="13"/>
      <c r="II452" s="13"/>
      <c r="IJ452" s="13"/>
      <c r="IK452" s="13"/>
      <c r="IL452" s="13"/>
      <c r="IM452" s="13"/>
      <c r="IN452" s="13"/>
      <c r="IO452" s="13"/>
      <c r="IP452" s="13"/>
      <c r="IQ452" s="13"/>
      <c r="IR452" s="13"/>
      <c r="IS452" s="13"/>
      <c r="IT452" s="13"/>
      <c r="IU452" s="13"/>
      <c r="IV452" s="13"/>
    </row>
    <row r="453" spans="1:256" s="18" customFormat="1" ht="51" customHeight="1" x14ac:dyDescent="0.25">
      <c r="A453" s="194"/>
      <c r="B453" s="250"/>
      <c r="C453" s="224"/>
      <c r="D453" s="224"/>
      <c r="E453" s="25" t="s">
        <v>502</v>
      </c>
      <c r="F453" s="79" t="s">
        <v>44</v>
      </c>
      <c r="G453" s="39" t="s">
        <v>225</v>
      </c>
      <c r="H453" s="221"/>
      <c r="I453" s="221"/>
      <c r="J453" s="221"/>
      <c r="K453" s="221"/>
      <c r="L453" s="221"/>
      <c r="M453" s="221"/>
      <c r="N453" s="281"/>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c r="EY453" s="13"/>
      <c r="EZ453" s="13"/>
      <c r="FA453" s="13"/>
      <c r="FB453" s="13"/>
      <c r="FC453" s="13"/>
      <c r="FD453" s="13"/>
      <c r="FE453" s="13"/>
      <c r="FF453" s="13"/>
      <c r="FG453" s="13"/>
      <c r="FH453" s="13"/>
      <c r="FI453" s="13"/>
      <c r="FJ453" s="13"/>
      <c r="FK453" s="13"/>
      <c r="FL453" s="13"/>
      <c r="FM453" s="13"/>
      <c r="FN453" s="13"/>
      <c r="FO453" s="13"/>
      <c r="FP453" s="13"/>
      <c r="FQ453" s="13"/>
      <c r="FR453" s="13"/>
      <c r="FS453" s="13"/>
      <c r="FT453" s="13"/>
      <c r="FU453" s="13"/>
      <c r="FV453" s="13"/>
      <c r="FW453" s="13"/>
      <c r="FX453" s="13"/>
      <c r="FY453" s="13"/>
      <c r="FZ453" s="13"/>
      <c r="GA453" s="13"/>
      <c r="GB453" s="13"/>
      <c r="GC453" s="13"/>
      <c r="GD453" s="13"/>
      <c r="GE453" s="13"/>
      <c r="GF453" s="13"/>
      <c r="GG453" s="13"/>
      <c r="GH453" s="13"/>
      <c r="GI453" s="13"/>
      <c r="GJ453" s="13"/>
      <c r="GK453" s="13"/>
      <c r="GL453" s="13"/>
      <c r="GM453" s="13"/>
      <c r="GN453" s="13"/>
      <c r="GO453" s="13"/>
      <c r="GP453" s="13"/>
      <c r="GQ453" s="13"/>
      <c r="GR453" s="13"/>
      <c r="GS453" s="13"/>
      <c r="GT453" s="13"/>
      <c r="GU453" s="13"/>
      <c r="GV453" s="13"/>
      <c r="GW453" s="13"/>
      <c r="GX453" s="13"/>
      <c r="GY453" s="13"/>
      <c r="GZ453" s="13"/>
      <c r="HA453" s="13"/>
      <c r="HB453" s="13"/>
      <c r="HC453" s="13"/>
      <c r="HD453" s="13"/>
      <c r="HE453" s="13"/>
      <c r="HF453" s="13"/>
      <c r="HG453" s="13"/>
      <c r="HH453" s="13"/>
      <c r="HI453" s="13"/>
      <c r="HJ453" s="13"/>
      <c r="HK453" s="13"/>
      <c r="HL453" s="13"/>
      <c r="HM453" s="13"/>
      <c r="HN453" s="13"/>
      <c r="HO453" s="13"/>
      <c r="HP453" s="13"/>
      <c r="HQ453" s="13"/>
      <c r="HR453" s="13"/>
      <c r="HS453" s="13"/>
      <c r="HT453" s="13"/>
      <c r="HU453" s="13"/>
      <c r="HV453" s="13"/>
      <c r="HW453" s="13"/>
      <c r="HX453" s="13"/>
      <c r="HY453" s="13"/>
      <c r="HZ453" s="13"/>
      <c r="IA453" s="13"/>
      <c r="IB453" s="13"/>
      <c r="IC453" s="13"/>
      <c r="ID453" s="13"/>
      <c r="IE453" s="13"/>
      <c r="IF453" s="13"/>
      <c r="IG453" s="13"/>
      <c r="IH453" s="13"/>
      <c r="II453" s="13"/>
      <c r="IJ453" s="13"/>
      <c r="IK453" s="13"/>
      <c r="IL453" s="13"/>
      <c r="IM453" s="13"/>
      <c r="IN453" s="13"/>
      <c r="IO453" s="13"/>
      <c r="IP453" s="13"/>
      <c r="IQ453" s="13"/>
      <c r="IR453" s="13"/>
      <c r="IS453" s="13"/>
      <c r="IT453" s="13"/>
      <c r="IU453" s="13"/>
      <c r="IV453" s="13"/>
    </row>
    <row r="454" spans="1:256" s="18" customFormat="1" ht="45.6" customHeight="1" x14ac:dyDescent="0.25">
      <c r="A454" s="194"/>
      <c r="B454" s="250"/>
      <c r="C454" s="224"/>
      <c r="D454" s="224"/>
      <c r="E454" s="25" t="s">
        <v>318</v>
      </c>
      <c r="F454" s="79" t="s">
        <v>44</v>
      </c>
      <c r="G454" s="39" t="s">
        <v>319</v>
      </c>
      <c r="H454" s="221"/>
      <c r="I454" s="221"/>
      <c r="J454" s="221"/>
      <c r="K454" s="221"/>
      <c r="L454" s="221"/>
      <c r="M454" s="221"/>
      <c r="N454" s="281"/>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3"/>
      <c r="FJ454" s="13"/>
      <c r="FK454" s="13"/>
      <c r="FL454" s="13"/>
      <c r="FM454" s="13"/>
      <c r="FN454" s="13"/>
      <c r="FO454" s="13"/>
      <c r="FP454" s="13"/>
      <c r="FQ454" s="13"/>
      <c r="FR454" s="13"/>
      <c r="FS454" s="13"/>
      <c r="FT454" s="13"/>
      <c r="FU454" s="13"/>
      <c r="FV454" s="13"/>
      <c r="FW454" s="13"/>
      <c r="FX454" s="13"/>
      <c r="FY454" s="13"/>
      <c r="FZ454" s="13"/>
      <c r="GA454" s="13"/>
      <c r="GB454" s="13"/>
      <c r="GC454" s="13"/>
      <c r="GD454" s="13"/>
      <c r="GE454" s="13"/>
      <c r="GF454" s="13"/>
      <c r="GG454" s="13"/>
      <c r="GH454" s="13"/>
      <c r="GI454" s="13"/>
      <c r="GJ454" s="13"/>
      <c r="GK454" s="13"/>
      <c r="GL454" s="13"/>
      <c r="GM454" s="13"/>
      <c r="GN454" s="13"/>
      <c r="GO454" s="13"/>
      <c r="GP454" s="13"/>
      <c r="GQ454" s="13"/>
      <c r="GR454" s="13"/>
      <c r="GS454" s="13"/>
      <c r="GT454" s="13"/>
      <c r="GU454" s="13"/>
      <c r="GV454" s="13"/>
      <c r="GW454" s="13"/>
      <c r="GX454" s="13"/>
      <c r="GY454" s="13"/>
      <c r="GZ454" s="13"/>
      <c r="HA454" s="13"/>
      <c r="HB454" s="13"/>
      <c r="HC454" s="13"/>
      <c r="HD454" s="13"/>
      <c r="HE454" s="13"/>
      <c r="HF454" s="13"/>
      <c r="HG454" s="13"/>
      <c r="HH454" s="13"/>
      <c r="HI454" s="13"/>
      <c r="HJ454" s="13"/>
      <c r="HK454" s="13"/>
      <c r="HL454" s="13"/>
      <c r="HM454" s="13"/>
      <c r="HN454" s="13"/>
      <c r="HO454" s="13"/>
      <c r="HP454" s="13"/>
      <c r="HQ454" s="13"/>
      <c r="HR454" s="13"/>
      <c r="HS454" s="13"/>
      <c r="HT454" s="13"/>
      <c r="HU454" s="13"/>
      <c r="HV454" s="13"/>
      <c r="HW454" s="13"/>
      <c r="HX454" s="13"/>
      <c r="HY454" s="13"/>
      <c r="HZ454" s="13"/>
      <c r="IA454" s="13"/>
      <c r="IB454" s="13"/>
      <c r="IC454" s="13"/>
      <c r="ID454" s="13"/>
      <c r="IE454" s="13"/>
      <c r="IF454" s="13"/>
      <c r="IG454" s="13"/>
      <c r="IH454" s="13"/>
      <c r="II454" s="13"/>
      <c r="IJ454" s="13"/>
      <c r="IK454" s="13"/>
      <c r="IL454" s="13"/>
      <c r="IM454" s="13"/>
      <c r="IN454" s="13"/>
      <c r="IO454" s="13"/>
      <c r="IP454" s="13"/>
      <c r="IQ454" s="13"/>
      <c r="IR454" s="13"/>
      <c r="IS454" s="13"/>
      <c r="IT454" s="13"/>
      <c r="IU454" s="13"/>
      <c r="IV454" s="13"/>
    </row>
    <row r="455" spans="1:256" s="18" customFormat="1" ht="35.450000000000003" customHeight="1" x14ac:dyDescent="0.25">
      <c r="A455" s="194"/>
      <c r="B455" s="250"/>
      <c r="C455" s="224"/>
      <c r="D455" s="224"/>
      <c r="E455" s="80" t="s">
        <v>309</v>
      </c>
      <c r="F455" s="79" t="s">
        <v>44</v>
      </c>
      <c r="G455" s="130" t="s">
        <v>213</v>
      </c>
      <c r="H455" s="221"/>
      <c r="I455" s="221"/>
      <c r="J455" s="221"/>
      <c r="K455" s="221"/>
      <c r="L455" s="221"/>
      <c r="M455" s="221"/>
      <c r="N455" s="281"/>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c r="EY455" s="13"/>
      <c r="EZ455" s="13"/>
      <c r="FA455" s="13"/>
      <c r="FB455" s="13"/>
      <c r="FC455" s="13"/>
      <c r="FD455" s="13"/>
      <c r="FE455" s="13"/>
      <c r="FF455" s="13"/>
      <c r="FG455" s="13"/>
      <c r="FH455" s="13"/>
      <c r="FI455" s="13"/>
      <c r="FJ455" s="13"/>
      <c r="FK455" s="13"/>
      <c r="FL455" s="13"/>
      <c r="FM455" s="13"/>
      <c r="FN455" s="13"/>
      <c r="FO455" s="13"/>
      <c r="FP455" s="13"/>
      <c r="FQ455" s="13"/>
      <c r="FR455" s="13"/>
      <c r="FS455" s="13"/>
      <c r="FT455" s="13"/>
      <c r="FU455" s="13"/>
      <c r="FV455" s="13"/>
      <c r="FW455" s="13"/>
      <c r="FX455" s="13"/>
      <c r="FY455" s="13"/>
      <c r="FZ455" s="13"/>
      <c r="GA455" s="13"/>
      <c r="GB455" s="13"/>
      <c r="GC455" s="13"/>
      <c r="GD455" s="13"/>
      <c r="GE455" s="13"/>
      <c r="GF455" s="13"/>
      <c r="GG455" s="13"/>
      <c r="GH455" s="13"/>
      <c r="GI455" s="13"/>
      <c r="GJ455" s="13"/>
      <c r="GK455" s="13"/>
      <c r="GL455" s="13"/>
      <c r="GM455" s="13"/>
      <c r="GN455" s="13"/>
      <c r="GO455" s="13"/>
      <c r="GP455" s="13"/>
      <c r="GQ455" s="13"/>
      <c r="GR455" s="13"/>
      <c r="GS455" s="13"/>
      <c r="GT455" s="13"/>
      <c r="GU455" s="13"/>
      <c r="GV455" s="13"/>
      <c r="GW455" s="13"/>
      <c r="GX455" s="13"/>
      <c r="GY455" s="13"/>
      <c r="GZ455" s="13"/>
      <c r="HA455" s="13"/>
      <c r="HB455" s="13"/>
      <c r="HC455" s="13"/>
      <c r="HD455" s="13"/>
      <c r="HE455" s="13"/>
      <c r="HF455" s="13"/>
      <c r="HG455" s="13"/>
      <c r="HH455" s="13"/>
      <c r="HI455" s="13"/>
      <c r="HJ455" s="13"/>
      <c r="HK455" s="13"/>
      <c r="HL455" s="13"/>
      <c r="HM455" s="13"/>
      <c r="HN455" s="13"/>
      <c r="HO455" s="13"/>
      <c r="HP455" s="13"/>
      <c r="HQ455" s="13"/>
      <c r="HR455" s="13"/>
      <c r="HS455" s="13"/>
      <c r="HT455" s="13"/>
      <c r="HU455" s="13"/>
      <c r="HV455" s="13"/>
      <c r="HW455" s="13"/>
      <c r="HX455" s="13"/>
      <c r="HY455" s="13"/>
      <c r="HZ455" s="13"/>
      <c r="IA455" s="13"/>
      <c r="IB455" s="13"/>
      <c r="IC455" s="13"/>
      <c r="ID455" s="13"/>
      <c r="IE455" s="13"/>
      <c r="IF455" s="13"/>
      <c r="IG455" s="13"/>
      <c r="IH455" s="13"/>
      <c r="II455" s="13"/>
      <c r="IJ455" s="13"/>
      <c r="IK455" s="13"/>
      <c r="IL455" s="13"/>
      <c r="IM455" s="13"/>
      <c r="IN455" s="13"/>
      <c r="IO455" s="13"/>
      <c r="IP455" s="13"/>
      <c r="IQ455" s="13"/>
      <c r="IR455" s="13"/>
      <c r="IS455" s="13"/>
      <c r="IT455" s="13"/>
      <c r="IU455" s="13"/>
      <c r="IV455" s="13"/>
    </row>
    <row r="456" spans="1:256" s="18" customFormat="1" ht="31.5" customHeight="1" x14ac:dyDescent="0.25">
      <c r="A456" s="194"/>
      <c r="B456" s="250"/>
      <c r="C456" s="224"/>
      <c r="D456" s="224"/>
      <c r="E456" s="80" t="s">
        <v>420</v>
      </c>
      <c r="F456" s="79" t="s">
        <v>44</v>
      </c>
      <c r="G456" s="39" t="s">
        <v>421</v>
      </c>
      <c r="H456" s="221"/>
      <c r="I456" s="221"/>
      <c r="J456" s="221"/>
      <c r="K456" s="221"/>
      <c r="L456" s="221"/>
      <c r="M456" s="221"/>
      <c r="N456" s="281"/>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c r="EY456" s="13"/>
      <c r="EZ456" s="13"/>
      <c r="FA456" s="13"/>
      <c r="FB456" s="13"/>
      <c r="FC456" s="13"/>
      <c r="FD456" s="13"/>
      <c r="FE456" s="13"/>
      <c r="FF456" s="13"/>
      <c r="FG456" s="13"/>
      <c r="FH456" s="13"/>
      <c r="FI456" s="13"/>
      <c r="FJ456" s="13"/>
      <c r="FK456" s="13"/>
      <c r="FL456" s="13"/>
      <c r="FM456" s="13"/>
      <c r="FN456" s="13"/>
      <c r="FO456" s="13"/>
      <c r="FP456" s="13"/>
      <c r="FQ456" s="13"/>
      <c r="FR456" s="13"/>
      <c r="FS456" s="13"/>
      <c r="FT456" s="13"/>
      <c r="FU456" s="13"/>
      <c r="FV456" s="13"/>
      <c r="FW456" s="13"/>
      <c r="FX456" s="13"/>
      <c r="FY456" s="13"/>
      <c r="FZ456" s="13"/>
      <c r="GA456" s="13"/>
      <c r="GB456" s="13"/>
      <c r="GC456" s="13"/>
      <c r="GD456" s="13"/>
      <c r="GE456" s="13"/>
      <c r="GF456" s="13"/>
      <c r="GG456" s="13"/>
      <c r="GH456" s="13"/>
      <c r="GI456" s="13"/>
      <c r="GJ456" s="13"/>
      <c r="GK456" s="13"/>
      <c r="GL456" s="13"/>
      <c r="GM456" s="13"/>
      <c r="GN456" s="13"/>
      <c r="GO456" s="13"/>
      <c r="GP456" s="13"/>
      <c r="GQ456" s="13"/>
      <c r="GR456" s="13"/>
      <c r="GS456" s="13"/>
      <c r="GT456" s="13"/>
      <c r="GU456" s="13"/>
      <c r="GV456" s="13"/>
      <c r="GW456" s="13"/>
      <c r="GX456" s="13"/>
      <c r="GY456" s="13"/>
      <c r="GZ456" s="13"/>
      <c r="HA456" s="13"/>
      <c r="HB456" s="13"/>
      <c r="HC456" s="13"/>
      <c r="HD456" s="13"/>
      <c r="HE456" s="13"/>
      <c r="HF456" s="13"/>
      <c r="HG456" s="13"/>
      <c r="HH456" s="13"/>
      <c r="HI456" s="13"/>
      <c r="HJ456" s="13"/>
      <c r="HK456" s="13"/>
      <c r="HL456" s="13"/>
      <c r="HM456" s="13"/>
      <c r="HN456" s="13"/>
      <c r="HO456" s="13"/>
      <c r="HP456" s="13"/>
      <c r="HQ456" s="13"/>
      <c r="HR456" s="13"/>
      <c r="HS456" s="13"/>
      <c r="HT456" s="13"/>
      <c r="HU456" s="13"/>
      <c r="HV456" s="13"/>
      <c r="HW456" s="13"/>
      <c r="HX456" s="13"/>
      <c r="HY456" s="13"/>
      <c r="HZ456" s="13"/>
      <c r="IA456" s="13"/>
      <c r="IB456" s="13"/>
      <c r="IC456" s="13"/>
      <c r="ID456" s="13"/>
      <c r="IE456" s="13"/>
      <c r="IF456" s="13"/>
      <c r="IG456" s="13"/>
      <c r="IH456" s="13"/>
      <c r="II456" s="13"/>
      <c r="IJ456" s="13"/>
      <c r="IK456" s="13"/>
      <c r="IL456" s="13"/>
      <c r="IM456" s="13"/>
      <c r="IN456" s="13"/>
      <c r="IO456" s="13"/>
      <c r="IP456" s="13"/>
      <c r="IQ456" s="13"/>
      <c r="IR456" s="13"/>
      <c r="IS456" s="13"/>
      <c r="IT456" s="13"/>
      <c r="IU456" s="13"/>
      <c r="IV456" s="13"/>
    </row>
    <row r="457" spans="1:256" s="18" customFormat="1" ht="31.5" customHeight="1" x14ac:dyDescent="0.25">
      <c r="A457" s="194"/>
      <c r="B457" s="250"/>
      <c r="C457" s="224"/>
      <c r="D457" s="224"/>
      <c r="E457" s="80" t="s">
        <v>638</v>
      </c>
      <c r="F457" s="79" t="s">
        <v>44</v>
      </c>
      <c r="G457" s="39" t="s">
        <v>639</v>
      </c>
      <c r="H457" s="221"/>
      <c r="I457" s="221"/>
      <c r="J457" s="221"/>
      <c r="K457" s="221"/>
      <c r="L457" s="221"/>
      <c r="M457" s="221"/>
      <c r="N457" s="281"/>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c r="EY457" s="13"/>
      <c r="EZ457" s="13"/>
      <c r="FA457" s="13"/>
      <c r="FB457" s="13"/>
      <c r="FC457" s="13"/>
      <c r="FD457" s="13"/>
      <c r="FE457" s="13"/>
      <c r="FF457" s="13"/>
      <c r="FG457" s="13"/>
      <c r="FH457" s="13"/>
      <c r="FI457" s="13"/>
      <c r="FJ457" s="13"/>
      <c r="FK457" s="13"/>
      <c r="FL457" s="13"/>
      <c r="FM457" s="13"/>
      <c r="FN457" s="13"/>
      <c r="FO457" s="13"/>
      <c r="FP457" s="13"/>
      <c r="FQ457" s="13"/>
      <c r="FR457" s="13"/>
      <c r="FS457" s="13"/>
      <c r="FT457" s="13"/>
      <c r="FU457" s="13"/>
      <c r="FV457" s="13"/>
      <c r="FW457" s="13"/>
      <c r="FX457" s="13"/>
      <c r="FY457" s="13"/>
      <c r="FZ457" s="13"/>
      <c r="GA457" s="13"/>
      <c r="GB457" s="13"/>
      <c r="GC457" s="13"/>
      <c r="GD457" s="13"/>
      <c r="GE457" s="13"/>
      <c r="GF457" s="13"/>
      <c r="GG457" s="13"/>
      <c r="GH457" s="13"/>
      <c r="GI457" s="13"/>
      <c r="GJ457" s="13"/>
      <c r="GK457" s="13"/>
      <c r="GL457" s="13"/>
      <c r="GM457" s="13"/>
      <c r="GN457" s="13"/>
      <c r="GO457" s="13"/>
      <c r="GP457" s="13"/>
      <c r="GQ457" s="13"/>
      <c r="GR457" s="13"/>
      <c r="GS457" s="13"/>
      <c r="GT457" s="13"/>
      <c r="GU457" s="13"/>
      <c r="GV457" s="13"/>
      <c r="GW457" s="13"/>
      <c r="GX457" s="13"/>
      <c r="GY457" s="13"/>
      <c r="GZ457" s="13"/>
      <c r="HA457" s="13"/>
      <c r="HB457" s="13"/>
      <c r="HC457" s="13"/>
      <c r="HD457" s="13"/>
      <c r="HE457" s="13"/>
      <c r="HF457" s="13"/>
      <c r="HG457" s="13"/>
      <c r="HH457" s="13"/>
      <c r="HI457" s="13"/>
      <c r="HJ457" s="13"/>
      <c r="HK457" s="13"/>
      <c r="HL457" s="13"/>
      <c r="HM457" s="13"/>
      <c r="HN457" s="13"/>
      <c r="HO457" s="13"/>
      <c r="HP457" s="13"/>
      <c r="HQ457" s="13"/>
      <c r="HR457" s="13"/>
      <c r="HS457" s="13"/>
      <c r="HT457" s="13"/>
      <c r="HU457" s="13"/>
      <c r="HV457" s="13"/>
      <c r="HW457" s="13"/>
      <c r="HX457" s="13"/>
      <c r="HY457" s="13"/>
      <c r="HZ457" s="13"/>
      <c r="IA457" s="13"/>
      <c r="IB457" s="13"/>
      <c r="IC457" s="13"/>
      <c r="ID457" s="13"/>
      <c r="IE457" s="13"/>
      <c r="IF457" s="13"/>
      <c r="IG457" s="13"/>
      <c r="IH457" s="13"/>
      <c r="II457" s="13"/>
      <c r="IJ457" s="13"/>
      <c r="IK457" s="13"/>
      <c r="IL457" s="13"/>
      <c r="IM457" s="13"/>
      <c r="IN457" s="13"/>
      <c r="IO457" s="13"/>
      <c r="IP457" s="13"/>
      <c r="IQ457" s="13"/>
      <c r="IR457" s="13"/>
      <c r="IS457" s="13"/>
      <c r="IT457" s="13"/>
      <c r="IU457" s="13"/>
      <c r="IV457" s="13"/>
    </row>
    <row r="458" spans="1:256" s="18" customFormat="1" ht="31.5" customHeight="1" x14ac:dyDescent="0.25">
      <c r="A458" s="194"/>
      <c r="B458" s="250"/>
      <c r="C458" s="224"/>
      <c r="D458" s="224"/>
      <c r="E458" s="80" t="s">
        <v>640</v>
      </c>
      <c r="F458" s="79" t="s">
        <v>44</v>
      </c>
      <c r="G458" s="39" t="s">
        <v>641</v>
      </c>
      <c r="H458" s="221"/>
      <c r="I458" s="221"/>
      <c r="J458" s="221"/>
      <c r="K458" s="221"/>
      <c r="L458" s="221"/>
      <c r="M458" s="221"/>
      <c r="N458" s="281"/>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c r="GW458" s="13"/>
      <c r="GX458" s="13"/>
      <c r="GY458" s="13"/>
      <c r="GZ458" s="13"/>
      <c r="HA458" s="13"/>
      <c r="HB458" s="13"/>
      <c r="HC458" s="13"/>
      <c r="HD458" s="13"/>
      <c r="HE458" s="13"/>
      <c r="HF458" s="13"/>
      <c r="HG458" s="13"/>
      <c r="HH458" s="13"/>
      <c r="HI458" s="13"/>
      <c r="HJ458" s="13"/>
      <c r="HK458" s="13"/>
      <c r="HL458" s="13"/>
      <c r="HM458" s="13"/>
      <c r="HN458" s="13"/>
      <c r="HO458" s="13"/>
      <c r="HP458" s="13"/>
      <c r="HQ458" s="13"/>
      <c r="HR458" s="13"/>
      <c r="HS458" s="13"/>
      <c r="HT458" s="13"/>
      <c r="HU458" s="13"/>
      <c r="HV458" s="13"/>
      <c r="HW458" s="13"/>
      <c r="HX458" s="13"/>
      <c r="HY458" s="13"/>
      <c r="HZ458" s="13"/>
      <c r="IA458" s="13"/>
      <c r="IB458" s="13"/>
      <c r="IC458" s="13"/>
      <c r="ID458" s="13"/>
      <c r="IE458" s="13"/>
      <c r="IF458" s="13"/>
      <c r="IG458" s="13"/>
      <c r="IH458" s="13"/>
      <c r="II458" s="13"/>
      <c r="IJ458" s="13"/>
      <c r="IK458" s="13"/>
      <c r="IL458" s="13"/>
      <c r="IM458" s="13"/>
      <c r="IN458" s="13"/>
      <c r="IO458" s="13"/>
      <c r="IP458" s="13"/>
      <c r="IQ458" s="13"/>
      <c r="IR458" s="13"/>
      <c r="IS458" s="13"/>
      <c r="IT458" s="13"/>
      <c r="IU458" s="13"/>
      <c r="IV458" s="13"/>
    </row>
    <row r="459" spans="1:256" s="18" customFormat="1" ht="48.6" customHeight="1" x14ac:dyDescent="0.25">
      <c r="A459" s="194"/>
      <c r="B459" s="250"/>
      <c r="C459" s="224"/>
      <c r="D459" s="224"/>
      <c r="E459" s="25" t="s">
        <v>354</v>
      </c>
      <c r="F459" s="79" t="s">
        <v>44</v>
      </c>
      <c r="G459" s="62" t="s">
        <v>355</v>
      </c>
      <c r="H459" s="221"/>
      <c r="I459" s="221"/>
      <c r="J459" s="221"/>
      <c r="K459" s="221"/>
      <c r="L459" s="221"/>
      <c r="M459" s="221"/>
      <c r="N459" s="281"/>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c r="HT459" s="13"/>
      <c r="HU459" s="13"/>
      <c r="HV459" s="13"/>
      <c r="HW459" s="13"/>
      <c r="HX459" s="13"/>
      <c r="HY459" s="13"/>
      <c r="HZ459" s="13"/>
      <c r="IA459" s="13"/>
      <c r="IB459" s="13"/>
      <c r="IC459" s="13"/>
      <c r="ID459" s="13"/>
      <c r="IE459" s="13"/>
      <c r="IF459" s="13"/>
      <c r="IG459" s="13"/>
      <c r="IH459" s="13"/>
      <c r="II459" s="13"/>
      <c r="IJ459" s="13"/>
      <c r="IK459" s="13"/>
      <c r="IL459" s="13"/>
      <c r="IM459" s="13"/>
      <c r="IN459" s="13"/>
      <c r="IO459" s="13"/>
      <c r="IP459" s="13"/>
      <c r="IQ459" s="13"/>
      <c r="IR459" s="13"/>
      <c r="IS459" s="13"/>
      <c r="IT459" s="13"/>
      <c r="IU459" s="13"/>
      <c r="IV459" s="13"/>
    </row>
    <row r="460" spans="1:256" s="18" customFormat="1" ht="48.6" customHeight="1" x14ac:dyDescent="0.25">
      <c r="A460" s="194"/>
      <c r="B460" s="250"/>
      <c r="C460" s="224"/>
      <c r="D460" s="224"/>
      <c r="E460" s="25" t="s">
        <v>479</v>
      </c>
      <c r="F460" s="79" t="s">
        <v>44</v>
      </c>
      <c r="G460" s="62" t="s">
        <v>356</v>
      </c>
      <c r="H460" s="221"/>
      <c r="I460" s="221"/>
      <c r="J460" s="221"/>
      <c r="K460" s="221"/>
      <c r="L460" s="221"/>
      <c r="M460" s="221"/>
      <c r="N460" s="281"/>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c r="HT460" s="13"/>
      <c r="HU460" s="13"/>
      <c r="HV460" s="13"/>
      <c r="HW460" s="13"/>
      <c r="HX460" s="13"/>
      <c r="HY460" s="13"/>
      <c r="HZ460" s="13"/>
      <c r="IA460" s="13"/>
      <c r="IB460" s="13"/>
      <c r="IC460" s="13"/>
      <c r="ID460" s="13"/>
      <c r="IE460" s="13"/>
      <c r="IF460" s="13"/>
      <c r="IG460" s="13"/>
      <c r="IH460" s="13"/>
      <c r="II460" s="13"/>
      <c r="IJ460" s="13"/>
      <c r="IK460" s="13"/>
      <c r="IL460" s="13"/>
      <c r="IM460" s="13"/>
      <c r="IN460" s="13"/>
      <c r="IO460" s="13"/>
      <c r="IP460" s="13"/>
      <c r="IQ460" s="13"/>
      <c r="IR460" s="13"/>
      <c r="IS460" s="13"/>
      <c r="IT460" s="13"/>
      <c r="IU460" s="13"/>
      <c r="IV460" s="13"/>
    </row>
    <row r="461" spans="1:256" s="18" customFormat="1" ht="45.6" customHeight="1" x14ac:dyDescent="0.25">
      <c r="A461" s="194"/>
      <c r="B461" s="250"/>
      <c r="C461" s="224"/>
      <c r="D461" s="224"/>
      <c r="E461" s="25" t="s">
        <v>480</v>
      </c>
      <c r="F461" s="79" t="s">
        <v>44</v>
      </c>
      <c r="G461" s="62" t="s">
        <v>357</v>
      </c>
      <c r="H461" s="221"/>
      <c r="I461" s="221"/>
      <c r="J461" s="221"/>
      <c r="K461" s="221"/>
      <c r="L461" s="221"/>
      <c r="M461" s="221"/>
      <c r="N461" s="281"/>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c r="GW461" s="13"/>
      <c r="GX461" s="13"/>
      <c r="GY461" s="13"/>
      <c r="GZ461" s="13"/>
      <c r="HA461" s="13"/>
      <c r="HB461" s="13"/>
      <c r="HC461" s="13"/>
      <c r="HD461" s="13"/>
      <c r="HE461" s="13"/>
      <c r="HF461" s="13"/>
      <c r="HG461" s="13"/>
      <c r="HH461" s="13"/>
      <c r="HI461" s="13"/>
      <c r="HJ461" s="13"/>
      <c r="HK461" s="13"/>
      <c r="HL461" s="13"/>
      <c r="HM461" s="13"/>
      <c r="HN461" s="13"/>
      <c r="HO461" s="13"/>
      <c r="HP461" s="13"/>
      <c r="HQ461" s="13"/>
      <c r="HR461" s="13"/>
      <c r="HS461" s="13"/>
      <c r="HT461" s="13"/>
      <c r="HU461" s="13"/>
      <c r="HV461" s="13"/>
      <c r="HW461" s="13"/>
      <c r="HX461" s="13"/>
      <c r="HY461" s="13"/>
      <c r="HZ461" s="13"/>
      <c r="IA461" s="13"/>
      <c r="IB461" s="13"/>
      <c r="IC461" s="13"/>
      <c r="ID461" s="13"/>
      <c r="IE461" s="13"/>
      <c r="IF461" s="13"/>
      <c r="IG461" s="13"/>
      <c r="IH461" s="13"/>
      <c r="II461" s="13"/>
      <c r="IJ461" s="13"/>
      <c r="IK461" s="13"/>
      <c r="IL461" s="13"/>
      <c r="IM461" s="13"/>
      <c r="IN461" s="13"/>
      <c r="IO461" s="13"/>
      <c r="IP461" s="13"/>
      <c r="IQ461" s="13"/>
      <c r="IR461" s="13"/>
      <c r="IS461" s="13"/>
      <c r="IT461" s="13"/>
      <c r="IU461" s="13"/>
      <c r="IV461" s="13"/>
    </row>
    <row r="462" spans="1:256" s="18" customFormat="1" ht="45.6" customHeight="1" x14ac:dyDescent="0.25">
      <c r="A462" s="194"/>
      <c r="B462" s="250"/>
      <c r="C462" s="224"/>
      <c r="D462" s="224"/>
      <c r="E462" s="25" t="s">
        <v>1335</v>
      </c>
      <c r="F462" s="79" t="s">
        <v>44</v>
      </c>
      <c r="G462" s="62" t="s">
        <v>1336</v>
      </c>
      <c r="H462" s="221"/>
      <c r="I462" s="221"/>
      <c r="J462" s="221"/>
      <c r="K462" s="221"/>
      <c r="L462" s="221"/>
      <c r="M462" s="221"/>
      <c r="N462" s="281"/>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c r="GW462" s="13"/>
      <c r="GX462" s="13"/>
      <c r="GY462" s="13"/>
      <c r="GZ462" s="13"/>
      <c r="HA462" s="13"/>
      <c r="HB462" s="13"/>
      <c r="HC462" s="13"/>
      <c r="HD462" s="13"/>
      <c r="HE462" s="13"/>
      <c r="HF462" s="13"/>
      <c r="HG462" s="13"/>
      <c r="HH462" s="13"/>
      <c r="HI462" s="13"/>
      <c r="HJ462" s="13"/>
      <c r="HK462" s="13"/>
      <c r="HL462" s="13"/>
      <c r="HM462" s="13"/>
      <c r="HN462" s="13"/>
      <c r="HO462" s="13"/>
      <c r="HP462" s="13"/>
      <c r="HQ462" s="13"/>
      <c r="HR462" s="13"/>
      <c r="HS462" s="13"/>
      <c r="HT462" s="13"/>
      <c r="HU462" s="13"/>
      <c r="HV462" s="13"/>
      <c r="HW462" s="13"/>
      <c r="HX462" s="13"/>
      <c r="HY462" s="13"/>
      <c r="HZ462" s="13"/>
      <c r="IA462" s="13"/>
      <c r="IB462" s="13"/>
      <c r="IC462" s="13"/>
      <c r="ID462" s="13"/>
      <c r="IE462" s="13"/>
      <c r="IF462" s="13"/>
      <c r="IG462" s="13"/>
      <c r="IH462" s="13"/>
      <c r="II462" s="13"/>
      <c r="IJ462" s="13"/>
      <c r="IK462" s="13"/>
      <c r="IL462" s="13"/>
      <c r="IM462" s="13"/>
      <c r="IN462" s="13"/>
      <c r="IO462" s="13"/>
      <c r="IP462" s="13"/>
      <c r="IQ462" s="13"/>
      <c r="IR462" s="13"/>
      <c r="IS462" s="13"/>
      <c r="IT462" s="13"/>
      <c r="IU462" s="13"/>
      <c r="IV462" s="13"/>
    </row>
    <row r="463" spans="1:256" s="18" customFormat="1" ht="45.6" customHeight="1" x14ac:dyDescent="0.25">
      <c r="A463" s="194"/>
      <c r="B463" s="250"/>
      <c r="C463" s="224"/>
      <c r="D463" s="224"/>
      <c r="E463" s="25" t="s">
        <v>1337</v>
      </c>
      <c r="F463" s="79" t="s">
        <v>44</v>
      </c>
      <c r="G463" s="62" t="s">
        <v>1334</v>
      </c>
      <c r="H463" s="221"/>
      <c r="I463" s="221"/>
      <c r="J463" s="221"/>
      <c r="K463" s="221"/>
      <c r="L463" s="221"/>
      <c r="M463" s="221"/>
      <c r="N463" s="281"/>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c r="GW463" s="13"/>
      <c r="GX463" s="13"/>
      <c r="GY463" s="13"/>
      <c r="GZ463" s="13"/>
      <c r="HA463" s="13"/>
      <c r="HB463" s="13"/>
      <c r="HC463" s="13"/>
      <c r="HD463" s="13"/>
      <c r="HE463" s="13"/>
      <c r="HF463" s="13"/>
      <c r="HG463" s="13"/>
      <c r="HH463" s="13"/>
      <c r="HI463" s="13"/>
      <c r="HJ463" s="13"/>
      <c r="HK463" s="13"/>
      <c r="HL463" s="13"/>
      <c r="HM463" s="13"/>
      <c r="HN463" s="13"/>
      <c r="HO463" s="13"/>
      <c r="HP463" s="13"/>
      <c r="HQ463" s="13"/>
      <c r="HR463" s="13"/>
      <c r="HS463" s="13"/>
      <c r="HT463" s="13"/>
      <c r="HU463" s="13"/>
      <c r="HV463" s="13"/>
      <c r="HW463" s="13"/>
      <c r="HX463" s="13"/>
      <c r="HY463" s="13"/>
      <c r="HZ463" s="13"/>
      <c r="IA463" s="13"/>
      <c r="IB463" s="13"/>
      <c r="IC463" s="13"/>
      <c r="ID463" s="13"/>
      <c r="IE463" s="13"/>
      <c r="IF463" s="13"/>
      <c r="IG463" s="13"/>
      <c r="IH463" s="13"/>
      <c r="II463" s="13"/>
      <c r="IJ463" s="13"/>
      <c r="IK463" s="13"/>
      <c r="IL463" s="13"/>
      <c r="IM463" s="13"/>
      <c r="IN463" s="13"/>
      <c r="IO463" s="13"/>
      <c r="IP463" s="13"/>
      <c r="IQ463" s="13"/>
      <c r="IR463" s="13"/>
      <c r="IS463" s="13"/>
      <c r="IT463" s="13"/>
      <c r="IU463" s="13"/>
      <c r="IV463" s="13"/>
    </row>
    <row r="464" spans="1:256" s="18" customFormat="1" ht="46.15" customHeight="1" x14ac:dyDescent="0.25">
      <c r="A464" s="194"/>
      <c r="B464" s="250"/>
      <c r="C464" s="224"/>
      <c r="D464" s="224"/>
      <c r="E464" s="25" t="s">
        <v>358</v>
      </c>
      <c r="F464" s="79" t="s">
        <v>44</v>
      </c>
      <c r="G464" s="39" t="s">
        <v>359</v>
      </c>
      <c r="H464" s="221"/>
      <c r="I464" s="221"/>
      <c r="J464" s="221"/>
      <c r="K464" s="221"/>
      <c r="L464" s="221"/>
      <c r="M464" s="221"/>
      <c r="N464" s="281"/>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c r="GW464" s="13"/>
      <c r="GX464" s="13"/>
      <c r="GY464" s="13"/>
      <c r="GZ464" s="13"/>
      <c r="HA464" s="13"/>
      <c r="HB464" s="13"/>
      <c r="HC464" s="13"/>
      <c r="HD464" s="13"/>
      <c r="HE464" s="13"/>
      <c r="HF464" s="13"/>
      <c r="HG464" s="13"/>
      <c r="HH464" s="13"/>
      <c r="HI464" s="13"/>
      <c r="HJ464" s="13"/>
      <c r="HK464" s="13"/>
      <c r="HL464" s="13"/>
      <c r="HM464" s="13"/>
      <c r="HN464" s="13"/>
      <c r="HO464" s="13"/>
      <c r="HP464" s="13"/>
      <c r="HQ464" s="13"/>
      <c r="HR464" s="13"/>
      <c r="HS464" s="13"/>
      <c r="HT464" s="13"/>
      <c r="HU464" s="13"/>
      <c r="HV464" s="13"/>
      <c r="HW464" s="13"/>
      <c r="HX464" s="13"/>
      <c r="HY464" s="13"/>
      <c r="HZ464" s="13"/>
      <c r="IA464" s="13"/>
      <c r="IB464" s="13"/>
      <c r="IC464" s="13"/>
      <c r="ID464" s="13"/>
      <c r="IE464" s="13"/>
      <c r="IF464" s="13"/>
      <c r="IG464" s="13"/>
      <c r="IH464" s="13"/>
      <c r="II464" s="13"/>
      <c r="IJ464" s="13"/>
      <c r="IK464" s="13"/>
      <c r="IL464" s="13"/>
      <c r="IM464" s="13"/>
      <c r="IN464" s="13"/>
      <c r="IO464" s="13"/>
      <c r="IP464" s="13"/>
      <c r="IQ464" s="13"/>
      <c r="IR464" s="13"/>
      <c r="IS464" s="13"/>
      <c r="IT464" s="13"/>
      <c r="IU464" s="13"/>
      <c r="IV464" s="13"/>
    </row>
    <row r="465" spans="1:256" s="18" customFormat="1" ht="46.15" customHeight="1" x14ac:dyDescent="0.25">
      <c r="A465" s="194"/>
      <c r="B465" s="250"/>
      <c r="C465" s="224"/>
      <c r="D465" s="224"/>
      <c r="E465" s="25" t="s">
        <v>481</v>
      </c>
      <c r="F465" s="79" t="s">
        <v>44</v>
      </c>
      <c r="G465" s="39" t="s">
        <v>360</v>
      </c>
      <c r="H465" s="221"/>
      <c r="I465" s="221"/>
      <c r="J465" s="221"/>
      <c r="K465" s="221"/>
      <c r="L465" s="221"/>
      <c r="M465" s="221"/>
      <c r="N465" s="281"/>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c r="EY465" s="13"/>
      <c r="EZ465" s="13"/>
      <c r="FA465" s="13"/>
      <c r="FB465" s="13"/>
      <c r="FC465" s="13"/>
      <c r="FD465" s="13"/>
      <c r="FE465" s="13"/>
      <c r="FF465" s="13"/>
      <c r="FG465" s="13"/>
      <c r="FH465" s="13"/>
      <c r="FI465" s="13"/>
      <c r="FJ465" s="13"/>
      <c r="FK465" s="13"/>
      <c r="FL465" s="13"/>
      <c r="FM465" s="13"/>
      <c r="FN465" s="13"/>
      <c r="FO465" s="13"/>
      <c r="FP465" s="13"/>
      <c r="FQ465" s="13"/>
      <c r="FR465" s="13"/>
      <c r="FS465" s="13"/>
      <c r="FT465" s="13"/>
      <c r="FU465" s="13"/>
      <c r="FV465" s="13"/>
      <c r="FW465" s="13"/>
      <c r="FX465" s="13"/>
      <c r="FY465" s="13"/>
      <c r="FZ465" s="13"/>
      <c r="GA465" s="13"/>
      <c r="GB465" s="13"/>
      <c r="GC465" s="13"/>
      <c r="GD465" s="13"/>
      <c r="GE465" s="13"/>
      <c r="GF465" s="13"/>
      <c r="GG465" s="13"/>
      <c r="GH465" s="13"/>
      <c r="GI465" s="13"/>
      <c r="GJ465" s="13"/>
      <c r="GK465" s="13"/>
      <c r="GL465" s="13"/>
      <c r="GM465" s="13"/>
      <c r="GN465" s="13"/>
      <c r="GO465" s="13"/>
      <c r="GP465" s="13"/>
      <c r="GQ465" s="13"/>
      <c r="GR465" s="13"/>
      <c r="GS465" s="13"/>
      <c r="GT465" s="13"/>
      <c r="GU465" s="13"/>
      <c r="GV465" s="13"/>
      <c r="GW465" s="13"/>
      <c r="GX465" s="13"/>
      <c r="GY465" s="13"/>
      <c r="GZ465" s="13"/>
      <c r="HA465" s="13"/>
      <c r="HB465" s="13"/>
      <c r="HC465" s="13"/>
      <c r="HD465" s="13"/>
      <c r="HE465" s="13"/>
      <c r="HF465" s="13"/>
      <c r="HG465" s="13"/>
      <c r="HH465" s="13"/>
      <c r="HI465" s="13"/>
      <c r="HJ465" s="13"/>
      <c r="HK465" s="13"/>
      <c r="HL465" s="13"/>
      <c r="HM465" s="13"/>
      <c r="HN465" s="13"/>
      <c r="HO465" s="13"/>
      <c r="HP465" s="13"/>
      <c r="HQ465" s="13"/>
      <c r="HR465" s="13"/>
      <c r="HS465" s="13"/>
      <c r="HT465" s="13"/>
      <c r="HU465" s="13"/>
      <c r="HV465" s="13"/>
      <c r="HW465" s="13"/>
      <c r="HX465" s="13"/>
      <c r="HY465" s="13"/>
      <c r="HZ465" s="13"/>
      <c r="IA465" s="13"/>
      <c r="IB465" s="13"/>
      <c r="IC465" s="13"/>
      <c r="ID465" s="13"/>
      <c r="IE465" s="13"/>
      <c r="IF465" s="13"/>
      <c r="IG465" s="13"/>
      <c r="IH465" s="13"/>
      <c r="II465" s="13"/>
      <c r="IJ465" s="13"/>
      <c r="IK465" s="13"/>
      <c r="IL465" s="13"/>
      <c r="IM465" s="13"/>
      <c r="IN465" s="13"/>
      <c r="IO465" s="13"/>
      <c r="IP465" s="13"/>
      <c r="IQ465" s="13"/>
      <c r="IR465" s="13"/>
      <c r="IS465" s="13"/>
      <c r="IT465" s="13"/>
      <c r="IU465" s="13"/>
      <c r="IV465" s="13"/>
    </row>
    <row r="466" spans="1:256" s="18" customFormat="1" ht="46.15" customHeight="1" x14ac:dyDescent="0.25">
      <c r="A466" s="194"/>
      <c r="B466" s="250"/>
      <c r="C466" s="224"/>
      <c r="D466" s="224"/>
      <c r="E466" s="25" t="s">
        <v>361</v>
      </c>
      <c r="F466" s="79" t="s">
        <v>44</v>
      </c>
      <c r="G466" s="62" t="s">
        <v>362</v>
      </c>
      <c r="H466" s="221"/>
      <c r="I466" s="221"/>
      <c r="J466" s="221"/>
      <c r="K466" s="221"/>
      <c r="L466" s="221"/>
      <c r="M466" s="221"/>
      <c r="N466" s="281"/>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c r="GW466" s="13"/>
      <c r="GX466" s="13"/>
      <c r="GY466" s="13"/>
      <c r="GZ466" s="13"/>
      <c r="HA466" s="13"/>
      <c r="HB466" s="13"/>
      <c r="HC466" s="13"/>
      <c r="HD466" s="13"/>
      <c r="HE466" s="13"/>
      <c r="HF466" s="13"/>
      <c r="HG466" s="13"/>
      <c r="HH466" s="13"/>
      <c r="HI466" s="13"/>
      <c r="HJ466" s="13"/>
      <c r="HK466" s="13"/>
      <c r="HL466" s="13"/>
      <c r="HM466" s="13"/>
      <c r="HN466" s="13"/>
      <c r="HO466" s="13"/>
      <c r="HP466" s="13"/>
      <c r="HQ466" s="13"/>
      <c r="HR466" s="13"/>
      <c r="HS466" s="13"/>
      <c r="HT466" s="13"/>
      <c r="HU466" s="13"/>
      <c r="HV466" s="13"/>
      <c r="HW466" s="13"/>
      <c r="HX466" s="13"/>
      <c r="HY466" s="13"/>
      <c r="HZ466" s="13"/>
      <c r="IA466" s="13"/>
      <c r="IB466" s="13"/>
      <c r="IC466" s="13"/>
      <c r="ID466" s="13"/>
      <c r="IE466" s="13"/>
      <c r="IF466" s="13"/>
      <c r="IG466" s="13"/>
      <c r="IH466" s="13"/>
      <c r="II466" s="13"/>
      <c r="IJ466" s="13"/>
      <c r="IK466" s="13"/>
      <c r="IL466" s="13"/>
      <c r="IM466" s="13"/>
      <c r="IN466" s="13"/>
      <c r="IO466" s="13"/>
      <c r="IP466" s="13"/>
      <c r="IQ466" s="13"/>
      <c r="IR466" s="13"/>
      <c r="IS466" s="13"/>
      <c r="IT466" s="13"/>
      <c r="IU466" s="13"/>
      <c r="IV466" s="13"/>
    </row>
    <row r="467" spans="1:256" s="18" customFormat="1" ht="44.45" customHeight="1" x14ac:dyDescent="0.25">
      <c r="A467" s="194"/>
      <c r="B467" s="250"/>
      <c r="C467" s="224"/>
      <c r="D467" s="224"/>
      <c r="E467" s="25" t="s">
        <v>482</v>
      </c>
      <c r="F467" s="79" t="s">
        <v>44</v>
      </c>
      <c r="G467" s="62" t="s">
        <v>363</v>
      </c>
      <c r="H467" s="221"/>
      <c r="I467" s="221"/>
      <c r="J467" s="221"/>
      <c r="K467" s="221"/>
      <c r="L467" s="221"/>
      <c r="M467" s="221"/>
      <c r="N467" s="281"/>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c r="GW467" s="13"/>
      <c r="GX467" s="13"/>
      <c r="GY467" s="13"/>
      <c r="GZ467" s="13"/>
      <c r="HA467" s="13"/>
      <c r="HB467" s="13"/>
      <c r="HC467" s="13"/>
      <c r="HD467" s="13"/>
      <c r="HE467" s="13"/>
      <c r="HF467" s="13"/>
      <c r="HG467" s="13"/>
      <c r="HH467" s="13"/>
      <c r="HI467" s="13"/>
      <c r="HJ467" s="13"/>
      <c r="HK467" s="13"/>
      <c r="HL467" s="13"/>
      <c r="HM467" s="13"/>
      <c r="HN467" s="13"/>
      <c r="HO467" s="13"/>
      <c r="HP467" s="13"/>
      <c r="HQ467" s="13"/>
      <c r="HR467" s="13"/>
      <c r="HS467" s="13"/>
      <c r="HT467" s="13"/>
      <c r="HU467" s="13"/>
      <c r="HV467" s="13"/>
      <c r="HW467" s="13"/>
      <c r="HX467" s="13"/>
      <c r="HY467" s="13"/>
      <c r="HZ467" s="13"/>
      <c r="IA467" s="13"/>
      <c r="IB467" s="13"/>
      <c r="IC467" s="13"/>
      <c r="ID467" s="13"/>
      <c r="IE467" s="13"/>
      <c r="IF467" s="13"/>
      <c r="IG467" s="13"/>
      <c r="IH467" s="13"/>
      <c r="II467" s="13"/>
      <c r="IJ467" s="13"/>
      <c r="IK467" s="13"/>
      <c r="IL467" s="13"/>
      <c r="IM467" s="13"/>
      <c r="IN467" s="13"/>
      <c r="IO467" s="13"/>
      <c r="IP467" s="13"/>
      <c r="IQ467" s="13"/>
      <c r="IR467" s="13"/>
      <c r="IS467" s="13"/>
      <c r="IT467" s="13"/>
      <c r="IU467" s="13"/>
      <c r="IV467" s="13"/>
    </row>
    <row r="468" spans="1:256" s="18" customFormat="1" ht="60.6" customHeight="1" x14ac:dyDescent="0.25">
      <c r="A468" s="194"/>
      <c r="B468" s="250"/>
      <c r="C468" s="224"/>
      <c r="D468" s="224"/>
      <c r="E468" s="25" t="s">
        <v>483</v>
      </c>
      <c r="F468" s="79" t="s">
        <v>44</v>
      </c>
      <c r="G468" s="62" t="s">
        <v>364</v>
      </c>
      <c r="H468" s="221"/>
      <c r="I468" s="221"/>
      <c r="J468" s="221"/>
      <c r="K468" s="221"/>
      <c r="L468" s="221"/>
      <c r="M468" s="221"/>
      <c r="N468" s="281"/>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c r="HT468" s="13"/>
      <c r="HU468" s="13"/>
      <c r="HV468" s="13"/>
      <c r="HW468" s="13"/>
      <c r="HX468" s="13"/>
      <c r="HY468" s="13"/>
      <c r="HZ468" s="13"/>
      <c r="IA468" s="13"/>
      <c r="IB468" s="13"/>
      <c r="IC468" s="13"/>
      <c r="ID468" s="13"/>
      <c r="IE468" s="13"/>
      <c r="IF468" s="13"/>
      <c r="IG468" s="13"/>
      <c r="IH468" s="13"/>
      <c r="II468" s="13"/>
      <c r="IJ468" s="13"/>
      <c r="IK468" s="13"/>
      <c r="IL468" s="13"/>
      <c r="IM468" s="13"/>
      <c r="IN468" s="13"/>
      <c r="IO468" s="13"/>
      <c r="IP468" s="13"/>
      <c r="IQ468" s="13"/>
      <c r="IR468" s="13"/>
      <c r="IS468" s="13"/>
      <c r="IT468" s="13"/>
      <c r="IU468" s="13"/>
      <c r="IV468" s="13"/>
    </row>
    <row r="469" spans="1:256" s="18" customFormat="1" ht="35.450000000000003" customHeight="1" x14ac:dyDescent="0.25">
      <c r="A469" s="194"/>
      <c r="B469" s="250"/>
      <c r="C469" s="224"/>
      <c r="D469" s="224"/>
      <c r="E469" s="25" t="s">
        <v>365</v>
      </c>
      <c r="F469" s="79" t="s">
        <v>44</v>
      </c>
      <c r="G469" s="62" t="s">
        <v>367</v>
      </c>
      <c r="H469" s="221"/>
      <c r="I469" s="221"/>
      <c r="J469" s="221"/>
      <c r="K469" s="221"/>
      <c r="L469" s="221"/>
      <c r="M469" s="221"/>
      <c r="N469" s="281"/>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c r="GW469" s="13"/>
      <c r="GX469" s="13"/>
      <c r="GY469" s="13"/>
      <c r="GZ469" s="13"/>
      <c r="HA469" s="13"/>
      <c r="HB469" s="13"/>
      <c r="HC469" s="13"/>
      <c r="HD469" s="13"/>
      <c r="HE469" s="13"/>
      <c r="HF469" s="13"/>
      <c r="HG469" s="13"/>
      <c r="HH469" s="13"/>
      <c r="HI469" s="13"/>
      <c r="HJ469" s="13"/>
      <c r="HK469" s="13"/>
      <c r="HL469" s="13"/>
      <c r="HM469" s="13"/>
      <c r="HN469" s="13"/>
      <c r="HO469" s="13"/>
      <c r="HP469" s="13"/>
      <c r="HQ469" s="13"/>
      <c r="HR469" s="13"/>
      <c r="HS469" s="13"/>
      <c r="HT469" s="13"/>
      <c r="HU469" s="13"/>
      <c r="HV469" s="13"/>
      <c r="HW469" s="13"/>
      <c r="HX469" s="13"/>
      <c r="HY469" s="13"/>
      <c r="HZ469" s="13"/>
      <c r="IA469" s="13"/>
      <c r="IB469" s="13"/>
      <c r="IC469" s="13"/>
      <c r="ID469" s="13"/>
      <c r="IE469" s="13"/>
      <c r="IF469" s="13"/>
      <c r="IG469" s="13"/>
      <c r="IH469" s="13"/>
      <c r="II469" s="13"/>
      <c r="IJ469" s="13"/>
      <c r="IK469" s="13"/>
      <c r="IL469" s="13"/>
      <c r="IM469" s="13"/>
      <c r="IN469" s="13"/>
      <c r="IO469" s="13"/>
      <c r="IP469" s="13"/>
      <c r="IQ469" s="13"/>
      <c r="IR469" s="13"/>
      <c r="IS469" s="13"/>
      <c r="IT469" s="13"/>
      <c r="IU469" s="13"/>
      <c r="IV469" s="13"/>
    </row>
    <row r="470" spans="1:256" s="18" customFormat="1" ht="31.5" customHeight="1" x14ac:dyDescent="0.25">
      <c r="A470" s="194"/>
      <c r="B470" s="250"/>
      <c r="C470" s="224"/>
      <c r="D470" s="224"/>
      <c r="E470" s="25" t="s">
        <v>366</v>
      </c>
      <c r="F470" s="79" t="s">
        <v>44</v>
      </c>
      <c r="G470" s="71" t="s">
        <v>368</v>
      </c>
      <c r="H470" s="221"/>
      <c r="I470" s="221"/>
      <c r="J470" s="221"/>
      <c r="K470" s="221"/>
      <c r="L470" s="221"/>
      <c r="M470" s="221"/>
      <c r="N470" s="281"/>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c r="HT470" s="13"/>
      <c r="HU470" s="13"/>
      <c r="HV470" s="13"/>
      <c r="HW470" s="13"/>
      <c r="HX470" s="13"/>
      <c r="HY470" s="13"/>
      <c r="HZ470" s="13"/>
      <c r="IA470" s="13"/>
      <c r="IB470" s="13"/>
      <c r="IC470" s="13"/>
      <c r="ID470" s="13"/>
      <c r="IE470" s="13"/>
      <c r="IF470" s="13"/>
      <c r="IG470" s="13"/>
      <c r="IH470" s="13"/>
      <c r="II470" s="13"/>
      <c r="IJ470" s="13"/>
      <c r="IK470" s="13"/>
      <c r="IL470" s="13"/>
      <c r="IM470" s="13"/>
      <c r="IN470" s="13"/>
      <c r="IO470" s="13"/>
      <c r="IP470" s="13"/>
      <c r="IQ470" s="13"/>
      <c r="IR470" s="13"/>
      <c r="IS470" s="13"/>
      <c r="IT470" s="13"/>
      <c r="IU470" s="13"/>
      <c r="IV470" s="13"/>
    </row>
    <row r="471" spans="1:256" s="18" customFormat="1" ht="31.5" customHeight="1" x14ac:dyDescent="0.25">
      <c r="A471" s="194"/>
      <c r="B471" s="250"/>
      <c r="C471" s="224"/>
      <c r="D471" s="224"/>
      <c r="E471" s="25" t="s">
        <v>1338</v>
      </c>
      <c r="F471" s="79" t="s">
        <v>44</v>
      </c>
      <c r="G471" s="71" t="s">
        <v>1339</v>
      </c>
      <c r="H471" s="221"/>
      <c r="I471" s="221"/>
      <c r="J471" s="221"/>
      <c r="K471" s="221"/>
      <c r="L471" s="221"/>
      <c r="M471" s="221"/>
      <c r="N471" s="281"/>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c r="HT471" s="13"/>
      <c r="HU471" s="13"/>
      <c r="HV471" s="13"/>
      <c r="HW471" s="13"/>
      <c r="HX471" s="13"/>
      <c r="HY471" s="13"/>
      <c r="HZ471" s="13"/>
      <c r="IA471" s="13"/>
      <c r="IB471" s="13"/>
      <c r="IC471" s="13"/>
      <c r="ID471" s="13"/>
      <c r="IE471" s="13"/>
      <c r="IF471" s="13"/>
      <c r="IG471" s="13"/>
      <c r="IH471" s="13"/>
      <c r="II471" s="13"/>
      <c r="IJ471" s="13"/>
      <c r="IK471" s="13"/>
      <c r="IL471" s="13"/>
      <c r="IM471" s="13"/>
      <c r="IN471" s="13"/>
      <c r="IO471" s="13"/>
      <c r="IP471" s="13"/>
      <c r="IQ471" s="13"/>
      <c r="IR471" s="13"/>
      <c r="IS471" s="13"/>
      <c r="IT471" s="13"/>
      <c r="IU471" s="13"/>
      <c r="IV471" s="13"/>
    </row>
    <row r="472" spans="1:256" s="18" customFormat="1" ht="31.5" customHeight="1" x14ac:dyDescent="0.25">
      <c r="A472" s="194"/>
      <c r="B472" s="250"/>
      <c r="C472" s="224"/>
      <c r="D472" s="224"/>
      <c r="E472" s="25" t="s">
        <v>369</v>
      </c>
      <c r="F472" s="79" t="s">
        <v>44</v>
      </c>
      <c r="G472" s="71" t="s">
        <v>370</v>
      </c>
      <c r="H472" s="221"/>
      <c r="I472" s="221"/>
      <c r="J472" s="221"/>
      <c r="K472" s="221"/>
      <c r="L472" s="221"/>
      <c r="M472" s="221"/>
      <c r="N472" s="281"/>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c r="GW472" s="13"/>
      <c r="GX472" s="13"/>
      <c r="GY472" s="13"/>
      <c r="GZ472" s="13"/>
      <c r="HA472" s="13"/>
      <c r="HB472" s="13"/>
      <c r="HC472" s="13"/>
      <c r="HD472" s="13"/>
      <c r="HE472" s="13"/>
      <c r="HF472" s="13"/>
      <c r="HG472" s="13"/>
      <c r="HH472" s="13"/>
      <c r="HI472" s="13"/>
      <c r="HJ472" s="13"/>
      <c r="HK472" s="13"/>
      <c r="HL472" s="13"/>
      <c r="HM472" s="13"/>
      <c r="HN472" s="13"/>
      <c r="HO472" s="13"/>
      <c r="HP472" s="13"/>
      <c r="HQ472" s="13"/>
      <c r="HR472" s="13"/>
      <c r="HS472" s="13"/>
      <c r="HT472" s="13"/>
      <c r="HU472" s="13"/>
      <c r="HV472" s="13"/>
      <c r="HW472" s="13"/>
      <c r="HX472" s="13"/>
      <c r="HY472" s="13"/>
      <c r="HZ472" s="13"/>
      <c r="IA472" s="13"/>
      <c r="IB472" s="13"/>
      <c r="IC472" s="13"/>
      <c r="ID472" s="13"/>
      <c r="IE472" s="13"/>
      <c r="IF472" s="13"/>
      <c r="IG472" s="13"/>
      <c r="IH472" s="13"/>
      <c r="II472" s="13"/>
      <c r="IJ472" s="13"/>
      <c r="IK472" s="13"/>
      <c r="IL472" s="13"/>
      <c r="IM472" s="13"/>
      <c r="IN472" s="13"/>
      <c r="IO472" s="13"/>
      <c r="IP472" s="13"/>
      <c r="IQ472" s="13"/>
      <c r="IR472" s="13"/>
      <c r="IS472" s="13"/>
      <c r="IT472" s="13"/>
      <c r="IU472" s="13"/>
      <c r="IV472" s="13"/>
    </row>
    <row r="473" spans="1:256" s="18" customFormat="1" ht="31.5" customHeight="1" x14ac:dyDescent="0.25">
      <c r="A473" s="194"/>
      <c r="B473" s="250"/>
      <c r="C473" s="224"/>
      <c r="D473" s="224"/>
      <c r="E473" s="25" t="s">
        <v>371</v>
      </c>
      <c r="F473" s="79" t="s">
        <v>44</v>
      </c>
      <c r="G473" s="71" t="s">
        <v>372</v>
      </c>
      <c r="H473" s="221"/>
      <c r="I473" s="221"/>
      <c r="J473" s="221"/>
      <c r="K473" s="221"/>
      <c r="L473" s="221"/>
      <c r="M473" s="221"/>
      <c r="N473" s="281"/>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c r="HT473" s="13"/>
      <c r="HU473" s="13"/>
      <c r="HV473" s="13"/>
      <c r="HW473" s="13"/>
      <c r="HX473" s="13"/>
      <c r="HY473" s="13"/>
      <c r="HZ473" s="13"/>
      <c r="IA473" s="13"/>
      <c r="IB473" s="13"/>
      <c r="IC473" s="13"/>
      <c r="ID473" s="13"/>
      <c r="IE473" s="13"/>
      <c r="IF473" s="13"/>
      <c r="IG473" s="13"/>
      <c r="IH473" s="13"/>
      <c r="II473" s="13"/>
      <c r="IJ473" s="13"/>
      <c r="IK473" s="13"/>
      <c r="IL473" s="13"/>
      <c r="IM473" s="13"/>
      <c r="IN473" s="13"/>
      <c r="IO473" s="13"/>
      <c r="IP473" s="13"/>
      <c r="IQ473" s="13"/>
      <c r="IR473" s="13"/>
      <c r="IS473" s="13"/>
      <c r="IT473" s="13"/>
      <c r="IU473" s="13"/>
      <c r="IV473" s="13"/>
    </row>
    <row r="474" spans="1:256" s="18" customFormat="1" ht="31.5" customHeight="1" x14ac:dyDescent="0.25">
      <c r="A474" s="194"/>
      <c r="B474" s="250"/>
      <c r="C474" s="224"/>
      <c r="D474" s="224"/>
      <c r="E474" s="25" t="s">
        <v>377</v>
      </c>
      <c r="F474" s="79" t="s">
        <v>44</v>
      </c>
      <c r="G474" s="71" t="s">
        <v>374</v>
      </c>
      <c r="H474" s="221"/>
      <c r="I474" s="221"/>
      <c r="J474" s="221"/>
      <c r="K474" s="221"/>
      <c r="L474" s="221"/>
      <c r="M474" s="221"/>
      <c r="N474" s="281"/>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c r="HT474" s="13"/>
      <c r="HU474" s="13"/>
      <c r="HV474" s="13"/>
      <c r="HW474" s="13"/>
      <c r="HX474" s="13"/>
      <c r="HY474" s="13"/>
      <c r="HZ474" s="13"/>
      <c r="IA474" s="13"/>
      <c r="IB474" s="13"/>
      <c r="IC474" s="13"/>
      <c r="ID474" s="13"/>
      <c r="IE474" s="13"/>
      <c r="IF474" s="13"/>
      <c r="IG474" s="13"/>
      <c r="IH474" s="13"/>
      <c r="II474" s="13"/>
      <c r="IJ474" s="13"/>
      <c r="IK474" s="13"/>
      <c r="IL474" s="13"/>
      <c r="IM474" s="13"/>
      <c r="IN474" s="13"/>
      <c r="IO474" s="13"/>
      <c r="IP474" s="13"/>
      <c r="IQ474" s="13"/>
      <c r="IR474" s="13"/>
      <c r="IS474" s="13"/>
      <c r="IT474" s="13"/>
      <c r="IU474" s="13"/>
      <c r="IV474" s="13"/>
    </row>
    <row r="475" spans="1:256" s="18" customFormat="1" ht="48.6" customHeight="1" x14ac:dyDescent="0.25">
      <c r="A475" s="194"/>
      <c r="B475" s="250"/>
      <c r="C475" s="224"/>
      <c r="D475" s="224"/>
      <c r="E475" s="25" t="s">
        <v>376</v>
      </c>
      <c r="F475" s="79" t="s">
        <v>115</v>
      </c>
      <c r="G475" s="71" t="s">
        <v>373</v>
      </c>
      <c r="H475" s="221"/>
      <c r="I475" s="221"/>
      <c r="J475" s="221"/>
      <c r="K475" s="221"/>
      <c r="L475" s="221"/>
      <c r="M475" s="221"/>
      <c r="N475" s="281"/>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c r="HT475" s="13"/>
      <c r="HU475" s="13"/>
      <c r="HV475" s="13"/>
      <c r="HW475" s="13"/>
      <c r="HX475" s="13"/>
      <c r="HY475" s="13"/>
      <c r="HZ475" s="13"/>
      <c r="IA475" s="13"/>
      <c r="IB475" s="13"/>
      <c r="IC475" s="13"/>
      <c r="ID475" s="13"/>
      <c r="IE475" s="13"/>
      <c r="IF475" s="13"/>
      <c r="IG475" s="13"/>
      <c r="IH475" s="13"/>
      <c r="II475" s="13"/>
      <c r="IJ475" s="13"/>
      <c r="IK475" s="13"/>
      <c r="IL475" s="13"/>
      <c r="IM475" s="13"/>
      <c r="IN475" s="13"/>
      <c r="IO475" s="13"/>
      <c r="IP475" s="13"/>
      <c r="IQ475" s="13"/>
      <c r="IR475" s="13"/>
      <c r="IS475" s="13"/>
      <c r="IT475" s="13"/>
      <c r="IU475" s="13"/>
      <c r="IV475" s="13"/>
    </row>
    <row r="476" spans="1:256" s="18" customFormat="1" ht="47.45" customHeight="1" x14ac:dyDescent="0.25">
      <c r="A476" s="194"/>
      <c r="B476" s="250"/>
      <c r="C476" s="224"/>
      <c r="D476" s="224"/>
      <c r="E476" s="25" t="s">
        <v>375</v>
      </c>
      <c r="F476" s="79" t="s">
        <v>115</v>
      </c>
      <c r="G476" s="71" t="s">
        <v>373</v>
      </c>
      <c r="H476" s="221"/>
      <c r="I476" s="221"/>
      <c r="J476" s="221"/>
      <c r="K476" s="221"/>
      <c r="L476" s="221"/>
      <c r="M476" s="221"/>
      <c r="N476" s="281"/>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c r="HT476" s="13"/>
      <c r="HU476" s="13"/>
      <c r="HV476" s="13"/>
      <c r="HW476" s="13"/>
      <c r="HX476" s="13"/>
      <c r="HY476" s="13"/>
      <c r="HZ476" s="13"/>
      <c r="IA476" s="13"/>
      <c r="IB476" s="13"/>
      <c r="IC476" s="13"/>
      <c r="ID476" s="13"/>
      <c r="IE476" s="13"/>
      <c r="IF476" s="13"/>
      <c r="IG476" s="13"/>
      <c r="IH476" s="13"/>
      <c r="II476" s="13"/>
      <c r="IJ476" s="13"/>
      <c r="IK476" s="13"/>
      <c r="IL476" s="13"/>
      <c r="IM476" s="13"/>
      <c r="IN476" s="13"/>
      <c r="IO476" s="13"/>
      <c r="IP476" s="13"/>
      <c r="IQ476" s="13"/>
      <c r="IR476" s="13"/>
      <c r="IS476" s="13"/>
      <c r="IT476" s="13"/>
      <c r="IU476" s="13"/>
      <c r="IV476" s="13"/>
    </row>
    <row r="477" spans="1:256" s="18" customFormat="1" ht="58.15" customHeight="1" x14ac:dyDescent="0.25">
      <c r="A477" s="194"/>
      <c r="B477" s="250"/>
      <c r="C477" s="224"/>
      <c r="D477" s="224"/>
      <c r="E477" s="25" t="s">
        <v>378</v>
      </c>
      <c r="F477" s="79" t="s">
        <v>115</v>
      </c>
      <c r="G477" s="71" t="s">
        <v>373</v>
      </c>
      <c r="H477" s="221"/>
      <c r="I477" s="221"/>
      <c r="J477" s="221"/>
      <c r="K477" s="221"/>
      <c r="L477" s="221"/>
      <c r="M477" s="221"/>
      <c r="N477" s="281"/>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c r="HT477" s="13"/>
      <c r="HU477" s="13"/>
      <c r="HV477" s="13"/>
      <c r="HW477" s="13"/>
      <c r="HX477" s="13"/>
      <c r="HY477" s="13"/>
      <c r="HZ477" s="13"/>
      <c r="IA477" s="13"/>
      <c r="IB477" s="13"/>
      <c r="IC477" s="13"/>
      <c r="ID477" s="13"/>
      <c r="IE477" s="13"/>
      <c r="IF477" s="13"/>
      <c r="IG477" s="13"/>
      <c r="IH477" s="13"/>
      <c r="II477" s="13"/>
      <c r="IJ477" s="13"/>
      <c r="IK477" s="13"/>
      <c r="IL477" s="13"/>
      <c r="IM477" s="13"/>
      <c r="IN477" s="13"/>
      <c r="IO477" s="13"/>
      <c r="IP477" s="13"/>
      <c r="IQ477" s="13"/>
      <c r="IR477" s="13"/>
      <c r="IS477" s="13"/>
      <c r="IT477" s="13"/>
      <c r="IU477" s="13"/>
      <c r="IV477" s="13"/>
    </row>
    <row r="478" spans="1:256" s="18" customFormat="1" ht="48.6" customHeight="1" x14ac:dyDescent="0.25">
      <c r="A478" s="194"/>
      <c r="B478" s="250"/>
      <c r="C478" s="224"/>
      <c r="D478" s="224"/>
      <c r="E478" s="25" t="s">
        <v>379</v>
      </c>
      <c r="F478" s="79" t="s">
        <v>115</v>
      </c>
      <c r="G478" s="71" t="s">
        <v>373</v>
      </c>
      <c r="H478" s="221"/>
      <c r="I478" s="221"/>
      <c r="J478" s="221"/>
      <c r="K478" s="221"/>
      <c r="L478" s="221"/>
      <c r="M478" s="221"/>
      <c r="N478" s="281"/>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c r="HT478" s="13"/>
      <c r="HU478" s="13"/>
      <c r="HV478" s="13"/>
      <c r="HW478" s="13"/>
      <c r="HX478" s="13"/>
      <c r="HY478" s="13"/>
      <c r="HZ478" s="13"/>
      <c r="IA478" s="13"/>
      <c r="IB478" s="13"/>
      <c r="IC478" s="13"/>
      <c r="ID478" s="13"/>
      <c r="IE478" s="13"/>
      <c r="IF478" s="13"/>
      <c r="IG478" s="13"/>
      <c r="IH478" s="13"/>
      <c r="II478" s="13"/>
      <c r="IJ478" s="13"/>
      <c r="IK478" s="13"/>
      <c r="IL478" s="13"/>
      <c r="IM478" s="13"/>
      <c r="IN478" s="13"/>
      <c r="IO478" s="13"/>
      <c r="IP478" s="13"/>
      <c r="IQ478" s="13"/>
      <c r="IR478" s="13"/>
      <c r="IS478" s="13"/>
      <c r="IT478" s="13"/>
      <c r="IU478" s="13"/>
      <c r="IV478" s="13"/>
    </row>
    <row r="479" spans="1:256" s="18" customFormat="1" ht="44.45" customHeight="1" x14ac:dyDescent="0.25">
      <c r="A479" s="194"/>
      <c r="B479" s="250"/>
      <c r="C479" s="224"/>
      <c r="D479" s="224"/>
      <c r="E479" s="25" t="s">
        <v>380</v>
      </c>
      <c r="F479" s="79" t="s">
        <v>115</v>
      </c>
      <c r="G479" s="71" t="s">
        <v>1340</v>
      </c>
      <c r="H479" s="221"/>
      <c r="I479" s="221"/>
      <c r="J479" s="221"/>
      <c r="K479" s="221"/>
      <c r="L479" s="221"/>
      <c r="M479" s="221"/>
      <c r="N479" s="281"/>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c r="HT479" s="13"/>
      <c r="HU479" s="13"/>
      <c r="HV479" s="13"/>
      <c r="HW479" s="13"/>
      <c r="HX479" s="13"/>
      <c r="HY479" s="13"/>
      <c r="HZ479" s="13"/>
      <c r="IA479" s="13"/>
      <c r="IB479" s="13"/>
      <c r="IC479" s="13"/>
      <c r="ID479" s="13"/>
      <c r="IE479" s="13"/>
      <c r="IF479" s="13"/>
      <c r="IG479" s="13"/>
      <c r="IH479" s="13"/>
      <c r="II479" s="13"/>
      <c r="IJ479" s="13"/>
      <c r="IK479" s="13"/>
      <c r="IL479" s="13"/>
      <c r="IM479" s="13"/>
      <c r="IN479" s="13"/>
      <c r="IO479" s="13"/>
      <c r="IP479" s="13"/>
      <c r="IQ479" s="13"/>
      <c r="IR479" s="13"/>
      <c r="IS479" s="13"/>
      <c r="IT479" s="13"/>
      <c r="IU479" s="13"/>
      <c r="IV479" s="13"/>
    </row>
    <row r="480" spans="1:256" s="18" customFormat="1" ht="44.45" customHeight="1" x14ac:dyDescent="0.25">
      <c r="A480" s="194"/>
      <c r="B480" s="250"/>
      <c r="C480" s="224"/>
      <c r="D480" s="224"/>
      <c r="E480" s="25" t="s">
        <v>1341</v>
      </c>
      <c r="F480" s="79" t="s">
        <v>115</v>
      </c>
      <c r="G480" s="71" t="s">
        <v>1342</v>
      </c>
      <c r="H480" s="221"/>
      <c r="I480" s="221"/>
      <c r="J480" s="221"/>
      <c r="K480" s="221"/>
      <c r="L480" s="221"/>
      <c r="M480" s="221"/>
      <c r="N480" s="281"/>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c r="GW480" s="13"/>
      <c r="GX480" s="13"/>
      <c r="GY480" s="13"/>
      <c r="GZ480" s="13"/>
      <c r="HA480" s="13"/>
      <c r="HB480" s="13"/>
      <c r="HC480" s="13"/>
      <c r="HD480" s="13"/>
      <c r="HE480" s="13"/>
      <c r="HF480" s="13"/>
      <c r="HG480" s="13"/>
      <c r="HH480" s="13"/>
      <c r="HI480" s="13"/>
      <c r="HJ480" s="13"/>
      <c r="HK480" s="13"/>
      <c r="HL480" s="13"/>
      <c r="HM480" s="13"/>
      <c r="HN480" s="13"/>
      <c r="HO480" s="13"/>
      <c r="HP480" s="13"/>
      <c r="HQ480" s="13"/>
      <c r="HR480" s="13"/>
      <c r="HS480" s="13"/>
      <c r="HT480" s="13"/>
      <c r="HU480" s="13"/>
      <c r="HV480" s="13"/>
      <c r="HW480" s="13"/>
      <c r="HX480" s="13"/>
      <c r="HY480" s="13"/>
      <c r="HZ480" s="13"/>
      <c r="IA480" s="13"/>
      <c r="IB480" s="13"/>
      <c r="IC480" s="13"/>
      <c r="ID480" s="13"/>
      <c r="IE480" s="13"/>
      <c r="IF480" s="13"/>
      <c r="IG480" s="13"/>
      <c r="IH480" s="13"/>
      <c r="II480" s="13"/>
      <c r="IJ480" s="13"/>
      <c r="IK480" s="13"/>
      <c r="IL480" s="13"/>
      <c r="IM480" s="13"/>
      <c r="IN480" s="13"/>
      <c r="IO480" s="13"/>
      <c r="IP480" s="13"/>
      <c r="IQ480" s="13"/>
      <c r="IR480" s="13"/>
      <c r="IS480" s="13"/>
      <c r="IT480" s="13"/>
      <c r="IU480" s="13"/>
      <c r="IV480" s="13"/>
    </row>
    <row r="481" spans="1:256" s="18" customFormat="1" ht="48.6" customHeight="1" x14ac:dyDescent="0.25">
      <c r="A481" s="194"/>
      <c r="B481" s="250"/>
      <c r="C481" s="224"/>
      <c r="D481" s="224"/>
      <c r="E481" s="25" t="s">
        <v>413</v>
      </c>
      <c r="F481" s="79" t="s">
        <v>115</v>
      </c>
      <c r="G481" s="71" t="s">
        <v>373</v>
      </c>
      <c r="H481" s="221"/>
      <c r="I481" s="221"/>
      <c r="J481" s="221"/>
      <c r="K481" s="221"/>
      <c r="L481" s="221"/>
      <c r="M481" s="221"/>
      <c r="N481" s="281"/>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c r="GW481" s="13"/>
      <c r="GX481" s="13"/>
      <c r="GY481" s="13"/>
      <c r="GZ481" s="13"/>
      <c r="HA481" s="13"/>
      <c r="HB481" s="13"/>
      <c r="HC481" s="13"/>
      <c r="HD481" s="13"/>
      <c r="HE481" s="13"/>
      <c r="HF481" s="13"/>
      <c r="HG481" s="13"/>
      <c r="HH481" s="13"/>
      <c r="HI481" s="13"/>
      <c r="HJ481" s="13"/>
      <c r="HK481" s="13"/>
      <c r="HL481" s="13"/>
      <c r="HM481" s="13"/>
      <c r="HN481" s="13"/>
      <c r="HO481" s="13"/>
      <c r="HP481" s="13"/>
      <c r="HQ481" s="13"/>
      <c r="HR481" s="13"/>
      <c r="HS481" s="13"/>
      <c r="HT481" s="13"/>
      <c r="HU481" s="13"/>
      <c r="HV481" s="13"/>
      <c r="HW481" s="13"/>
      <c r="HX481" s="13"/>
      <c r="HY481" s="13"/>
      <c r="HZ481" s="13"/>
      <c r="IA481" s="13"/>
      <c r="IB481" s="13"/>
      <c r="IC481" s="13"/>
      <c r="ID481" s="13"/>
      <c r="IE481" s="13"/>
      <c r="IF481" s="13"/>
      <c r="IG481" s="13"/>
      <c r="IH481" s="13"/>
      <c r="II481" s="13"/>
      <c r="IJ481" s="13"/>
      <c r="IK481" s="13"/>
      <c r="IL481" s="13"/>
      <c r="IM481" s="13"/>
      <c r="IN481" s="13"/>
      <c r="IO481" s="13"/>
      <c r="IP481" s="13"/>
      <c r="IQ481" s="13"/>
      <c r="IR481" s="13"/>
      <c r="IS481" s="13"/>
      <c r="IT481" s="13"/>
      <c r="IU481" s="13"/>
      <c r="IV481" s="13"/>
    </row>
    <row r="482" spans="1:256" s="18" customFormat="1" ht="51" customHeight="1" x14ac:dyDescent="0.25">
      <c r="A482" s="194"/>
      <c r="B482" s="250"/>
      <c r="C482" s="224"/>
      <c r="D482" s="224"/>
      <c r="E482" s="25" t="s">
        <v>382</v>
      </c>
      <c r="F482" s="79" t="s">
        <v>115</v>
      </c>
      <c r="G482" s="71" t="s">
        <v>381</v>
      </c>
      <c r="H482" s="221"/>
      <c r="I482" s="221"/>
      <c r="J482" s="221"/>
      <c r="K482" s="221"/>
      <c r="L482" s="221"/>
      <c r="M482" s="221"/>
      <c r="N482" s="281"/>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c r="HT482" s="13"/>
      <c r="HU482" s="13"/>
      <c r="HV482" s="13"/>
      <c r="HW482" s="13"/>
      <c r="HX482" s="13"/>
      <c r="HY482" s="13"/>
      <c r="HZ482" s="13"/>
      <c r="IA482" s="13"/>
      <c r="IB482" s="13"/>
      <c r="IC482" s="13"/>
      <c r="ID482" s="13"/>
      <c r="IE482" s="13"/>
      <c r="IF482" s="13"/>
      <c r="IG482" s="13"/>
      <c r="IH482" s="13"/>
      <c r="II482" s="13"/>
      <c r="IJ482" s="13"/>
      <c r="IK482" s="13"/>
      <c r="IL482" s="13"/>
      <c r="IM482" s="13"/>
      <c r="IN482" s="13"/>
      <c r="IO482" s="13"/>
      <c r="IP482" s="13"/>
      <c r="IQ482" s="13"/>
      <c r="IR482" s="13"/>
      <c r="IS482" s="13"/>
      <c r="IT482" s="13"/>
      <c r="IU482" s="13"/>
      <c r="IV482" s="13"/>
    </row>
    <row r="483" spans="1:256" s="18" customFormat="1" ht="34.9" customHeight="1" x14ac:dyDescent="0.25">
      <c r="A483" s="194"/>
      <c r="B483" s="250"/>
      <c r="C483" s="224"/>
      <c r="D483" s="224"/>
      <c r="E483" s="158" t="s">
        <v>1344</v>
      </c>
      <c r="F483" s="79" t="s">
        <v>115</v>
      </c>
      <c r="G483" s="71" t="s">
        <v>1343</v>
      </c>
      <c r="H483" s="221"/>
      <c r="I483" s="221"/>
      <c r="J483" s="221"/>
      <c r="K483" s="221"/>
      <c r="L483" s="221"/>
      <c r="M483" s="221"/>
      <c r="N483" s="281"/>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c r="GW483" s="13"/>
      <c r="GX483" s="13"/>
      <c r="GY483" s="13"/>
      <c r="GZ483" s="13"/>
      <c r="HA483" s="13"/>
      <c r="HB483" s="13"/>
      <c r="HC483" s="13"/>
      <c r="HD483" s="13"/>
      <c r="HE483" s="13"/>
      <c r="HF483" s="13"/>
      <c r="HG483" s="13"/>
      <c r="HH483" s="13"/>
      <c r="HI483" s="13"/>
      <c r="HJ483" s="13"/>
      <c r="HK483" s="13"/>
      <c r="HL483" s="13"/>
      <c r="HM483" s="13"/>
      <c r="HN483" s="13"/>
      <c r="HO483" s="13"/>
      <c r="HP483" s="13"/>
      <c r="HQ483" s="13"/>
      <c r="HR483" s="13"/>
      <c r="HS483" s="13"/>
      <c r="HT483" s="13"/>
      <c r="HU483" s="13"/>
      <c r="HV483" s="13"/>
      <c r="HW483" s="13"/>
      <c r="HX483" s="13"/>
      <c r="HY483" s="13"/>
      <c r="HZ483" s="13"/>
      <c r="IA483" s="13"/>
      <c r="IB483" s="13"/>
      <c r="IC483" s="13"/>
      <c r="ID483" s="13"/>
      <c r="IE483" s="13"/>
      <c r="IF483" s="13"/>
      <c r="IG483" s="13"/>
      <c r="IH483" s="13"/>
      <c r="II483" s="13"/>
      <c r="IJ483" s="13"/>
      <c r="IK483" s="13"/>
      <c r="IL483" s="13"/>
      <c r="IM483" s="13"/>
      <c r="IN483" s="13"/>
      <c r="IO483" s="13"/>
      <c r="IP483" s="13"/>
      <c r="IQ483" s="13"/>
      <c r="IR483" s="13"/>
      <c r="IS483" s="13"/>
      <c r="IT483" s="13"/>
      <c r="IU483" s="13"/>
      <c r="IV483" s="13"/>
    </row>
    <row r="484" spans="1:256" s="18" customFormat="1" ht="34.9" customHeight="1" x14ac:dyDescent="0.25">
      <c r="A484" s="194"/>
      <c r="B484" s="250"/>
      <c r="C484" s="224"/>
      <c r="D484" s="224"/>
      <c r="E484" s="158" t="s">
        <v>1345</v>
      </c>
      <c r="F484" s="79" t="s">
        <v>115</v>
      </c>
      <c r="G484" s="71" t="s">
        <v>1346</v>
      </c>
      <c r="H484" s="221"/>
      <c r="I484" s="221"/>
      <c r="J484" s="221"/>
      <c r="K484" s="221"/>
      <c r="L484" s="221"/>
      <c r="M484" s="221"/>
      <c r="N484" s="281"/>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c r="HT484" s="13"/>
      <c r="HU484" s="13"/>
      <c r="HV484" s="13"/>
      <c r="HW484" s="13"/>
      <c r="HX484" s="13"/>
      <c r="HY484" s="13"/>
      <c r="HZ484" s="13"/>
      <c r="IA484" s="13"/>
      <c r="IB484" s="13"/>
      <c r="IC484" s="13"/>
      <c r="ID484" s="13"/>
      <c r="IE484" s="13"/>
      <c r="IF484" s="13"/>
      <c r="IG484" s="13"/>
      <c r="IH484" s="13"/>
      <c r="II484" s="13"/>
      <c r="IJ484" s="13"/>
      <c r="IK484" s="13"/>
      <c r="IL484" s="13"/>
      <c r="IM484" s="13"/>
      <c r="IN484" s="13"/>
      <c r="IO484" s="13"/>
      <c r="IP484" s="13"/>
      <c r="IQ484" s="13"/>
      <c r="IR484" s="13"/>
      <c r="IS484" s="13"/>
      <c r="IT484" s="13"/>
      <c r="IU484" s="13"/>
      <c r="IV484" s="13"/>
    </row>
    <row r="485" spans="1:256" s="18" customFormat="1" ht="42" customHeight="1" x14ac:dyDescent="0.25">
      <c r="A485" s="194"/>
      <c r="B485" s="250"/>
      <c r="C485" s="224"/>
      <c r="D485" s="224"/>
      <c r="E485" s="25" t="s">
        <v>416</v>
      </c>
      <c r="F485" s="79" t="s">
        <v>115</v>
      </c>
      <c r="G485" s="39" t="s">
        <v>384</v>
      </c>
      <c r="H485" s="221"/>
      <c r="I485" s="221"/>
      <c r="J485" s="221"/>
      <c r="K485" s="221"/>
      <c r="L485" s="221"/>
      <c r="M485" s="221"/>
      <c r="N485" s="281"/>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c r="GW485" s="13"/>
      <c r="GX485" s="13"/>
      <c r="GY485" s="13"/>
      <c r="GZ485" s="13"/>
      <c r="HA485" s="13"/>
      <c r="HB485" s="13"/>
      <c r="HC485" s="13"/>
      <c r="HD485" s="13"/>
      <c r="HE485" s="13"/>
      <c r="HF485" s="13"/>
      <c r="HG485" s="13"/>
      <c r="HH485" s="13"/>
      <c r="HI485" s="13"/>
      <c r="HJ485" s="13"/>
      <c r="HK485" s="13"/>
      <c r="HL485" s="13"/>
      <c r="HM485" s="13"/>
      <c r="HN485" s="13"/>
      <c r="HO485" s="13"/>
      <c r="HP485" s="13"/>
      <c r="HQ485" s="13"/>
      <c r="HR485" s="13"/>
      <c r="HS485" s="13"/>
      <c r="HT485" s="13"/>
      <c r="HU485" s="13"/>
      <c r="HV485" s="13"/>
      <c r="HW485" s="13"/>
      <c r="HX485" s="13"/>
      <c r="HY485" s="13"/>
      <c r="HZ485" s="13"/>
      <c r="IA485" s="13"/>
      <c r="IB485" s="13"/>
      <c r="IC485" s="13"/>
      <c r="ID485" s="13"/>
      <c r="IE485" s="13"/>
      <c r="IF485" s="13"/>
      <c r="IG485" s="13"/>
      <c r="IH485" s="13"/>
      <c r="II485" s="13"/>
      <c r="IJ485" s="13"/>
      <c r="IK485" s="13"/>
      <c r="IL485" s="13"/>
      <c r="IM485" s="13"/>
      <c r="IN485" s="13"/>
      <c r="IO485" s="13"/>
      <c r="IP485" s="13"/>
      <c r="IQ485" s="13"/>
      <c r="IR485" s="13"/>
      <c r="IS485" s="13"/>
      <c r="IT485" s="13"/>
      <c r="IU485" s="13"/>
      <c r="IV485" s="13"/>
    </row>
    <row r="486" spans="1:256" s="18" customFormat="1" ht="63" customHeight="1" x14ac:dyDescent="0.25">
      <c r="A486" s="194"/>
      <c r="B486" s="250"/>
      <c r="C486" s="224"/>
      <c r="D486" s="224"/>
      <c r="E486" s="25" t="s">
        <v>383</v>
      </c>
      <c r="F486" s="79" t="s">
        <v>115</v>
      </c>
      <c r="G486" s="39" t="s">
        <v>385</v>
      </c>
      <c r="H486" s="222"/>
      <c r="I486" s="222"/>
      <c r="J486" s="222"/>
      <c r="K486" s="222"/>
      <c r="L486" s="222"/>
      <c r="M486" s="222"/>
      <c r="N486" s="282"/>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c r="GW486" s="13"/>
      <c r="GX486" s="13"/>
      <c r="GY486" s="13"/>
      <c r="GZ486" s="13"/>
      <c r="HA486" s="13"/>
      <c r="HB486" s="13"/>
      <c r="HC486" s="13"/>
      <c r="HD486" s="13"/>
      <c r="HE486" s="13"/>
      <c r="HF486" s="13"/>
      <c r="HG486" s="13"/>
      <c r="HH486" s="13"/>
      <c r="HI486" s="13"/>
      <c r="HJ486" s="13"/>
      <c r="HK486" s="13"/>
      <c r="HL486" s="13"/>
      <c r="HM486" s="13"/>
      <c r="HN486" s="13"/>
      <c r="HO486" s="13"/>
      <c r="HP486" s="13"/>
      <c r="HQ486" s="13"/>
      <c r="HR486" s="13"/>
      <c r="HS486" s="13"/>
      <c r="HT486" s="13"/>
      <c r="HU486" s="13"/>
      <c r="HV486" s="13"/>
      <c r="HW486" s="13"/>
      <c r="HX486" s="13"/>
      <c r="HY486" s="13"/>
      <c r="HZ486" s="13"/>
      <c r="IA486" s="13"/>
      <c r="IB486" s="13"/>
      <c r="IC486" s="13"/>
      <c r="ID486" s="13"/>
      <c r="IE486" s="13"/>
      <c r="IF486" s="13"/>
      <c r="IG486" s="13"/>
      <c r="IH486" s="13"/>
      <c r="II486" s="13"/>
      <c r="IJ486" s="13"/>
      <c r="IK486" s="13"/>
      <c r="IL486" s="13"/>
      <c r="IM486" s="13"/>
      <c r="IN486" s="13"/>
      <c r="IO486" s="13"/>
      <c r="IP486" s="13"/>
      <c r="IQ486" s="13"/>
      <c r="IR486" s="13"/>
      <c r="IS486" s="13"/>
      <c r="IT486" s="13"/>
      <c r="IU486" s="13"/>
      <c r="IV486" s="13"/>
    </row>
    <row r="487" spans="1:256" s="18" customFormat="1" ht="31.5" customHeight="1" x14ac:dyDescent="0.25">
      <c r="A487" s="194"/>
      <c r="B487" s="250"/>
      <c r="C487" s="225"/>
      <c r="D487" s="225"/>
      <c r="E487" s="148" t="s">
        <v>112</v>
      </c>
      <c r="F487" s="130"/>
      <c r="G487" s="130"/>
      <c r="H487" s="30"/>
      <c r="I487" s="30"/>
      <c r="J487" s="30"/>
      <c r="K487" s="30"/>
      <c r="L487" s="30"/>
      <c r="M487" s="30"/>
      <c r="N487" s="109"/>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c r="HT487" s="13"/>
      <c r="HU487" s="13"/>
      <c r="HV487" s="13"/>
      <c r="HW487" s="13"/>
      <c r="HX487" s="13"/>
      <c r="HY487" s="13"/>
      <c r="HZ487" s="13"/>
      <c r="IA487" s="13"/>
      <c r="IB487" s="13"/>
      <c r="IC487" s="13"/>
      <c r="ID487" s="13"/>
      <c r="IE487" s="13"/>
      <c r="IF487" s="13"/>
      <c r="IG487" s="13"/>
      <c r="IH487" s="13"/>
      <c r="II487" s="13"/>
      <c r="IJ487" s="13"/>
      <c r="IK487" s="13"/>
      <c r="IL487" s="13"/>
      <c r="IM487" s="13"/>
      <c r="IN487" s="13"/>
      <c r="IO487" s="13"/>
      <c r="IP487" s="13"/>
      <c r="IQ487" s="13"/>
      <c r="IR487" s="13"/>
      <c r="IS487" s="13"/>
      <c r="IT487" s="13"/>
      <c r="IU487" s="13"/>
      <c r="IV487" s="13"/>
    </row>
    <row r="488" spans="1:256" s="18" customFormat="1" ht="31.5" customHeight="1" x14ac:dyDescent="0.25">
      <c r="A488" s="194"/>
      <c r="B488" s="250"/>
      <c r="C488" s="223" t="s">
        <v>794</v>
      </c>
      <c r="D488" s="198" t="s">
        <v>96</v>
      </c>
      <c r="E488" s="135" t="s">
        <v>338</v>
      </c>
      <c r="F488" s="115" t="s">
        <v>673</v>
      </c>
      <c r="G488" s="115" t="s">
        <v>191</v>
      </c>
      <c r="H488" s="294">
        <v>3042.9</v>
      </c>
      <c r="I488" s="294">
        <v>3042.9</v>
      </c>
      <c r="J488" s="294">
        <v>3425.9</v>
      </c>
      <c r="K488" s="294">
        <v>4492.8999999999996</v>
      </c>
      <c r="L488" s="294">
        <v>4492.8999999999996</v>
      </c>
      <c r="M488" s="294">
        <v>4492.8999999999996</v>
      </c>
      <c r="N488" s="173" t="s">
        <v>337</v>
      </c>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c r="HT488" s="13"/>
      <c r="HU488" s="13"/>
      <c r="HV488" s="13"/>
      <c r="HW488" s="13"/>
      <c r="HX488" s="13"/>
      <c r="HY488" s="13"/>
      <c r="HZ488" s="13"/>
      <c r="IA488" s="13"/>
      <c r="IB488" s="13"/>
      <c r="IC488" s="13"/>
      <c r="ID488" s="13"/>
      <c r="IE488" s="13"/>
      <c r="IF488" s="13"/>
      <c r="IG488" s="13"/>
      <c r="IH488" s="13"/>
      <c r="II488" s="13"/>
      <c r="IJ488" s="13"/>
      <c r="IK488" s="13"/>
      <c r="IL488" s="13"/>
      <c r="IM488" s="13"/>
      <c r="IN488" s="13"/>
      <c r="IO488" s="13"/>
      <c r="IP488" s="13"/>
      <c r="IQ488" s="13"/>
      <c r="IR488" s="13"/>
      <c r="IS488" s="13"/>
      <c r="IT488" s="13"/>
      <c r="IU488" s="13"/>
      <c r="IV488" s="13"/>
    </row>
    <row r="489" spans="1:256" s="18" customFormat="1" ht="55.15" customHeight="1" x14ac:dyDescent="0.25">
      <c r="A489" s="194"/>
      <c r="B489" s="250"/>
      <c r="C489" s="225"/>
      <c r="D489" s="199"/>
      <c r="E489" s="135" t="s">
        <v>114</v>
      </c>
      <c r="F489" s="115" t="s">
        <v>115</v>
      </c>
      <c r="G489" s="115" t="s">
        <v>192</v>
      </c>
      <c r="H489" s="295"/>
      <c r="I489" s="295"/>
      <c r="J489" s="295"/>
      <c r="K489" s="295"/>
      <c r="L489" s="295"/>
      <c r="M489" s="295"/>
      <c r="N489" s="175"/>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c r="HT489" s="13"/>
      <c r="HU489" s="13"/>
      <c r="HV489" s="13"/>
      <c r="HW489" s="13"/>
      <c r="HX489" s="13"/>
      <c r="HY489" s="13"/>
      <c r="HZ489" s="13"/>
      <c r="IA489" s="13"/>
      <c r="IB489" s="13"/>
      <c r="IC489" s="13"/>
      <c r="ID489" s="13"/>
      <c r="IE489" s="13"/>
      <c r="IF489" s="13"/>
      <c r="IG489" s="13"/>
      <c r="IH489" s="13"/>
      <c r="II489" s="13"/>
      <c r="IJ489" s="13"/>
      <c r="IK489" s="13"/>
      <c r="IL489" s="13"/>
      <c r="IM489" s="13"/>
      <c r="IN489" s="13"/>
      <c r="IO489" s="13"/>
      <c r="IP489" s="13"/>
      <c r="IQ489" s="13"/>
      <c r="IR489" s="13"/>
      <c r="IS489" s="13"/>
      <c r="IT489" s="13"/>
      <c r="IU489" s="13"/>
      <c r="IV489" s="13"/>
    </row>
    <row r="490" spans="1:256" s="18" customFormat="1" ht="31.5" customHeight="1" x14ac:dyDescent="0.25">
      <c r="A490" s="194"/>
      <c r="B490" s="250"/>
      <c r="C490" s="223" t="s">
        <v>795</v>
      </c>
      <c r="D490" s="198" t="s">
        <v>97</v>
      </c>
      <c r="E490" s="135" t="s">
        <v>39</v>
      </c>
      <c r="F490" s="115" t="s">
        <v>960</v>
      </c>
      <c r="G490" s="115" t="s">
        <v>191</v>
      </c>
      <c r="H490" s="220">
        <v>17799.3</v>
      </c>
      <c r="I490" s="220">
        <v>17421.099999999999</v>
      </c>
      <c r="J490" s="220">
        <v>16838.5</v>
      </c>
      <c r="K490" s="220">
        <v>16900.099999999999</v>
      </c>
      <c r="L490" s="220">
        <v>16865.900000000001</v>
      </c>
      <c r="M490" s="220">
        <v>16865.900000000001</v>
      </c>
      <c r="N490" s="173" t="s">
        <v>414</v>
      </c>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c r="HT490" s="13"/>
      <c r="HU490" s="13"/>
      <c r="HV490" s="13"/>
      <c r="HW490" s="13"/>
      <c r="HX490" s="13"/>
      <c r="HY490" s="13"/>
      <c r="HZ490" s="13"/>
      <c r="IA490" s="13"/>
      <c r="IB490" s="13"/>
      <c r="IC490" s="13"/>
      <c r="ID490" s="13"/>
      <c r="IE490" s="13"/>
      <c r="IF490" s="13"/>
      <c r="IG490" s="13"/>
      <c r="IH490" s="13"/>
      <c r="II490" s="13"/>
      <c r="IJ490" s="13"/>
      <c r="IK490" s="13"/>
      <c r="IL490" s="13"/>
      <c r="IM490" s="13"/>
      <c r="IN490" s="13"/>
      <c r="IO490" s="13"/>
      <c r="IP490" s="13"/>
      <c r="IQ490" s="13"/>
      <c r="IR490" s="13"/>
      <c r="IS490" s="13"/>
      <c r="IT490" s="13"/>
      <c r="IU490" s="13"/>
      <c r="IV490" s="13"/>
    </row>
    <row r="491" spans="1:256" s="18" customFormat="1" ht="31.5" customHeight="1" x14ac:dyDescent="0.25">
      <c r="A491" s="194"/>
      <c r="B491" s="250"/>
      <c r="C491" s="224"/>
      <c r="D491" s="210"/>
      <c r="E491" s="135" t="s">
        <v>293</v>
      </c>
      <c r="F491" s="115" t="s">
        <v>115</v>
      </c>
      <c r="G491" s="115" t="s">
        <v>213</v>
      </c>
      <c r="H491" s="221"/>
      <c r="I491" s="221"/>
      <c r="J491" s="221"/>
      <c r="K491" s="221"/>
      <c r="L491" s="221"/>
      <c r="M491" s="221"/>
      <c r="N491" s="174"/>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c r="HT491" s="13"/>
      <c r="HU491" s="13"/>
      <c r="HV491" s="13"/>
      <c r="HW491" s="13"/>
      <c r="HX491" s="13"/>
      <c r="HY491" s="13"/>
      <c r="HZ491" s="13"/>
      <c r="IA491" s="13"/>
      <c r="IB491" s="13"/>
      <c r="IC491" s="13"/>
      <c r="ID491" s="13"/>
      <c r="IE491" s="13"/>
      <c r="IF491" s="13"/>
      <c r="IG491" s="13"/>
      <c r="IH491" s="13"/>
      <c r="II491" s="13"/>
      <c r="IJ491" s="13"/>
      <c r="IK491" s="13"/>
      <c r="IL491" s="13"/>
      <c r="IM491" s="13"/>
      <c r="IN491" s="13"/>
      <c r="IO491" s="13"/>
      <c r="IP491" s="13"/>
      <c r="IQ491" s="13"/>
      <c r="IR491" s="13"/>
      <c r="IS491" s="13"/>
      <c r="IT491" s="13"/>
      <c r="IU491" s="13"/>
      <c r="IV491" s="13"/>
    </row>
    <row r="492" spans="1:256" s="18" customFormat="1" ht="48" customHeight="1" x14ac:dyDescent="0.25">
      <c r="A492" s="194"/>
      <c r="B492" s="250"/>
      <c r="C492" s="225"/>
      <c r="D492" s="199"/>
      <c r="E492" s="135" t="s">
        <v>114</v>
      </c>
      <c r="F492" s="115" t="s">
        <v>115</v>
      </c>
      <c r="G492" s="115" t="s">
        <v>192</v>
      </c>
      <c r="H492" s="222"/>
      <c r="I492" s="222"/>
      <c r="J492" s="222"/>
      <c r="K492" s="222"/>
      <c r="L492" s="222"/>
      <c r="M492" s="222"/>
      <c r="N492" s="175"/>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c r="GW492" s="13"/>
      <c r="GX492" s="13"/>
      <c r="GY492" s="13"/>
      <c r="GZ492" s="13"/>
      <c r="HA492" s="13"/>
      <c r="HB492" s="13"/>
      <c r="HC492" s="13"/>
      <c r="HD492" s="13"/>
      <c r="HE492" s="13"/>
      <c r="HF492" s="13"/>
      <c r="HG492" s="13"/>
      <c r="HH492" s="13"/>
      <c r="HI492" s="13"/>
      <c r="HJ492" s="13"/>
      <c r="HK492" s="13"/>
      <c r="HL492" s="13"/>
      <c r="HM492" s="13"/>
      <c r="HN492" s="13"/>
      <c r="HO492" s="13"/>
      <c r="HP492" s="13"/>
      <c r="HQ492" s="13"/>
      <c r="HR492" s="13"/>
      <c r="HS492" s="13"/>
      <c r="HT492" s="13"/>
      <c r="HU492" s="13"/>
      <c r="HV492" s="13"/>
      <c r="HW492" s="13"/>
      <c r="HX492" s="13"/>
      <c r="HY492" s="13"/>
      <c r="HZ492" s="13"/>
      <c r="IA492" s="13"/>
      <c r="IB492" s="13"/>
      <c r="IC492" s="13"/>
      <c r="ID492" s="13"/>
      <c r="IE492" s="13"/>
      <c r="IF492" s="13"/>
      <c r="IG492" s="13"/>
      <c r="IH492" s="13"/>
      <c r="II492" s="13"/>
      <c r="IJ492" s="13"/>
      <c r="IK492" s="13"/>
      <c r="IL492" s="13"/>
      <c r="IM492" s="13"/>
      <c r="IN492" s="13"/>
      <c r="IO492" s="13"/>
      <c r="IP492" s="13"/>
      <c r="IQ492" s="13"/>
      <c r="IR492" s="13"/>
      <c r="IS492" s="13"/>
      <c r="IT492" s="13"/>
      <c r="IU492" s="13"/>
      <c r="IV492" s="13"/>
    </row>
    <row r="493" spans="1:256" s="18" customFormat="1" ht="31.5" customHeight="1" x14ac:dyDescent="0.25">
      <c r="A493" s="194"/>
      <c r="B493" s="250"/>
      <c r="C493" s="130" t="s">
        <v>796</v>
      </c>
      <c r="D493" s="114" t="s">
        <v>98</v>
      </c>
      <c r="E493" s="135" t="s">
        <v>111</v>
      </c>
      <c r="F493" s="115" t="s">
        <v>674</v>
      </c>
      <c r="G493" s="115" t="s">
        <v>191</v>
      </c>
      <c r="H493" s="124">
        <v>126955.2</v>
      </c>
      <c r="I493" s="124">
        <v>124113.1</v>
      </c>
      <c r="J493" s="124">
        <f>127202.6+944</f>
        <v>128146.6</v>
      </c>
      <c r="K493" s="124">
        <v>131095.9</v>
      </c>
      <c r="L493" s="124">
        <v>130966.5</v>
      </c>
      <c r="M493" s="124">
        <v>130966.5</v>
      </c>
      <c r="N493" s="100" t="s">
        <v>1206</v>
      </c>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c r="HT493" s="13"/>
      <c r="HU493" s="13"/>
      <c r="HV493" s="13"/>
      <c r="HW493" s="13"/>
      <c r="HX493" s="13"/>
      <c r="HY493" s="13"/>
      <c r="HZ493" s="13"/>
      <c r="IA493" s="13"/>
      <c r="IB493" s="13"/>
      <c r="IC493" s="13"/>
      <c r="ID493" s="13"/>
      <c r="IE493" s="13"/>
      <c r="IF493" s="13"/>
      <c r="IG493" s="13"/>
      <c r="IH493" s="13"/>
      <c r="II493" s="13"/>
      <c r="IJ493" s="13"/>
      <c r="IK493" s="13"/>
      <c r="IL493" s="13"/>
      <c r="IM493" s="13"/>
      <c r="IN493" s="13"/>
      <c r="IO493" s="13"/>
      <c r="IP493" s="13"/>
      <c r="IQ493" s="13"/>
      <c r="IR493" s="13"/>
      <c r="IS493" s="13"/>
      <c r="IT493" s="13"/>
      <c r="IU493" s="13"/>
      <c r="IV493" s="13"/>
    </row>
    <row r="494" spans="1:256" s="18" customFormat="1" ht="31.5" customHeight="1" x14ac:dyDescent="0.25">
      <c r="A494" s="194"/>
      <c r="B494" s="250"/>
      <c r="C494" s="223" t="s">
        <v>797</v>
      </c>
      <c r="D494" s="198" t="s">
        <v>118</v>
      </c>
      <c r="E494" s="25" t="s">
        <v>133</v>
      </c>
      <c r="F494" s="79" t="s">
        <v>44</v>
      </c>
      <c r="G494" s="39" t="s">
        <v>211</v>
      </c>
      <c r="H494" s="201">
        <v>35325.599999999999</v>
      </c>
      <c r="I494" s="201">
        <v>34555.1</v>
      </c>
      <c r="J494" s="201">
        <v>29826.7</v>
      </c>
      <c r="K494" s="201">
        <v>27394.5</v>
      </c>
      <c r="L494" s="201">
        <v>27394.5</v>
      </c>
      <c r="M494" s="201">
        <v>27394.5</v>
      </c>
      <c r="N494" s="173" t="s">
        <v>1043</v>
      </c>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c r="GW494" s="13"/>
      <c r="GX494" s="13"/>
      <c r="GY494" s="13"/>
      <c r="GZ494" s="13"/>
      <c r="HA494" s="13"/>
      <c r="HB494" s="13"/>
      <c r="HC494" s="13"/>
      <c r="HD494" s="13"/>
      <c r="HE494" s="13"/>
      <c r="HF494" s="13"/>
      <c r="HG494" s="13"/>
      <c r="HH494" s="13"/>
      <c r="HI494" s="13"/>
      <c r="HJ494" s="13"/>
      <c r="HK494" s="13"/>
      <c r="HL494" s="13"/>
      <c r="HM494" s="13"/>
      <c r="HN494" s="13"/>
      <c r="HO494" s="13"/>
      <c r="HP494" s="13"/>
      <c r="HQ494" s="13"/>
      <c r="HR494" s="13"/>
      <c r="HS494" s="13"/>
      <c r="HT494" s="13"/>
      <c r="HU494" s="13"/>
      <c r="HV494" s="13"/>
      <c r="HW494" s="13"/>
      <c r="HX494" s="13"/>
      <c r="HY494" s="13"/>
      <c r="HZ494" s="13"/>
      <c r="IA494" s="13"/>
      <c r="IB494" s="13"/>
      <c r="IC494" s="13"/>
      <c r="ID494" s="13"/>
      <c r="IE494" s="13"/>
      <c r="IF494" s="13"/>
      <c r="IG494" s="13"/>
      <c r="IH494" s="13"/>
      <c r="II494" s="13"/>
      <c r="IJ494" s="13"/>
      <c r="IK494" s="13"/>
      <c r="IL494" s="13"/>
      <c r="IM494" s="13"/>
      <c r="IN494" s="13"/>
      <c r="IO494" s="13"/>
      <c r="IP494" s="13"/>
      <c r="IQ494" s="13"/>
      <c r="IR494" s="13"/>
      <c r="IS494" s="13"/>
      <c r="IT494" s="13"/>
      <c r="IU494" s="13"/>
      <c r="IV494" s="13"/>
    </row>
    <row r="495" spans="1:256" s="18" customFormat="1" ht="31.5" customHeight="1" x14ac:dyDescent="0.25">
      <c r="A495" s="194"/>
      <c r="B495" s="250"/>
      <c r="C495" s="224"/>
      <c r="D495" s="210"/>
      <c r="E495" s="148" t="s">
        <v>177</v>
      </c>
      <c r="F495" s="79" t="s">
        <v>44</v>
      </c>
      <c r="G495" s="130" t="s">
        <v>190</v>
      </c>
      <c r="H495" s="202"/>
      <c r="I495" s="202"/>
      <c r="J495" s="202"/>
      <c r="K495" s="202"/>
      <c r="L495" s="202"/>
      <c r="M495" s="202"/>
      <c r="N495" s="174"/>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c r="GW495" s="13"/>
      <c r="GX495" s="13"/>
      <c r="GY495" s="13"/>
      <c r="GZ495" s="13"/>
      <c r="HA495" s="13"/>
      <c r="HB495" s="13"/>
      <c r="HC495" s="13"/>
      <c r="HD495" s="13"/>
      <c r="HE495" s="13"/>
      <c r="HF495" s="13"/>
      <c r="HG495" s="13"/>
      <c r="HH495" s="13"/>
      <c r="HI495" s="13"/>
      <c r="HJ495" s="13"/>
      <c r="HK495" s="13"/>
      <c r="HL495" s="13"/>
      <c r="HM495" s="13"/>
      <c r="HN495" s="13"/>
      <c r="HO495" s="13"/>
      <c r="HP495" s="13"/>
      <c r="HQ495" s="13"/>
      <c r="HR495" s="13"/>
      <c r="HS495" s="13"/>
      <c r="HT495" s="13"/>
      <c r="HU495" s="13"/>
      <c r="HV495" s="13"/>
      <c r="HW495" s="13"/>
      <c r="HX495" s="13"/>
      <c r="HY495" s="13"/>
      <c r="HZ495" s="13"/>
      <c r="IA495" s="13"/>
      <c r="IB495" s="13"/>
      <c r="IC495" s="13"/>
      <c r="ID495" s="13"/>
      <c r="IE495" s="13"/>
      <c r="IF495" s="13"/>
      <c r="IG495" s="13"/>
      <c r="IH495" s="13"/>
      <c r="II495" s="13"/>
      <c r="IJ495" s="13"/>
      <c r="IK495" s="13"/>
      <c r="IL495" s="13"/>
      <c r="IM495" s="13"/>
      <c r="IN495" s="13"/>
      <c r="IO495" s="13"/>
      <c r="IP495" s="13"/>
      <c r="IQ495" s="13"/>
      <c r="IR495" s="13"/>
      <c r="IS495" s="13"/>
      <c r="IT495" s="13"/>
      <c r="IU495" s="13"/>
      <c r="IV495" s="13"/>
    </row>
    <row r="496" spans="1:256" s="18" customFormat="1" ht="48.6" customHeight="1" x14ac:dyDescent="0.25">
      <c r="A496" s="194"/>
      <c r="B496" s="250"/>
      <c r="C496" s="223" t="s">
        <v>798</v>
      </c>
      <c r="D496" s="198" t="s">
        <v>632</v>
      </c>
      <c r="E496" s="156" t="s">
        <v>1357</v>
      </c>
      <c r="F496" s="157" t="s">
        <v>115</v>
      </c>
      <c r="G496" s="157" t="s">
        <v>1358</v>
      </c>
      <c r="H496" s="300">
        <v>1131.8</v>
      </c>
      <c r="I496" s="300">
        <v>983.1</v>
      </c>
      <c r="J496" s="300">
        <f>838.6+96.5</f>
        <v>935.1</v>
      </c>
      <c r="K496" s="300">
        <f>535+50</f>
        <v>585</v>
      </c>
      <c r="L496" s="300">
        <f t="shared" ref="L496:M496" si="23">535+50</f>
        <v>585</v>
      </c>
      <c r="M496" s="300">
        <f t="shared" si="23"/>
        <v>585</v>
      </c>
      <c r="N496" s="339" t="s">
        <v>1205</v>
      </c>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c r="GW496" s="13"/>
      <c r="GX496" s="13"/>
      <c r="GY496" s="13"/>
      <c r="GZ496" s="13"/>
      <c r="HA496" s="13"/>
      <c r="HB496" s="13"/>
      <c r="HC496" s="13"/>
      <c r="HD496" s="13"/>
      <c r="HE496" s="13"/>
      <c r="HF496" s="13"/>
      <c r="HG496" s="13"/>
      <c r="HH496" s="13"/>
      <c r="HI496" s="13"/>
      <c r="HJ496" s="13"/>
      <c r="HK496" s="13"/>
      <c r="HL496" s="13"/>
      <c r="HM496" s="13"/>
      <c r="HN496" s="13"/>
      <c r="HO496" s="13"/>
      <c r="HP496" s="13"/>
      <c r="HQ496" s="13"/>
      <c r="HR496" s="13"/>
      <c r="HS496" s="13"/>
      <c r="HT496" s="13"/>
      <c r="HU496" s="13"/>
      <c r="HV496" s="13"/>
      <c r="HW496" s="13"/>
      <c r="HX496" s="13"/>
      <c r="HY496" s="13"/>
      <c r="HZ496" s="13"/>
      <c r="IA496" s="13"/>
      <c r="IB496" s="13"/>
      <c r="IC496" s="13"/>
      <c r="ID496" s="13"/>
      <c r="IE496" s="13"/>
      <c r="IF496" s="13"/>
      <c r="IG496" s="13"/>
      <c r="IH496" s="13"/>
      <c r="II496" s="13"/>
      <c r="IJ496" s="13"/>
      <c r="IK496" s="13"/>
      <c r="IL496" s="13"/>
      <c r="IM496" s="13"/>
      <c r="IN496" s="13"/>
      <c r="IO496" s="13"/>
      <c r="IP496" s="13"/>
      <c r="IQ496" s="13"/>
      <c r="IR496" s="13"/>
      <c r="IS496" s="13"/>
      <c r="IT496" s="13"/>
      <c r="IU496" s="13"/>
      <c r="IV496" s="13"/>
    </row>
    <row r="497" spans="1:256" s="18" customFormat="1" ht="55.15" customHeight="1" x14ac:dyDescent="0.25">
      <c r="A497" s="194"/>
      <c r="B497" s="250"/>
      <c r="C497" s="224"/>
      <c r="D497" s="210"/>
      <c r="E497" s="135" t="s">
        <v>972</v>
      </c>
      <c r="F497" s="115" t="s">
        <v>115</v>
      </c>
      <c r="G497" s="115" t="s">
        <v>1356</v>
      </c>
      <c r="H497" s="301"/>
      <c r="I497" s="301"/>
      <c r="J497" s="301"/>
      <c r="K497" s="301"/>
      <c r="L497" s="301"/>
      <c r="M497" s="301"/>
      <c r="N497" s="340"/>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c r="GW497" s="13"/>
      <c r="GX497" s="13"/>
      <c r="GY497" s="13"/>
      <c r="GZ497" s="13"/>
      <c r="HA497" s="13"/>
      <c r="HB497" s="13"/>
      <c r="HC497" s="13"/>
      <c r="HD497" s="13"/>
      <c r="HE497" s="13"/>
      <c r="HF497" s="13"/>
      <c r="HG497" s="13"/>
      <c r="HH497" s="13"/>
      <c r="HI497" s="13"/>
      <c r="HJ497" s="13"/>
      <c r="HK497" s="13"/>
      <c r="HL497" s="13"/>
      <c r="HM497" s="13"/>
      <c r="HN497" s="13"/>
      <c r="HO497" s="13"/>
      <c r="HP497" s="13"/>
      <c r="HQ497" s="13"/>
      <c r="HR497" s="13"/>
      <c r="HS497" s="13"/>
      <c r="HT497" s="13"/>
      <c r="HU497" s="13"/>
      <c r="HV497" s="13"/>
      <c r="HW497" s="13"/>
      <c r="HX497" s="13"/>
      <c r="HY497" s="13"/>
      <c r="HZ497" s="13"/>
      <c r="IA497" s="13"/>
      <c r="IB497" s="13"/>
      <c r="IC497" s="13"/>
      <c r="ID497" s="13"/>
      <c r="IE497" s="13"/>
      <c r="IF497" s="13"/>
      <c r="IG497" s="13"/>
      <c r="IH497" s="13"/>
      <c r="II497" s="13"/>
      <c r="IJ497" s="13"/>
      <c r="IK497" s="13"/>
      <c r="IL497" s="13"/>
      <c r="IM497" s="13"/>
      <c r="IN497" s="13"/>
      <c r="IO497" s="13"/>
      <c r="IP497" s="13"/>
      <c r="IQ497" s="13"/>
      <c r="IR497" s="13"/>
      <c r="IS497" s="13"/>
      <c r="IT497" s="13"/>
      <c r="IU497" s="13"/>
      <c r="IV497" s="13"/>
    </row>
    <row r="498" spans="1:256" s="18" customFormat="1" ht="31.5" customHeight="1" x14ac:dyDescent="0.25">
      <c r="A498" s="194"/>
      <c r="B498" s="250"/>
      <c r="C498" s="224"/>
      <c r="D498" s="210"/>
      <c r="E498" s="80" t="s">
        <v>1348</v>
      </c>
      <c r="F498" s="115" t="s">
        <v>115</v>
      </c>
      <c r="G498" s="152" t="s">
        <v>1306</v>
      </c>
      <c r="H498" s="301"/>
      <c r="I498" s="301"/>
      <c r="J498" s="301"/>
      <c r="K498" s="301"/>
      <c r="L498" s="301"/>
      <c r="M498" s="301"/>
      <c r="N498" s="340"/>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c r="GW498" s="13"/>
      <c r="GX498" s="13"/>
      <c r="GY498" s="13"/>
      <c r="GZ498" s="13"/>
      <c r="HA498" s="13"/>
      <c r="HB498" s="13"/>
      <c r="HC498" s="13"/>
      <c r="HD498" s="13"/>
      <c r="HE498" s="13"/>
      <c r="HF498" s="13"/>
      <c r="HG498" s="13"/>
      <c r="HH498" s="13"/>
      <c r="HI498" s="13"/>
      <c r="HJ498" s="13"/>
      <c r="HK498" s="13"/>
      <c r="HL498" s="13"/>
      <c r="HM498" s="13"/>
      <c r="HN498" s="13"/>
      <c r="HO498" s="13"/>
      <c r="HP498" s="13"/>
      <c r="HQ498" s="13"/>
      <c r="HR498" s="13"/>
      <c r="HS498" s="13"/>
      <c r="HT498" s="13"/>
      <c r="HU498" s="13"/>
      <c r="HV498" s="13"/>
      <c r="HW498" s="13"/>
      <c r="HX498" s="13"/>
      <c r="HY498" s="13"/>
      <c r="HZ498" s="13"/>
      <c r="IA498" s="13"/>
      <c r="IB498" s="13"/>
      <c r="IC498" s="13"/>
      <c r="ID498" s="13"/>
      <c r="IE498" s="13"/>
      <c r="IF498" s="13"/>
      <c r="IG498" s="13"/>
      <c r="IH498" s="13"/>
      <c r="II498" s="13"/>
      <c r="IJ498" s="13"/>
      <c r="IK498" s="13"/>
      <c r="IL498" s="13"/>
      <c r="IM498" s="13"/>
      <c r="IN498" s="13"/>
      <c r="IO498" s="13"/>
      <c r="IP498" s="13"/>
      <c r="IQ498" s="13"/>
      <c r="IR498" s="13"/>
      <c r="IS498" s="13"/>
      <c r="IT498" s="13"/>
      <c r="IU498" s="13"/>
      <c r="IV498" s="13"/>
    </row>
    <row r="499" spans="1:256" s="18" customFormat="1" ht="31.5" customHeight="1" x14ac:dyDescent="0.25">
      <c r="A499" s="194"/>
      <c r="B499" s="250"/>
      <c r="C499" s="225"/>
      <c r="D499" s="199"/>
      <c r="E499" s="80" t="s">
        <v>1347</v>
      </c>
      <c r="F499" s="115" t="s">
        <v>115</v>
      </c>
      <c r="G499" s="152" t="s">
        <v>657</v>
      </c>
      <c r="H499" s="302"/>
      <c r="I499" s="302"/>
      <c r="J499" s="302"/>
      <c r="K499" s="302"/>
      <c r="L499" s="302"/>
      <c r="M499" s="302"/>
      <c r="N499" s="341"/>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c r="GW499" s="13"/>
      <c r="GX499" s="13"/>
      <c r="GY499" s="13"/>
      <c r="GZ499" s="13"/>
      <c r="HA499" s="13"/>
      <c r="HB499" s="13"/>
      <c r="HC499" s="13"/>
      <c r="HD499" s="13"/>
      <c r="HE499" s="13"/>
      <c r="HF499" s="13"/>
      <c r="HG499" s="13"/>
      <c r="HH499" s="13"/>
      <c r="HI499" s="13"/>
      <c r="HJ499" s="13"/>
      <c r="HK499" s="13"/>
      <c r="HL499" s="13"/>
      <c r="HM499" s="13"/>
      <c r="HN499" s="13"/>
      <c r="HO499" s="13"/>
      <c r="HP499" s="13"/>
      <c r="HQ499" s="13"/>
      <c r="HR499" s="13"/>
      <c r="HS499" s="13"/>
      <c r="HT499" s="13"/>
      <c r="HU499" s="13"/>
      <c r="HV499" s="13"/>
      <c r="HW499" s="13"/>
      <c r="HX499" s="13"/>
      <c r="HY499" s="13"/>
      <c r="HZ499" s="13"/>
      <c r="IA499" s="13"/>
      <c r="IB499" s="13"/>
      <c r="IC499" s="13"/>
      <c r="ID499" s="13"/>
      <c r="IE499" s="13"/>
      <c r="IF499" s="13"/>
      <c r="IG499" s="13"/>
      <c r="IH499" s="13"/>
      <c r="II499" s="13"/>
      <c r="IJ499" s="13"/>
      <c r="IK499" s="13"/>
      <c r="IL499" s="13"/>
      <c r="IM499" s="13"/>
      <c r="IN499" s="13"/>
      <c r="IO499" s="13"/>
      <c r="IP499" s="13"/>
      <c r="IQ499" s="13"/>
      <c r="IR499" s="13"/>
      <c r="IS499" s="13"/>
      <c r="IT499" s="13"/>
      <c r="IU499" s="13"/>
      <c r="IV499" s="13"/>
    </row>
    <row r="500" spans="1:256" s="18" customFormat="1" ht="31.5" customHeight="1" x14ac:dyDescent="0.25">
      <c r="A500" s="194"/>
      <c r="B500" s="250"/>
      <c r="C500" s="223" t="s">
        <v>799</v>
      </c>
      <c r="D500" s="198" t="s">
        <v>100</v>
      </c>
      <c r="E500" s="37" t="s">
        <v>42</v>
      </c>
      <c r="F500" s="115" t="s">
        <v>115</v>
      </c>
      <c r="G500" s="115" t="s">
        <v>259</v>
      </c>
      <c r="H500" s="220">
        <v>32040.9</v>
      </c>
      <c r="I500" s="220">
        <v>31365.4</v>
      </c>
      <c r="J500" s="220">
        <v>25078.6</v>
      </c>
      <c r="K500" s="220">
        <v>23901.5</v>
      </c>
      <c r="L500" s="220">
        <v>23901.5</v>
      </c>
      <c r="M500" s="220">
        <v>23901.5</v>
      </c>
      <c r="N500" s="173" t="s">
        <v>344</v>
      </c>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c r="GW500" s="13"/>
      <c r="GX500" s="13"/>
      <c r="GY500" s="13"/>
      <c r="GZ500" s="13"/>
      <c r="HA500" s="13"/>
      <c r="HB500" s="13"/>
      <c r="HC500" s="13"/>
      <c r="HD500" s="13"/>
      <c r="HE500" s="13"/>
      <c r="HF500" s="13"/>
      <c r="HG500" s="13"/>
      <c r="HH500" s="13"/>
      <c r="HI500" s="13"/>
      <c r="HJ500" s="13"/>
      <c r="HK500" s="13"/>
      <c r="HL500" s="13"/>
      <c r="HM500" s="13"/>
      <c r="HN500" s="13"/>
      <c r="HO500" s="13"/>
      <c r="HP500" s="13"/>
      <c r="HQ500" s="13"/>
      <c r="HR500" s="13"/>
      <c r="HS500" s="13"/>
      <c r="HT500" s="13"/>
      <c r="HU500" s="13"/>
      <c r="HV500" s="13"/>
      <c r="HW500" s="13"/>
      <c r="HX500" s="13"/>
      <c r="HY500" s="13"/>
      <c r="HZ500" s="13"/>
      <c r="IA500" s="13"/>
      <c r="IB500" s="13"/>
      <c r="IC500" s="13"/>
      <c r="ID500" s="13"/>
      <c r="IE500" s="13"/>
      <c r="IF500" s="13"/>
      <c r="IG500" s="13"/>
      <c r="IH500" s="13"/>
      <c r="II500" s="13"/>
      <c r="IJ500" s="13"/>
      <c r="IK500" s="13"/>
      <c r="IL500" s="13"/>
      <c r="IM500" s="13"/>
      <c r="IN500" s="13"/>
      <c r="IO500" s="13"/>
      <c r="IP500" s="13"/>
      <c r="IQ500" s="13"/>
      <c r="IR500" s="13"/>
      <c r="IS500" s="13"/>
      <c r="IT500" s="13"/>
      <c r="IU500" s="13"/>
      <c r="IV500" s="13"/>
    </row>
    <row r="501" spans="1:256" s="18" customFormat="1" ht="46.9" customHeight="1" x14ac:dyDescent="0.25">
      <c r="A501" s="194"/>
      <c r="B501" s="250"/>
      <c r="C501" s="225"/>
      <c r="D501" s="199"/>
      <c r="E501" s="80" t="s">
        <v>1003</v>
      </c>
      <c r="F501" s="79" t="s">
        <v>115</v>
      </c>
      <c r="G501" s="152" t="s">
        <v>1355</v>
      </c>
      <c r="H501" s="222"/>
      <c r="I501" s="222"/>
      <c r="J501" s="222"/>
      <c r="K501" s="222"/>
      <c r="L501" s="222"/>
      <c r="M501" s="222"/>
      <c r="N501" s="175"/>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c r="GW501" s="13"/>
      <c r="GX501" s="13"/>
      <c r="GY501" s="13"/>
      <c r="GZ501" s="13"/>
      <c r="HA501" s="13"/>
      <c r="HB501" s="13"/>
      <c r="HC501" s="13"/>
      <c r="HD501" s="13"/>
      <c r="HE501" s="13"/>
      <c r="HF501" s="13"/>
      <c r="HG501" s="13"/>
      <c r="HH501" s="13"/>
      <c r="HI501" s="13"/>
      <c r="HJ501" s="13"/>
      <c r="HK501" s="13"/>
      <c r="HL501" s="13"/>
      <c r="HM501" s="13"/>
      <c r="HN501" s="13"/>
      <c r="HO501" s="13"/>
      <c r="HP501" s="13"/>
      <c r="HQ501" s="13"/>
      <c r="HR501" s="13"/>
      <c r="HS501" s="13"/>
      <c r="HT501" s="13"/>
      <c r="HU501" s="13"/>
      <c r="HV501" s="13"/>
      <c r="HW501" s="13"/>
      <c r="HX501" s="13"/>
      <c r="HY501" s="13"/>
      <c r="HZ501" s="13"/>
      <c r="IA501" s="13"/>
      <c r="IB501" s="13"/>
      <c r="IC501" s="13"/>
      <c r="ID501" s="13"/>
      <c r="IE501" s="13"/>
      <c r="IF501" s="13"/>
      <c r="IG501" s="13"/>
      <c r="IH501" s="13"/>
      <c r="II501" s="13"/>
      <c r="IJ501" s="13"/>
      <c r="IK501" s="13"/>
      <c r="IL501" s="13"/>
      <c r="IM501" s="13"/>
      <c r="IN501" s="13"/>
      <c r="IO501" s="13"/>
      <c r="IP501" s="13"/>
      <c r="IQ501" s="13"/>
      <c r="IR501" s="13"/>
      <c r="IS501" s="13"/>
      <c r="IT501" s="13"/>
      <c r="IU501" s="13"/>
      <c r="IV501" s="13"/>
    </row>
    <row r="502" spans="1:256" s="18" customFormat="1" ht="31.5" customHeight="1" x14ac:dyDescent="0.25">
      <c r="A502" s="194"/>
      <c r="B502" s="250"/>
      <c r="C502" s="223" t="s">
        <v>800</v>
      </c>
      <c r="D502" s="198" t="s">
        <v>100</v>
      </c>
      <c r="E502" s="135" t="s">
        <v>161</v>
      </c>
      <c r="F502" s="115" t="s">
        <v>115</v>
      </c>
      <c r="G502" s="115" t="s">
        <v>671</v>
      </c>
      <c r="H502" s="220">
        <v>34824.400000000001</v>
      </c>
      <c r="I502" s="220">
        <v>34366.400000000001</v>
      </c>
      <c r="J502" s="220">
        <v>28652.400000000001</v>
      </c>
      <c r="K502" s="220">
        <v>27000.1</v>
      </c>
      <c r="L502" s="220">
        <v>27000.1</v>
      </c>
      <c r="M502" s="220">
        <v>27000.1</v>
      </c>
      <c r="N502" s="173" t="s">
        <v>351</v>
      </c>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c r="GW502" s="13"/>
      <c r="GX502" s="13"/>
      <c r="GY502" s="13"/>
      <c r="GZ502" s="13"/>
      <c r="HA502" s="13"/>
      <c r="HB502" s="13"/>
      <c r="HC502" s="13"/>
      <c r="HD502" s="13"/>
      <c r="HE502" s="13"/>
      <c r="HF502" s="13"/>
      <c r="HG502" s="13"/>
      <c r="HH502" s="13"/>
      <c r="HI502" s="13"/>
      <c r="HJ502" s="13"/>
      <c r="HK502" s="13"/>
      <c r="HL502" s="13"/>
      <c r="HM502" s="13"/>
      <c r="HN502" s="13"/>
      <c r="HO502" s="13"/>
      <c r="HP502" s="13"/>
      <c r="HQ502" s="13"/>
      <c r="HR502" s="13"/>
      <c r="HS502" s="13"/>
      <c r="HT502" s="13"/>
      <c r="HU502" s="13"/>
      <c r="HV502" s="13"/>
      <c r="HW502" s="13"/>
      <c r="HX502" s="13"/>
      <c r="HY502" s="13"/>
      <c r="HZ502" s="13"/>
      <c r="IA502" s="13"/>
      <c r="IB502" s="13"/>
      <c r="IC502" s="13"/>
      <c r="ID502" s="13"/>
      <c r="IE502" s="13"/>
      <c r="IF502" s="13"/>
      <c r="IG502" s="13"/>
      <c r="IH502" s="13"/>
      <c r="II502" s="13"/>
      <c r="IJ502" s="13"/>
      <c r="IK502" s="13"/>
      <c r="IL502" s="13"/>
      <c r="IM502" s="13"/>
      <c r="IN502" s="13"/>
      <c r="IO502" s="13"/>
      <c r="IP502" s="13"/>
      <c r="IQ502" s="13"/>
      <c r="IR502" s="13"/>
      <c r="IS502" s="13"/>
      <c r="IT502" s="13"/>
      <c r="IU502" s="13"/>
      <c r="IV502" s="13"/>
    </row>
    <row r="503" spans="1:256" s="18" customFormat="1" ht="31.5" customHeight="1" x14ac:dyDescent="0.25">
      <c r="A503" s="194"/>
      <c r="B503" s="250"/>
      <c r="C503" s="224"/>
      <c r="D503" s="210"/>
      <c r="E503" s="135" t="s">
        <v>595</v>
      </c>
      <c r="F503" s="115" t="s">
        <v>115</v>
      </c>
      <c r="G503" s="144" t="s">
        <v>672</v>
      </c>
      <c r="H503" s="221"/>
      <c r="I503" s="221"/>
      <c r="J503" s="221"/>
      <c r="K503" s="221"/>
      <c r="L503" s="221"/>
      <c r="M503" s="221"/>
      <c r="N503" s="174"/>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c r="GW503" s="13"/>
      <c r="GX503" s="13"/>
      <c r="GY503" s="13"/>
      <c r="GZ503" s="13"/>
      <c r="HA503" s="13"/>
      <c r="HB503" s="13"/>
      <c r="HC503" s="13"/>
      <c r="HD503" s="13"/>
      <c r="HE503" s="13"/>
      <c r="HF503" s="13"/>
      <c r="HG503" s="13"/>
      <c r="HH503" s="13"/>
      <c r="HI503" s="13"/>
      <c r="HJ503" s="13"/>
      <c r="HK503" s="13"/>
      <c r="HL503" s="13"/>
      <c r="HM503" s="13"/>
      <c r="HN503" s="13"/>
      <c r="HO503" s="13"/>
      <c r="HP503" s="13"/>
      <c r="HQ503" s="13"/>
      <c r="HR503" s="13"/>
      <c r="HS503" s="13"/>
      <c r="HT503" s="13"/>
      <c r="HU503" s="13"/>
      <c r="HV503" s="13"/>
      <c r="HW503" s="13"/>
      <c r="HX503" s="13"/>
      <c r="HY503" s="13"/>
      <c r="HZ503" s="13"/>
      <c r="IA503" s="13"/>
      <c r="IB503" s="13"/>
      <c r="IC503" s="13"/>
      <c r="ID503" s="13"/>
      <c r="IE503" s="13"/>
      <c r="IF503" s="13"/>
      <c r="IG503" s="13"/>
      <c r="IH503" s="13"/>
      <c r="II503" s="13"/>
      <c r="IJ503" s="13"/>
      <c r="IK503" s="13"/>
      <c r="IL503" s="13"/>
      <c r="IM503" s="13"/>
      <c r="IN503" s="13"/>
      <c r="IO503" s="13"/>
      <c r="IP503" s="13"/>
      <c r="IQ503" s="13"/>
      <c r="IR503" s="13"/>
      <c r="IS503" s="13"/>
      <c r="IT503" s="13"/>
      <c r="IU503" s="13"/>
      <c r="IV503" s="13"/>
    </row>
    <row r="504" spans="1:256" s="18" customFormat="1" ht="46.9" customHeight="1" x14ac:dyDescent="0.25">
      <c r="A504" s="194"/>
      <c r="B504" s="250"/>
      <c r="C504" s="225"/>
      <c r="D504" s="199"/>
      <c r="E504" s="148" t="s">
        <v>930</v>
      </c>
      <c r="F504" s="130" t="s">
        <v>115</v>
      </c>
      <c r="G504" s="130" t="s">
        <v>1355</v>
      </c>
      <c r="H504" s="222"/>
      <c r="I504" s="222"/>
      <c r="J504" s="222"/>
      <c r="K504" s="222"/>
      <c r="L504" s="222"/>
      <c r="M504" s="222"/>
      <c r="N504" s="175"/>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c r="GW504" s="13"/>
      <c r="GX504" s="13"/>
      <c r="GY504" s="13"/>
      <c r="GZ504" s="13"/>
      <c r="HA504" s="13"/>
      <c r="HB504" s="13"/>
      <c r="HC504" s="13"/>
      <c r="HD504" s="13"/>
      <c r="HE504" s="13"/>
      <c r="HF504" s="13"/>
      <c r="HG504" s="13"/>
      <c r="HH504" s="13"/>
      <c r="HI504" s="13"/>
      <c r="HJ504" s="13"/>
      <c r="HK504" s="13"/>
      <c r="HL504" s="13"/>
      <c r="HM504" s="13"/>
      <c r="HN504" s="13"/>
      <c r="HO504" s="13"/>
      <c r="HP504" s="13"/>
      <c r="HQ504" s="13"/>
      <c r="HR504" s="13"/>
      <c r="HS504" s="13"/>
      <c r="HT504" s="13"/>
      <c r="HU504" s="13"/>
      <c r="HV504" s="13"/>
      <c r="HW504" s="13"/>
      <c r="HX504" s="13"/>
      <c r="HY504" s="13"/>
      <c r="HZ504" s="13"/>
      <c r="IA504" s="13"/>
      <c r="IB504" s="13"/>
      <c r="IC504" s="13"/>
      <c r="ID504" s="13"/>
      <c r="IE504" s="13"/>
      <c r="IF504" s="13"/>
      <c r="IG504" s="13"/>
      <c r="IH504" s="13"/>
      <c r="II504" s="13"/>
      <c r="IJ504" s="13"/>
      <c r="IK504" s="13"/>
      <c r="IL504" s="13"/>
      <c r="IM504" s="13"/>
      <c r="IN504" s="13"/>
      <c r="IO504" s="13"/>
      <c r="IP504" s="13"/>
      <c r="IQ504" s="13"/>
      <c r="IR504" s="13"/>
      <c r="IS504" s="13"/>
      <c r="IT504" s="13"/>
      <c r="IU504" s="13"/>
      <c r="IV504" s="13"/>
    </row>
    <row r="505" spans="1:256" s="18" customFormat="1" ht="31.5" customHeight="1" x14ac:dyDescent="0.25">
      <c r="A505" s="194"/>
      <c r="B505" s="250"/>
      <c r="C505" s="223" t="s">
        <v>801</v>
      </c>
      <c r="D505" s="198" t="s">
        <v>101</v>
      </c>
      <c r="E505" s="135" t="s">
        <v>991</v>
      </c>
      <c r="F505" s="115" t="s">
        <v>58</v>
      </c>
      <c r="G505" s="115" t="s">
        <v>342</v>
      </c>
      <c r="H505" s="220">
        <v>25030.799999999999</v>
      </c>
      <c r="I505" s="220">
        <v>24784</v>
      </c>
      <c r="J505" s="220">
        <v>18875.7</v>
      </c>
      <c r="K505" s="220">
        <v>18359.2</v>
      </c>
      <c r="L505" s="220">
        <v>18359.2</v>
      </c>
      <c r="M505" s="220">
        <v>18359.2</v>
      </c>
      <c r="N505" s="173" t="s">
        <v>343</v>
      </c>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c r="GW505" s="13"/>
      <c r="GX505" s="13"/>
      <c r="GY505" s="13"/>
      <c r="GZ505" s="13"/>
      <c r="HA505" s="13"/>
      <c r="HB505" s="13"/>
      <c r="HC505" s="13"/>
      <c r="HD505" s="13"/>
      <c r="HE505" s="13"/>
      <c r="HF505" s="13"/>
      <c r="HG505" s="13"/>
      <c r="HH505" s="13"/>
      <c r="HI505" s="13"/>
      <c r="HJ505" s="13"/>
      <c r="HK505" s="13"/>
      <c r="HL505" s="13"/>
      <c r="HM505" s="13"/>
      <c r="HN505" s="13"/>
      <c r="HO505" s="13"/>
      <c r="HP505" s="13"/>
      <c r="HQ505" s="13"/>
      <c r="HR505" s="13"/>
      <c r="HS505" s="13"/>
      <c r="HT505" s="13"/>
      <c r="HU505" s="13"/>
      <c r="HV505" s="13"/>
      <c r="HW505" s="13"/>
      <c r="HX505" s="13"/>
      <c r="HY505" s="13"/>
      <c r="HZ505" s="13"/>
      <c r="IA505" s="13"/>
      <c r="IB505" s="13"/>
      <c r="IC505" s="13"/>
      <c r="ID505" s="13"/>
      <c r="IE505" s="13"/>
      <c r="IF505" s="13"/>
      <c r="IG505" s="13"/>
      <c r="IH505" s="13"/>
      <c r="II505" s="13"/>
      <c r="IJ505" s="13"/>
      <c r="IK505" s="13"/>
      <c r="IL505" s="13"/>
      <c r="IM505" s="13"/>
      <c r="IN505" s="13"/>
      <c r="IO505" s="13"/>
      <c r="IP505" s="13"/>
      <c r="IQ505" s="13"/>
      <c r="IR505" s="13"/>
      <c r="IS505" s="13"/>
      <c r="IT505" s="13"/>
      <c r="IU505" s="13"/>
      <c r="IV505" s="13"/>
    </row>
    <row r="506" spans="1:256" s="18" customFormat="1" ht="48" customHeight="1" x14ac:dyDescent="0.25">
      <c r="A506" s="194"/>
      <c r="B506" s="250"/>
      <c r="C506" s="225"/>
      <c r="D506" s="199"/>
      <c r="E506" s="135" t="s">
        <v>992</v>
      </c>
      <c r="F506" s="115" t="s">
        <v>47</v>
      </c>
      <c r="G506" s="144" t="s">
        <v>1081</v>
      </c>
      <c r="H506" s="222"/>
      <c r="I506" s="222"/>
      <c r="J506" s="222"/>
      <c r="K506" s="222"/>
      <c r="L506" s="222"/>
      <c r="M506" s="222"/>
      <c r="N506" s="175"/>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c r="GW506" s="13"/>
      <c r="GX506" s="13"/>
      <c r="GY506" s="13"/>
      <c r="GZ506" s="13"/>
      <c r="HA506" s="13"/>
      <c r="HB506" s="13"/>
      <c r="HC506" s="13"/>
      <c r="HD506" s="13"/>
      <c r="HE506" s="13"/>
      <c r="HF506" s="13"/>
      <c r="HG506" s="13"/>
      <c r="HH506" s="13"/>
      <c r="HI506" s="13"/>
      <c r="HJ506" s="13"/>
      <c r="HK506" s="13"/>
      <c r="HL506" s="13"/>
      <c r="HM506" s="13"/>
      <c r="HN506" s="13"/>
      <c r="HO506" s="13"/>
      <c r="HP506" s="13"/>
      <c r="HQ506" s="13"/>
      <c r="HR506" s="13"/>
      <c r="HS506" s="13"/>
      <c r="HT506" s="13"/>
      <c r="HU506" s="13"/>
      <c r="HV506" s="13"/>
      <c r="HW506" s="13"/>
      <c r="HX506" s="13"/>
      <c r="HY506" s="13"/>
      <c r="HZ506" s="13"/>
      <c r="IA506" s="13"/>
      <c r="IB506" s="13"/>
      <c r="IC506" s="13"/>
      <c r="ID506" s="13"/>
      <c r="IE506" s="13"/>
      <c r="IF506" s="13"/>
      <c r="IG506" s="13"/>
      <c r="IH506" s="13"/>
      <c r="II506" s="13"/>
      <c r="IJ506" s="13"/>
      <c r="IK506" s="13"/>
      <c r="IL506" s="13"/>
      <c r="IM506" s="13"/>
      <c r="IN506" s="13"/>
      <c r="IO506" s="13"/>
      <c r="IP506" s="13"/>
      <c r="IQ506" s="13"/>
      <c r="IR506" s="13"/>
      <c r="IS506" s="13"/>
      <c r="IT506" s="13"/>
      <c r="IU506" s="13"/>
      <c r="IV506" s="13"/>
    </row>
    <row r="507" spans="1:256" s="18" customFormat="1" ht="31.5" customHeight="1" x14ac:dyDescent="0.25">
      <c r="A507" s="194"/>
      <c r="B507" s="250"/>
      <c r="C507" s="223" t="s">
        <v>802</v>
      </c>
      <c r="D507" s="198" t="s">
        <v>102</v>
      </c>
      <c r="E507" s="135" t="s">
        <v>1077</v>
      </c>
      <c r="F507" s="115" t="s">
        <v>47</v>
      </c>
      <c r="G507" s="144" t="s">
        <v>1078</v>
      </c>
      <c r="H507" s="170">
        <v>11428.5</v>
      </c>
      <c r="I507" s="170">
        <v>11201.5</v>
      </c>
      <c r="J507" s="170">
        <v>5919.1</v>
      </c>
      <c r="K507" s="170">
        <v>4610.7</v>
      </c>
      <c r="L507" s="220">
        <v>4610.7</v>
      </c>
      <c r="M507" s="220">
        <v>4610.7</v>
      </c>
      <c r="N507" s="173" t="s">
        <v>1076</v>
      </c>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c r="GW507" s="13"/>
      <c r="GX507" s="13"/>
      <c r="GY507" s="13"/>
      <c r="GZ507" s="13"/>
      <c r="HA507" s="13"/>
      <c r="HB507" s="13"/>
      <c r="HC507" s="13"/>
      <c r="HD507" s="13"/>
      <c r="HE507" s="13"/>
      <c r="HF507" s="13"/>
      <c r="HG507" s="13"/>
      <c r="HH507" s="13"/>
      <c r="HI507" s="13"/>
      <c r="HJ507" s="13"/>
      <c r="HK507" s="13"/>
      <c r="HL507" s="13"/>
      <c r="HM507" s="13"/>
      <c r="HN507" s="13"/>
      <c r="HO507" s="13"/>
      <c r="HP507" s="13"/>
      <c r="HQ507" s="13"/>
      <c r="HR507" s="13"/>
      <c r="HS507" s="13"/>
      <c r="HT507" s="13"/>
      <c r="HU507" s="13"/>
      <c r="HV507" s="13"/>
      <c r="HW507" s="13"/>
      <c r="HX507" s="13"/>
      <c r="HY507" s="13"/>
      <c r="HZ507" s="13"/>
      <c r="IA507" s="13"/>
      <c r="IB507" s="13"/>
      <c r="IC507" s="13"/>
      <c r="ID507" s="13"/>
      <c r="IE507" s="13"/>
      <c r="IF507" s="13"/>
      <c r="IG507" s="13"/>
      <c r="IH507" s="13"/>
      <c r="II507" s="13"/>
      <c r="IJ507" s="13"/>
      <c r="IK507" s="13"/>
      <c r="IL507" s="13"/>
      <c r="IM507" s="13"/>
      <c r="IN507" s="13"/>
      <c r="IO507" s="13"/>
      <c r="IP507" s="13"/>
      <c r="IQ507" s="13"/>
      <c r="IR507" s="13"/>
      <c r="IS507" s="13"/>
      <c r="IT507" s="13"/>
      <c r="IU507" s="13"/>
      <c r="IV507" s="13"/>
    </row>
    <row r="508" spans="1:256" s="18" customFormat="1" ht="54" customHeight="1" x14ac:dyDescent="0.25">
      <c r="A508" s="194"/>
      <c r="B508" s="250"/>
      <c r="C508" s="225"/>
      <c r="D508" s="199"/>
      <c r="E508" s="148" t="s">
        <v>271</v>
      </c>
      <c r="F508" s="115" t="s">
        <v>115</v>
      </c>
      <c r="G508" s="51" t="s">
        <v>1354</v>
      </c>
      <c r="H508" s="172"/>
      <c r="I508" s="172"/>
      <c r="J508" s="172"/>
      <c r="K508" s="172"/>
      <c r="L508" s="222"/>
      <c r="M508" s="222"/>
      <c r="N508" s="175"/>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c r="HT508" s="13"/>
      <c r="HU508" s="13"/>
      <c r="HV508" s="13"/>
      <c r="HW508" s="13"/>
      <c r="HX508" s="13"/>
      <c r="HY508" s="13"/>
      <c r="HZ508" s="13"/>
      <c r="IA508" s="13"/>
      <c r="IB508" s="13"/>
      <c r="IC508" s="13"/>
      <c r="ID508" s="13"/>
      <c r="IE508" s="13"/>
      <c r="IF508" s="13"/>
      <c r="IG508" s="13"/>
      <c r="IH508" s="13"/>
      <c r="II508" s="13"/>
      <c r="IJ508" s="13"/>
      <c r="IK508" s="13"/>
      <c r="IL508" s="13"/>
      <c r="IM508" s="13"/>
      <c r="IN508" s="13"/>
      <c r="IO508" s="13"/>
      <c r="IP508" s="13"/>
      <c r="IQ508" s="13"/>
      <c r="IR508" s="13"/>
      <c r="IS508" s="13"/>
      <c r="IT508" s="13"/>
      <c r="IU508" s="13"/>
      <c r="IV508" s="13"/>
    </row>
    <row r="509" spans="1:256" s="18" customFormat="1" ht="31.5" customHeight="1" x14ac:dyDescent="0.25">
      <c r="A509" s="194"/>
      <c r="B509" s="250"/>
      <c r="C509" s="223" t="s">
        <v>803</v>
      </c>
      <c r="D509" s="198" t="s">
        <v>103</v>
      </c>
      <c r="E509" s="148" t="s">
        <v>1022</v>
      </c>
      <c r="F509" s="130" t="s">
        <v>115</v>
      </c>
      <c r="G509" s="130" t="s">
        <v>225</v>
      </c>
      <c r="H509" s="220">
        <v>21402.2</v>
      </c>
      <c r="I509" s="220">
        <v>21385</v>
      </c>
      <c r="J509" s="220">
        <v>16826.2</v>
      </c>
      <c r="K509" s="220">
        <v>15332.7</v>
      </c>
      <c r="L509" s="220">
        <v>15332.7</v>
      </c>
      <c r="M509" s="220">
        <v>15332.7</v>
      </c>
      <c r="N509" s="173" t="s">
        <v>345</v>
      </c>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c r="GW509" s="13"/>
      <c r="GX509" s="13"/>
      <c r="GY509" s="13"/>
      <c r="GZ509" s="13"/>
      <c r="HA509" s="13"/>
      <c r="HB509" s="13"/>
      <c r="HC509" s="13"/>
      <c r="HD509" s="13"/>
      <c r="HE509" s="13"/>
      <c r="HF509" s="13"/>
      <c r="HG509" s="13"/>
      <c r="HH509" s="13"/>
      <c r="HI509" s="13"/>
      <c r="HJ509" s="13"/>
      <c r="HK509" s="13"/>
      <c r="HL509" s="13"/>
      <c r="HM509" s="13"/>
      <c r="HN509" s="13"/>
      <c r="HO509" s="13"/>
      <c r="HP509" s="13"/>
      <c r="HQ509" s="13"/>
      <c r="HR509" s="13"/>
      <c r="HS509" s="13"/>
      <c r="HT509" s="13"/>
      <c r="HU509" s="13"/>
      <c r="HV509" s="13"/>
      <c r="HW509" s="13"/>
      <c r="HX509" s="13"/>
      <c r="HY509" s="13"/>
      <c r="HZ509" s="13"/>
      <c r="IA509" s="13"/>
      <c r="IB509" s="13"/>
      <c r="IC509" s="13"/>
      <c r="ID509" s="13"/>
      <c r="IE509" s="13"/>
      <c r="IF509" s="13"/>
      <c r="IG509" s="13"/>
      <c r="IH509" s="13"/>
      <c r="II509" s="13"/>
      <c r="IJ509" s="13"/>
      <c r="IK509" s="13"/>
      <c r="IL509" s="13"/>
      <c r="IM509" s="13"/>
      <c r="IN509" s="13"/>
      <c r="IO509" s="13"/>
      <c r="IP509" s="13"/>
      <c r="IQ509" s="13"/>
      <c r="IR509" s="13"/>
      <c r="IS509" s="13"/>
      <c r="IT509" s="13"/>
      <c r="IU509" s="13"/>
      <c r="IV509" s="13"/>
    </row>
    <row r="510" spans="1:256" s="18" customFormat="1" ht="48" customHeight="1" x14ac:dyDescent="0.25">
      <c r="A510" s="194"/>
      <c r="B510" s="250"/>
      <c r="C510" s="225"/>
      <c r="D510" s="199"/>
      <c r="E510" s="148" t="s">
        <v>1010</v>
      </c>
      <c r="F510" s="53" t="s">
        <v>115</v>
      </c>
      <c r="G510" s="54" t="s">
        <v>1353</v>
      </c>
      <c r="H510" s="222"/>
      <c r="I510" s="222"/>
      <c r="J510" s="222"/>
      <c r="K510" s="222"/>
      <c r="L510" s="222"/>
      <c r="M510" s="222"/>
      <c r="N510" s="175"/>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c r="HT510" s="13"/>
      <c r="HU510" s="13"/>
      <c r="HV510" s="13"/>
      <c r="HW510" s="13"/>
      <c r="HX510" s="13"/>
      <c r="HY510" s="13"/>
      <c r="HZ510" s="13"/>
      <c r="IA510" s="13"/>
      <c r="IB510" s="13"/>
      <c r="IC510" s="13"/>
      <c r="ID510" s="13"/>
      <c r="IE510" s="13"/>
      <c r="IF510" s="13"/>
      <c r="IG510" s="13"/>
      <c r="IH510" s="13"/>
      <c r="II510" s="13"/>
      <c r="IJ510" s="13"/>
      <c r="IK510" s="13"/>
      <c r="IL510" s="13"/>
      <c r="IM510" s="13"/>
      <c r="IN510" s="13"/>
      <c r="IO510" s="13"/>
      <c r="IP510" s="13"/>
      <c r="IQ510" s="13"/>
      <c r="IR510" s="13"/>
      <c r="IS510" s="13"/>
      <c r="IT510" s="13"/>
      <c r="IU510" s="13"/>
      <c r="IV510" s="13"/>
    </row>
    <row r="511" spans="1:256" s="18" customFormat="1" ht="38.25" customHeight="1" x14ac:dyDescent="0.25">
      <c r="A511" s="194"/>
      <c r="B511" s="250"/>
      <c r="C511" s="223" t="s">
        <v>804</v>
      </c>
      <c r="D511" s="198" t="s">
        <v>104</v>
      </c>
      <c r="E511" s="135" t="s">
        <v>120</v>
      </c>
      <c r="F511" s="115" t="s">
        <v>115</v>
      </c>
      <c r="G511" s="115" t="s">
        <v>1349</v>
      </c>
      <c r="H511" s="220">
        <v>9142.5</v>
      </c>
      <c r="I511" s="220">
        <v>9045.2000000000007</v>
      </c>
      <c r="J511" s="220">
        <v>6588.4</v>
      </c>
      <c r="K511" s="220">
        <v>6134.4</v>
      </c>
      <c r="L511" s="220">
        <v>6134.4</v>
      </c>
      <c r="M511" s="220">
        <v>6134.4</v>
      </c>
      <c r="N511" s="173" t="s">
        <v>348</v>
      </c>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c r="HT511" s="13"/>
      <c r="HU511" s="13"/>
      <c r="HV511" s="13"/>
      <c r="HW511" s="13"/>
      <c r="HX511" s="13"/>
      <c r="HY511" s="13"/>
      <c r="HZ511" s="13"/>
      <c r="IA511" s="13"/>
      <c r="IB511" s="13"/>
      <c r="IC511" s="13"/>
      <c r="ID511" s="13"/>
      <c r="IE511" s="13"/>
      <c r="IF511" s="13"/>
      <c r="IG511" s="13"/>
      <c r="IH511" s="13"/>
      <c r="II511" s="13"/>
      <c r="IJ511" s="13"/>
      <c r="IK511" s="13"/>
      <c r="IL511" s="13"/>
      <c r="IM511" s="13"/>
      <c r="IN511" s="13"/>
      <c r="IO511" s="13"/>
      <c r="IP511" s="13"/>
      <c r="IQ511" s="13"/>
      <c r="IR511" s="13"/>
      <c r="IS511" s="13"/>
      <c r="IT511" s="13"/>
      <c r="IU511" s="13"/>
      <c r="IV511" s="13"/>
    </row>
    <row r="512" spans="1:256" s="18" customFormat="1" ht="36" customHeight="1" x14ac:dyDescent="0.25">
      <c r="A512" s="194"/>
      <c r="B512" s="250"/>
      <c r="C512" s="224"/>
      <c r="D512" s="210"/>
      <c r="E512" s="135" t="s">
        <v>670</v>
      </c>
      <c r="F512" s="115" t="s">
        <v>115</v>
      </c>
      <c r="G512" s="115" t="s">
        <v>647</v>
      </c>
      <c r="H512" s="221"/>
      <c r="I512" s="221"/>
      <c r="J512" s="221"/>
      <c r="K512" s="221"/>
      <c r="L512" s="221"/>
      <c r="M512" s="221"/>
      <c r="N512" s="174"/>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c r="HT512" s="13"/>
      <c r="HU512" s="13"/>
      <c r="HV512" s="13"/>
      <c r="HW512" s="13"/>
      <c r="HX512" s="13"/>
      <c r="HY512" s="13"/>
      <c r="HZ512" s="13"/>
      <c r="IA512" s="13"/>
      <c r="IB512" s="13"/>
      <c r="IC512" s="13"/>
      <c r="ID512" s="13"/>
      <c r="IE512" s="13"/>
      <c r="IF512" s="13"/>
      <c r="IG512" s="13"/>
      <c r="IH512" s="13"/>
      <c r="II512" s="13"/>
      <c r="IJ512" s="13"/>
      <c r="IK512" s="13"/>
      <c r="IL512" s="13"/>
      <c r="IM512" s="13"/>
      <c r="IN512" s="13"/>
      <c r="IO512" s="13"/>
      <c r="IP512" s="13"/>
      <c r="IQ512" s="13"/>
      <c r="IR512" s="13"/>
      <c r="IS512" s="13"/>
      <c r="IT512" s="13"/>
      <c r="IU512" s="13"/>
      <c r="IV512" s="13"/>
    </row>
    <row r="513" spans="1:256" s="18" customFormat="1" ht="48.75" customHeight="1" x14ac:dyDescent="0.25">
      <c r="A513" s="194"/>
      <c r="B513" s="250"/>
      <c r="C513" s="224"/>
      <c r="D513" s="210"/>
      <c r="E513" s="57" t="s">
        <v>463</v>
      </c>
      <c r="F513" s="58" t="s">
        <v>115</v>
      </c>
      <c r="G513" s="152" t="s">
        <v>1350</v>
      </c>
      <c r="H513" s="221"/>
      <c r="I513" s="221"/>
      <c r="J513" s="221"/>
      <c r="K513" s="221"/>
      <c r="L513" s="221"/>
      <c r="M513" s="221"/>
      <c r="N513" s="174"/>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c r="EY513" s="13"/>
      <c r="EZ513" s="13"/>
      <c r="FA513" s="13"/>
      <c r="FB513" s="13"/>
      <c r="FC513" s="13"/>
      <c r="FD513" s="13"/>
      <c r="FE513" s="13"/>
      <c r="FF513" s="13"/>
      <c r="FG513" s="13"/>
      <c r="FH513" s="13"/>
      <c r="FI513" s="13"/>
      <c r="FJ513" s="13"/>
      <c r="FK513" s="13"/>
      <c r="FL513" s="13"/>
      <c r="FM513" s="13"/>
      <c r="FN513" s="13"/>
      <c r="FO513" s="13"/>
      <c r="FP513" s="13"/>
      <c r="FQ513" s="13"/>
      <c r="FR513" s="13"/>
      <c r="FS513" s="13"/>
      <c r="FT513" s="13"/>
      <c r="FU513" s="13"/>
      <c r="FV513" s="13"/>
      <c r="FW513" s="13"/>
      <c r="FX513" s="13"/>
      <c r="FY513" s="13"/>
      <c r="FZ513" s="13"/>
      <c r="GA513" s="13"/>
      <c r="GB513" s="13"/>
      <c r="GC513" s="13"/>
      <c r="GD513" s="13"/>
      <c r="GE513" s="13"/>
      <c r="GF513" s="13"/>
      <c r="GG513" s="13"/>
      <c r="GH513" s="13"/>
      <c r="GI513" s="13"/>
      <c r="GJ513" s="13"/>
      <c r="GK513" s="13"/>
      <c r="GL513" s="13"/>
      <c r="GM513" s="13"/>
      <c r="GN513" s="13"/>
      <c r="GO513" s="13"/>
      <c r="GP513" s="13"/>
      <c r="GQ513" s="13"/>
      <c r="GR513" s="13"/>
      <c r="GS513" s="13"/>
      <c r="GT513" s="13"/>
      <c r="GU513" s="13"/>
      <c r="GV513" s="13"/>
      <c r="GW513" s="13"/>
      <c r="GX513" s="13"/>
      <c r="GY513" s="13"/>
      <c r="GZ513" s="13"/>
      <c r="HA513" s="13"/>
      <c r="HB513" s="13"/>
      <c r="HC513" s="13"/>
      <c r="HD513" s="13"/>
      <c r="HE513" s="13"/>
      <c r="HF513" s="13"/>
      <c r="HG513" s="13"/>
      <c r="HH513" s="13"/>
      <c r="HI513" s="13"/>
      <c r="HJ513" s="13"/>
      <c r="HK513" s="13"/>
      <c r="HL513" s="13"/>
      <c r="HM513" s="13"/>
      <c r="HN513" s="13"/>
      <c r="HO513" s="13"/>
      <c r="HP513" s="13"/>
      <c r="HQ513" s="13"/>
      <c r="HR513" s="13"/>
      <c r="HS513" s="13"/>
      <c r="HT513" s="13"/>
      <c r="HU513" s="13"/>
      <c r="HV513" s="13"/>
      <c r="HW513" s="13"/>
      <c r="HX513" s="13"/>
      <c r="HY513" s="13"/>
      <c r="HZ513" s="13"/>
      <c r="IA513" s="13"/>
      <c r="IB513" s="13"/>
      <c r="IC513" s="13"/>
      <c r="ID513" s="13"/>
      <c r="IE513" s="13"/>
      <c r="IF513" s="13"/>
      <c r="IG513" s="13"/>
      <c r="IH513" s="13"/>
      <c r="II513" s="13"/>
      <c r="IJ513" s="13"/>
      <c r="IK513" s="13"/>
      <c r="IL513" s="13"/>
      <c r="IM513" s="13"/>
      <c r="IN513" s="13"/>
      <c r="IO513" s="13"/>
      <c r="IP513" s="13"/>
      <c r="IQ513" s="13"/>
      <c r="IR513" s="13"/>
      <c r="IS513" s="13"/>
      <c r="IT513" s="13"/>
      <c r="IU513" s="13"/>
      <c r="IV513" s="13"/>
    </row>
    <row r="514" spans="1:256" s="18" customFormat="1" ht="51" customHeight="1" x14ac:dyDescent="0.25">
      <c r="A514" s="194"/>
      <c r="B514" s="250"/>
      <c r="C514" s="225"/>
      <c r="D514" s="199"/>
      <c r="E514" s="80" t="s">
        <v>633</v>
      </c>
      <c r="F514" s="58" t="s">
        <v>115</v>
      </c>
      <c r="G514" s="152" t="s">
        <v>1351</v>
      </c>
      <c r="H514" s="222"/>
      <c r="I514" s="222"/>
      <c r="J514" s="222"/>
      <c r="K514" s="222"/>
      <c r="L514" s="222"/>
      <c r="M514" s="222"/>
      <c r="N514" s="175"/>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c r="HT514" s="13"/>
      <c r="HU514" s="13"/>
      <c r="HV514" s="13"/>
      <c r="HW514" s="13"/>
      <c r="HX514" s="13"/>
      <c r="HY514" s="13"/>
      <c r="HZ514" s="13"/>
      <c r="IA514" s="13"/>
      <c r="IB514" s="13"/>
      <c r="IC514" s="13"/>
      <c r="ID514" s="13"/>
      <c r="IE514" s="13"/>
      <c r="IF514" s="13"/>
      <c r="IG514" s="13"/>
      <c r="IH514" s="13"/>
      <c r="II514" s="13"/>
      <c r="IJ514" s="13"/>
      <c r="IK514" s="13"/>
      <c r="IL514" s="13"/>
      <c r="IM514" s="13"/>
      <c r="IN514" s="13"/>
      <c r="IO514" s="13"/>
      <c r="IP514" s="13"/>
      <c r="IQ514" s="13"/>
      <c r="IR514" s="13"/>
      <c r="IS514" s="13"/>
      <c r="IT514" s="13"/>
      <c r="IU514" s="13"/>
      <c r="IV514" s="13"/>
    </row>
    <row r="515" spans="1:256" s="18" customFormat="1" ht="31.5" customHeight="1" x14ac:dyDescent="0.25">
      <c r="A515" s="194"/>
      <c r="B515" s="250"/>
      <c r="C515" s="223" t="s">
        <v>805</v>
      </c>
      <c r="D515" s="198" t="s">
        <v>106</v>
      </c>
      <c r="E515" s="135" t="s">
        <v>17</v>
      </c>
      <c r="F515" s="115" t="s">
        <v>47</v>
      </c>
      <c r="G515" s="115" t="s">
        <v>260</v>
      </c>
      <c r="H515" s="220">
        <v>6028.3</v>
      </c>
      <c r="I515" s="220">
        <v>5907.3</v>
      </c>
      <c r="J515" s="220">
        <v>4771.8</v>
      </c>
      <c r="K515" s="220">
        <v>4335.2</v>
      </c>
      <c r="L515" s="220">
        <v>4335.2</v>
      </c>
      <c r="M515" s="220">
        <v>4335.2</v>
      </c>
      <c r="N515" s="173" t="s">
        <v>350</v>
      </c>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c r="EY515" s="13"/>
      <c r="EZ515" s="13"/>
      <c r="FA515" s="13"/>
      <c r="FB515" s="13"/>
      <c r="FC515" s="13"/>
      <c r="FD515" s="13"/>
      <c r="FE515" s="13"/>
      <c r="FF515" s="13"/>
      <c r="FG515" s="13"/>
      <c r="FH515" s="13"/>
      <c r="FI515" s="13"/>
      <c r="FJ515" s="13"/>
      <c r="FK515" s="13"/>
      <c r="FL515" s="13"/>
      <c r="FM515" s="13"/>
      <c r="FN515" s="13"/>
      <c r="FO515" s="13"/>
      <c r="FP515" s="13"/>
      <c r="FQ515" s="13"/>
      <c r="FR515" s="13"/>
      <c r="FS515" s="13"/>
      <c r="FT515" s="13"/>
      <c r="FU515" s="13"/>
      <c r="FV515" s="13"/>
      <c r="FW515" s="13"/>
      <c r="FX515" s="13"/>
      <c r="FY515" s="13"/>
      <c r="FZ515" s="13"/>
      <c r="GA515" s="13"/>
      <c r="GB515" s="13"/>
      <c r="GC515" s="13"/>
      <c r="GD515" s="13"/>
      <c r="GE515" s="13"/>
      <c r="GF515" s="13"/>
      <c r="GG515" s="13"/>
      <c r="GH515" s="13"/>
      <c r="GI515" s="13"/>
      <c r="GJ515" s="13"/>
      <c r="GK515" s="13"/>
      <c r="GL515" s="13"/>
      <c r="GM515" s="13"/>
      <c r="GN515" s="13"/>
      <c r="GO515" s="13"/>
      <c r="GP515" s="13"/>
      <c r="GQ515" s="13"/>
      <c r="GR515" s="13"/>
      <c r="GS515" s="13"/>
      <c r="GT515" s="13"/>
      <c r="GU515" s="13"/>
      <c r="GV515" s="13"/>
      <c r="GW515" s="13"/>
      <c r="GX515" s="13"/>
      <c r="GY515" s="13"/>
      <c r="GZ515" s="13"/>
      <c r="HA515" s="13"/>
      <c r="HB515" s="13"/>
      <c r="HC515" s="13"/>
      <c r="HD515" s="13"/>
      <c r="HE515" s="13"/>
      <c r="HF515" s="13"/>
      <c r="HG515" s="13"/>
      <c r="HH515" s="13"/>
      <c r="HI515" s="13"/>
      <c r="HJ515" s="13"/>
      <c r="HK515" s="13"/>
      <c r="HL515" s="13"/>
      <c r="HM515" s="13"/>
      <c r="HN515" s="13"/>
      <c r="HO515" s="13"/>
      <c r="HP515" s="13"/>
      <c r="HQ515" s="13"/>
      <c r="HR515" s="13"/>
      <c r="HS515" s="13"/>
      <c r="HT515" s="13"/>
      <c r="HU515" s="13"/>
      <c r="HV515" s="13"/>
      <c r="HW515" s="13"/>
      <c r="HX515" s="13"/>
      <c r="HY515" s="13"/>
      <c r="HZ515" s="13"/>
      <c r="IA515" s="13"/>
      <c r="IB515" s="13"/>
      <c r="IC515" s="13"/>
      <c r="ID515" s="13"/>
      <c r="IE515" s="13"/>
      <c r="IF515" s="13"/>
      <c r="IG515" s="13"/>
      <c r="IH515" s="13"/>
      <c r="II515" s="13"/>
      <c r="IJ515" s="13"/>
      <c r="IK515" s="13"/>
      <c r="IL515" s="13"/>
      <c r="IM515" s="13"/>
      <c r="IN515" s="13"/>
      <c r="IO515" s="13"/>
      <c r="IP515" s="13"/>
      <c r="IQ515" s="13"/>
      <c r="IR515" s="13"/>
      <c r="IS515" s="13"/>
      <c r="IT515" s="13"/>
      <c r="IU515" s="13"/>
      <c r="IV515" s="13"/>
    </row>
    <row r="516" spans="1:256" s="18" customFormat="1" ht="57" customHeight="1" x14ac:dyDescent="0.25">
      <c r="A516" s="194"/>
      <c r="B516" s="250"/>
      <c r="C516" s="224"/>
      <c r="D516" s="210"/>
      <c r="E516" s="135" t="s">
        <v>495</v>
      </c>
      <c r="F516" s="115" t="s">
        <v>47</v>
      </c>
      <c r="G516" s="115" t="s">
        <v>1352</v>
      </c>
      <c r="H516" s="221"/>
      <c r="I516" s="221"/>
      <c r="J516" s="221"/>
      <c r="K516" s="221"/>
      <c r="L516" s="221"/>
      <c r="M516" s="221"/>
      <c r="N516" s="174"/>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c r="HT516" s="13"/>
      <c r="HU516" s="13"/>
      <c r="HV516" s="13"/>
      <c r="HW516" s="13"/>
      <c r="HX516" s="13"/>
      <c r="HY516" s="13"/>
      <c r="HZ516" s="13"/>
      <c r="IA516" s="13"/>
      <c r="IB516" s="13"/>
      <c r="IC516" s="13"/>
      <c r="ID516" s="13"/>
      <c r="IE516" s="13"/>
      <c r="IF516" s="13"/>
      <c r="IG516" s="13"/>
      <c r="IH516" s="13"/>
      <c r="II516" s="13"/>
      <c r="IJ516" s="13"/>
      <c r="IK516" s="13"/>
      <c r="IL516" s="13"/>
      <c r="IM516" s="13"/>
      <c r="IN516" s="13"/>
      <c r="IO516" s="13"/>
      <c r="IP516" s="13"/>
      <c r="IQ516" s="13"/>
      <c r="IR516" s="13"/>
      <c r="IS516" s="13"/>
      <c r="IT516" s="13"/>
      <c r="IU516" s="13"/>
      <c r="IV516" s="13"/>
    </row>
    <row r="517" spans="1:256" s="18" customFormat="1" ht="46.5" customHeight="1" x14ac:dyDescent="0.25">
      <c r="A517" s="194"/>
      <c r="B517" s="250"/>
      <c r="C517" s="223" t="s">
        <v>806</v>
      </c>
      <c r="D517" s="198" t="s">
        <v>107</v>
      </c>
      <c r="E517" s="148" t="s">
        <v>506</v>
      </c>
      <c r="F517" s="130" t="s">
        <v>115</v>
      </c>
      <c r="G517" s="130" t="s">
        <v>1567</v>
      </c>
      <c r="H517" s="220">
        <v>4434.3</v>
      </c>
      <c r="I517" s="220">
        <v>3678.1</v>
      </c>
      <c r="J517" s="220">
        <v>0</v>
      </c>
      <c r="K517" s="220">
        <v>0</v>
      </c>
      <c r="L517" s="220">
        <v>0</v>
      </c>
      <c r="M517" s="220">
        <v>0</v>
      </c>
      <c r="N517" s="252" t="s">
        <v>349</v>
      </c>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c r="EY517" s="13"/>
      <c r="EZ517" s="13"/>
      <c r="FA517" s="13"/>
      <c r="FB517" s="13"/>
      <c r="FC517" s="13"/>
      <c r="FD517" s="13"/>
      <c r="FE517" s="13"/>
      <c r="FF517" s="13"/>
      <c r="FG517" s="13"/>
      <c r="FH517" s="13"/>
      <c r="FI517" s="13"/>
      <c r="FJ517" s="13"/>
      <c r="FK517" s="13"/>
      <c r="FL517" s="13"/>
      <c r="FM517" s="13"/>
      <c r="FN517" s="13"/>
      <c r="FO517" s="13"/>
      <c r="FP517" s="13"/>
      <c r="FQ517" s="13"/>
      <c r="FR517" s="13"/>
      <c r="FS517" s="13"/>
      <c r="FT517" s="13"/>
      <c r="FU517" s="13"/>
      <c r="FV517" s="13"/>
      <c r="FW517" s="13"/>
      <c r="FX517" s="13"/>
      <c r="FY517" s="13"/>
      <c r="FZ517" s="13"/>
      <c r="GA517" s="13"/>
      <c r="GB517" s="13"/>
      <c r="GC517" s="13"/>
      <c r="GD517" s="13"/>
      <c r="GE517" s="13"/>
      <c r="GF517" s="13"/>
      <c r="GG517" s="13"/>
      <c r="GH517" s="13"/>
      <c r="GI517" s="13"/>
      <c r="GJ517" s="13"/>
      <c r="GK517" s="13"/>
      <c r="GL517" s="13"/>
      <c r="GM517" s="13"/>
      <c r="GN517" s="13"/>
      <c r="GO517" s="13"/>
      <c r="GP517" s="13"/>
      <c r="GQ517" s="13"/>
      <c r="GR517" s="13"/>
      <c r="GS517" s="13"/>
      <c r="GT517" s="13"/>
      <c r="GU517" s="13"/>
      <c r="GV517" s="13"/>
      <c r="GW517" s="13"/>
      <c r="GX517" s="13"/>
      <c r="GY517" s="13"/>
      <c r="GZ517" s="13"/>
      <c r="HA517" s="13"/>
      <c r="HB517" s="13"/>
      <c r="HC517" s="13"/>
      <c r="HD517" s="13"/>
      <c r="HE517" s="13"/>
      <c r="HF517" s="13"/>
      <c r="HG517" s="13"/>
      <c r="HH517" s="13"/>
      <c r="HI517" s="13"/>
      <c r="HJ517" s="13"/>
      <c r="HK517" s="13"/>
      <c r="HL517" s="13"/>
      <c r="HM517" s="13"/>
      <c r="HN517" s="13"/>
      <c r="HO517" s="13"/>
      <c r="HP517" s="13"/>
      <c r="HQ517" s="13"/>
      <c r="HR517" s="13"/>
      <c r="HS517" s="13"/>
      <c r="HT517" s="13"/>
      <c r="HU517" s="13"/>
      <c r="HV517" s="13"/>
      <c r="HW517" s="13"/>
      <c r="HX517" s="13"/>
      <c r="HY517" s="13"/>
      <c r="HZ517" s="13"/>
      <c r="IA517" s="13"/>
      <c r="IB517" s="13"/>
      <c r="IC517" s="13"/>
      <c r="ID517" s="13"/>
      <c r="IE517" s="13"/>
      <c r="IF517" s="13"/>
      <c r="IG517" s="13"/>
      <c r="IH517" s="13"/>
      <c r="II517" s="13"/>
      <c r="IJ517" s="13"/>
      <c r="IK517" s="13"/>
      <c r="IL517" s="13"/>
      <c r="IM517" s="13"/>
      <c r="IN517" s="13"/>
      <c r="IO517" s="13"/>
      <c r="IP517" s="13"/>
      <c r="IQ517" s="13"/>
      <c r="IR517" s="13"/>
      <c r="IS517" s="13"/>
      <c r="IT517" s="13"/>
      <c r="IU517" s="13"/>
      <c r="IV517" s="13"/>
    </row>
    <row r="518" spans="1:256" s="18" customFormat="1" ht="44.25" customHeight="1" x14ac:dyDescent="0.25">
      <c r="A518" s="194"/>
      <c r="B518" s="250"/>
      <c r="C518" s="224"/>
      <c r="D518" s="210"/>
      <c r="E518" s="148" t="s">
        <v>1359</v>
      </c>
      <c r="F518" s="130" t="s">
        <v>115</v>
      </c>
      <c r="G518" s="130" t="s">
        <v>1568</v>
      </c>
      <c r="H518" s="221"/>
      <c r="I518" s="221"/>
      <c r="J518" s="221"/>
      <c r="K518" s="221"/>
      <c r="L518" s="221"/>
      <c r="M518" s="221"/>
      <c r="N518" s="338"/>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c r="EY518" s="13"/>
      <c r="EZ518" s="13"/>
      <c r="FA518" s="13"/>
      <c r="FB518" s="13"/>
      <c r="FC518" s="13"/>
      <c r="FD518" s="13"/>
      <c r="FE518" s="13"/>
      <c r="FF518" s="13"/>
      <c r="FG518" s="13"/>
      <c r="FH518" s="13"/>
      <c r="FI518" s="13"/>
      <c r="FJ518" s="13"/>
      <c r="FK518" s="13"/>
      <c r="FL518" s="13"/>
      <c r="FM518" s="13"/>
      <c r="FN518" s="13"/>
      <c r="FO518" s="13"/>
      <c r="FP518" s="13"/>
      <c r="FQ518" s="13"/>
      <c r="FR518" s="13"/>
      <c r="FS518" s="13"/>
      <c r="FT518" s="13"/>
      <c r="FU518" s="13"/>
      <c r="FV518" s="13"/>
      <c r="FW518" s="13"/>
      <c r="FX518" s="13"/>
      <c r="FY518" s="13"/>
      <c r="FZ518" s="13"/>
      <c r="GA518" s="13"/>
      <c r="GB518" s="13"/>
      <c r="GC518" s="13"/>
      <c r="GD518" s="13"/>
      <c r="GE518" s="13"/>
      <c r="GF518" s="13"/>
      <c r="GG518" s="13"/>
      <c r="GH518" s="13"/>
      <c r="GI518" s="13"/>
      <c r="GJ518" s="13"/>
      <c r="GK518" s="13"/>
      <c r="GL518" s="13"/>
      <c r="GM518" s="13"/>
      <c r="GN518" s="13"/>
      <c r="GO518" s="13"/>
      <c r="GP518" s="13"/>
      <c r="GQ518" s="13"/>
      <c r="GR518" s="13"/>
      <c r="GS518" s="13"/>
      <c r="GT518" s="13"/>
      <c r="GU518" s="13"/>
      <c r="GV518" s="13"/>
      <c r="GW518" s="13"/>
      <c r="GX518" s="13"/>
      <c r="GY518" s="13"/>
      <c r="GZ518" s="13"/>
      <c r="HA518" s="13"/>
      <c r="HB518" s="13"/>
      <c r="HC518" s="13"/>
      <c r="HD518" s="13"/>
      <c r="HE518" s="13"/>
      <c r="HF518" s="13"/>
      <c r="HG518" s="13"/>
      <c r="HH518" s="13"/>
      <c r="HI518" s="13"/>
      <c r="HJ518" s="13"/>
      <c r="HK518" s="13"/>
      <c r="HL518" s="13"/>
      <c r="HM518" s="13"/>
      <c r="HN518" s="13"/>
      <c r="HO518" s="13"/>
      <c r="HP518" s="13"/>
      <c r="HQ518" s="13"/>
      <c r="HR518" s="13"/>
      <c r="HS518" s="13"/>
      <c r="HT518" s="13"/>
      <c r="HU518" s="13"/>
      <c r="HV518" s="13"/>
      <c r="HW518" s="13"/>
      <c r="HX518" s="13"/>
      <c r="HY518" s="13"/>
      <c r="HZ518" s="13"/>
      <c r="IA518" s="13"/>
      <c r="IB518" s="13"/>
      <c r="IC518" s="13"/>
      <c r="ID518" s="13"/>
      <c r="IE518" s="13"/>
      <c r="IF518" s="13"/>
      <c r="IG518" s="13"/>
      <c r="IH518" s="13"/>
      <c r="II518" s="13"/>
      <c r="IJ518" s="13"/>
      <c r="IK518" s="13"/>
      <c r="IL518" s="13"/>
      <c r="IM518" s="13"/>
      <c r="IN518" s="13"/>
      <c r="IO518" s="13"/>
      <c r="IP518" s="13"/>
      <c r="IQ518" s="13"/>
      <c r="IR518" s="13"/>
      <c r="IS518" s="13"/>
      <c r="IT518" s="13"/>
      <c r="IU518" s="13"/>
      <c r="IV518" s="13"/>
    </row>
    <row r="519" spans="1:256" s="18" customFormat="1" ht="49.5" customHeight="1" x14ac:dyDescent="0.25">
      <c r="A519" s="194"/>
      <c r="B519" s="250"/>
      <c r="C519" s="225"/>
      <c r="D519" s="199"/>
      <c r="E519" s="135" t="s">
        <v>972</v>
      </c>
      <c r="F519" s="115" t="s">
        <v>115</v>
      </c>
      <c r="G519" s="115" t="s">
        <v>1356</v>
      </c>
      <c r="H519" s="222"/>
      <c r="I519" s="222"/>
      <c r="J519" s="222"/>
      <c r="K519" s="222"/>
      <c r="L519" s="222"/>
      <c r="M519" s="222"/>
      <c r="N519" s="25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c r="EY519" s="13"/>
      <c r="EZ519" s="13"/>
      <c r="FA519" s="13"/>
      <c r="FB519" s="13"/>
      <c r="FC519" s="13"/>
      <c r="FD519" s="13"/>
      <c r="FE519" s="13"/>
      <c r="FF519" s="13"/>
      <c r="FG519" s="13"/>
      <c r="FH519" s="13"/>
      <c r="FI519" s="13"/>
      <c r="FJ519" s="13"/>
      <c r="FK519" s="13"/>
      <c r="FL519" s="13"/>
      <c r="FM519" s="13"/>
      <c r="FN519" s="13"/>
      <c r="FO519" s="13"/>
      <c r="FP519" s="13"/>
      <c r="FQ519" s="13"/>
      <c r="FR519" s="13"/>
      <c r="FS519" s="13"/>
      <c r="FT519" s="13"/>
      <c r="FU519" s="13"/>
      <c r="FV519" s="13"/>
      <c r="FW519" s="13"/>
      <c r="FX519" s="13"/>
      <c r="FY519" s="13"/>
      <c r="FZ519" s="13"/>
      <c r="GA519" s="13"/>
      <c r="GB519" s="13"/>
      <c r="GC519" s="13"/>
      <c r="GD519" s="13"/>
      <c r="GE519" s="13"/>
      <c r="GF519" s="13"/>
      <c r="GG519" s="13"/>
      <c r="GH519" s="13"/>
      <c r="GI519" s="13"/>
      <c r="GJ519" s="13"/>
      <c r="GK519" s="13"/>
      <c r="GL519" s="13"/>
      <c r="GM519" s="13"/>
      <c r="GN519" s="13"/>
      <c r="GO519" s="13"/>
      <c r="GP519" s="13"/>
      <c r="GQ519" s="13"/>
      <c r="GR519" s="13"/>
      <c r="GS519" s="13"/>
      <c r="GT519" s="13"/>
      <c r="GU519" s="13"/>
      <c r="GV519" s="13"/>
      <c r="GW519" s="13"/>
      <c r="GX519" s="13"/>
      <c r="GY519" s="13"/>
      <c r="GZ519" s="13"/>
      <c r="HA519" s="13"/>
      <c r="HB519" s="13"/>
      <c r="HC519" s="13"/>
      <c r="HD519" s="13"/>
      <c r="HE519" s="13"/>
      <c r="HF519" s="13"/>
      <c r="HG519" s="13"/>
      <c r="HH519" s="13"/>
      <c r="HI519" s="13"/>
      <c r="HJ519" s="13"/>
      <c r="HK519" s="13"/>
      <c r="HL519" s="13"/>
      <c r="HM519" s="13"/>
      <c r="HN519" s="13"/>
      <c r="HO519" s="13"/>
      <c r="HP519" s="13"/>
      <c r="HQ519" s="13"/>
      <c r="HR519" s="13"/>
      <c r="HS519" s="13"/>
      <c r="HT519" s="13"/>
      <c r="HU519" s="13"/>
      <c r="HV519" s="13"/>
      <c r="HW519" s="13"/>
      <c r="HX519" s="13"/>
      <c r="HY519" s="13"/>
      <c r="HZ519" s="13"/>
      <c r="IA519" s="13"/>
      <c r="IB519" s="13"/>
      <c r="IC519" s="13"/>
      <c r="ID519" s="13"/>
      <c r="IE519" s="13"/>
      <c r="IF519" s="13"/>
      <c r="IG519" s="13"/>
      <c r="IH519" s="13"/>
      <c r="II519" s="13"/>
      <c r="IJ519" s="13"/>
      <c r="IK519" s="13"/>
      <c r="IL519" s="13"/>
      <c r="IM519" s="13"/>
      <c r="IN519" s="13"/>
      <c r="IO519" s="13"/>
      <c r="IP519" s="13"/>
      <c r="IQ519" s="13"/>
      <c r="IR519" s="13"/>
      <c r="IS519" s="13"/>
      <c r="IT519" s="13"/>
      <c r="IU519" s="13"/>
      <c r="IV519" s="13"/>
    </row>
    <row r="520" spans="1:256" s="18" customFormat="1" ht="33" customHeight="1" x14ac:dyDescent="0.25">
      <c r="A520" s="194"/>
      <c r="B520" s="250"/>
      <c r="C520" s="223" t="s">
        <v>1207</v>
      </c>
      <c r="D520" s="198" t="s">
        <v>118</v>
      </c>
      <c r="E520" s="148" t="s">
        <v>948</v>
      </c>
      <c r="F520" s="130" t="s">
        <v>115</v>
      </c>
      <c r="G520" s="130" t="s">
        <v>352</v>
      </c>
      <c r="H520" s="220">
        <v>11471.4</v>
      </c>
      <c r="I520" s="220">
        <v>11464.9</v>
      </c>
      <c r="J520" s="220">
        <v>11357.7</v>
      </c>
      <c r="K520" s="220">
        <v>11266.8</v>
      </c>
      <c r="L520" s="220">
        <v>11266.8</v>
      </c>
      <c r="M520" s="220">
        <v>11266.8</v>
      </c>
      <c r="N520" s="252" t="s">
        <v>353</v>
      </c>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c r="EY520" s="13"/>
      <c r="EZ520" s="13"/>
      <c r="FA520" s="13"/>
      <c r="FB520" s="13"/>
      <c r="FC520" s="13"/>
      <c r="FD520" s="13"/>
      <c r="FE520" s="13"/>
      <c r="FF520" s="13"/>
      <c r="FG520" s="13"/>
      <c r="FH520" s="13"/>
      <c r="FI520" s="13"/>
      <c r="FJ520" s="13"/>
      <c r="FK520" s="13"/>
      <c r="FL520" s="13"/>
      <c r="FM520" s="13"/>
      <c r="FN520" s="13"/>
      <c r="FO520" s="13"/>
      <c r="FP520" s="13"/>
      <c r="FQ520" s="13"/>
      <c r="FR520" s="13"/>
      <c r="FS520" s="13"/>
      <c r="FT520" s="13"/>
      <c r="FU520" s="13"/>
      <c r="FV520" s="13"/>
      <c r="FW520" s="13"/>
      <c r="FX520" s="13"/>
      <c r="FY520" s="13"/>
      <c r="FZ520" s="13"/>
      <c r="GA520" s="13"/>
      <c r="GB520" s="13"/>
      <c r="GC520" s="13"/>
      <c r="GD520" s="13"/>
      <c r="GE520" s="13"/>
      <c r="GF520" s="13"/>
      <c r="GG520" s="13"/>
      <c r="GH520" s="13"/>
      <c r="GI520" s="13"/>
      <c r="GJ520" s="13"/>
      <c r="GK520" s="13"/>
      <c r="GL520" s="13"/>
      <c r="GM520" s="13"/>
      <c r="GN520" s="13"/>
      <c r="GO520" s="13"/>
      <c r="GP520" s="13"/>
      <c r="GQ520" s="13"/>
      <c r="GR520" s="13"/>
      <c r="GS520" s="13"/>
      <c r="GT520" s="13"/>
      <c r="GU520" s="13"/>
      <c r="GV520" s="13"/>
      <c r="GW520" s="13"/>
      <c r="GX520" s="13"/>
      <c r="GY520" s="13"/>
      <c r="GZ520" s="13"/>
      <c r="HA520" s="13"/>
      <c r="HB520" s="13"/>
      <c r="HC520" s="13"/>
      <c r="HD520" s="13"/>
      <c r="HE520" s="13"/>
      <c r="HF520" s="13"/>
      <c r="HG520" s="13"/>
      <c r="HH520" s="13"/>
      <c r="HI520" s="13"/>
      <c r="HJ520" s="13"/>
      <c r="HK520" s="13"/>
      <c r="HL520" s="13"/>
      <c r="HM520" s="13"/>
      <c r="HN520" s="13"/>
      <c r="HO520" s="13"/>
      <c r="HP520" s="13"/>
      <c r="HQ520" s="13"/>
      <c r="HR520" s="13"/>
      <c r="HS520" s="13"/>
      <c r="HT520" s="13"/>
      <c r="HU520" s="13"/>
      <c r="HV520" s="13"/>
      <c r="HW520" s="13"/>
      <c r="HX520" s="13"/>
      <c r="HY520" s="13"/>
      <c r="HZ520" s="13"/>
      <c r="IA520" s="13"/>
      <c r="IB520" s="13"/>
      <c r="IC520" s="13"/>
      <c r="ID520" s="13"/>
      <c r="IE520" s="13"/>
      <c r="IF520" s="13"/>
      <c r="IG520" s="13"/>
      <c r="IH520" s="13"/>
      <c r="II520" s="13"/>
      <c r="IJ520" s="13"/>
      <c r="IK520" s="13"/>
      <c r="IL520" s="13"/>
      <c r="IM520" s="13"/>
      <c r="IN520" s="13"/>
      <c r="IO520" s="13"/>
      <c r="IP520" s="13"/>
      <c r="IQ520" s="13"/>
      <c r="IR520" s="13"/>
      <c r="IS520" s="13"/>
      <c r="IT520" s="13"/>
      <c r="IU520" s="13"/>
      <c r="IV520" s="13"/>
    </row>
    <row r="521" spans="1:256" s="18" customFormat="1" ht="49.5" customHeight="1" x14ac:dyDescent="0.25">
      <c r="A521" s="167"/>
      <c r="B521" s="251"/>
      <c r="C521" s="225"/>
      <c r="D521" s="199"/>
      <c r="E521" s="148" t="s">
        <v>524</v>
      </c>
      <c r="F521" s="130" t="s">
        <v>115</v>
      </c>
      <c r="G521" s="130" t="s">
        <v>373</v>
      </c>
      <c r="H521" s="222"/>
      <c r="I521" s="222"/>
      <c r="J521" s="222"/>
      <c r="K521" s="222"/>
      <c r="L521" s="222"/>
      <c r="M521" s="222"/>
      <c r="N521" s="25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c r="EY521" s="13"/>
      <c r="EZ521" s="13"/>
      <c r="FA521" s="13"/>
      <c r="FB521" s="13"/>
      <c r="FC521" s="13"/>
      <c r="FD521" s="13"/>
      <c r="FE521" s="13"/>
      <c r="FF521" s="13"/>
      <c r="FG521" s="13"/>
      <c r="FH521" s="13"/>
      <c r="FI521" s="13"/>
      <c r="FJ521" s="13"/>
      <c r="FK521" s="13"/>
      <c r="FL521" s="13"/>
      <c r="FM521" s="13"/>
      <c r="FN521" s="13"/>
      <c r="FO521" s="13"/>
      <c r="FP521" s="13"/>
      <c r="FQ521" s="13"/>
      <c r="FR521" s="13"/>
      <c r="FS521" s="13"/>
      <c r="FT521" s="13"/>
      <c r="FU521" s="13"/>
      <c r="FV521" s="13"/>
      <c r="FW521" s="13"/>
      <c r="FX521" s="13"/>
      <c r="FY521" s="13"/>
      <c r="FZ521" s="13"/>
      <c r="GA521" s="13"/>
      <c r="GB521" s="13"/>
      <c r="GC521" s="13"/>
      <c r="GD521" s="13"/>
      <c r="GE521" s="13"/>
      <c r="GF521" s="13"/>
      <c r="GG521" s="13"/>
      <c r="GH521" s="13"/>
      <c r="GI521" s="13"/>
      <c r="GJ521" s="13"/>
      <c r="GK521" s="13"/>
      <c r="GL521" s="13"/>
      <c r="GM521" s="13"/>
      <c r="GN521" s="13"/>
      <c r="GO521" s="13"/>
      <c r="GP521" s="13"/>
      <c r="GQ521" s="13"/>
      <c r="GR521" s="13"/>
      <c r="GS521" s="13"/>
      <c r="GT521" s="13"/>
      <c r="GU521" s="13"/>
      <c r="GV521" s="13"/>
      <c r="GW521" s="13"/>
      <c r="GX521" s="13"/>
      <c r="GY521" s="13"/>
      <c r="GZ521" s="13"/>
      <c r="HA521" s="13"/>
      <c r="HB521" s="13"/>
      <c r="HC521" s="13"/>
      <c r="HD521" s="13"/>
      <c r="HE521" s="13"/>
      <c r="HF521" s="13"/>
      <c r="HG521" s="13"/>
      <c r="HH521" s="13"/>
      <c r="HI521" s="13"/>
      <c r="HJ521" s="13"/>
      <c r="HK521" s="13"/>
      <c r="HL521" s="13"/>
      <c r="HM521" s="13"/>
      <c r="HN521" s="13"/>
      <c r="HO521" s="13"/>
      <c r="HP521" s="13"/>
      <c r="HQ521" s="13"/>
      <c r="HR521" s="13"/>
      <c r="HS521" s="13"/>
      <c r="HT521" s="13"/>
      <c r="HU521" s="13"/>
      <c r="HV521" s="13"/>
      <c r="HW521" s="13"/>
      <c r="HX521" s="13"/>
      <c r="HY521" s="13"/>
      <c r="HZ521" s="13"/>
      <c r="IA521" s="13"/>
      <c r="IB521" s="13"/>
      <c r="IC521" s="13"/>
      <c r="ID521" s="13"/>
      <c r="IE521" s="13"/>
      <c r="IF521" s="13"/>
      <c r="IG521" s="13"/>
      <c r="IH521" s="13"/>
      <c r="II521" s="13"/>
      <c r="IJ521" s="13"/>
      <c r="IK521" s="13"/>
      <c r="IL521" s="13"/>
      <c r="IM521" s="13"/>
      <c r="IN521" s="13"/>
      <c r="IO521" s="13"/>
      <c r="IP521" s="13"/>
      <c r="IQ521" s="13"/>
      <c r="IR521" s="13"/>
      <c r="IS521" s="13"/>
      <c r="IT521" s="13"/>
      <c r="IU521" s="13"/>
      <c r="IV521" s="13"/>
    </row>
    <row r="522" spans="1:256" s="18" customFormat="1" ht="22.15" customHeight="1" x14ac:dyDescent="0.25">
      <c r="A522" s="166" t="s">
        <v>882</v>
      </c>
      <c r="B522" s="249" t="s">
        <v>539</v>
      </c>
      <c r="C522" s="223" t="s">
        <v>810</v>
      </c>
      <c r="D522" s="223" t="s">
        <v>1212</v>
      </c>
      <c r="E522" s="184" t="s">
        <v>427</v>
      </c>
      <c r="F522" s="346" t="s">
        <v>1569</v>
      </c>
      <c r="G522" s="348" t="s">
        <v>1570</v>
      </c>
      <c r="H522" s="170">
        <f>SUM(H530:H619)</f>
        <v>329460</v>
      </c>
      <c r="I522" s="170">
        <f t="shared" ref="I522:M522" si="24">SUM(I530:I619)</f>
        <v>264132.5</v>
      </c>
      <c r="J522" s="170">
        <f t="shared" si="24"/>
        <v>369354.10000000003</v>
      </c>
      <c r="K522" s="170">
        <f t="shared" si="24"/>
        <v>367885.1</v>
      </c>
      <c r="L522" s="170">
        <f t="shared" si="24"/>
        <v>382275.20000000007</v>
      </c>
      <c r="M522" s="170">
        <f t="shared" si="24"/>
        <v>404624.1</v>
      </c>
      <c r="N522" s="280"/>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c r="EY522" s="13"/>
      <c r="EZ522" s="13"/>
      <c r="FA522" s="13"/>
      <c r="FB522" s="13"/>
      <c r="FC522" s="13"/>
      <c r="FD522" s="13"/>
      <c r="FE522" s="13"/>
      <c r="FF522" s="13"/>
      <c r="FG522" s="13"/>
      <c r="FH522" s="13"/>
      <c r="FI522" s="13"/>
      <c r="FJ522" s="13"/>
      <c r="FK522" s="13"/>
      <c r="FL522" s="13"/>
      <c r="FM522" s="13"/>
      <c r="FN522" s="13"/>
      <c r="FO522" s="13"/>
      <c r="FP522" s="13"/>
      <c r="FQ522" s="13"/>
      <c r="FR522" s="13"/>
      <c r="FS522" s="13"/>
      <c r="FT522" s="13"/>
      <c r="FU522" s="13"/>
      <c r="FV522" s="13"/>
      <c r="FW522" s="13"/>
      <c r="FX522" s="13"/>
      <c r="FY522" s="13"/>
      <c r="FZ522" s="13"/>
      <c r="GA522" s="13"/>
      <c r="GB522" s="13"/>
      <c r="GC522" s="13"/>
      <c r="GD522" s="13"/>
      <c r="GE522" s="13"/>
      <c r="GF522" s="13"/>
      <c r="GG522" s="13"/>
      <c r="GH522" s="13"/>
      <c r="GI522" s="13"/>
      <c r="GJ522" s="13"/>
      <c r="GK522" s="13"/>
      <c r="GL522" s="13"/>
      <c r="GM522" s="13"/>
      <c r="GN522" s="13"/>
      <c r="GO522" s="13"/>
      <c r="GP522" s="13"/>
      <c r="GQ522" s="13"/>
      <c r="GR522" s="13"/>
      <c r="GS522" s="13"/>
      <c r="GT522" s="13"/>
      <c r="GU522" s="13"/>
      <c r="GV522" s="13"/>
      <c r="GW522" s="13"/>
      <c r="GX522" s="13"/>
      <c r="GY522" s="13"/>
      <c r="GZ522" s="13"/>
      <c r="HA522" s="13"/>
      <c r="HB522" s="13"/>
      <c r="HC522" s="13"/>
      <c r="HD522" s="13"/>
      <c r="HE522" s="13"/>
      <c r="HF522" s="13"/>
      <c r="HG522" s="13"/>
      <c r="HH522" s="13"/>
      <c r="HI522" s="13"/>
      <c r="HJ522" s="13"/>
      <c r="HK522" s="13"/>
      <c r="HL522" s="13"/>
      <c r="HM522" s="13"/>
      <c r="HN522" s="13"/>
      <c r="HO522" s="13"/>
      <c r="HP522" s="13"/>
      <c r="HQ522" s="13"/>
      <c r="HR522" s="13"/>
      <c r="HS522" s="13"/>
      <c r="HT522" s="13"/>
      <c r="HU522" s="13"/>
      <c r="HV522" s="13"/>
      <c r="HW522" s="13"/>
      <c r="HX522" s="13"/>
      <c r="HY522" s="13"/>
      <c r="HZ522" s="13"/>
      <c r="IA522" s="13"/>
      <c r="IB522" s="13"/>
      <c r="IC522" s="13"/>
      <c r="ID522" s="13"/>
      <c r="IE522" s="13"/>
      <c r="IF522" s="13"/>
      <c r="IG522" s="13"/>
      <c r="IH522" s="13"/>
      <c r="II522" s="13"/>
      <c r="IJ522" s="13"/>
      <c r="IK522" s="13"/>
      <c r="IL522" s="13"/>
      <c r="IM522" s="13"/>
      <c r="IN522" s="13"/>
      <c r="IO522" s="13"/>
      <c r="IP522" s="13"/>
      <c r="IQ522" s="13"/>
      <c r="IR522" s="13"/>
      <c r="IS522" s="13"/>
      <c r="IT522" s="13"/>
      <c r="IU522" s="13"/>
      <c r="IV522" s="13"/>
    </row>
    <row r="523" spans="1:256" s="18" customFormat="1" ht="24.6" customHeight="1" x14ac:dyDescent="0.25">
      <c r="A523" s="194"/>
      <c r="B523" s="250"/>
      <c r="C523" s="224"/>
      <c r="D523" s="224"/>
      <c r="E523" s="186"/>
      <c r="F523" s="347"/>
      <c r="G523" s="349"/>
      <c r="H523" s="171"/>
      <c r="I523" s="171"/>
      <c r="J523" s="171"/>
      <c r="K523" s="171"/>
      <c r="L523" s="171"/>
      <c r="M523" s="171"/>
      <c r="N523" s="281"/>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c r="EY523" s="13"/>
      <c r="EZ523" s="13"/>
      <c r="FA523" s="13"/>
      <c r="FB523" s="13"/>
      <c r="FC523" s="13"/>
      <c r="FD523" s="13"/>
      <c r="FE523" s="13"/>
      <c r="FF523" s="13"/>
      <c r="FG523" s="13"/>
      <c r="FH523" s="13"/>
      <c r="FI523" s="13"/>
      <c r="FJ523" s="13"/>
      <c r="FK523" s="13"/>
      <c r="FL523" s="13"/>
      <c r="FM523" s="13"/>
      <c r="FN523" s="13"/>
      <c r="FO523" s="13"/>
      <c r="FP523" s="13"/>
      <c r="FQ523" s="13"/>
      <c r="FR523" s="13"/>
      <c r="FS523" s="13"/>
      <c r="FT523" s="13"/>
      <c r="FU523" s="13"/>
      <c r="FV523" s="13"/>
      <c r="FW523" s="13"/>
      <c r="FX523" s="13"/>
      <c r="FY523" s="13"/>
      <c r="FZ523" s="13"/>
      <c r="GA523" s="13"/>
      <c r="GB523" s="13"/>
      <c r="GC523" s="13"/>
      <c r="GD523" s="13"/>
      <c r="GE523" s="13"/>
      <c r="GF523" s="13"/>
      <c r="GG523" s="13"/>
      <c r="GH523" s="13"/>
      <c r="GI523" s="13"/>
      <c r="GJ523" s="13"/>
      <c r="GK523" s="13"/>
      <c r="GL523" s="13"/>
      <c r="GM523" s="13"/>
      <c r="GN523" s="13"/>
      <c r="GO523" s="13"/>
      <c r="GP523" s="13"/>
      <c r="GQ523" s="13"/>
      <c r="GR523" s="13"/>
      <c r="GS523" s="13"/>
      <c r="GT523" s="13"/>
      <c r="GU523" s="13"/>
      <c r="GV523" s="13"/>
      <c r="GW523" s="13"/>
      <c r="GX523" s="13"/>
      <c r="GY523" s="13"/>
      <c r="GZ523" s="13"/>
      <c r="HA523" s="13"/>
      <c r="HB523" s="13"/>
      <c r="HC523" s="13"/>
      <c r="HD523" s="13"/>
      <c r="HE523" s="13"/>
      <c r="HF523" s="13"/>
      <c r="HG523" s="13"/>
      <c r="HH523" s="13"/>
      <c r="HI523" s="13"/>
      <c r="HJ523" s="13"/>
      <c r="HK523" s="13"/>
      <c r="HL523" s="13"/>
      <c r="HM523" s="13"/>
      <c r="HN523" s="13"/>
      <c r="HO523" s="13"/>
      <c r="HP523" s="13"/>
      <c r="HQ523" s="13"/>
      <c r="HR523" s="13"/>
      <c r="HS523" s="13"/>
      <c r="HT523" s="13"/>
      <c r="HU523" s="13"/>
      <c r="HV523" s="13"/>
      <c r="HW523" s="13"/>
      <c r="HX523" s="13"/>
      <c r="HY523" s="13"/>
      <c r="HZ523" s="13"/>
      <c r="IA523" s="13"/>
      <c r="IB523" s="13"/>
      <c r="IC523" s="13"/>
      <c r="ID523" s="13"/>
      <c r="IE523" s="13"/>
      <c r="IF523" s="13"/>
      <c r="IG523" s="13"/>
      <c r="IH523" s="13"/>
      <c r="II523" s="13"/>
      <c r="IJ523" s="13"/>
      <c r="IK523" s="13"/>
      <c r="IL523" s="13"/>
      <c r="IM523" s="13"/>
      <c r="IN523" s="13"/>
      <c r="IO523" s="13"/>
      <c r="IP523" s="13"/>
      <c r="IQ523" s="13"/>
      <c r="IR523" s="13"/>
      <c r="IS523" s="13"/>
      <c r="IT523" s="13"/>
      <c r="IU523" s="13"/>
      <c r="IV523" s="13"/>
    </row>
    <row r="524" spans="1:256" s="18" customFormat="1" ht="45.6" customHeight="1" x14ac:dyDescent="0.25">
      <c r="A524" s="194"/>
      <c r="B524" s="250"/>
      <c r="C524" s="224"/>
      <c r="D524" s="224"/>
      <c r="E524" s="138" t="s">
        <v>307</v>
      </c>
      <c r="F524" s="79" t="s">
        <v>44</v>
      </c>
      <c r="G524" s="150" t="s">
        <v>225</v>
      </c>
      <c r="H524" s="171"/>
      <c r="I524" s="171"/>
      <c r="J524" s="171"/>
      <c r="K524" s="171"/>
      <c r="L524" s="171"/>
      <c r="M524" s="171"/>
      <c r="N524" s="281"/>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c r="EY524" s="13"/>
      <c r="EZ524" s="13"/>
      <c r="FA524" s="13"/>
      <c r="FB524" s="13"/>
      <c r="FC524" s="13"/>
      <c r="FD524" s="13"/>
      <c r="FE524" s="13"/>
      <c r="FF524" s="13"/>
      <c r="FG524" s="13"/>
      <c r="FH524" s="13"/>
      <c r="FI524" s="13"/>
      <c r="FJ524" s="13"/>
      <c r="FK524" s="13"/>
      <c r="FL524" s="13"/>
      <c r="FM524" s="13"/>
      <c r="FN524" s="13"/>
      <c r="FO524" s="13"/>
      <c r="FP524" s="13"/>
      <c r="FQ524" s="13"/>
      <c r="FR524" s="13"/>
      <c r="FS524" s="13"/>
      <c r="FT524" s="13"/>
      <c r="FU524" s="13"/>
      <c r="FV524" s="13"/>
      <c r="FW524" s="13"/>
      <c r="FX524" s="13"/>
      <c r="FY524" s="13"/>
      <c r="FZ524" s="13"/>
      <c r="GA524" s="13"/>
      <c r="GB524" s="13"/>
      <c r="GC524" s="13"/>
      <c r="GD524" s="13"/>
      <c r="GE524" s="13"/>
      <c r="GF524" s="13"/>
      <c r="GG524" s="13"/>
      <c r="GH524" s="13"/>
      <c r="GI524" s="13"/>
      <c r="GJ524" s="13"/>
      <c r="GK524" s="13"/>
      <c r="GL524" s="13"/>
      <c r="GM524" s="13"/>
      <c r="GN524" s="13"/>
      <c r="GO524" s="13"/>
      <c r="GP524" s="13"/>
      <c r="GQ524" s="13"/>
      <c r="GR524" s="13"/>
      <c r="GS524" s="13"/>
      <c r="GT524" s="13"/>
      <c r="GU524" s="13"/>
      <c r="GV524" s="13"/>
      <c r="GW524" s="13"/>
      <c r="GX524" s="13"/>
      <c r="GY524" s="13"/>
      <c r="GZ524" s="13"/>
      <c r="HA524" s="13"/>
      <c r="HB524" s="13"/>
      <c r="HC524" s="13"/>
      <c r="HD524" s="13"/>
      <c r="HE524" s="13"/>
      <c r="HF524" s="13"/>
      <c r="HG524" s="13"/>
      <c r="HH524" s="13"/>
      <c r="HI524" s="13"/>
      <c r="HJ524" s="13"/>
      <c r="HK524" s="13"/>
      <c r="HL524" s="13"/>
      <c r="HM524" s="13"/>
      <c r="HN524" s="13"/>
      <c r="HO524" s="13"/>
      <c r="HP524" s="13"/>
      <c r="HQ524" s="13"/>
      <c r="HR524" s="13"/>
      <c r="HS524" s="13"/>
      <c r="HT524" s="13"/>
      <c r="HU524" s="13"/>
      <c r="HV524" s="13"/>
      <c r="HW524" s="13"/>
      <c r="HX524" s="13"/>
      <c r="HY524" s="13"/>
      <c r="HZ524" s="13"/>
      <c r="IA524" s="13"/>
      <c r="IB524" s="13"/>
      <c r="IC524" s="13"/>
      <c r="ID524" s="13"/>
      <c r="IE524" s="13"/>
      <c r="IF524" s="13"/>
      <c r="IG524" s="13"/>
      <c r="IH524" s="13"/>
      <c r="II524" s="13"/>
      <c r="IJ524" s="13"/>
      <c r="IK524" s="13"/>
      <c r="IL524" s="13"/>
      <c r="IM524" s="13"/>
      <c r="IN524" s="13"/>
      <c r="IO524" s="13"/>
      <c r="IP524" s="13"/>
      <c r="IQ524" s="13"/>
      <c r="IR524" s="13"/>
      <c r="IS524" s="13"/>
      <c r="IT524" s="13"/>
      <c r="IU524" s="13"/>
      <c r="IV524" s="13"/>
    </row>
    <row r="525" spans="1:256" s="18" customFormat="1" ht="31.5" customHeight="1" x14ac:dyDescent="0.25">
      <c r="A525" s="194"/>
      <c r="B525" s="250"/>
      <c r="C525" s="224"/>
      <c r="D525" s="224"/>
      <c r="E525" s="25" t="s">
        <v>429</v>
      </c>
      <c r="F525" s="79" t="s">
        <v>44</v>
      </c>
      <c r="G525" s="39" t="s">
        <v>310</v>
      </c>
      <c r="H525" s="171"/>
      <c r="I525" s="171"/>
      <c r="J525" s="171"/>
      <c r="K525" s="171"/>
      <c r="L525" s="171"/>
      <c r="M525" s="171"/>
      <c r="N525" s="281"/>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c r="EY525" s="13"/>
      <c r="EZ525" s="13"/>
      <c r="FA525" s="13"/>
      <c r="FB525" s="13"/>
      <c r="FC525" s="13"/>
      <c r="FD525" s="13"/>
      <c r="FE525" s="13"/>
      <c r="FF525" s="13"/>
      <c r="FG525" s="13"/>
      <c r="FH525" s="13"/>
      <c r="FI525" s="13"/>
      <c r="FJ525" s="13"/>
      <c r="FK525" s="13"/>
      <c r="FL525" s="13"/>
      <c r="FM525" s="13"/>
      <c r="FN525" s="13"/>
      <c r="FO525" s="13"/>
      <c r="FP525" s="13"/>
      <c r="FQ525" s="13"/>
      <c r="FR525" s="13"/>
      <c r="FS525" s="13"/>
      <c r="FT525" s="13"/>
      <c r="FU525" s="13"/>
      <c r="FV525" s="13"/>
      <c r="FW525" s="13"/>
      <c r="FX525" s="13"/>
      <c r="FY525" s="13"/>
      <c r="FZ525" s="13"/>
      <c r="GA525" s="13"/>
      <c r="GB525" s="13"/>
      <c r="GC525" s="13"/>
      <c r="GD525" s="13"/>
      <c r="GE525" s="13"/>
      <c r="GF525" s="13"/>
      <c r="GG525" s="13"/>
      <c r="GH525" s="13"/>
      <c r="GI525" s="13"/>
      <c r="GJ525" s="13"/>
      <c r="GK525" s="13"/>
      <c r="GL525" s="13"/>
      <c r="GM525" s="13"/>
      <c r="GN525" s="13"/>
      <c r="GO525" s="13"/>
      <c r="GP525" s="13"/>
      <c r="GQ525" s="13"/>
      <c r="GR525" s="13"/>
      <c r="GS525" s="13"/>
      <c r="GT525" s="13"/>
      <c r="GU525" s="13"/>
      <c r="GV525" s="13"/>
      <c r="GW525" s="13"/>
      <c r="GX525" s="13"/>
      <c r="GY525" s="13"/>
      <c r="GZ525" s="13"/>
      <c r="HA525" s="13"/>
      <c r="HB525" s="13"/>
      <c r="HC525" s="13"/>
      <c r="HD525" s="13"/>
      <c r="HE525" s="13"/>
      <c r="HF525" s="13"/>
      <c r="HG525" s="13"/>
      <c r="HH525" s="13"/>
      <c r="HI525" s="13"/>
      <c r="HJ525" s="13"/>
      <c r="HK525" s="13"/>
      <c r="HL525" s="13"/>
      <c r="HM525" s="13"/>
      <c r="HN525" s="13"/>
      <c r="HO525" s="13"/>
      <c r="HP525" s="13"/>
      <c r="HQ525" s="13"/>
      <c r="HR525" s="13"/>
      <c r="HS525" s="13"/>
      <c r="HT525" s="13"/>
      <c r="HU525" s="13"/>
      <c r="HV525" s="13"/>
      <c r="HW525" s="13"/>
      <c r="HX525" s="13"/>
      <c r="HY525" s="13"/>
      <c r="HZ525" s="13"/>
      <c r="IA525" s="13"/>
      <c r="IB525" s="13"/>
      <c r="IC525" s="13"/>
      <c r="ID525" s="13"/>
      <c r="IE525" s="13"/>
      <c r="IF525" s="13"/>
      <c r="IG525" s="13"/>
      <c r="IH525" s="13"/>
      <c r="II525" s="13"/>
      <c r="IJ525" s="13"/>
      <c r="IK525" s="13"/>
      <c r="IL525" s="13"/>
      <c r="IM525" s="13"/>
      <c r="IN525" s="13"/>
      <c r="IO525" s="13"/>
      <c r="IP525" s="13"/>
      <c r="IQ525" s="13"/>
      <c r="IR525" s="13"/>
      <c r="IS525" s="13"/>
      <c r="IT525" s="13"/>
      <c r="IU525" s="13"/>
      <c r="IV525" s="13"/>
    </row>
    <row r="526" spans="1:256" s="18" customFormat="1" ht="31.5" customHeight="1" x14ac:dyDescent="0.25">
      <c r="A526" s="194"/>
      <c r="B526" s="250"/>
      <c r="C526" s="224"/>
      <c r="D526" s="224"/>
      <c r="E526" s="148" t="s">
        <v>122</v>
      </c>
      <c r="F526" s="130" t="s">
        <v>115</v>
      </c>
      <c r="G526" s="130" t="s">
        <v>196</v>
      </c>
      <c r="H526" s="171"/>
      <c r="I526" s="171"/>
      <c r="J526" s="171"/>
      <c r="K526" s="171"/>
      <c r="L526" s="171"/>
      <c r="M526" s="171"/>
      <c r="N526" s="281"/>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c r="EY526" s="13"/>
      <c r="EZ526" s="13"/>
      <c r="FA526" s="13"/>
      <c r="FB526" s="13"/>
      <c r="FC526" s="13"/>
      <c r="FD526" s="13"/>
      <c r="FE526" s="13"/>
      <c r="FF526" s="13"/>
      <c r="FG526" s="13"/>
      <c r="FH526" s="13"/>
      <c r="FI526" s="13"/>
      <c r="FJ526" s="13"/>
      <c r="FK526" s="13"/>
      <c r="FL526" s="13"/>
      <c r="FM526" s="13"/>
      <c r="FN526" s="13"/>
      <c r="FO526" s="13"/>
      <c r="FP526" s="13"/>
      <c r="FQ526" s="13"/>
      <c r="FR526" s="13"/>
      <c r="FS526" s="13"/>
      <c r="FT526" s="13"/>
      <c r="FU526" s="13"/>
      <c r="FV526" s="13"/>
      <c r="FW526" s="13"/>
      <c r="FX526" s="13"/>
      <c r="FY526" s="13"/>
      <c r="FZ526" s="13"/>
      <c r="GA526" s="13"/>
      <c r="GB526" s="13"/>
      <c r="GC526" s="13"/>
      <c r="GD526" s="13"/>
      <c r="GE526" s="13"/>
      <c r="GF526" s="13"/>
      <c r="GG526" s="13"/>
      <c r="GH526" s="13"/>
      <c r="GI526" s="13"/>
      <c r="GJ526" s="13"/>
      <c r="GK526" s="13"/>
      <c r="GL526" s="13"/>
      <c r="GM526" s="13"/>
      <c r="GN526" s="13"/>
      <c r="GO526" s="13"/>
      <c r="GP526" s="13"/>
      <c r="GQ526" s="13"/>
      <c r="GR526" s="13"/>
      <c r="GS526" s="13"/>
      <c r="GT526" s="13"/>
      <c r="GU526" s="13"/>
      <c r="GV526" s="13"/>
      <c r="GW526" s="13"/>
      <c r="GX526" s="13"/>
      <c r="GY526" s="13"/>
      <c r="GZ526" s="13"/>
      <c r="HA526" s="13"/>
      <c r="HB526" s="13"/>
      <c r="HC526" s="13"/>
      <c r="HD526" s="13"/>
      <c r="HE526" s="13"/>
      <c r="HF526" s="13"/>
      <c r="HG526" s="13"/>
      <c r="HH526" s="13"/>
      <c r="HI526" s="13"/>
      <c r="HJ526" s="13"/>
      <c r="HK526" s="13"/>
      <c r="HL526" s="13"/>
      <c r="HM526" s="13"/>
      <c r="HN526" s="13"/>
      <c r="HO526" s="13"/>
      <c r="HP526" s="13"/>
      <c r="HQ526" s="13"/>
      <c r="HR526" s="13"/>
      <c r="HS526" s="13"/>
      <c r="HT526" s="13"/>
      <c r="HU526" s="13"/>
      <c r="HV526" s="13"/>
      <c r="HW526" s="13"/>
      <c r="HX526" s="13"/>
      <c r="HY526" s="13"/>
      <c r="HZ526" s="13"/>
      <c r="IA526" s="13"/>
      <c r="IB526" s="13"/>
      <c r="IC526" s="13"/>
      <c r="ID526" s="13"/>
      <c r="IE526" s="13"/>
      <c r="IF526" s="13"/>
      <c r="IG526" s="13"/>
      <c r="IH526" s="13"/>
      <c r="II526" s="13"/>
      <c r="IJ526" s="13"/>
      <c r="IK526" s="13"/>
      <c r="IL526" s="13"/>
      <c r="IM526" s="13"/>
      <c r="IN526" s="13"/>
      <c r="IO526" s="13"/>
      <c r="IP526" s="13"/>
      <c r="IQ526" s="13"/>
      <c r="IR526" s="13"/>
      <c r="IS526" s="13"/>
      <c r="IT526" s="13"/>
      <c r="IU526" s="13"/>
      <c r="IV526" s="13"/>
    </row>
    <row r="527" spans="1:256" s="18" customFormat="1" ht="46.9" customHeight="1" x14ac:dyDescent="0.25">
      <c r="A527" s="194"/>
      <c r="B527" s="250"/>
      <c r="C527" s="224"/>
      <c r="D527" s="224"/>
      <c r="E527" s="148" t="s">
        <v>37</v>
      </c>
      <c r="F527" s="130" t="s">
        <v>115</v>
      </c>
      <c r="G527" s="130" t="s">
        <v>197</v>
      </c>
      <c r="H527" s="171"/>
      <c r="I527" s="171"/>
      <c r="J527" s="171"/>
      <c r="K527" s="171"/>
      <c r="L527" s="171"/>
      <c r="M527" s="171"/>
      <c r="N527" s="281"/>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c r="EY527" s="13"/>
      <c r="EZ527" s="13"/>
      <c r="FA527" s="13"/>
      <c r="FB527" s="13"/>
      <c r="FC527" s="13"/>
      <c r="FD527" s="13"/>
      <c r="FE527" s="13"/>
      <c r="FF527" s="13"/>
      <c r="FG527" s="13"/>
      <c r="FH527" s="13"/>
      <c r="FI527" s="13"/>
      <c r="FJ527" s="13"/>
      <c r="FK527" s="13"/>
      <c r="FL527" s="13"/>
      <c r="FM527" s="13"/>
      <c r="FN527" s="13"/>
      <c r="FO527" s="13"/>
      <c r="FP527" s="13"/>
      <c r="FQ527" s="13"/>
      <c r="FR527" s="13"/>
      <c r="FS527" s="13"/>
      <c r="FT527" s="13"/>
      <c r="FU527" s="13"/>
      <c r="FV527" s="13"/>
      <c r="FW527" s="13"/>
      <c r="FX527" s="13"/>
      <c r="FY527" s="13"/>
      <c r="FZ527" s="13"/>
      <c r="GA527" s="13"/>
      <c r="GB527" s="13"/>
      <c r="GC527" s="13"/>
      <c r="GD527" s="13"/>
      <c r="GE527" s="13"/>
      <c r="GF527" s="13"/>
      <c r="GG527" s="13"/>
      <c r="GH527" s="13"/>
      <c r="GI527" s="13"/>
      <c r="GJ527" s="13"/>
      <c r="GK527" s="13"/>
      <c r="GL527" s="13"/>
      <c r="GM527" s="13"/>
      <c r="GN527" s="13"/>
      <c r="GO527" s="13"/>
      <c r="GP527" s="13"/>
      <c r="GQ527" s="13"/>
      <c r="GR527" s="13"/>
      <c r="GS527" s="13"/>
      <c r="GT527" s="13"/>
      <c r="GU527" s="13"/>
      <c r="GV527" s="13"/>
      <c r="GW527" s="13"/>
      <c r="GX527" s="13"/>
      <c r="GY527" s="13"/>
      <c r="GZ527" s="13"/>
      <c r="HA527" s="13"/>
      <c r="HB527" s="13"/>
      <c r="HC527" s="13"/>
      <c r="HD527" s="13"/>
      <c r="HE527" s="13"/>
      <c r="HF527" s="13"/>
      <c r="HG527" s="13"/>
      <c r="HH527" s="13"/>
      <c r="HI527" s="13"/>
      <c r="HJ527" s="13"/>
      <c r="HK527" s="13"/>
      <c r="HL527" s="13"/>
      <c r="HM527" s="13"/>
      <c r="HN527" s="13"/>
      <c r="HO527" s="13"/>
      <c r="HP527" s="13"/>
      <c r="HQ527" s="13"/>
      <c r="HR527" s="13"/>
      <c r="HS527" s="13"/>
      <c r="HT527" s="13"/>
      <c r="HU527" s="13"/>
      <c r="HV527" s="13"/>
      <c r="HW527" s="13"/>
      <c r="HX527" s="13"/>
      <c r="HY527" s="13"/>
      <c r="HZ527" s="13"/>
      <c r="IA527" s="13"/>
      <c r="IB527" s="13"/>
      <c r="IC527" s="13"/>
      <c r="ID527" s="13"/>
      <c r="IE527" s="13"/>
      <c r="IF527" s="13"/>
      <c r="IG527" s="13"/>
      <c r="IH527" s="13"/>
      <c r="II527" s="13"/>
      <c r="IJ527" s="13"/>
      <c r="IK527" s="13"/>
      <c r="IL527" s="13"/>
      <c r="IM527" s="13"/>
      <c r="IN527" s="13"/>
      <c r="IO527" s="13"/>
      <c r="IP527" s="13"/>
      <c r="IQ527" s="13"/>
      <c r="IR527" s="13"/>
      <c r="IS527" s="13"/>
      <c r="IT527" s="13"/>
      <c r="IU527" s="13"/>
      <c r="IV527" s="13"/>
    </row>
    <row r="528" spans="1:256" s="18" customFormat="1" ht="37.9" customHeight="1" x14ac:dyDescent="0.25">
      <c r="A528" s="194"/>
      <c r="B528" s="250"/>
      <c r="C528" s="224"/>
      <c r="D528" s="224"/>
      <c r="E528" s="148" t="s">
        <v>552</v>
      </c>
      <c r="F528" s="130" t="s">
        <v>553</v>
      </c>
      <c r="G528" s="51" t="s">
        <v>218</v>
      </c>
      <c r="H528" s="172"/>
      <c r="I528" s="172"/>
      <c r="J528" s="172"/>
      <c r="K528" s="172"/>
      <c r="L528" s="172"/>
      <c r="M528" s="172"/>
      <c r="N528" s="282"/>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c r="EY528" s="13"/>
      <c r="EZ528" s="13"/>
      <c r="FA528" s="13"/>
      <c r="FB528" s="13"/>
      <c r="FC528" s="13"/>
      <c r="FD528" s="13"/>
      <c r="FE528" s="13"/>
      <c r="FF528" s="13"/>
      <c r="FG528" s="13"/>
      <c r="FH528" s="13"/>
      <c r="FI528" s="13"/>
      <c r="FJ528" s="13"/>
      <c r="FK528" s="13"/>
      <c r="FL528" s="13"/>
      <c r="FM528" s="13"/>
      <c r="FN528" s="13"/>
      <c r="FO528" s="13"/>
      <c r="FP528" s="13"/>
      <c r="FQ528" s="13"/>
      <c r="FR528" s="13"/>
      <c r="FS528" s="13"/>
      <c r="FT528" s="13"/>
      <c r="FU528" s="13"/>
      <c r="FV528" s="13"/>
      <c r="FW528" s="13"/>
      <c r="FX528" s="13"/>
      <c r="FY528" s="13"/>
      <c r="FZ528" s="13"/>
      <c r="GA528" s="13"/>
      <c r="GB528" s="13"/>
      <c r="GC528" s="13"/>
      <c r="GD528" s="13"/>
      <c r="GE528" s="13"/>
      <c r="GF528" s="13"/>
      <c r="GG528" s="13"/>
      <c r="GH528" s="13"/>
      <c r="GI528" s="13"/>
      <c r="GJ528" s="13"/>
      <c r="GK528" s="13"/>
      <c r="GL528" s="13"/>
      <c r="GM528" s="13"/>
      <c r="GN528" s="13"/>
      <c r="GO528" s="13"/>
      <c r="GP528" s="13"/>
      <c r="GQ528" s="13"/>
      <c r="GR528" s="13"/>
      <c r="GS528" s="13"/>
      <c r="GT528" s="13"/>
      <c r="GU528" s="13"/>
      <c r="GV528" s="13"/>
      <c r="GW528" s="13"/>
      <c r="GX528" s="13"/>
      <c r="GY528" s="13"/>
      <c r="GZ528" s="13"/>
      <c r="HA528" s="13"/>
      <c r="HB528" s="13"/>
      <c r="HC528" s="13"/>
      <c r="HD528" s="13"/>
      <c r="HE528" s="13"/>
      <c r="HF528" s="13"/>
      <c r="HG528" s="13"/>
      <c r="HH528" s="13"/>
      <c r="HI528" s="13"/>
      <c r="HJ528" s="13"/>
      <c r="HK528" s="13"/>
      <c r="HL528" s="13"/>
      <c r="HM528" s="13"/>
      <c r="HN528" s="13"/>
      <c r="HO528" s="13"/>
      <c r="HP528" s="13"/>
      <c r="HQ528" s="13"/>
      <c r="HR528" s="13"/>
      <c r="HS528" s="13"/>
      <c r="HT528" s="13"/>
      <c r="HU528" s="13"/>
      <c r="HV528" s="13"/>
      <c r="HW528" s="13"/>
      <c r="HX528" s="13"/>
      <c r="HY528" s="13"/>
      <c r="HZ528" s="13"/>
      <c r="IA528" s="13"/>
      <c r="IB528" s="13"/>
      <c r="IC528" s="13"/>
      <c r="ID528" s="13"/>
      <c r="IE528" s="13"/>
      <c r="IF528" s="13"/>
      <c r="IG528" s="13"/>
      <c r="IH528" s="13"/>
      <c r="II528" s="13"/>
      <c r="IJ528" s="13"/>
      <c r="IK528" s="13"/>
      <c r="IL528" s="13"/>
      <c r="IM528" s="13"/>
      <c r="IN528" s="13"/>
      <c r="IO528" s="13"/>
      <c r="IP528" s="13"/>
      <c r="IQ528" s="13"/>
      <c r="IR528" s="13"/>
      <c r="IS528" s="13"/>
      <c r="IT528" s="13"/>
      <c r="IU528" s="13"/>
      <c r="IV528" s="13"/>
    </row>
    <row r="529" spans="1:256" s="18" customFormat="1" ht="31.5" customHeight="1" x14ac:dyDescent="0.25">
      <c r="A529" s="194"/>
      <c r="B529" s="250"/>
      <c r="C529" s="225"/>
      <c r="D529" s="225"/>
      <c r="E529" s="148" t="s">
        <v>112</v>
      </c>
      <c r="F529" s="130"/>
      <c r="G529" s="130"/>
      <c r="H529" s="30"/>
      <c r="I529" s="30"/>
      <c r="J529" s="30"/>
      <c r="K529" s="30"/>
      <c r="L529" s="30"/>
      <c r="M529" s="30"/>
      <c r="N529" s="109"/>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c r="EN529" s="13"/>
      <c r="EO529" s="13"/>
      <c r="EP529" s="13"/>
      <c r="EQ529" s="13"/>
      <c r="ER529" s="13"/>
      <c r="ES529" s="13"/>
      <c r="ET529" s="13"/>
      <c r="EU529" s="13"/>
      <c r="EV529" s="13"/>
      <c r="EW529" s="13"/>
      <c r="EX529" s="13"/>
      <c r="EY529" s="13"/>
      <c r="EZ529" s="13"/>
      <c r="FA529" s="13"/>
      <c r="FB529" s="13"/>
      <c r="FC529" s="13"/>
      <c r="FD529" s="13"/>
      <c r="FE529" s="13"/>
      <c r="FF529" s="13"/>
      <c r="FG529" s="13"/>
      <c r="FH529" s="13"/>
      <c r="FI529" s="13"/>
      <c r="FJ529" s="13"/>
      <c r="FK529" s="13"/>
      <c r="FL529" s="13"/>
      <c r="FM529" s="13"/>
      <c r="FN529" s="13"/>
      <c r="FO529" s="13"/>
      <c r="FP529" s="13"/>
      <c r="FQ529" s="13"/>
      <c r="FR529" s="13"/>
      <c r="FS529" s="13"/>
      <c r="FT529" s="13"/>
      <c r="FU529" s="13"/>
      <c r="FV529" s="13"/>
      <c r="FW529" s="13"/>
      <c r="FX529" s="13"/>
      <c r="FY529" s="13"/>
      <c r="FZ529" s="13"/>
      <c r="GA529" s="13"/>
      <c r="GB529" s="13"/>
      <c r="GC529" s="13"/>
      <c r="GD529" s="13"/>
      <c r="GE529" s="13"/>
      <c r="GF529" s="13"/>
      <c r="GG529" s="13"/>
      <c r="GH529" s="13"/>
      <c r="GI529" s="13"/>
      <c r="GJ529" s="13"/>
      <c r="GK529" s="13"/>
      <c r="GL529" s="13"/>
      <c r="GM529" s="13"/>
      <c r="GN529" s="13"/>
      <c r="GO529" s="13"/>
      <c r="GP529" s="13"/>
      <c r="GQ529" s="13"/>
      <c r="GR529" s="13"/>
      <c r="GS529" s="13"/>
      <c r="GT529" s="13"/>
      <c r="GU529" s="13"/>
      <c r="GV529" s="13"/>
      <c r="GW529" s="13"/>
      <c r="GX529" s="13"/>
      <c r="GY529" s="13"/>
      <c r="GZ529" s="13"/>
      <c r="HA529" s="13"/>
      <c r="HB529" s="13"/>
      <c r="HC529" s="13"/>
      <c r="HD529" s="13"/>
      <c r="HE529" s="13"/>
      <c r="HF529" s="13"/>
      <c r="HG529" s="13"/>
      <c r="HH529" s="13"/>
      <c r="HI529" s="13"/>
      <c r="HJ529" s="13"/>
      <c r="HK529" s="13"/>
      <c r="HL529" s="13"/>
      <c r="HM529" s="13"/>
      <c r="HN529" s="13"/>
      <c r="HO529" s="13"/>
      <c r="HP529" s="13"/>
      <c r="HQ529" s="13"/>
      <c r="HR529" s="13"/>
      <c r="HS529" s="13"/>
      <c r="HT529" s="13"/>
      <c r="HU529" s="13"/>
      <c r="HV529" s="13"/>
      <c r="HW529" s="13"/>
      <c r="HX529" s="13"/>
      <c r="HY529" s="13"/>
      <c r="HZ529" s="13"/>
      <c r="IA529" s="13"/>
      <c r="IB529" s="13"/>
      <c r="IC529" s="13"/>
      <c r="ID529" s="13"/>
      <c r="IE529" s="13"/>
      <c r="IF529" s="13"/>
      <c r="IG529" s="13"/>
      <c r="IH529" s="13"/>
      <c r="II529" s="13"/>
      <c r="IJ529" s="13"/>
      <c r="IK529" s="13"/>
      <c r="IL529" s="13"/>
      <c r="IM529" s="13"/>
      <c r="IN529" s="13"/>
      <c r="IO529" s="13"/>
      <c r="IP529" s="13"/>
      <c r="IQ529" s="13"/>
      <c r="IR529" s="13"/>
      <c r="IS529" s="13"/>
      <c r="IT529" s="13"/>
      <c r="IU529" s="13"/>
      <c r="IV529" s="13"/>
    </row>
    <row r="530" spans="1:256" s="18" customFormat="1" ht="31.5" customHeight="1" x14ac:dyDescent="0.25">
      <c r="A530" s="194"/>
      <c r="B530" s="250"/>
      <c r="C530" s="223" t="s">
        <v>811</v>
      </c>
      <c r="D530" s="198" t="s">
        <v>87</v>
      </c>
      <c r="E530" s="135" t="s">
        <v>59</v>
      </c>
      <c r="F530" s="115" t="s">
        <v>115</v>
      </c>
      <c r="G530" s="115" t="s">
        <v>198</v>
      </c>
      <c r="H530" s="170">
        <v>80289.8</v>
      </c>
      <c r="I530" s="170">
        <v>79377.399999999994</v>
      </c>
      <c r="J530" s="170">
        <v>88645.1</v>
      </c>
      <c r="K530" s="170">
        <v>83031.7</v>
      </c>
      <c r="L530" s="170">
        <v>82190.5</v>
      </c>
      <c r="M530" s="170">
        <v>82527.8</v>
      </c>
      <c r="N530" s="173" t="s">
        <v>1324</v>
      </c>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c r="EY530" s="13"/>
      <c r="EZ530" s="13"/>
      <c r="FA530" s="13"/>
      <c r="FB530" s="13"/>
      <c r="FC530" s="13"/>
      <c r="FD530" s="13"/>
      <c r="FE530" s="13"/>
      <c r="FF530" s="13"/>
      <c r="FG530" s="13"/>
      <c r="FH530" s="13"/>
      <c r="FI530" s="13"/>
      <c r="FJ530" s="13"/>
      <c r="FK530" s="13"/>
      <c r="FL530" s="13"/>
      <c r="FM530" s="13"/>
      <c r="FN530" s="13"/>
      <c r="FO530" s="13"/>
      <c r="FP530" s="13"/>
      <c r="FQ530" s="13"/>
      <c r="FR530" s="13"/>
      <c r="FS530" s="13"/>
      <c r="FT530" s="13"/>
      <c r="FU530" s="13"/>
      <c r="FV530" s="13"/>
      <c r="FW530" s="13"/>
      <c r="FX530" s="13"/>
      <c r="FY530" s="13"/>
      <c r="FZ530" s="13"/>
      <c r="GA530" s="13"/>
      <c r="GB530" s="13"/>
      <c r="GC530" s="13"/>
      <c r="GD530" s="13"/>
      <c r="GE530" s="13"/>
      <c r="GF530" s="13"/>
      <c r="GG530" s="13"/>
      <c r="GH530" s="13"/>
      <c r="GI530" s="13"/>
      <c r="GJ530" s="13"/>
      <c r="GK530" s="13"/>
      <c r="GL530" s="13"/>
      <c r="GM530" s="13"/>
      <c r="GN530" s="13"/>
      <c r="GO530" s="13"/>
      <c r="GP530" s="13"/>
      <c r="GQ530" s="13"/>
      <c r="GR530" s="13"/>
      <c r="GS530" s="13"/>
      <c r="GT530" s="13"/>
      <c r="GU530" s="13"/>
      <c r="GV530" s="13"/>
      <c r="GW530" s="13"/>
      <c r="GX530" s="13"/>
      <c r="GY530" s="13"/>
      <c r="GZ530" s="13"/>
      <c r="HA530" s="13"/>
      <c r="HB530" s="13"/>
      <c r="HC530" s="13"/>
      <c r="HD530" s="13"/>
      <c r="HE530" s="13"/>
      <c r="HF530" s="13"/>
      <c r="HG530" s="13"/>
      <c r="HH530" s="13"/>
      <c r="HI530" s="13"/>
      <c r="HJ530" s="13"/>
      <c r="HK530" s="13"/>
      <c r="HL530" s="13"/>
      <c r="HM530" s="13"/>
      <c r="HN530" s="13"/>
      <c r="HO530" s="13"/>
      <c r="HP530" s="13"/>
      <c r="HQ530" s="13"/>
      <c r="HR530" s="13"/>
      <c r="HS530" s="13"/>
      <c r="HT530" s="13"/>
      <c r="HU530" s="13"/>
      <c r="HV530" s="13"/>
      <c r="HW530" s="13"/>
      <c r="HX530" s="13"/>
      <c r="HY530" s="13"/>
      <c r="HZ530" s="13"/>
      <c r="IA530" s="13"/>
      <c r="IB530" s="13"/>
      <c r="IC530" s="13"/>
      <c r="ID530" s="13"/>
      <c r="IE530" s="13"/>
      <c r="IF530" s="13"/>
      <c r="IG530" s="13"/>
      <c r="IH530" s="13"/>
      <c r="II530" s="13"/>
      <c r="IJ530" s="13"/>
      <c r="IK530" s="13"/>
      <c r="IL530" s="13"/>
      <c r="IM530" s="13"/>
      <c r="IN530" s="13"/>
      <c r="IO530" s="13"/>
      <c r="IP530" s="13"/>
      <c r="IQ530" s="13"/>
      <c r="IR530" s="13"/>
      <c r="IS530" s="13"/>
      <c r="IT530" s="13"/>
      <c r="IU530" s="13"/>
      <c r="IV530" s="13"/>
    </row>
    <row r="531" spans="1:256" s="18" customFormat="1" ht="36.75" customHeight="1" x14ac:dyDescent="0.25">
      <c r="A531" s="194"/>
      <c r="B531" s="250"/>
      <c r="C531" s="224"/>
      <c r="D531" s="210"/>
      <c r="E531" s="135" t="s">
        <v>124</v>
      </c>
      <c r="F531" s="115" t="s">
        <v>115</v>
      </c>
      <c r="G531" s="115" t="s">
        <v>199</v>
      </c>
      <c r="H531" s="171"/>
      <c r="I531" s="171"/>
      <c r="J531" s="171"/>
      <c r="K531" s="171"/>
      <c r="L531" s="171"/>
      <c r="M531" s="171"/>
      <c r="N531" s="174"/>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c r="EY531" s="13"/>
      <c r="EZ531" s="13"/>
      <c r="FA531" s="13"/>
      <c r="FB531" s="13"/>
      <c r="FC531" s="13"/>
      <c r="FD531" s="13"/>
      <c r="FE531" s="13"/>
      <c r="FF531" s="13"/>
      <c r="FG531" s="13"/>
      <c r="FH531" s="13"/>
      <c r="FI531" s="13"/>
      <c r="FJ531" s="13"/>
      <c r="FK531" s="13"/>
      <c r="FL531" s="13"/>
      <c r="FM531" s="13"/>
      <c r="FN531" s="13"/>
      <c r="FO531" s="13"/>
      <c r="FP531" s="13"/>
      <c r="FQ531" s="13"/>
      <c r="FR531" s="13"/>
      <c r="FS531" s="13"/>
      <c r="FT531" s="13"/>
      <c r="FU531" s="13"/>
      <c r="FV531" s="13"/>
      <c r="FW531" s="13"/>
      <c r="FX531" s="13"/>
      <c r="FY531" s="13"/>
      <c r="FZ531" s="13"/>
      <c r="GA531" s="13"/>
      <c r="GB531" s="13"/>
      <c r="GC531" s="13"/>
      <c r="GD531" s="13"/>
      <c r="GE531" s="13"/>
      <c r="GF531" s="13"/>
      <c r="GG531" s="13"/>
      <c r="GH531" s="13"/>
      <c r="GI531" s="13"/>
      <c r="GJ531" s="13"/>
      <c r="GK531" s="13"/>
      <c r="GL531" s="13"/>
      <c r="GM531" s="13"/>
      <c r="GN531" s="13"/>
      <c r="GO531" s="13"/>
      <c r="GP531" s="13"/>
      <c r="GQ531" s="13"/>
      <c r="GR531" s="13"/>
      <c r="GS531" s="13"/>
      <c r="GT531" s="13"/>
      <c r="GU531" s="13"/>
      <c r="GV531" s="13"/>
      <c r="GW531" s="13"/>
      <c r="GX531" s="13"/>
      <c r="GY531" s="13"/>
      <c r="GZ531" s="13"/>
      <c r="HA531" s="13"/>
      <c r="HB531" s="13"/>
      <c r="HC531" s="13"/>
      <c r="HD531" s="13"/>
      <c r="HE531" s="13"/>
      <c r="HF531" s="13"/>
      <c r="HG531" s="13"/>
      <c r="HH531" s="13"/>
      <c r="HI531" s="13"/>
      <c r="HJ531" s="13"/>
      <c r="HK531" s="13"/>
      <c r="HL531" s="13"/>
      <c r="HM531" s="13"/>
      <c r="HN531" s="13"/>
      <c r="HO531" s="13"/>
      <c r="HP531" s="13"/>
      <c r="HQ531" s="13"/>
      <c r="HR531" s="13"/>
      <c r="HS531" s="13"/>
      <c r="HT531" s="13"/>
      <c r="HU531" s="13"/>
      <c r="HV531" s="13"/>
      <c r="HW531" s="13"/>
      <c r="HX531" s="13"/>
      <c r="HY531" s="13"/>
      <c r="HZ531" s="13"/>
      <c r="IA531" s="13"/>
      <c r="IB531" s="13"/>
      <c r="IC531" s="13"/>
      <c r="ID531" s="13"/>
      <c r="IE531" s="13"/>
      <c r="IF531" s="13"/>
      <c r="IG531" s="13"/>
      <c r="IH531" s="13"/>
      <c r="II531" s="13"/>
      <c r="IJ531" s="13"/>
      <c r="IK531" s="13"/>
      <c r="IL531" s="13"/>
      <c r="IM531" s="13"/>
      <c r="IN531" s="13"/>
      <c r="IO531" s="13"/>
      <c r="IP531" s="13"/>
      <c r="IQ531" s="13"/>
      <c r="IR531" s="13"/>
      <c r="IS531" s="13"/>
      <c r="IT531" s="13"/>
      <c r="IU531" s="13"/>
      <c r="IV531" s="13"/>
    </row>
    <row r="532" spans="1:256" s="18" customFormat="1" ht="48" customHeight="1" x14ac:dyDescent="0.25">
      <c r="A532" s="194"/>
      <c r="B532" s="250"/>
      <c r="C532" s="224"/>
      <c r="D532" s="210"/>
      <c r="E532" s="135" t="s">
        <v>961</v>
      </c>
      <c r="F532" s="115" t="s">
        <v>115</v>
      </c>
      <c r="G532" s="115" t="s">
        <v>1081</v>
      </c>
      <c r="H532" s="171"/>
      <c r="I532" s="171"/>
      <c r="J532" s="171"/>
      <c r="K532" s="171"/>
      <c r="L532" s="171"/>
      <c r="M532" s="171"/>
      <c r="N532" s="174"/>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c r="HT532" s="13"/>
      <c r="HU532" s="13"/>
      <c r="HV532" s="13"/>
      <c r="HW532" s="13"/>
      <c r="HX532" s="13"/>
      <c r="HY532" s="13"/>
      <c r="HZ532" s="13"/>
      <c r="IA532" s="13"/>
      <c r="IB532" s="13"/>
      <c r="IC532" s="13"/>
      <c r="ID532" s="13"/>
      <c r="IE532" s="13"/>
      <c r="IF532" s="13"/>
      <c r="IG532" s="13"/>
      <c r="IH532" s="13"/>
      <c r="II532" s="13"/>
      <c r="IJ532" s="13"/>
      <c r="IK532" s="13"/>
      <c r="IL532" s="13"/>
      <c r="IM532" s="13"/>
      <c r="IN532" s="13"/>
      <c r="IO532" s="13"/>
      <c r="IP532" s="13"/>
      <c r="IQ532" s="13"/>
      <c r="IR532" s="13"/>
      <c r="IS532" s="13"/>
      <c r="IT532" s="13"/>
      <c r="IU532" s="13"/>
      <c r="IV532" s="13"/>
    </row>
    <row r="533" spans="1:256" s="18" customFormat="1" ht="47.25" customHeight="1" x14ac:dyDescent="0.25">
      <c r="A533" s="194"/>
      <c r="B533" s="250"/>
      <c r="C533" s="224"/>
      <c r="D533" s="210"/>
      <c r="E533" s="135" t="s">
        <v>297</v>
      </c>
      <c r="F533" s="115" t="s">
        <v>115</v>
      </c>
      <c r="G533" s="115" t="s">
        <v>298</v>
      </c>
      <c r="H533" s="171"/>
      <c r="I533" s="171"/>
      <c r="J533" s="171"/>
      <c r="K533" s="171"/>
      <c r="L533" s="171"/>
      <c r="M533" s="171"/>
      <c r="N533" s="174"/>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c r="HT533" s="13"/>
      <c r="HU533" s="13"/>
      <c r="HV533" s="13"/>
      <c r="HW533" s="13"/>
      <c r="HX533" s="13"/>
      <c r="HY533" s="13"/>
      <c r="HZ533" s="13"/>
      <c r="IA533" s="13"/>
      <c r="IB533" s="13"/>
      <c r="IC533" s="13"/>
      <c r="ID533" s="13"/>
      <c r="IE533" s="13"/>
      <c r="IF533" s="13"/>
      <c r="IG533" s="13"/>
      <c r="IH533" s="13"/>
      <c r="II533" s="13"/>
      <c r="IJ533" s="13"/>
      <c r="IK533" s="13"/>
      <c r="IL533" s="13"/>
      <c r="IM533" s="13"/>
      <c r="IN533" s="13"/>
      <c r="IO533" s="13"/>
      <c r="IP533" s="13"/>
      <c r="IQ533" s="13"/>
      <c r="IR533" s="13"/>
      <c r="IS533" s="13"/>
      <c r="IT533" s="13"/>
      <c r="IU533" s="13"/>
      <c r="IV533" s="13"/>
    </row>
    <row r="534" spans="1:256" s="18" customFormat="1" ht="67.5" customHeight="1" x14ac:dyDescent="0.25">
      <c r="A534" s="194"/>
      <c r="B534" s="250"/>
      <c r="C534" s="224"/>
      <c r="D534" s="210"/>
      <c r="E534" s="135" t="s">
        <v>299</v>
      </c>
      <c r="F534" s="115" t="s">
        <v>115</v>
      </c>
      <c r="G534" s="115" t="s">
        <v>292</v>
      </c>
      <c r="H534" s="171"/>
      <c r="I534" s="171"/>
      <c r="J534" s="171"/>
      <c r="K534" s="171"/>
      <c r="L534" s="171"/>
      <c r="M534" s="171"/>
      <c r="N534" s="174"/>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c r="HT534" s="13"/>
      <c r="HU534" s="13"/>
      <c r="HV534" s="13"/>
      <c r="HW534" s="13"/>
      <c r="HX534" s="13"/>
      <c r="HY534" s="13"/>
      <c r="HZ534" s="13"/>
      <c r="IA534" s="13"/>
      <c r="IB534" s="13"/>
      <c r="IC534" s="13"/>
      <c r="ID534" s="13"/>
      <c r="IE534" s="13"/>
      <c r="IF534" s="13"/>
      <c r="IG534" s="13"/>
      <c r="IH534" s="13"/>
      <c r="II534" s="13"/>
      <c r="IJ534" s="13"/>
      <c r="IK534" s="13"/>
      <c r="IL534" s="13"/>
      <c r="IM534" s="13"/>
      <c r="IN534" s="13"/>
      <c r="IO534" s="13"/>
      <c r="IP534" s="13"/>
      <c r="IQ534" s="13"/>
      <c r="IR534" s="13"/>
      <c r="IS534" s="13"/>
      <c r="IT534" s="13"/>
      <c r="IU534" s="13"/>
      <c r="IV534" s="13"/>
    </row>
    <row r="535" spans="1:256" s="18" customFormat="1" ht="35.25" customHeight="1" x14ac:dyDescent="0.25">
      <c r="A535" s="194"/>
      <c r="B535" s="250"/>
      <c r="C535" s="224"/>
      <c r="D535" s="210"/>
      <c r="E535" s="135" t="s">
        <v>1371</v>
      </c>
      <c r="F535" s="115" t="s">
        <v>115</v>
      </c>
      <c r="G535" s="115" t="s">
        <v>486</v>
      </c>
      <c r="H535" s="171"/>
      <c r="I535" s="171"/>
      <c r="J535" s="171"/>
      <c r="K535" s="171"/>
      <c r="L535" s="171"/>
      <c r="M535" s="171"/>
      <c r="N535" s="174"/>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c r="HT535" s="13"/>
      <c r="HU535" s="13"/>
      <c r="HV535" s="13"/>
      <c r="HW535" s="13"/>
      <c r="HX535" s="13"/>
      <c r="HY535" s="13"/>
      <c r="HZ535" s="13"/>
      <c r="IA535" s="13"/>
      <c r="IB535" s="13"/>
      <c r="IC535" s="13"/>
      <c r="ID535" s="13"/>
      <c r="IE535" s="13"/>
      <c r="IF535" s="13"/>
      <c r="IG535" s="13"/>
      <c r="IH535" s="13"/>
      <c r="II535" s="13"/>
      <c r="IJ535" s="13"/>
      <c r="IK535" s="13"/>
      <c r="IL535" s="13"/>
      <c r="IM535" s="13"/>
      <c r="IN535" s="13"/>
      <c r="IO535" s="13"/>
      <c r="IP535" s="13"/>
      <c r="IQ535" s="13"/>
      <c r="IR535" s="13"/>
      <c r="IS535" s="13"/>
      <c r="IT535" s="13"/>
      <c r="IU535" s="13"/>
      <c r="IV535" s="13"/>
    </row>
    <row r="536" spans="1:256" s="18" customFormat="1" ht="35.25" customHeight="1" x14ac:dyDescent="0.25">
      <c r="A536" s="194"/>
      <c r="B536" s="250"/>
      <c r="C536" s="224"/>
      <c r="D536" s="210"/>
      <c r="E536" s="135" t="s">
        <v>488</v>
      </c>
      <c r="F536" s="115" t="s">
        <v>115</v>
      </c>
      <c r="G536" s="115" t="s">
        <v>489</v>
      </c>
      <c r="H536" s="171"/>
      <c r="I536" s="171"/>
      <c r="J536" s="171"/>
      <c r="K536" s="171"/>
      <c r="L536" s="171"/>
      <c r="M536" s="171"/>
      <c r="N536" s="174"/>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c r="HP536" s="13"/>
      <c r="HQ536" s="13"/>
      <c r="HR536" s="13"/>
      <c r="HS536" s="13"/>
      <c r="HT536" s="13"/>
      <c r="HU536" s="13"/>
      <c r="HV536" s="13"/>
      <c r="HW536" s="13"/>
      <c r="HX536" s="13"/>
      <c r="HY536" s="13"/>
      <c r="HZ536" s="13"/>
      <c r="IA536" s="13"/>
      <c r="IB536" s="13"/>
      <c r="IC536" s="13"/>
      <c r="ID536" s="13"/>
      <c r="IE536" s="13"/>
      <c r="IF536" s="13"/>
      <c r="IG536" s="13"/>
      <c r="IH536" s="13"/>
      <c r="II536" s="13"/>
      <c r="IJ536" s="13"/>
      <c r="IK536" s="13"/>
      <c r="IL536" s="13"/>
      <c r="IM536" s="13"/>
      <c r="IN536" s="13"/>
      <c r="IO536" s="13"/>
      <c r="IP536" s="13"/>
      <c r="IQ536" s="13"/>
      <c r="IR536" s="13"/>
      <c r="IS536" s="13"/>
      <c r="IT536" s="13"/>
      <c r="IU536" s="13"/>
      <c r="IV536" s="13"/>
    </row>
    <row r="537" spans="1:256" s="18" customFormat="1" ht="46.9" customHeight="1" x14ac:dyDescent="0.25">
      <c r="A537" s="194"/>
      <c r="B537" s="250"/>
      <c r="C537" s="198" t="s">
        <v>1210</v>
      </c>
      <c r="D537" s="198" t="s">
        <v>87</v>
      </c>
      <c r="E537" s="135" t="s">
        <v>300</v>
      </c>
      <c r="F537" s="115" t="s">
        <v>115</v>
      </c>
      <c r="G537" s="115" t="s">
        <v>217</v>
      </c>
      <c r="H537" s="170">
        <v>36344.300000000003</v>
      </c>
      <c r="I537" s="170">
        <v>30794.5</v>
      </c>
      <c r="J537" s="170">
        <v>24446.400000000001</v>
      </c>
      <c r="K537" s="165">
        <v>24572.1</v>
      </c>
      <c r="L537" s="170">
        <v>24574.400000000001</v>
      </c>
      <c r="M537" s="170">
        <v>24660.2</v>
      </c>
      <c r="N537" s="164" t="s">
        <v>464</v>
      </c>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c r="HT537" s="13"/>
      <c r="HU537" s="13"/>
      <c r="HV537" s="13"/>
      <c r="HW537" s="13"/>
      <c r="HX537" s="13"/>
      <c r="HY537" s="13"/>
      <c r="HZ537" s="13"/>
      <c r="IA537" s="13"/>
      <c r="IB537" s="13"/>
      <c r="IC537" s="13"/>
      <c r="ID537" s="13"/>
      <c r="IE537" s="13"/>
      <c r="IF537" s="13"/>
      <c r="IG537" s="13"/>
      <c r="IH537" s="13"/>
      <c r="II537" s="13"/>
      <c r="IJ537" s="13"/>
      <c r="IK537" s="13"/>
      <c r="IL537" s="13"/>
      <c r="IM537" s="13"/>
      <c r="IN537" s="13"/>
      <c r="IO537" s="13"/>
      <c r="IP537" s="13"/>
      <c r="IQ537" s="13"/>
      <c r="IR537" s="13"/>
      <c r="IS537" s="13"/>
      <c r="IT537" s="13"/>
      <c r="IU537" s="13"/>
      <c r="IV537" s="13"/>
    </row>
    <row r="538" spans="1:256" s="18" customFormat="1" ht="64.150000000000006" customHeight="1" x14ac:dyDescent="0.25">
      <c r="A538" s="194"/>
      <c r="B538" s="250"/>
      <c r="C538" s="210"/>
      <c r="D538" s="210"/>
      <c r="E538" s="135" t="s">
        <v>302</v>
      </c>
      <c r="F538" s="115" t="s">
        <v>115</v>
      </c>
      <c r="G538" s="144" t="s">
        <v>222</v>
      </c>
      <c r="H538" s="171"/>
      <c r="I538" s="171"/>
      <c r="J538" s="171"/>
      <c r="K538" s="165"/>
      <c r="L538" s="171"/>
      <c r="M538" s="171"/>
      <c r="N538" s="164"/>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c r="HT538" s="13"/>
      <c r="HU538" s="13"/>
      <c r="HV538" s="13"/>
      <c r="HW538" s="13"/>
      <c r="HX538" s="13"/>
      <c r="HY538" s="13"/>
      <c r="HZ538" s="13"/>
      <c r="IA538" s="13"/>
      <c r="IB538" s="13"/>
      <c r="IC538" s="13"/>
      <c r="ID538" s="13"/>
      <c r="IE538" s="13"/>
      <c r="IF538" s="13"/>
      <c r="IG538" s="13"/>
      <c r="IH538" s="13"/>
      <c r="II538" s="13"/>
      <c r="IJ538" s="13"/>
      <c r="IK538" s="13"/>
      <c r="IL538" s="13"/>
      <c r="IM538" s="13"/>
      <c r="IN538" s="13"/>
      <c r="IO538" s="13"/>
      <c r="IP538" s="13"/>
      <c r="IQ538" s="13"/>
      <c r="IR538" s="13"/>
      <c r="IS538" s="13"/>
      <c r="IT538" s="13"/>
      <c r="IU538" s="13"/>
      <c r="IV538" s="13"/>
    </row>
    <row r="539" spans="1:256" s="18" customFormat="1" ht="50.45" customHeight="1" x14ac:dyDescent="0.25">
      <c r="A539" s="194"/>
      <c r="B539" s="250"/>
      <c r="C539" s="210"/>
      <c r="D539" s="210"/>
      <c r="E539" s="135" t="s">
        <v>522</v>
      </c>
      <c r="F539" s="115" t="s">
        <v>115</v>
      </c>
      <c r="G539" s="144" t="s">
        <v>523</v>
      </c>
      <c r="H539" s="171"/>
      <c r="I539" s="171"/>
      <c r="J539" s="171"/>
      <c r="K539" s="165"/>
      <c r="L539" s="171"/>
      <c r="M539" s="171"/>
      <c r="N539" s="164"/>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c r="HT539" s="13"/>
      <c r="HU539" s="13"/>
      <c r="HV539" s="13"/>
      <c r="HW539" s="13"/>
      <c r="HX539" s="13"/>
      <c r="HY539" s="13"/>
      <c r="HZ539" s="13"/>
      <c r="IA539" s="13"/>
      <c r="IB539" s="13"/>
      <c r="IC539" s="13"/>
      <c r="ID539" s="13"/>
      <c r="IE539" s="13"/>
      <c r="IF539" s="13"/>
      <c r="IG539" s="13"/>
      <c r="IH539" s="13"/>
      <c r="II539" s="13"/>
      <c r="IJ539" s="13"/>
      <c r="IK539" s="13"/>
      <c r="IL539" s="13"/>
      <c r="IM539" s="13"/>
      <c r="IN539" s="13"/>
      <c r="IO539" s="13"/>
      <c r="IP539" s="13"/>
      <c r="IQ539" s="13"/>
      <c r="IR539" s="13"/>
      <c r="IS539" s="13"/>
      <c r="IT539" s="13"/>
      <c r="IU539" s="13"/>
      <c r="IV539" s="13"/>
    </row>
    <row r="540" spans="1:256" s="18" customFormat="1" ht="50.45" customHeight="1" x14ac:dyDescent="0.25">
      <c r="A540" s="194"/>
      <c r="B540" s="250"/>
      <c r="C540" s="210"/>
      <c r="D540" s="210"/>
      <c r="E540" s="135" t="s">
        <v>1429</v>
      </c>
      <c r="F540" s="115" t="s">
        <v>115</v>
      </c>
      <c r="G540" s="144" t="s">
        <v>1430</v>
      </c>
      <c r="H540" s="171"/>
      <c r="I540" s="171"/>
      <c r="J540" s="171"/>
      <c r="K540" s="165"/>
      <c r="L540" s="171"/>
      <c r="M540" s="171"/>
      <c r="N540" s="164"/>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c r="HT540" s="13"/>
      <c r="HU540" s="13"/>
      <c r="HV540" s="13"/>
      <c r="HW540" s="13"/>
      <c r="HX540" s="13"/>
      <c r="HY540" s="13"/>
      <c r="HZ540" s="13"/>
      <c r="IA540" s="13"/>
      <c r="IB540" s="13"/>
      <c r="IC540" s="13"/>
      <c r="ID540" s="13"/>
      <c r="IE540" s="13"/>
      <c r="IF540" s="13"/>
      <c r="IG540" s="13"/>
      <c r="IH540" s="13"/>
      <c r="II540" s="13"/>
      <c r="IJ540" s="13"/>
      <c r="IK540" s="13"/>
      <c r="IL540" s="13"/>
      <c r="IM540" s="13"/>
      <c r="IN540" s="13"/>
      <c r="IO540" s="13"/>
      <c r="IP540" s="13"/>
      <c r="IQ540" s="13"/>
      <c r="IR540" s="13"/>
      <c r="IS540" s="13"/>
      <c r="IT540" s="13"/>
      <c r="IU540" s="13"/>
      <c r="IV540" s="13"/>
    </row>
    <row r="541" spans="1:256" s="18" customFormat="1" ht="76.150000000000006" customHeight="1" x14ac:dyDescent="0.25">
      <c r="A541" s="194"/>
      <c r="B541" s="250"/>
      <c r="C541" s="210"/>
      <c r="D541" s="210"/>
      <c r="E541" s="135" t="s">
        <v>1361</v>
      </c>
      <c r="F541" s="115" t="s">
        <v>115</v>
      </c>
      <c r="G541" s="144" t="s">
        <v>624</v>
      </c>
      <c r="H541" s="171"/>
      <c r="I541" s="171"/>
      <c r="J541" s="171"/>
      <c r="K541" s="165"/>
      <c r="L541" s="171"/>
      <c r="M541" s="171"/>
      <c r="N541" s="164"/>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c r="HT541" s="13"/>
      <c r="HU541" s="13"/>
      <c r="HV541" s="13"/>
      <c r="HW541" s="13"/>
      <c r="HX541" s="13"/>
      <c r="HY541" s="13"/>
      <c r="HZ541" s="13"/>
      <c r="IA541" s="13"/>
      <c r="IB541" s="13"/>
      <c r="IC541" s="13"/>
      <c r="ID541" s="13"/>
      <c r="IE541" s="13"/>
      <c r="IF541" s="13"/>
      <c r="IG541" s="13"/>
      <c r="IH541" s="13"/>
      <c r="II541" s="13"/>
      <c r="IJ541" s="13"/>
      <c r="IK541" s="13"/>
      <c r="IL541" s="13"/>
      <c r="IM541" s="13"/>
      <c r="IN541" s="13"/>
      <c r="IO541" s="13"/>
      <c r="IP541" s="13"/>
      <c r="IQ541" s="13"/>
      <c r="IR541" s="13"/>
      <c r="IS541" s="13"/>
      <c r="IT541" s="13"/>
      <c r="IU541" s="13"/>
      <c r="IV541" s="13"/>
    </row>
    <row r="542" spans="1:256" s="18" customFormat="1" ht="78.599999999999994" customHeight="1" x14ac:dyDescent="0.25">
      <c r="A542" s="194"/>
      <c r="B542" s="250"/>
      <c r="C542" s="210"/>
      <c r="D542" s="210"/>
      <c r="E542" s="135" t="s">
        <v>1362</v>
      </c>
      <c r="F542" s="115" t="s">
        <v>115</v>
      </c>
      <c r="G542" s="144" t="s">
        <v>966</v>
      </c>
      <c r="H542" s="171"/>
      <c r="I542" s="171"/>
      <c r="J542" s="171"/>
      <c r="K542" s="165"/>
      <c r="L542" s="171"/>
      <c r="M542" s="171"/>
      <c r="N542" s="164"/>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c r="HT542" s="13"/>
      <c r="HU542" s="13"/>
      <c r="HV542" s="13"/>
      <c r="HW542" s="13"/>
      <c r="HX542" s="13"/>
      <c r="HY542" s="13"/>
      <c r="HZ542" s="13"/>
      <c r="IA542" s="13"/>
      <c r="IB542" s="13"/>
      <c r="IC542" s="13"/>
      <c r="ID542" s="13"/>
      <c r="IE542" s="13"/>
      <c r="IF542" s="13"/>
      <c r="IG542" s="13"/>
      <c r="IH542" s="13"/>
      <c r="II542" s="13"/>
      <c r="IJ542" s="13"/>
      <c r="IK542" s="13"/>
      <c r="IL542" s="13"/>
      <c r="IM542" s="13"/>
      <c r="IN542" s="13"/>
      <c r="IO542" s="13"/>
      <c r="IP542" s="13"/>
      <c r="IQ542" s="13"/>
      <c r="IR542" s="13"/>
      <c r="IS542" s="13"/>
      <c r="IT542" s="13"/>
      <c r="IU542" s="13"/>
      <c r="IV542" s="13"/>
    </row>
    <row r="543" spans="1:256" s="18" customFormat="1" ht="73.900000000000006" customHeight="1" x14ac:dyDescent="0.25">
      <c r="A543" s="194"/>
      <c r="B543" s="250"/>
      <c r="C543" s="210"/>
      <c r="D543" s="210"/>
      <c r="E543" s="135" t="s">
        <v>1363</v>
      </c>
      <c r="F543" s="115" t="s">
        <v>115</v>
      </c>
      <c r="G543" s="144" t="s">
        <v>1364</v>
      </c>
      <c r="H543" s="171"/>
      <c r="I543" s="171"/>
      <c r="J543" s="171"/>
      <c r="K543" s="165"/>
      <c r="L543" s="171"/>
      <c r="M543" s="171"/>
      <c r="N543" s="164"/>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c r="HT543" s="13"/>
      <c r="HU543" s="13"/>
      <c r="HV543" s="13"/>
      <c r="HW543" s="13"/>
      <c r="HX543" s="13"/>
      <c r="HY543" s="13"/>
      <c r="HZ543" s="13"/>
      <c r="IA543" s="13"/>
      <c r="IB543" s="13"/>
      <c r="IC543" s="13"/>
      <c r="ID543" s="13"/>
      <c r="IE543" s="13"/>
      <c r="IF543" s="13"/>
      <c r="IG543" s="13"/>
      <c r="IH543" s="13"/>
      <c r="II543" s="13"/>
      <c r="IJ543" s="13"/>
      <c r="IK543" s="13"/>
      <c r="IL543" s="13"/>
      <c r="IM543" s="13"/>
      <c r="IN543" s="13"/>
      <c r="IO543" s="13"/>
      <c r="IP543" s="13"/>
      <c r="IQ543" s="13"/>
      <c r="IR543" s="13"/>
      <c r="IS543" s="13"/>
      <c r="IT543" s="13"/>
      <c r="IU543" s="13"/>
      <c r="IV543" s="13"/>
    </row>
    <row r="544" spans="1:256" s="18" customFormat="1" ht="73.900000000000006" customHeight="1" x14ac:dyDescent="0.25">
      <c r="A544" s="194"/>
      <c r="B544" s="250"/>
      <c r="C544" s="210"/>
      <c r="D544" s="210"/>
      <c r="E544" s="135" t="s">
        <v>1369</v>
      </c>
      <c r="F544" s="115" t="s">
        <v>115</v>
      </c>
      <c r="G544" s="144" t="s">
        <v>1370</v>
      </c>
      <c r="H544" s="171"/>
      <c r="I544" s="171"/>
      <c r="J544" s="171"/>
      <c r="K544" s="165"/>
      <c r="L544" s="171"/>
      <c r="M544" s="171"/>
      <c r="N544" s="164"/>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c r="HT544" s="13"/>
      <c r="HU544" s="13"/>
      <c r="HV544" s="13"/>
      <c r="HW544" s="13"/>
      <c r="HX544" s="13"/>
      <c r="HY544" s="13"/>
      <c r="HZ544" s="13"/>
      <c r="IA544" s="13"/>
      <c r="IB544" s="13"/>
      <c r="IC544" s="13"/>
      <c r="ID544" s="13"/>
      <c r="IE544" s="13"/>
      <c r="IF544" s="13"/>
      <c r="IG544" s="13"/>
      <c r="IH544" s="13"/>
      <c r="II544" s="13"/>
      <c r="IJ544" s="13"/>
      <c r="IK544" s="13"/>
      <c r="IL544" s="13"/>
      <c r="IM544" s="13"/>
      <c r="IN544" s="13"/>
      <c r="IO544" s="13"/>
      <c r="IP544" s="13"/>
      <c r="IQ544" s="13"/>
      <c r="IR544" s="13"/>
      <c r="IS544" s="13"/>
      <c r="IT544" s="13"/>
      <c r="IU544" s="13"/>
      <c r="IV544" s="13"/>
    </row>
    <row r="545" spans="1:256" s="18" customFormat="1" ht="73.900000000000006" customHeight="1" x14ac:dyDescent="0.25">
      <c r="A545" s="194"/>
      <c r="B545" s="250"/>
      <c r="C545" s="210"/>
      <c r="D545" s="210"/>
      <c r="E545" s="135" t="s">
        <v>1368</v>
      </c>
      <c r="F545" s="115" t="s">
        <v>115</v>
      </c>
      <c r="G545" s="144" t="s">
        <v>1367</v>
      </c>
      <c r="H545" s="171"/>
      <c r="I545" s="171"/>
      <c r="J545" s="171"/>
      <c r="K545" s="165"/>
      <c r="L545" s="171"/>
      <c r="M545" s="171"/>
      <c r="N545" s="164"/>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c r="HT545" s="13"/>
      <c r="HU545" s="13"/>
      <c r="HV545" s="13"/>
      <c r="HW545" s="13"/>
      <c r="HX545" s="13"/>
      <c r="HY545" s="13"/>
      <c r="HZ545" s="13"/>
      <c r="IA545" s="13"/>
      <c r="IB545" s="13"/>
      <c r="IC545" s="13"/>
      <c r="ID545" s="13"/>
      <c r="IE545" s="13"/>
      <c r="IF545" s="13"/>
      <c r="IG545" s="13"/>
      <c r="IH545" s="13"/>
      <c r="II545" s="13"/>
      <c r="IJ545" s="13"/>
      <c r="IK545" s="13"/>
      <c r="IL545" s="13"/>
      <c r="IM545" s="13"/>
      <c r="IN545" s="13"/>
      <c r="IO545" s="13"/>
      <c r="IP545" s="13"/>
      <c r="IQ545" s="13"/>
      <c r="IR545" s="13"/>
      <c r="IS545" s="13"/>
      <c r="IT545" s="13"/>
      <c r="IU545" s="13"/>
      <c r="IV545" s="13"/>
    </row>
    <row r="546" spans="1:256" s="18" customFormat="1" ht="73.900000000000006" customHeight="1" x14ac:dyDescent="0.25">
      <c r="A546" s="194"/>
      <c r="B546" s="250"/>
      <c r="C546" s="210"/>
      <c r="D546" s="210"/>
      <c r="E546" s="135" t="s">
        <v>1365</v>
      </c>
      <c r="F546" s="115" t="s">
        <v>115</v>
      </c>
      <c r="G546" s="144" t="s">
        <v>1366</v>
      </c>
      <c r="H546" s="171"/>
      <c r="I546" s="171"/>
      <c r="J546" s="171"/>
      <c r="K546" s="165"/>
      <c r="L546" s="171"/>
      <c r="M546" s="171"/>
      <c r="N546" s="164"/>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c r="HT546" s="13"/>
      <c r="HU546" s="13"/>
      <c r="HV546" s="13"/>
      <c r="HW546" s="13"/>
      <c r="HX546" s="13"/>
      <c r="HY546" s="13"/>
      <c r="HZ546" s="13"/>
      <c r="IA546" s="13"/>
      <c r="IB546" s="13"/>
      <c r="IC546" s="13"/>
      <c r="ID546" s="13"/>
      <c r="IE546" s="13"/>
      <c r="IF546" s="13"/>
      <c r="IG546" s="13"/>
      <c r="IH546" s="13"/>
      <c r="II546" s="13"/>
      <c r="IJ546" s="13"/>
      <c r="IK546" s="13"/>
      <c r="IL546" s="13"/>
      <c r="IM546" s="13"/>
      <c r="IN546" s="13"/>
      <c r="IO546" s="13"/>
      <c r="IP546" s="13"/>
      <c r="IQ546" s="13"/>
      <c r="IR546" s="13"/>
      <c r="IS546" s="13"/>
      <c r="IT546" s="13"/>
      <c r="IU546" s="13"/>
      <c r="IV546" s="13"/>
    </row>
    <row r="547" spans="1:256" s="18" customFormat="1" ht="48.6" customHeight="1" x14ac:dyDescent="0.25">
      <c r="A547" s="194"/>
      <c r="B547" s="250"/>
      <c r="C547" s="210"/>
      <c r="D547" s="210"/>
      <c r="E547" s="135" t="s">
        <v>301</v>
      </c>
      <c r="F547" s="115" t="s">
        <v>115</v>
      </c>
      <c r="G547" s="115" t="s">
        <v>265</v>
      </c>
      <c r="H547" s="171"/>
      <c r="I547" s="171"/>
      <c r="J547" s="171"/>
      <c r="K547" s="165"/>
      <c r="L547" s="171"/>
      <c r="M547" s="171"/>
      <c r="N547" s="164"/>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c r="HT547" s="13"/>
      <c r="HU547" s="13"/>
      <c r="HV547" s="13"/>
      <c r="HW547" s="13"/>
      <c r="HX547" s="13"/>
      <c r="HY547" s="13"/>
      <c r="HZ547" s="13"/>
      <c r="IA547" s="13"/>
      <c r="IB547" s="13"/>
      <c r="IC547" s="13"/>
      <c r="ID547" s="13"/>
      <c r="IE547" s="13"/>
      <c r="IF547" s="13"/>
      <c r="IG547" s="13"/>
      <c r="IH547" s="13"/>
      <c r="II547" s="13"/>
      <c r="IJ547" s="13"/>
      <c r="IK547" s="13"/>
      <c r="IL547" s="13"/>
      <c r="IM547" s="13"/>
      <c r="IN547" s="13"/>
      <c r="IO547" s="13"/>
      <c r="IP547" s="13"/>
      <c r="IQ547" s="13"/>
      <c r="IR547" s="13"/>
      <c r="IS547" s="13"/>
      <c r="IT547" s="13"/>
      <c r="IU547" s="13"/>
      <c r="IV547" s="13"/>
    </row>
    <row r="548" spans="1:256" s="18" customFormat="1" ht="47.45" customHeight="1" x14ac:dyDescent="0.25">
      <c r="A548" s="194"/>
      <c r="B548" s="250"/>
      <c r="C548" s="210"/>
      <c r="D548" s="210"/>
      <c r="E548" s="135" t="s">
        <v>961</v>
      </c>
      <c r="F548" s="115" t="s">
        <v>115</v>
      </c>
      <c r="G548" s="115" t="s">
        <v>1081</v>
      </c>
      <c r="H548" s="171"/>
      <c r="I548" s="171"/>
      <c r="J548" s="171"/>
      <c r="K548" s="165"/>
      <c r="L548" s="171"/>
      <c r="M548" s="171"/>
      <c r="N548" s="164"/>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c r="EY548" s="13"/>
      <c r="EZ548" s="13"/>
      <c r="FA548" s="13"/>
      <c r="FB548" s="13"/>
      <c r="FC548" s="13"/>
      <c r="FD548" s="13"/>
      <c r="FE548" s="13"/>
      <c r="FF548" s="13"/>
      <c r="FG548" s="13"/>
      <c r="FH548" s="13"/>
      <c r="FI548" s="13"/>
      <c r="FJ548" s="13"/>
      <c r="FK548" s="13"/>
      <c r="FL548" s="13"/>
      <c r="FM548" s="13"/>
      <c r="FN548" s="13"/>
      <c r="FO548" s="13"/>
      <c r="FP548" s="13"/>
      <c r="FQ548" s="13"/>
      <c r="FR548" s="13"/>
      <c r="FS548" s="13"/>
      <c r="FT548" s="13"/>
      <c r="FU548" s="13"/>
      <c r="FV548" s="13"/>
      <c r="FW548" s="13"/>
      <c r="FX548" s="13"/>
      <c r="FY548" s="13"/>
      <c r="FZ548" s="13"/>
      <c r="GA548" s="13"/>
      <c r="GB548" s="13"/>
      <c r="GC548" s="13"/>
      <c r="GD548" s="13"/>
      <c r="GE548" s="13"/>
      <c r="GF548" s="13"/>
      <c r="GG548" s="13"/>
      <c r="GH548" s="13"/>
      <c r="GI548" s="13"/>
      <c r="GJ548" s="13"/>
      <c r="GK548" s="13"/>
      <c r="GL548" s="13"/>
      <c r="GM548" s="13"/>
      <c r="GN548" s="13"/>
      <c r="GO548" s="13"/>
      <c r="GP548" s="13"/>
      <c r="GQ548" s="13"/>
      <c r="GR548" s="13"/>
      <c r="GS548" s="13"/>
      <c r="GT548" s="13"/>
      <c r="GU548" s="13"/>
      <c r="GV548" s="13"/>
      <c r="GW548" s="13"/>
      <c r="GX548" s="13"/>
      <c r="GY548" s="13"/>
      <c r="GZ548" s="13"/>
      <c r="HA548" s="13"/>
      <c r="HB548" s="13"/>
      <c r="HC548" s="13"/>
      <c r="HD548" s="13"/>
      <c r="HE548" s="13"/>
      <c r="HF548" s="13"/>
      <c r="HG548" s="13"/>
      <c r="HH548" s="13"/>
      <c r="HI548" s="13"/>
      <c r="HJ548" s="13"/>
      <c r="HK548" s="13"/>
      <c r="HL548" s="13"/>
      <c r="HM548" s="13"/>
      <c r="HN548" s="13"/>
      <c r="HO548" s="13"/>
      <c r="HP548" s="13"/>
      <c r="HQ548" s="13"/>
      <c r="HR548" s="13"/>
      <c r="HS548" s="13"/>
      <c r="HT548" s="13"/>
      <c r="HU548" s="13"/>
      <c r="HV548" s="13"/>
      <c r="HW548" s="13"/>
      <c r="HX548" s="13"/>
      <c r="HY548" s="13"/>
      <c r="HZ548" s="13"/>
      <c r="IA548" s="13"/>
      <c r="IB548" s="13"/>
      <c r="IC548" s="13"/>
      <c r="ID548" s="13"/>
      <c r="IE548" s="13"/>
      <c r="IF548" s="13"/>
      <c r="IG548" s="13"/>
      <c r="IH548" s="13"/>
      <c r="II548" s="13"/>
      <c r="IJ548" s="13"/>
      <c r="IK548" s="13"/>
      <c r="IL548" s="13"/>
      <c r="IM548" s="13"/>
      <c r="IN548" s="13"/>
      <c r="IO548" s="13"/>
      <c r="IP548" s="13"/>
      <c r="IQ548" s="13"/>
      <c r="IR548" s="13"/>
      <c r="IS548" s="13"/>
      <c r="IT548" s="13"/>
      <c r="IU548" s="13"/>
      <c r="IV548" s="13"/>
    </row>
    <row r="549" spans="1:256" s="18" customFormat="1" ht="51" customHeight="1" x14ac:dyDescent="0.25">
      <c r="A549" s="194"/>
      <c r="B549" s="250"/>
      <c r="C549" s="199"/>
      <c r="D549" s="199"/>
      <c r="E549" s="80" t="s">
        <v>659</v>
      </c>
      <c r="F549" s="115" t="s">
        <v>115</v>
      </c>
      <c r="G549" s="152" t="s">
        <v>660</v>
      </c>
      <c r="H549" s="172"/>
      <c r="I549" s="172"/>
      <c r="J549" s="172"/>
      <c r="K549" s="165"/>
      <c r="L549" s="172"/>
      <c r="M549" s="172"/>
      <c r="N549" s="164"/>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c r="HT549" s="13"/>
      <c r="HU549" s="13"/>
      <c r="HV549" s="13"/>
      <c r="HW549" s="13"/>
      <c r="HX549" s="13"/>
      <c r="HY549" s="13"/>
      <c r="HZ549" s="13"/>
      <c r="IA549" s="13"/>
      <c r="IB549" s="13"/>
      <c r="IC549" s="13"/>
      <c r="ID549" s="13"/>
      <c r="IE549" s="13"/>
      <c r="IF549" s="13"/>
      <c r="IG549" s="13"/>
      <c r="IH549" s="13"/>
      <c r="II549" s="13"/>
      <c r="IJ549" s="13"/>
      <c r="IK549" s="13"/>
      <c r="IL549" s="13"/>
      <c r="IM549" s="13"/>
      <c r="IN549" s="13"/>
      <c r="IO549" s="13"/>
      <c r="IP549" s="13"/>
      <c r="IQ549" s="13"/>
      <c r="IR549" s="13"/>
      <c r="IS549" s="13"/>
      <c r="IT549" s="13"/>
      <c r="IU549" s="13"/>
      <c r="IV549" s="13"/>
    </row>
    <row r="550" spans="1:256" s="18" customFormat="1" ht="69" customHeight="1" x14ac:dyDescent="0.25">
      <c r="A550" s="194"/>
      <c r="B550" s="250"/>
      <c r="C550" s="177" t="s">
        <v>812</v>
      </c>
      <c r="D550" s="177" t="s">
        <v>1125</v>
      </c>
      <c r="E550" s="148" t="s">
        <v>1090</v>
      </c>
      <c r="F550" s="104" t="s">
        <v>115</v>
      </c>
      <c r="G550" s="104" t="s">
        <v>1360</v>
      </c>
      <c r="H550" s="170">
        <v>0</v>
      </c>
      <c r="I550" s="170">
        <v>0</v>
      </c>
      <c r="J550" s="170">
        <f>1544.2+261.9+497.8</f>
        <v>2303.9</v>
      </c>
      <c r="K550" s="170">
        <v>5501.1</v>
      </c>
      <c r="L550" s="170">
        <v>0</v>
      </c>
      <c r="M550" s="170">
        <v>0</v>
      </c>
      <c r="N550" s="173" t="s">
        <v>1126</v>
      </c>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c r="HT550" s="13"/>
      <c r="HU550" s="13"/>
      <c r="HV550" s="13"/>
      <c r="HW550" s="13"/>
      <c r="HX550" s="13"/>
      <c r="HY550" s="13"/>
      <c r="HZ550" s="13"/>
      <c r="IA550" s="13"/>
      <c r="IB550" s="13"/>
      <c r="IC550" s="13"/>
      <c r="ID550" s="13"/>
      <c r="IE550" s="13"/>
      <c r="IF550" s="13"/>
      <c r="IG550" s="13"/>
      <c r="IH550" s="13"/>
      <c r="II550" s="13"/>
      <c r="IJ550" s="13"/>
      <c r="IK550" s="13"/>
      <c r="IL550" s="13"/>
      <c r="IM550" s="13"/>
      <c r="IN550" s="13"/>
      <c r="IO550" s="13"/>
      <c r="IP550" s="13"/>
      <c r="IQ550" s="13"/>
      <c r="IR550" s="13"/>
      <c r="IS550" s="13"/>
      <c r="IT550" s="13"/>
      <c r="IU550" s="13"/>
      <c r="IV550" s="13"/>
    </row>
    <row r="551" spans="1:256" s="18" customFormat="1" ht="36.75" customHeight="1" x14ac:dyDescent="0.25">
      <c r="A551" s="194"/>
      <c r="B551" s="250"/>
      <c r="C551" s="177"/>
      <c r="D551" s="177"/>
      <c r="E551" s="148" t="s">
        <v>1320</v>
      </c>
      <c r="F551" s="104" t="s">
        <v>115</v>
      </c>
      <c r="G551" s="104" t="s">
        <v>1304</v>
      </c>
      <c r="H551" s="171"/>
      <c r="I551" s="171"/>
      <c r="J551" s="171"/>
      <c r="K551" s="171"/>
      <c r="L551" s="171"/>
      <c r="M551" s="171"/>
      <c r="N551" s="174"/>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c r="HT551" s="13"/>
      <c r="HU551" s="13"/>
      <c r="HV551" s="13"/>
      <c r="HW551" s="13"/>
      <c r="HX551" s="13"/>
      <c r="HY551" s="13"/>
      <c r="HZ551" s="13"/>
      <c r="IA551" s="13"/>
      <c r="IB551" s="13"/>
      <c r="IC551" s="13"/>
      <c r="ID551" s="13"/>
      <c r="IE551" s="13"/>
      <c r="IF551" s="13"/>
      <c r="IG551" s="13"/>
      <c r="IH551" s="13"/>
      <c r="II551" s="13"/>
      <c r="IJ551" s="13"/>
      <c r="IK551" s="13"/>
      <c r="IL551" s="13"/>
      <c r="IM551" s="13"/>
      <c r="IN551" s="13"/>
      <c r="IO551" s="13"/>
      <c r="IP551" s="13"/>
      <c r="IQ551" s="13"/>
      <c r="IR551" s="13"/>
      <c r="IS551" s="13"/>
      <c r="IT551" s="13"/>
      <c r="IU551" s="13"/>
      <c r="IV551" s="13"/>
    </row>
    <row r="552" spans="1:256" s="18" customFormat="1" ht="72.75" customHeight="1" x14ac:dyDescent="0.25">
      <c r="A552" s="194"/>
      <c r="B552" s="250"/>
      <c r="C552" s="177"/>
      <c r="D552" s="177"/>
      <c r="E552" s="148" t="s">
        <v>1091</v>
      </c>
      <c r="F552" s="130" t="s">
        <v>115</v>
      </c>
      <c r="G552" s="43" t="s">
        <v>209</v>
      </c>
      <c r="H552" s="172"/>
      <c r="I552" s="172"/>
      <c r="J552" s="172"/>
      <c r="K552" s="172"/>
      <c r="L552" s="172"/>
      <c r="M552" s="172"/>
      <c r="N552" s="175"/>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c r="HT552" s="13"/>
      <c r="HU552" s="13"/>
      <c r="HV552" s="13"/>
      <c r="HW552" s="13"/>
      <c r="HX552" s="13"/>
      <c r="HY552" s="13"/>
      <c r="HZ552" s="13"/>
      <c r="IA552" s="13"/>
      <c r="IB552" s="13"/>
      <c r="IC552" s="13"/>
      <c r="ID552" s="13"/>
      <c r="IE552" s="13"/>
      <c r="IF552" s="13"/>
      <c r="IG552" s="13"/>
      <c r="IH552" s="13"/>
      <c r="II552" s="13"/>
      <c r="IJ552" s="13"/>
      <c r="IK552" s="13"/>
      <c r="IL552" s="13"/>
      <c r="IM552" s="13"/>
      <c r="IN552" s="13"/>
      <c r="IO552" s="13"/>
      <c r="IP552" s="13"/>
      <c r="IQ552" s="13"/>
      <c r="IR552" s="13"/>
      <c r="IS552" s="13"/>
      <c r="IT552" s="13"/>
      <c r="IU552" s="13"/>
      <c r="IV552" s="13"/>
    </row>
    <row r="553" spans="1:256" s="18" customFormat="1" ht="31.5" customHeight="1" x14ac:dyDescent="0.25">
      <c r="A553" s="194"/>
      <c r="B553" s="250"/>
      <c r="C553" s="177" t="s">
        <v>813</v>
      </c>
      <c r="D553" s="177" t="s">
        <v>87</v>
      </c>
      <c r="E553" s="135" t="s">
        <v>1371</v>
      </c>
      <c r="F553" s="115" t="s">
        <v>115</v>
      </c>
      <c r="G553" s="115" t="s">
        <v>487</v>
      </c>
      <c r="H553" s="170">
        <v>30</v>
      </c>
      <c r="I553" s="170">
        <v>0</v>
      </c>
      <c r="J553" s="170">
        <v>0</v>
      </c>
      <c r="K553" s="170">
        <v>0</v>
      </c>
      <c r="L553" s="170">
        <v>0</v>
      </c>
      <c r="M553" s="170">
        <v>0</v>
      </c>
      <c r="N553" s="173" t="s">
        <v>507</v>
      </c>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c r="EY553" s="13"/>
      <c r="EZ553" s="13"/>
      <c r="FA553" s="13"/>
      <c r="FB553" s="13"/>
      <c r="FC553" s="13"/>
      <c r="FD553" s="13"/>
      <c r="FE553" s="13"/>
      <c r="FF553" s="13"/>
      <c r="FG553" s="13"/>
      <c r="FH553" s="13"/>
      <c r="FI553" s="13"/>
      <c r="FJ553" s="13"/>
      <c r="FK553" s="13"/>
      <c r="FL553" s="13"/>
      <c r="FM553" s="13"/>
      <c r="FN553" s="13"/>
      <c r="FO553" s="13"/>
      <c r="FP553" s="13"/>
      <c r="FQ553" s="13"/>
      <c r="FR553" s="13"/>
      <c r="FS553" s="13"/>
      <c r="FT553" s="13"/>
      <c r="FU553" s="13"/>
      <c r="FV553" s="13"/>
      <c r="FW553" s="13"/>
      <c r="FX553" s="13"/>
      <c r="FY553" s="13"/>
      <c r="FZ553" s="13"/>
      <c r="GA553" s="13"/>
      <c r="GB553" s="13"/>
      <c r="GC553" s="13"/>
      <c r="GD553" s="13"/>
      <c r="GE553" s="13"/>
      <c r="GF553" s="13"/>
      <c r="GG553" s="13"/>
      <c r="GH553" s="13"/>
      <c r="GI553" s="13"/>
      <c r="GJ553" s="13"/>
      <c r="GK553" s="13"/>
      <c r="GL553" s="13"/>
      <c r="GM553" s="13"/>
      <c r="GN553" s="13"/>
      <c r="GO553" s="13"/>
      <c r="GP553" s="13"/>
      <c r="GQ553" s="13"/>
      <c r="GR553" s="13"/>
      <c r="GS553" s="13"/>
      <c r="GT553" s="13"/>
      <c r="GU553" s="13"/>
      <c r="GV553" s="13"/>
      <c r="GW553" s="13"/>
      <c r="GX553" s="13"/>
      <c r="GY553" s="13"/>
      <c r="GZ553" s="13"/>
      <c r="HA553" s="13"/>
      <c r="HB553" s="13"/>
      <c r="HC553" s="13"/>
      <c r="HD553" s="13"/>
      <c r="HE553" s="13"/>
      <c r="HF553" s="13"/>
      <c r="HG553" s="13"/>
      <c r="HH553" s="13"/>
      <c r="HI553" s="13"/>
      <c r="HJ553" s="13"/>
      <c r="HK553" s="13"/>
      <c r="HL553" s="13"/>
      <c r="HM553" s="13"/>
      <c r="HN553" s="13"/>
      <c r="HO553" s="13"/>
      <c r="HP553" s="13"/>
      <c r="HQ553" s="13"/>
      <c r="HR553" s="13"/>
      <c r="HS553" s="13"/>
      <c r="HT553" s="13"/>
      <c r="HU553" s="13"/>
      <c r="HV553" s="13"/>
      <c r="HW553" s="13"/>
      <c r="HX553" s="13"/>
      <c r="HY553" s="13"/>
      <c r="HZ553" s="13"/>
      <c r="IA553" s="13"/>
      <c r="IB553" s="13"/>
      <c r="IC553" s="13"/>
      <c r="ID553" s="13"/>
      <c r="IE553" s="13"/>
      <c r="IF553" s="13"/>
      <c r="IG553" s="13"/>
      <c r="IH553" s="13"/>
      <c r="II553" s="13"/>
      <c r="IJ553" s="13"/>
      <c r="IK553" s="13"/>
      <c r="IL553" s="13"/>
      <c r="IM553" s="13"/>
      <c r="IN553" s="13"/>
      <c r="IO553" s="13"/>
      <c r="IP553" s="13"/>
      <c r="IQ553" s="13"/>
      <c r="IR553" s="13"/>
      <c r="IS553" s="13"/>
      <c r="IT553" s="13"/>
      <c r="IU553" s="13"/>
      <c r="IV553" s="13"/>
    </row>
    <row r="554" spans="1:256" s="18" customFormat="1" ht="31.5" customHeight="1" x14ac:dyDescent="0.25">
      <c r="A554" s="194"/>
      <c r="B554" s="250"/>
      <c r="C554" s="177"/>
      <c r="D554" s="177"/>
      <c r="E554" s="135" t="s">
        <v>488</v>
      </c>
      <c r="F554" s="115" t="s">
        <v>115</v>
      </c>
      <c r="G554" s="115" t="s">
        <v>489</v>
      </c>
      <c r="H554" s="171"/>
      <c r="I554" s="171"/>
      <c r="J554" s="171"/>
      <c r="K554" s="171"/>
      <c r="L554" s="171"/>
      <c r="M554" s="171"/>
      <c r="N554" s="174"/>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c r="EY554" s="13"/>
      <c r="EZ554" s="13"/>
      <c r="FA554" s="13"/>
      <c r="FB554" s="13"/>
      <c r="FC554" s="13"/>
      <c r="FD554" s="13"/>
      <c r="FE554" s="13"/>
      <c r="FF554" s="13"/>
      <c r="FG554" s="13"/>
      <c r="FH554" s="13"/>
      <c r="FI554" s="13"/>
      <c r="FJ554" s="13"/>
      <c r="FK554" s="13"/>
      <c r="FL554" s="13"/>
      <c r="FM554" s="13"/>
      <c r="FN554" s="13"/>
      <c r="FO554" s="13"/>
      <c r="FP554" s="13"/>
      <c r="FQ554" s="13"/>
      <c r="FR554" s="13"/>
      <c r="FS554" s="13"/>
      <c r="FT554" s="13"/>
      <c r="FU554" s="13"/>
      <c r="FV554" s="13"/>
      <c r="FW554" s="13"/>
      <c r="FX554" s="13"/>
      <c r="FY554" s="13"/>
      <c r="FZ554" s="13"/>
      <c r="GA554" s="13"/>
      <c r="GB554" s="13"/>
      <c r="GC554" s="13"/>
      <c r="GD554" s="13"/>
      <c r="GE554" s="13"/>
      <c r="GF554" s="13"/>
      <c r="GG554" s="13"/>
      <c r="GH554" s="13"/>
      <c r="GI554" s="13"/>
      <c r="GJ554" s="13"/>
      <c r="GK554" s="13"/>
      <c r="GL554" s="13"/>
      <c r="GM554" s="13"/>
      <c r="GN554" s="13"/>
      <c r="GO554" s="13"/>
      <c r="GP554" s="13"/>
      <c r="GQ554" s="13"/>
      <c r="GR554" s="13"/>
      <c r="GS554" s="13"/>
      <c r="GT554" s="13"/>
      <c r="GU554" s="13"/>
      <c r="GV554" s="13"/>
      <c r="GW554" s="13"/>
      <c r="GX554" s="13"/>
      <c r="GY554" s="13"/>
      <c r="GZ554" s="13"/>
      <c r="HA554" s="13"/>
      <c r="HB554" s="13"/>
      <c r="HC554" s="13"/>
      <c r="HD554" s="13"/>
      <c r="HE554" s="13"/>
      <c r="HF554" s="13"/>
      <c r="HG554" s="13"/>
      <c r="HH554" s="13"/>
      <c r="HI554" s="13"/>
      <c r="HJ554" s="13"/>
      <c r="HK554" s="13"/>
      <c r="HL554" s="13"/>
      <c r="HM554" s="13"/>
      <c r="HN554" s="13"/>
      <c r="HO554" s="13"/>
      <c r="HP554" s="13"/>
      <c r="HQ554" s="13"/>
      <c r="HR554" s="13"/>
      <c r="HS554" s="13"/>
      <c r="HT554" s="13"/>
      <c r="HU554" s="13"/>
      <c r="HV554" s="13"/>
      <c r="HW554" s="13"/>
      <c r="HX554" s="13"/>
      <c r="HY554" s="13"/>
      <c r="HZ554" s="13"/>
      <c r="IA554" s="13"/>
      <c r="IB554" s="13"/>
      <c r="IC554" s="13"/>
      <c r="ID554" s="13"/>
      <c r="IE554" s="13"/>
      <c r="IF554" s="13"/>
      <c r="IG554" s="13"/>
      <c r="IH554" s="13"/>
      <c r="II554" s="13"/>
      <c r="IJ554" s="13"/>
      <c r="IK554" s="13"/>
      <c r="IL554" s="13"/>
      <c r="IM554" s="13"/>
      <c r="IN554" s="13"/>
      <c r="IO554" s="13"/>
      <c r="IP554" s="13"/>
      <c r="IQ554" s="13"/>
      <c r="IR554" s="13"/>
      <c r="IS554" s="13"/>
      <c r="IT554" s="13"/>
      <c r="IU554" s="13"/>
      <c r="IV554" s="13"/>
    </row>
    <row r="555" spans="1:256" s="18" customFormat="1" ht="46.15" customHeight="1" x14ac:dyDescent="0.25">
      <c r="A555" s="194"/>
      <c r="B555" s="250"/>
      <c r="C555" s="177"/>
      <c r="D555" s="177"/>
      <c r="E555" s="135" t="s">
        <v>961</v>
      </c>
      <c r="F555" s="115" t="s">
        <v>115</v>
      </c>
      <c r="G555" s="115" t="s">
        <v>1081</v>
      </c>
      <c r="H555" s="172"/>
      <c r="I555" s="172"/>
      <c r="J555" s="172"/>
      <c r="K555" s="172"/>
      <c r="L555" s="172"/>
      <c r="M555" s="172"/>
      <c r="N555" s="175"/>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c r="EY555" s="13"/>
      <c r="EZ555" s="13"/>
      <c r="FA555" s="13"/>
      <c r="FB555" s="13"/>
      <c r="FC555" s="13"/>
      <c r="FD555" s="13"/>
      <c r="FE555" s="13"/>
      <c r="FF555" s="13"/>
      <c r="FG555" s="13"/>
      <c r="FH555" s="13"/>
      <c r="FI555" s="13"/>
      <c r="FJ555" s="13"/>
      <c r="FK555" s="13"/>
      <c r="FL555" s="13"/>
      <c r="FM555" s="13"/>
      <c r="FN555" s="13"/>
      <c r="FO555" s="13"/>
      <c r="FP555" s="13"/>
      <c r="FQ555" s="13"/>
      <c r="FR555" s="13"/>
      <c r="FS555" s="13"/>
      <c r="FT555" s="13"/>
      <c r="FU555" s="13"/>
      <c r="FV555" s="13"/>
      <c r="FW555" s="13"/>
      <c r="FX555" s="13"/>
      <c r="FY555" s="13"/>
      <c r="FZ555" s="13"/>
      <c r="GA555" s="13"/>
      <c r="GB555" s="13"/>
      <c r="GC555" s="13"/>
      <c r="GD555" s="13"/>
      <c r="GE555" s="13"/>
      <c r="GF555" s="13"/>
      <c r="GG555" s="13"/>
      <c r="GH555" s="13"/>
      <c r="GI555" s="13"/>
      <c r="GJ555" s="13"/>
      <c r="GK555" s="13"/>
      <c r="GL555" s="13"/>
      <c r="GM555" s="13"/>
      <c r="GN555" s="13"/>
      <c r="GO555" s="13"/>
      <c r="GP555" s="13"/>
      <c r="GQ555" s="13"/>
      <c r="GR555" s="13"/>
      <c r="GS555" s="13"/>
      <c r="GT555" s="13"/>
      <c r="GU555" s="13"/>
      <c r="GV555" s="13"/>
      <c r="GW555" s="13"/>
      <c r="GX555" s="13"/>
      <c r="GY555" s="13"/>
      <c r="GZ555" s="13"/>
      <c r="HA555" s="13"/>
      <c r="HB555" s="13"/>
      <c r="HC555" s="13"/>
      <c r="HD555" s="13"/>
      <c r="HE555" s="13"/>
      <c r="HF555" s="13"/>
      <c r="HG555" s="13"/>
      <c r="HH555" s="13"/>
      <c r="HI555" s="13"/>
      <c r="HJ555" s="13"/>
      <c r="HK555" s="13"/>
      <c r="HL555" s="13"/>
      <c r="HM555" s="13"/>
      <c r="HN555" s="13"/>
      <c r="HO555" s="13"/>
      <c r="HP555" s="13"/>
      <c r="HQ555" s="13"/>
      <c r="HR555" s="13"/>
      <c r="HS555" s="13"/>
      <c r="HT555" s="13"/>
      <c r="HU555" s="13"/>
      <c r="HV555" s="13"/>
      <c r="HW555" s="13"/>
      <c r="HX555" s="13"/>
      <c r="HY555" s="13"/>
      <c r="HZ555" s="13"/>
      <c r="IA555" s="13"/>
      <c r="IB555" s="13"/>
      <c r="IC555" s="13"/>
      <c r="ID555" s="13"/>
      <c r="IE555" s="13"/>
      <c r="IF555" s="13"/>
      <c r="IG555" s="13"/>
      <c r="IH555" s="13"/>
      <c r="II555" s="13"/>
      <c r="IJ555" s="13"/>
      <c r="IK555" s="13"/>
      <c r="IL555" s="13"/>
      <c r="IM555" s="13"/>
      <c r="IN555" s="13"/>
      <c r="IO555" s="13"/>
      <c r="IP555" s="13"/>
      <c r="IQ555" s="13"/>
      <c r="IR555" s="13"/>
      <c r="IS555" s="13"/>
      <c r="IT555" s="13"/>
      <c r="IU555" s="13"/>
      <c r="IV555" s="13"/>
    </row>
    <row r="556" spans="1:256" s="18" customFormat="1" ht="31.5" customHeight="1" x14ac:dyDescent="0.25">
      <c r="A556" s="194"/>
      <c r="B556" s="250"/>
      <c r="C556" s="223" t="s">
        <v>814</v>
      </c>
      <c r="D556" s="198" t="s">
        <v>48</v>
      </c>
      <c r="E556" s="135" t="s">
        <v>1372</v>
      </c>
      <c r="F556" s="115" t="s">
        <v>115</v>
      </c>
      <c r="G556" s="115" t="s">
        <v>200</v>
      </c>
      <c r="H556" s="165">
        <v>48169.1</v>
      </c>
      <c r="I556" s="170">
        <v>48169.1</v>
      </c>
      <c r="J556" s="170">
        <v>44375.9</v>
      </c>
      <c r="K556" s="170">
        <v>42891.9</v>
      </c>
      <c r="L556" s="170">
        <v>39605</v>
      </c>
      <c r="M556" s="170">
        <v>39645.1</v>
      </c>
      <c r="N556" s="164" t="s">
        <v>585</v>
      </c>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c r="EY556" s="13"/>
      <c r="EZ556" s="13"/>
      <c r="FA556" s="13"/>
      <c r="FB556" s="13"/>
      <c r="FC556" s="13"/>
      <c r="FD556" s="13"/>
      <c r="FE556" s="13"/>
      <c r="FF556" s="13"/>
      <c r="FG556" s="13"/>
      <c r="FH556" s="13"/>
      <c r="FI556" s="13"/>
      <c r="FJ556" s="13"/>
      <c r="FK556" s="13"/>
      <c r="FL556" s="13"/>
      <c r="FM556" s="13"/>
      <c r="FN556" s="13"/>
      <c r="FO556" s="13"/>
      <c r="FP556" s="13"/>
      <c r="FQ556" s="13"/>
      <c r="FR556" s="13"/>
      <c r="FS556" s="13"/>
      <c r="FT556" s="13"/>
      <c r="FU556" s="13"/>
      <c r="FV556" s="13"/>
      <c r="FW556" s="13"/>
      <c r="FX556" s="13"/>
      <c r="FY556" s="13"/>
      <c r="FZ556" s="13"/>
      <c r="GA556" s="13"/>
      <c r="GB556" s="13"/>
      <c r="GC556" s="13"/>
      <c r="GD556" s="13"/>
      <c r="GE556" s="13"/>
      <c r="GF556" s="13"/>
      <c r="GG556" s="13"/>
      <c r="GH556" s="13"/>
      <c r="GI556" s="13"/>
      <c r="GJ556" s="13"/>
      <c r="GK556" s="13"/>
      <c r="GL556" s="13"/>
      <c r="GM556" s="13"/>
      <c r="GN556" s="13"/>
      <c r="GO556" s="13"/>
      <c r="GP556" s="13"/>
      <c r="GQ556" s="13"/>
      <c r="GR556" s="13"/>
      <c r="GS556" s="13"/>
      <c r="GT556" s="13"/>
      <c r="GU556" s="13"/>
      <c r="GV556" s="13"/>
      <c r="GW556" s="13"/>
      <c r="GX556" s="13"/>
      <c r="GY556" s="13"/>
      <c r="GZ556" s="13"/>
      <c r="HA556" s="13"/>
      <c r="HB556" s="13"/>
      <c r="HC556" s="13"/>
      <c r="HD556" s="13"/>
      <c r="HE556" s="13"/>
      <c r="HF556" s="13"/>
      <c r="HG556" s="13"/>
      <c r="HH556" s="13"/>
      <c r="HI556" s="13"/>
      <c r="HJ556" s="13"/>
      <c r="HK556" s="13"/>
      <c r="HL556" s="13"/>
      <c r="HM556" s="13"/>
      <c r="HN556" s="13"/>
      <c r="HO556" s="13"/>
      <c r="HP556" s="13"/>
      <c r="HQ556" s="13"/>
      <c r="HR556" s="13"/>
      <c r="HS556" s="13"/>
      <c r="HT556" s="13"/>
      <c r="HU556" s="13"/>
      <c r="HV556" s="13"/>
      <c r="HW556" s="13"/>
      <c r="HX556" s="13"/>
      <c r="HY556" s="13"/>
      <c r="HZ556" s="13"/>
      <c r="IA556" s="13"/>
      <c r="IB556" s="13"/>
      <c r="IC556" s="13"/>
      <c r="ID556" s="13"/>
      <c r="IE556" s="13"/>
      <c r="IF556" s="13"/>
      <c r="IG556" s="13"/>
      <c r="IH556" s="13"/>
      <c r="II556" s="13"/>
      <c r="IJ556" s="13"/>
      <c r="IK556" s="13"/>
      <c r="IL556" s="13"/>
      <c r="IM556" s="13"/>
      <c r="IN556" s="13"/>
      <c r="IO556" s="13"/>
      <c r="IP556" s="13"/>
      <c r="IQ556" s="13"/>
      <c r="IR556" s="13"/>
      <c r="IS556" s="13"/>
      <c r="IT556" s="13"/>
      <c r="IU556" s="13"/>
      <c r="IV556" s="13"/>
    </row>
    <row r="557" spans="1:256" s="18" customFormat="1" ht="45.6" customHeight="1" x14ac:dyDescent="0.25">
      <c r="A557" s="194"/>
      <c r="B557" s="250"/>
      <c r="C557" s="224"/>
      <c r="D557" s="210"/>
      <c r="E557" s="135" t="s">
        <v>125</v>
      </c>
      <c r="F557" s="115" t="s">
        <v>115</v>
      </c>
      <c r="G557" s="115" t="s">
        <v>201</v>
      </c>
      <c r="H557" s="165"/>
      <c r="I557" s="171"/>
      <c r="J557" s="171"/>
      <c r="K557" s="171"/>
      <c r="L557" s="171"/>
      <c r="M557" s="171"/>
      <c r="N557" s="164"/>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c r="EY557" s="13"/>
      <c r="EZ557" s="13"/>
      <c r="FA557" s="13"/>
      <c r="FB557" s="13"/>
      <c r="FC557" s="13"/>
      <c r="FD557" s="13"/>
      <c r="FE557" s="13"/>
      <c r="FF557" s="13"/>
      <c r="FG557" s="13"/>
      <c r="FH557" s="13"/>
      <c r="FI557" s="13"/>
      <c r="FJ557" s="13"/>
      <c r="FK557" s="13"/>
      <c r="FL557" s="13"/>
      <c r="FM557" s="13"/>
      <c r="FN557" s="13"/>
      <c r="FO557" s="13"/>
      <c r="FP557" s="13"/>
      <c r="FQ557" s="13"/>
      <c r="FR557" s="13"/>
      <c r="FS557" s="13"/>
      <c r="FT557" s="13"/>
      <c r="FU557" s="13"/>
      <c r="FV557" s="13"/>
      <c r="FW557" s="13"/>
      <c r="FX557" s="13"/>
      <c r="FY557" s="13"/>
      <c r="FZ557" s="13"/>
      <c r="GA557" s="13"/>
      <c r="GB557" s="13"/>
      <c r="GC557" s="13"/>
      <c r="GD557" s="13"/>
      <c r="GE557" s="13"/>
      <c r="GF557" s="13"/>
      <c r="GG557" s="13"/>
      <c r="GH557" s="13"/>
      <c r="GI557" s="13"/>
      <c r="GJ557" s="13"/>
      <c r="GK557" s="13"/>
      <c r="GL557" s="13"/>
      <c r="GM557" s="13"/>
      <c r="GN557" s="13"/>
      <c r="GO557" s="13"/>
      <c r="GP557" s="13"/>
      <c r="GQ557" s="13"/>
      <c r="GR557" s="13"/>
      <c r="GS557" s="13"/>
      <c r="GT557" s="13"/>
      <c r="GU557" s="13"/>
      <c r="GV557" s="13"/>
      <c r="GW557" s="13"/>
      <c r="GX557" s="13"/>
      <c r="GY557" s="13"/>
      <c r="GZ557" s="13"/>
      <c r="HA557" s="13"/>
      <c r="HB557" s="13"/>
      <c r="HC557" s="13"/>
      <c r="HD557" s="13"/>
      <c r="HE557" s="13"/>
      <c r="HF557" s="13"/>
      <c r="HG557" s="13"/>
      <c r="HH557" s="13"/>
      <c r="HI557" s="13"/>
      <c r="HJ557" s="13"/>
      <c r="HK557" s="13"/>
      <c r="HL557" s="13"/>
      <c r="HM557" s="13"/>
      <c r="HN557" s="13"/>
      <c r="HO557" s="13"/>
      <c r="HP557" s="13"/>
      <c r="HQ557" s="13"/>
      <c r="HR557" s="13"/>
      <c r="HS557" s="13"/>
      <c r="HT557" s="13"/>
      <c r="HU557" s="13"/>
      <c r="HV557" s="13"/>
      <c r="HW557" s="13"/>
      <c r="HX557" s="13"/>
      <c r="HY557" s="13"/>
      <c r="HZ557" s="13"/>
      <c r="IA557" s="13"/>
      <c r="IB557" s="13"/>
      <c r="IC557" s="13"/>
      <c r="ID557" s="13"/>
      <c r="IE557" s="13"/>
      <c r="IF557" s="13"/>
      <c r="IG557" s="13"/>
      <c r="IH557" s="13"/>
      <c r="II557" s="13"/>
      <c r="IJ557" s="13"/>
      <c r="IK557" s="13"/>
      <c r="IL557" s="13"/>
      <c r="IM557" s="13"/>
      <c r="IN557" s="13"/>
      <c r="IO557" s="13"/>
      <c r="IP557" s="13"/>
      <c r="IQ557" s="13"/>
      <c r="IR557" s="13"/>
      <c r="IS557" s="13"/>
      <c r="IT557" s="13"/>
      <c r="IU557" s="13"/>
      <c r="IV557" s="13"/>
    </row>
    <row r="558" spans="1:256" s="18" customFormat="1" ht="46.15" customHeight="1" x14ac:dyDescent="0.25">
      <c r="A558" s="194"/>
      <c r="B558" s="250"/>
      <c r="C558" s="224"/>
      <c r="D558" s="210"/>
      <c r="E558" s="135" t="s">
        <v>304</v>
      </c>
      <c r="F558" s="115" t="s">
        <v>115</v>
      </c>
      <c r="G558" s="115" t="s">
        <v>303</v>
      </c>
      <c r="H558" s="165"/>
      <c r="I558" s="171"/>
      <c r="J558" s="171"/>
      <c r="K558" s="171"/>
      <c r="L558" s="171"/>
      <c r="M558" s="171"/>
      <c r="N558" s="164"/>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c r="HT558" s="13"/>
      <c r="HU558" s="13"/>
      <c r="HV558" s="13"/>
      <c r="HW558" s="13"/>
      <c r="HX558" s="13"/>
      <c r="HY558" s="13"/>
      <c r="HZ558" s="13"/>
      <c r="IA558" s="13"/>
      <c r="IB558" s="13"/>
      <c r="IC558" s="13"/>
      <c r="ID558" s="13"/>
      <c r="IE558" s="13"/>
      <c r="IF558" s="13"/>
      <c r="IG558" s="13"/>
      <c r="IH558" s="13"/>
      <c r="II558" s="13"/>
      <c r="IJ558" s="13"/>
      <c r="IK558" s="13"/>
      <c r="IL558" s="13"/>
      <c r="IM558" s="13"/>
      <c r="IN558" s="13"/>
      <c r="IO558" s="13"/>
      <c r="IP558" s="13"/>
      <c r="IQ558" s="13"/>
      <c r="IR558" s="13"/>
      <c r="IS558" s="13"/>
      <c r="IT558" s="13"/>
      <c r="IU558" s="13"/>
      <c r="IV558" s="13"/>
    </row>
    <row r="559" spans="1:256" s="18" customFormat="1" ht="50.45" customHeight="1" x14ac:dyDescent="0.25">
      <c r="A559" s="194"/>
      <c r="B559" s="250"/>
      <c r="C559" s="224"/>
      <c r="D559" s="210"/>
      <c r="E559" s="135" t="s">
        <v>947</v>
      </c>
      <c r="F559" s="115" t="s">
        <v>115</v>
      </c>
      <c r="G559" s="115" t="s">
        <v>261</v>
      </c>
      <c r="H559" s="165"/>
      <c r="I559" s="171"/>
      <c r="J559" s="171"/>
      <c r="K559" s="171"/>
      <c r="L559" s="171"/>
      <c r="M559" s="171"/>
      <c r="N559" s="164"/>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c r="HT559" s="13"/>
      <c r="HU559" s="13"/>
      <c r="HV559" s="13"/>
      <c r="HW559" s="13"/>
      <c r="HX559" s="13"/>
      <c r="HY559" s="13"/>
      <c r="HZ559" s="13"/>
      <c r="IA559" s="13"/>
      <c r="IB559" s="13"/>
      <c r="IC559" s="13"/>
      <c r="ID559" s="13"/>
      <c r="IE559" s="13"/>
      <c r="IF559" s="13"/>
      <c r="IG559" s="13"/>
      <c r="IH559" s="13"/>
      <c r="II559" s="13"/>
      <c r="IJ559" s="13"/>
      <c r="IK559" s="13"/>
      <c r="IL559" s="13"/>
      <c r="IM559" s="13"/>
      <c r="IN559" s="13"/>
      <c r="IO559" s="13"/>
      <c r="IP559" s="13"/>
      <c r="IQ559" s="13"/>
      <c r="IR559" s="13"/>
      <c r="IS559" s="13"/>
      <c r="IT559" s="13"/>
      <c r="IU559" s="13"/>
      <c r="IV559" s="13"/>
    </row>
    <row r="560" spans="1:256" s="18" customFormat="1" ht="51" customHeight="1" x14ac:dyDescent="0.25">
      <c r="A560" s="194"/>
      <c r="B560" s="250"/>
      <c r="C560" s="224"/>
      <c r="D560" s="210"/>
      <c r="E560" s="135" t="s">
        <v>961</v>
      </c>
      <c r="F560" s="115" t="s">
        <v>115</v>
      </c>
      <c r="G560" s="115" t="s">
        <v>1081</v>
      </c>
      <c r="H560" s="165"/>
      <c r="I560" s="171"/>
      <c r="J560" s="171"/>
      <c r="K560" s="171"/>
      <c r="L560" s="171"/>
      <c r="M560" s="171"/>
      <c r="N560" s="164"/>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c r="HT560" s="13"/>
      <c r="HU560" s="13"/>
      <c r="HV560" s="13"/>
      <c r="HW560" s="13"/>
      <c r="HX560" s="13"/>
      <c r="HY560" s="13"/>
      <c r="HZ560" s="13"/>
      <c r="IA560" s="13"/>
      <c r="IB560" s="13"/>
      <c r="IC560" s="13"/>
      <c r="ID560" s="13"/>
      <c r="IE560" s="13"/>
      <c r="IF560" s="13"/>
      <c r="IG560" s="13"/>
      <c r="IH560" s="13"/>
      <c r="II560" s="13"/>
      <c r="IJ560" s="13"/>
      <c r="IK560" s="13"/>
      <c r="IL560" s="13"/>
      <c r="IM560" s="13"/>
      <c r="IN560" s="13"/>
      <c r="IO560" s="13"/>
      <c r="IP560" s="13"/>
      <c r="IQ560" s="13"/>
      <c r="IR560" s="13"/>
      <c r="IS560" s="13"/>
      <c r="IT560" s="13"/>
      <c r="IU560" s="13"/>
      <c r="IV560" s="13"/>
    </row>
    <row r="561" spans="1:256" s="18" customFormat="1" ht="60.6" customHeight="1" x14ac:dyDescent="0.25">
      <c r="A561" s="194"/>
      <c r="B561" s="250"/>
      <c r="C561" s="224"/>
      <c r="D561" s="210"/>
      <c r="E561" s="135" t="s">
        <v>658</v>
      </c>
      <c r="F561" s="115" t="s">
        <v>115</v>
      </c>
      <c r="G561" s="115" t="s">
        <v>624</v>
      </c>
      <c r="H561" s="165"/>
      <c r="I561" s="171"/>
      <c r="J561" s="171"/>
      <c r="K561" s="171"/>
      <c r="L561" s="171"/>
      <c r="M561" s="171"/>
      <c r="N561" s="164"/>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c r="EY561" s="13"/>
      <c r="EZ561" s="13"/>
      <c r="FA561" s="13"/>
      <c r="FB561" s="13"/>
      <c r="FC561" s="13"/>
      <c r="FD561" s="13"/>
      <c r="FE561" s="13"/>
      <c r="FF561" s="13"/>
      <c r="FG561" s="13"/>
      <c r="FH561" s="13"/>
      <c r="FI561" s="13"/>
      <c r="FJ561" s="13"/>
      <c r="FK561" s="13"/>
      <c r="FL561" s="13"/>
      <c r="FM561" s="13"/>
      <c r="FN561" s="13"/>
      <c r="FO561" s="13"/>
      <c r="FP561" s="13"/>
      <c r="FQ561" s="13"/>
      <c r="FR561" s="13"/>
      <c r="FS561" s="13"/>
      <c r="FT561" s="13"/>
      <c r="FU561" s="13"/>
      <c r="FV561" s="13"/>
      <c r="FW561" s="13"/>
      <c r="FX561" s="13"/>
      <c r="FY561" s="13"/>
      <c r="FZ561" s="13"/>
      <c r="GA561" s="13"/>
      <c r="GB561" s="13"/>
      <c r="GC561" s="13"/>
      <c r="GD561" s="13"/>
      <c r="GE561" s="13"/>
      <c r="GF561" s="13"/>
      <c r="GG561" s="13"/>
      <c r="GH561" s="13"/>
      <c r="GI561" s="13"/>
      <c r="GJ561" s="13"/>
      <c r="GK561" s="13"/>
      <c r="GL561" s="13"/>
      <c r="GM561" s="13"/>
      <c r="GN561" s="13"/>
      <c r="GO561" s="13"/>
      <c r="GP561" s="13"/>
      <c r="GQ561" s="13"/>
      <c r="GR561" s="13"/>
      <c r="GS561" s="13"/>
      <c r="GT561" s="13"/>
      <c r="GU561" s="13"/>
      <c r="GV561" s="13"/>
      <c r="GW561" s="13"/>
      <c r="GX561" s="13"/>
      <c r="GY561" s="13"/>
      <c r="GZ561" s="13"/>
      <c r="HA561" s="13"/>
      <c r="HB561" s="13"/>
      <c r="HC561" s="13"/>
      <c r="HD561" s="13"/>
      <c r="HE561" s="13"/>
      <c r="HF561" s="13"/>
      <c r="HG561" s="13"/>
      <c r="HH561" s="13"/>
      <c r="HI561" s="13"/>
      <c r="HJ561" s="13"/>
      <c r="HK561" s="13"/>
      <c r="HL561" s="13"/>
      <c r="HM561" s="13"/>
      <c r="HN561" s="13"/>
      <c r="HO561" s="13"/>
      <c r="HP561" s="13"/>
      <c r="HQ561" s="13"/>
      <c r="HR561" s="13"/>
      <c r="HS561" s="13"/>
      <c r="HT561" s="13"/>
      <c r="HU561" s="13"/>
      <c r="HV561" s="13"/>
      <c r="HW561" s="13"/>
      <c r="HX561" s="13"/>
      <c r="HY561" s="13"/>
      <c r="HZ561" s="13"/>
      <c r="IA561" s="13"/>
      <c r="IB561" s="13"/>
      <c r="IC561" s="13"/>
      <c r="ID561" s="13"/>
      <c r="IE561" s="13"/>
      <c r="IF561" s="13"/>
      <c r="IG561" s="13"/>
      <c r="IH561" s="13"/>
      <c r="II561" s="13"/>
      <c r="IJ561" s="13"/>
      <c r="IK561" s="13"/>
      <c r="IL561" s="13"/>
      <c r="IM561" s="13"/>
      <c r="IN561" s="13"/>
      <c r="IO561" s="13"/>
      <c r="IP561" s="13"/>
      <c r="IQ561" s="13"/>
      <c r="IR561" s="13"/>
      <c r="IS561" s="13"/>
      <c r="IT561" s="13"/>
      <c r="IU561" s="13"/>
      <c r="IV561" s="13"/>
    </row>
    <row r="562" spans="1:256" s="18" customFormat="1" ht="60.6" customHeight="1" x14ac:dyDescent="0.25">
      <c r="A562" s="194"/>
      <c r="B562" s="250"/>
      <c r="C562" s="224"/>
      <c r="D562" s="210"/>
      <c r="E562" s="135" t="s">
        <v>1373</v>
      </c>
      <c r="F562" s="115" t="s">
        <v>115</v>
      </c>
      <c r="G562" s="115" t="s">
        <v>966</v>
      </c>
      <c r="H562" s="165"/>
      <c r="I562" s="171"/>
      <c r="J562" s="171"/>
      <c r="K562" s="171"/>
      <c r="L562" s="171"/>
      <c r="M562" s="171"/>
      <c r="N562" s="164"/>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c r="EY562" s="13"/>
      <c r="EZ562" s="13"/>
      <c r="FA562" s="13"/>
      <c r="FB562" s="13"/>
      <c r="FC562" s="13"/>
      <c r="FD562" s="13"/>
      <c r="FE562" s="13"/>
      <c r="FF562" s="13"/>
      <c r="FG562" s="13"/>
      <c r="FH562" s="13"/>
      <c r="FI562" s="13"/>
      <c r="FJ562" s="13"/>
      <c r="FK562" s="13"/>
      <c r="FL562" s="13"/>
      <c r="FM562" s="13"/>
      <c r="FN562" s="13"/>
      <c r="FO562" s="13"/>
      <c r="FP562" s="13"/>
      <c r="FQ562" s="13"/>
      <c r="FR562" s="13"/>
      <c r="FS562" s="13"/>
      <c r="FT562" s="13"/>
      <c r="FU562" s="13"/>
      <c r="FV562" s="13"/>
      <c r="FW562" s="13"/>
      <c r="FX562" s="13"/>
      <c r="FY562" s="13"/>
      <c r="FZ562" s="13"/>
      <c r="GA562" s="13"/>
      <c r="GB562" s="13"/>
      <c r="GC562" s="13"/>
      <c r="GD562" s="13"/>
      <c r="GE562" s="13"/>
      <c r="GF562" s="13"/>
      <c r="GG562" s="13"/>
      <c r="GH562" s="13"/>
      <c r="GI562" s="13"/>
      <c r="GJ562" s="13"/>
      <c r="GK562" s="13"/>
      <c r="GL562" s="13"/>
      <c r="GM562" s="13"/>
      <c r="GN562" s="13"/>
      <c r="GO562" s="13"/>
      <c r="GP562" s="13"/>
      <c r="GQ562" s="13"/>
      <c r="GR562" s="13"/>
      <c r="GS562" s="13"/>
      <c r="GT562" s="13"/>
      <c r="GU562" s="13"/>
      <c r="GV562" s="13"/>
      <c r="GW562" s="13"/>
      <c r="GX562" s="13"/>
      <c r="GY562" s="13"/>
      <c r="GZ562" s="13"/>
      <c r="HA562" s="13"/>
      <c r="HB562" s="13"/>
      <c r="HC562" s="13"/>
      <c r="HD562" s="13"/>
      <c r="HE562" s="13"/>
      <c r="HF562" s="13"/>
      <c r="HG562" s="13"/>
      <c r="HH562" s="13"/>
      <c r="HI562" s="13"/>
      <c r="HJ562" s="13"/>
      <c r="HK562" s="13"/>
      <c r="HL562" s="13"/>
      <c r="HM562" s="13"/>
      <c r="HN562" s="13"/>
      <c r="HO562" s="13"/>
      <c r="HP562" s="13"/>
      <c r="HQ562" s="13"/>
      <c r="HR562" s="13"/>
      <c r="HS562" s="13"/>
      <c r="HT562" s="13"/>
      <c r="HU562" s="13"/>
      <c r="HV562" s="13"/>
      <c r="HW562" s="13"/>
      <c r="HX562" s="13"/>
      <c r="HY562" s="13"/>
      <c r="HZ562" s="13"/>
      <c r="IA562" s="13"/>
      <c r="IB562" s="13"/>
      <c r="IC562" s="13"/>
      <c r="ID562" s="13"/>
      <c r="IE562" s="13"/>
      <c r="IF562" s="13"/>
      <c r="IG562" s="13"/>
      <c r="IH562" s="13"/>
      <c r="II562" s="13"/>
      <c r="IJ562" s="13"/>
      <c r="IK562" s="13"/>
      <c r="IL562" s="13"/>
      <c r="IM562" s="13"/>
      <c r="IN562" s="13"/>
      <c r="IO562" s="13"/>
      <c r="IP562" s="13"/>
      <c r="IQ562" s="13"/>
      <c r="IR562" s="13"/>
      <c r="IS562" s="13"/>
      <c r="IT562" s="13"/>
      <c r="IU562" s="13"/>
      <c r="IV562" s="13"/>
    </row>
    <row r="563" spans="1:256" s="18" customFormat="1" ht="67.900000000000006" customHeight="1" x14ac:dyDescent="0.25">
      <c r="A563" s="194"/>
      <c r="B563" s="250"/>
      <c r="C563" s="224"/>
      <c r="D563" s="210"/>
      <c r="E563" s="135" t="s">
        <v>1392</v>
      </c>
      <c r="F563" s="115" t="s">
        <v>115</v>
      </c>
      <c r="G563" s="115" t="s">
        <v>1393</v>
      </c>
      <c r="H563" s="165"/>
      <c r="I563" s="171"/>
      <c r="J563" s="171"/>
      <c r="K563" s="171"/>
      <c r="L563" s="171"/>
      <c r="M563" s="171"/>
      <c r="N563" s="164"/>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c r="EY563" s="13"/>
      <c r="EZ563" s="13"/>
      <c r="FA563" s="13"/>
      <c r="FB563" s="13"/>
      <c r="FC563" s="13"/>
      <c r="FD563" s="13"/>
      <c r="FE563" s="13"/>
      <c r="FF563" s="13"/>
      <c r="FG563" s="13"/>
      <c r="FH563" s="13"/>
      <c r="FI563" s="13"/>
      <c r="FJ563" s="13"/>
      <c r="FK563" s="13"/>
      <c r="FL563" s="13"/>
      <c r="FM563" s="13"/>
      <c r="FN563" s="13"/>
      <c r="FO563" s="13"/>
      <c r="FP563" s="13"/>
      <c r="FQ563" s="13"/>
      <c r="FR563" s="13"/>
      <c r="FS563" s="13"/>
      <c r="FT563" s="13"/>
      <c r="FU563" s="13"/>
      <c r="FV563" s="13"/>
      <c r="FW563" s="13"/>
      <c r="FX563" s="13"/>
      <c r="FY563" s="13"/>
      <c r="FZ563" s="13"/>
      <c r="GA563" s="13"/>
      <c r="GB563" s="13"/>
      <c r="GC563" s="13"/>
      <c r="GD563" s="13"/>
      <c r="GE563" s="13"/>
      <c r="GF563" s="13"/>
      <c r="GG563" s="13"/>
      <c r="GH563" s="13"/>
      <c r="GI563" s="13"/>
      <c r="GJ563" s="13"/>
      <c r="GK563" s="13"/>
      <c r="GL563" s="13"/>
      <c r="GM563" s="13"/>
      <c r="GN563" s="13"/>
      <c r="GO563" s="13"/>
      <c r="GP563" s="13"/>
      <c r="GQ563" s="13"/>
      <c r="GR563" s="13"/>
      <c r="GS563" s="13"/>
      <c r="GT563" s="13"/>
      <c r="GU563" s="13"/>
      <c r="GV563" s="13"/>
      <c r="GW563" s="13"/>
      <c r="GX563" s="13"/>
      <c r="GY563" s="13"/>
      <c r="GZ563" s="13"/>
      <c r="HA563" s="13"/>
      <c r="HB563" s="13"/>
      <c r="HC563" s="13"/>
      <c r="HD563" s="13"/>
      <c r="HE563" s="13"/>
      <c r="HF563" s="13"/>
      <c r="HG563" s="13"/>
      <c r="HH563" s="13"/>
      <c r="HI563" s="13"/>
      <c r="HJ563" s="13"/>
      <c r="HK563" s="13"/>
      <c r="HL563" s="13"/>
      <c r="HM563" s="13"/>
      <c r="HN563" s="13"/>
      <c r="HO563" s="13"/>
      <c r="HP563" s="13"/>
      <c r="HQ563" s="13"/>
      <c r="HR563" s="13"/>
      <c r="HS563" s="13"/>
      <c r="HT563" s="13"/>
      <c r="HU563" s="13"/>
      <c r="HV563" s="13"/>
      <c r="HW563" s="13"/>
      <c r="HX563" s="13"/>
      <c r="HY563" s="13"/>
      <c r="HZ563" s="13"/>
      <c r="IA563" s="13"/>
      <c r="IB563" s="13"/>
      <c r="IC563" s="13"/>
      <c r="ID563" s="13"/>
      <c r="IE563" s="13"/>
      <c r="IF563" s="13"/>
      <c r="IG563" s="13"/>
      <c r="IH563" s="13"/>
      <c r="II563" s="13"/>
      <c r="IJ563" s="13"/>
      <c r="IK563" s="13"/>
      <c r="IL563" s="13"/>
      <c r="IM563" s="13"/>
      <c r="IN563" s="13"/>
      <c r="IO563" s="13"/>
      <c r="IP563" s="13"/>
      <c r="IQ563" s="13"/>
      <c r="IR563" s="13"/>
      <c r="IS563" s="13"/>
      <c r="IT563" s="13"/>
      <c r="IU563" s="13"/>
      <c r="IV563" s="13"/>
    </row>
    <row r="564" spans="1:256" s="18" customFormat="1" ht="93" customHeight="1" x14ac:dyDescent="0.25">
      <c r="A564" s="194"/>
      <c r="B564" s="250"/>
      <c r="C564" s="224"/>
      <c r="D564" s="210"/>
      <c r="E564" s="135" t="s">
        <v>1374</v>
      </c>
      <c r="F564" s="115" t="s">
        <v>115</v>
      </c>
      <c r="G564" s="115" t="s">
        <v>1217</v>
      </c>
      <c r="H564" s="165"/>
      <c r="I564" s="171"/>
      <c r="J564" s="171"/>
      <c r="K564" s="171"/>
      <c r="L564" s="171"/>
      <c r="M564" s="171"/>
      <c r="N564" s="164"/>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c r="EY564" s="13"/>
      <c r="EZ564" s="13"/>
      <c r="FA564" s="13"/>
      <c r="FB564" s="13"/>
      <c r="FC564" s="13"/>
      <c r="FD564" s="13"/>
      <c r="FE564" s="13"/>
      <c r="FF564" s="13"/>
      <c r="FG564" s="13"/>
      <c r="FH564" s="13"/>
      <c r="FI564" s="13"/>
      <c r="FJ564" s="13"/>
      <c r="FK564" s="13"/>
      <c r="FL564" s="13"/>
      <c r="FM564" s="13"/>
      <c r="FN564" s="13"/>
      <c r="FO564" s="13"/>
      <c r="FP564" s="13"/>
      <c r="FQ564" s="13"/>
      <c r="FR564" s="13"/>
      <c r="FS564" s="13"/>
      <c r="FT564" s="13"/>
      <c r="FU564" s="13"/>
      <c r="FV564" s="13"/>
      <c r="FW564" s="13"/>
      <c r="FX564" s="13"/>
      <c r="FY564" s="13"/>
      <c r="FZ564" s="13"/>
      <c r="GA564" s="13"/>
      <c r="GB564" s="13"/>
      <c r="GC564" s="13"/>
      <c r="GD564" s="13"/>
      <c r="GE564" s="13"/>
      <c r="GF564" s="13"/>
      <c r="GG564" s="13"/>
      <c r="GH564" s="13"/>
      <c r="GI564" s="13"/>
      <c r="GJ564" s="13"/>
      <c r="GK564" s="13"/>
      <c r="GL564" s="13"/>
      <c r="GM564" s="13"/>
      <c r="GN564" s="13"/>
      <c r="GO564" s="13"/>
      <c r="GP564" s="13"/>
      <c r="GQ564" s="13"/>
      <c r="GR564" s="13"/>
      <c r="GS564" s="13"/>
      <c r="GT564" s="13"/>
      <c r="GU564" s="13"/>
      <c r="GV564" s="13"/>
      <c r="GW564" s="13"/>
      <c r="GX564" s="13"/>
      <c r="GY564" s="13"/>
      <c r="GZ564" s="13"/>
      <c r="HA564" s="13"/>
      <c r="HB564" s="13"/>
      <c r="HC564" s="13"/>
      <c r="HD564" s="13"/>
      <c r="HE564" s="13"/>
      <c r="HF564" s="13"/>
      <c r="HG564" s="13"/>
      <c r="HH564" s="13"/>
      <c r="HI564" s="13"/>
      <c r="HJ564" s="13"/>
      <c r="HK564" s="13"/>
      <c r="HL564" s="13"/>
      <c r="HM564" s="13"/>
      <c r="HN564" s="13"/>
      <c r="HO564" s="13"/>
      <c r="HP564" s="13"/>
      <c r="HQ564" s="13"/>
      <c r="HR564" s="13"/>
      <c r="HS564" s="13"/>
      <c r="HT564" s="13"/>
      <c r="HU564" s="13"/>
      <c r="HV564" s="13"/>
      <c r="HW564" s="13"/>
      <c r="HX564" s="13"/>
      <c r="HY564" s="13"/>
      <c r="HZ564" s="13"/>
      <c r="IA564" s="13"/>
      <c r="IB564" s="13"/>
      <c r="IC564" s="13"/>
      <c r="ID564" s="13"/>
      <c r="IE564" s="13"/>
      <c r="IF564" s="13"/>
      <c r="IG564" s="13"/>
      <c r="IH564" s="13"/>
      <c r="II564" s="13"/>
      <c r="IJ564" s="13"/>
      <c r="IK564" s="13"/>
      <c r="IL564" s="13"/>
      <c r="IM564" s="13"/>
      <c r="IN564" s="13"/>
      <c r="IO564" s="13"/>
      <c r="IP564" s="13"/>
      <c r="IQ564" s="13"/>
      <c r="IR564" s="13"/>
      <c r="IS564" s="13"/>
      <c r="IT564" s="13"/>
      <c r="IU564" s="13"/>
      <c r="IV564" s="13"/>
    </row>
    <row r="565" spans="1:256" s="18" customFormat="1" ht="51" customHeight="1" x14ac:dyDescent="0.25">
      <c r="A565" s="194"/>
      <c r="B565" s="250"/>
      <c r="C565" s="224"/>
      <c r="D565" s="210"/>
      <c r="E565" s="135" t="s">
        <v>1375</v>
      </c>
      <c r="F565" s="115" t="s">
        <v>115</v>
      </c>
      <c r="G565" s="115" t="s">
        <v>1217</v>
      </c>
      <c r="H565" s="165"/>
      <c r="I565" s="171"/>
      <c r="J565" s="171"/>
      <c r="K565" s="171"/>
      <c r="L565" s="171"/>
      <c r="M565" s="171"/>
      <c r="N565" s="164"/>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c r="EY565" s="13"/>
      <c r="EZ565" s="13"/>
      <c r="FA565" s="13"/>
      <c r="FB565" s="13"/>
      <c r="FC565" s="13"/>
      <c r="FD565" s="13"/>
      <c r="FE565" s="13"/>
      <c r="FF565" s="13"/>
      <c r="FG565" s="13"/>
      <c r="FH565" s="13"/>
      <c r="FI565" s="13"/>
      <c r="FJ565" s="13"/>
      <c r="FK565" s="13"/>
      <c r="FL565" s="13"/>
      <c r="FM565" s="13"/>
      <c r="FN565" s="13"/>
      <c r="FO565" s="13"/>
      <c r="FP565" s="13"/>
      <c r="FQ565" s="13"/>
      <c r="FR565" s="13"/>
      <c r="FS565" s="13"/>
      <c r="FT565" s="13"/>
      <c r="FU565" s="13"/>
      <c r="FV565" s="13"/>
      <c r="FW565" s="13"/>
      <c r="FX565" s="13"/>
      <c r="FY565" s="13"/>
      <c r="FZ565" s="13"/>
      <c r="GA565" s="13"/>
      <c r="GB565" s="13"/>
      <c r="GC565" s="13"/>
      <c r="GD565" s="13"/>
      <c r="GE565" s="13"/>
      <c r="GF565" s="13"/>
      <c r="GG565" s="13"/>
      <c r="GH565" s="13"/>
      <c r="GI565" s="13"/>
      <c r="GJ565" s="13"/>
      <c r="GK565" s="13"/>
      <c r="GL565" s="13"/>
      <c r="GM565" s="13"/>
      <c r="GN565" s="13"/>
      <c r="GO565" s="13"/>
      <c r="GP565" s="13"/>
      <c r="GQ565" s="13"/>
      <c r="GR565" s="13"/>
      <c r="GS565" s="13"/>
      <c r="GT565" s="13"/>
      <c r="GU565" s="13"/>
      <c r="GV565" s="13"/>
      <c r="GW565" s="13"/>
      <c r="GX565" s="13"/>
      <c r="GY565" s="13"/>
      <c r="GZ565" s="13"/>
      <c r="HA565" s="13"/>
      <c r="HB565" s="13"/>
      <c r="HC565" s="13"/>
      <c r="HD565" s="13"/>
      <c r="HE565" s="13"/>
      <c r="HF565" s="13"/>
      <c r="HG565" s="13"/>
      <c r="HH565" s="13"/>
      <c r="HI565" s="13"/>
      <c r="HJ565" s="13"/>
      <c r="HK565" s="13"/>
      <c r="HL565" s="13"/>
      <c r="HM565" s="13"/>
      <c r="HN565" s="13"/>
      <c r="HO565" s="13"/>
      <c r="HP565" s="13"/>
      <c r="HQ565" s="13"/>
      <c r="HR565" s="13"/>
      <c r="HS565" s="13"/>
      <c r="HT565" s="13"/>
      <c r="HU565" s="13"/>
      <c r="HV565" s="13"/>
      <c r="HW565" s="13"/>
      <c r="HX565" s="13"/>
      <c r="HY565" s="13"/>
      <c r="HZ565" s="13"/>
      <c r="IA565" s="13"/>
      <c r="IB565" s="13"/>
      <c r="IC565" s="13"/>
      <c r="ID565" s="13"/>
      <c r="IE565" s="13"/>
      <c r="IF565" s="13"/>
      <c r="IG565" s="13"/>
      <c r="IH565" s="13"/>
      <c r="II565" s="13"/>
      <c r="IJ565" s="13"/>
      <c r="IK565" s="13"/>
      <c r="IL565" s="13"/>
      <c r="IM565" s="13"/>
      <c r="IN565" s="13"/>
      <c r="IO565" s="13"/>
      <c r="IP565" s="13"/>
      <c r="IQ565" s="13"/>
      <c r="IR565" s="13"/>
      <c r="IS565" s="13"/>
      <c r="IT565" s="13"/>
      <c r="IU565" s="13"/>
      <c r="IV565" s="13"/>
    </row>
    <row r="566" spans="1:256" s="18" customFormat="1" ht="90" customHeight="1" x14ac:dyDescent="0.25">
      <c r="A566" s="194"/>
      <c r="B566" s="250"/>
      <c r="C566" s="224"/>
      <c r="D566" s="210"/>
      <c r="E566" s="135" t="s">
        <v>1376</v>
      </c>
      <c r="F566" s="115" t="s">
        <v>115</v>
      </c>
      <c r="G566" s="115" t="s">
        <v>1377</v>
      </c>
      <c r="H566" s="165"/>
      <c r="I566" s="171"/>
      <c r="J566" s="171"/>
      <c r="K566" s="171"/>
      <c r="L566" s="171"/>
      <c r="M566" s="171"/>
      <c r="N566" s="164"/>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c r="EY566" s="13"/>
      <c r="EZ566" s="13"/>
      <c r="FA566" s="13"/>
      <c r="FB566" s="13"/>
      <c r="FC566" s="13"/>
      <c r="FD566" s="13"/>
      <c r="FE566" s="13"/>
      <c r="FF566" s="13"/>
      <c r="FG566" s="13"/>
      <c r="FH566" s="13"/>
      <c r="FI566" s="13"/>
      <c r="FJ566" s="13"/>
      <c r="FK566" s="13"/>
      <c r="FL566" s="13"/>
      <c r="FM566" s="13"/>
      <c r="FN566" s="13"/>
      <c r="FO566" s="13"/>
      <c r="FP566" s="13"/>
      <c r="FQ566" s="13"/>
      <c r="FR566" s="13"/>
      <c r="FS566" s="13"/>
      <c r="FT566" s="13"/>
      <c r="FU566" s="13"/>
      <c r="FV566" s="13"/>
      <c r="FW566" s="13"/>
      <c r="FX566" s="13"/>
      <c r="FY566" s="13"/>
      <c r="FZ566" s="13"/>
      <c r="GA566" s="13"/>
      <c r="GB566" s="13"/>
      <c r="GC566" s="13"/>
      <c r="GD566" s="13"/>
      <c r="GE566" s="13"/>
      <c r="GF566" s="13"/>
      <c r="GG566" s="13"/>
      <c r="GH566" s="13"/>
      <c r="GI566" s="13"/>
      <c r="GJ566" s="13"/>
      <c r="GK566" s="13"/>
      <c r="GL566" s="13"/>
      <c r="GM566" s="13"/>
      <c r="GN566" s="13"/>
      <c r="GO566" s="13"/>
      <c r="GP566" s="13"/>
      <c r="GQ566" s="13"/>
      <c r="GR566" s="13"/>
      <c r="GS566" s="13"/>
      <c r="GT566" s="13"/>
      <c r="GU566" s="13"/>
      <c r="GV566" s="13"/>
      <c r="GW566" s="13"/>
      <c r="GX566" s="13"/>
      <c r="GY566" s="13"/>
      <c r="GZ566" s="13"/>
      <c r="HA566" s="13"/>
      <c r="HB566" s="13"/>
      <c r="HC566" s="13"/>
      <c r="HD566" s="13"/>
      <c r="HE566" s="13"/>
      <c r="HF566" s="13"/>
      <c r="HG566" s="13"/>
      <c r="HH566" s="13"/>
      <c r="HI566" s="13"/>
      <c r="HJ566" s="13"/>
      <c r="HK566" s="13"/>
      <c r="HL566" s="13"/>
      <c r="HM566" s="13"/>
      <c r="HN566" s="13"/>
      <c r="HO566" s="13"/>
      <c r="HP566" s="13"/>
      <c r="HQ566" s="13"/>
      <c r="HR566" s="13"/>
      <c r="HS566" s="13"/>
      <c r="HT566" s="13"/>
      <c r="HU566" s="13"/>
      <c r="HV566" s="13"/>
      <c r="HW566" s="13"/>
      <c r="HX566" s="13"/>
      <c r="HY566" s="13"/>
      <c r="HZ566" s="13"/>
      <c r="IA566" s="13"/>
      <c r="IB566" s="13"/>
      <c r="IC566" s="13"/>
      <c r="ID566" s="13"/>
      <c r="IE566" s="13"/>
      <c r="IF566" s="13"/>
      <c r="IG566" s="13"/>
      <c r="IH566" s="13"/>
      <c r="II566" s="13"/>
      <c r="IJ566" s="13"/>
      <c r="IK566" s="13"/>
      <c r="IL566" s="13"/>
      <c r="IM566" s="13"/>
      <c r="IN566" s="13"/>
      <c r="IO566" s="13"/>
      <c r="IP566" s="13"/>
      <c r="IQ566" s="13"/>
      <c r="IR566" s="13"/>
      <c r="IS566" s="13"/>
      <c r="IT566" s="13"/>
      <c r="IU566" s="13"/>
      <c r="IV566" s="13"/>
    </row>
    <row r="567" spans="1:256" s="18" customFormat="1" ht="54" customHeight="1" x14ac:dyDescent="0.25">
      <c r="A567" s="194"/>
      <c r="B567" s="250"/>
      <c r="C567" s="224"/>
      <c r="D567" s="210"/>
      <c r="E567" s="135" t="s">
        <v>1378</v>
      </c>
      <c r="F567" s="115" t="s">
        <v>115</v>
      </c>
      <c r="G567" s="115" t="s">
        <v>624</v>
      </c>
      <c r="H567" s="165"/>
      <c r="I567" s="171"/>
      <c r="J567" s="171"/>
      <c r="K567" s="171"/>
      <c r="L567" s="171"/>
      <c r="M567" s="171"/>
      <c r="N567" s="164"/>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c r="EY567" s="13"/>
      <c r="EZ567" s="13"/>
      <c r="FA567" s="13"/>
      <c r="FB567" s="13"/>
      <c r="FC567" s="13"/>
      <c r="FD567" s="13"/>
      <c r="FE567" s="13"/>
      <c r="FF567" s="13"/>
      <c r="FG567" s="13"/>
      <c r="FH567" s="13"/>
      <c r="FI567" s="13"/>
      <c r="FJ567" s="13"/>
      <c r="FK567" s="13"/>
      <c r="FL567" s="13"/>
      <c r="FM567" s="13"/>
      <c r="FN567" s="13"/>
      <c r="FO567" s="13"/>
      <c r="FP567" s="13"/>
      <c r="FQ567" s="13"/>
      <c r="FR567" s="13"/>
      <c r="FS567" s="13"/>
      <c r="FT567" s="13"/>
      <c r="FU567" s="13"/>
      <c r="FV567" s="13"/>
      <c r="FW567" s="13"/>
      <c r="FX567" s="13"/>
      <c r="FY567" s="13"/>
      <c r="FZ567" s="13"/>
      <c r="GA567" s="13"/>
      <c r="GB567" s="13"/>
      <c r="GC567" s="13"/>
      <c r="GD567" s="13"/>
      <c r="GE567" s="13"/>
      <c r="GF567" s="13"/>
      <c r="GG567" s="13"/>
      <c r="GH567" s="13"/>
      <c r="GI567" s="13"/>
      <c r="GJ567" s="13"/>
      <c r="GK567" s="13"/>
      <c r="GL567" s="13"/>
      <c r="GM567" s="13"/>
      <c r="GN567" s="13"/>
      <c r="GO567" s="13"/>
      <c r="GP567" s="13"/>
      <c r="GQ567" s="13"/>
      <c r="GR567" s="13"/>
      <c r="GS567" s="13"/>
      <c r="GT567" s="13"/>
      <c r="GU567" s="13"/>
      <c r="GV567" s="13"/>
      <c r="GW567" s="13"/>
      <c r="GX567" s="13"/>
      <c r="GY567" s="13"/>
      <c r="GZ567" s="13"/>
      <c r="HA567" s="13"/>
      <c r="HB567" s="13"/>
      <c r="HC567" s="13"/>
      <c r="HD567" s="13"/>
      <c r="HE567" s="13"/>
      <c r="HF567" s="13"/>
      <c r="HG567" s="13"/>
      <c r="HH567" s="13"/>
      <c r="HI567" s="13"/>
      <c r="HJ567" s="13"/>
      <c r="HK567" s="13"/>
      <c r="HL567" s="13"/>
      <c r="HM567" s="13"/>
      <c r="HN567" s="13"/>
      <c r="HO567" s="13"/>
      <c r="HP567" s="13"/>
      <c r="HQ567" s="13"/>
      <c r="HR567" s="13"/>
      <c r="HS567" s="13"/>
      <c r="HT567" s="13"/>
      <c r="HU567" s="13"/>
      <c r="HV567" s="13"/>
      <c r="HW567" s="13"/>
      <c r="HX567" s="13"/>
      <c r="HY567" s="13"/>
      <c r="HZ567" s="13"/>
      <c r="IA567" s="13"/>
      <c r="IB567" s="13"/>
      <c r="IC567" s="13"/>
      <c r="ID567" s="13"/>
      <c r="IE567" s="13"/>
      <c r="IF567" s="13"/>
      <c r="IG567" s="13"/>
      <c r="IH567" s="13"/>
      <c r="II567" s="13"/>
      <c r="IJ567" s="13"/>
      <c r="IK567" s="13"/>
      <c r="IL567" s="13"/>
      <c r="IM567" s="13"/>
      <c r="IN567" s="13"/>
      <c r="IO567" s="13"/>
      <c r="IP567" s="13"/>
      <c r="IQ567" s="13"/>
      <c r="IR567" s="13"/>
      <c r="IS567" s="13"/>
      <c r="IT567" s="13"/>
      <c r="IU567" s="13"/>
      <c r="IV567" s="13"/>
    </row>
    <row r="568" spans="1:256" s="18" customFormat="1" ht="47.45" customHeight="1" x14ac:dyDescent="0.25">
      <c r="A568" s="194"/>
      <c r="B568" s="250"/>
      <c r="C568" s="224"/>
      <c r="D568" s="210"/>
      <c r="E568" s="135" t="s">
        <v>1379</v>
      </c>
      <c r="F568" s="115" t="s">
        <v>115</v>
      </c>
      <c r="G568" s="115" t="s">
        <v>966</v>
      </c>
      <c r="H568" s="165"/>
      <c r="I568" s="171"/>
      <c r="J568" s="171"/>
      <c r="K568" s="171"/>
      <c r="L568" s="171"/>
      <c r="M568" s="171"/>
      <c r="N568" s="164"/>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c r="EY568" s="13"/>
      <c r="EZ568" s="13"/>
      <c r="FA568" s="13"/>
      <c r="FB568" s="13"/>
      <c r="FC568" s="13"/>
      <c r="FD568" s="13"/>
      <c r="FE568" s="13"/>
      <c r="FF568" s="13"/>
      <c r="FG568" s="13"/>
      <c r="FH568" s="13"/>
      <c r="FI568" s="13"/>
      <c r="FJ568" s="13"/>
      <c r="FK568" s="13"/>
      <c r="FL568" s="13"/>
      <c r="FM568" s="13"/>
      <c r="FN568" s="13"/>
      <c r="FO568" s="13"/>
      <c r="FP568" s="13"/>
      <c r="FQ568" s="13"/>
      <c r="FR568" s="13"/>
      <c r="FS568" s="13"/>
      <c r="FT568" s="13"/>
      <c r="FU568" s="13"/>
      <c r="FV568" s="13"/>
      <c r="FW568" s="13"/>
      <c r="FX568" s="13"/>
      <c r="FY568" s="13"/>
      <c r="FZ568" s="13"/>
      <c r="GA568" s="13"/>
      <c r="GB568" s="13"/>
      <c r="GC568" s="13"/>
      <c r="GD568" s="13"/>
      <c r="GE568" s="13"/>
      <c r="GF568" s="13"/>
      <c r="GG568" s="13"/>
      <c r="GH568" s="13"/>
      <c r="GI568" s="13"/>
      <c r="GJ568" s="13"/>
      <c r="GK568" s="13"/>
      <c r="GL568" s="13"/>
      <c r="GM568" s="13"/>
      <c r="GN568" s="13"/>
      <c r="GO568" s="13"/>
      <c r="GP568" s="13"/>
      <c r="GQ568" s="13"/>
      <c r="GR568" s="13"/>
      <c r="GS568" s="13"/>
      <c r="GT568" s="13"/>
      <c r="GU568" s="13"/>
      <c r="GV568" s="13"/>
      <c r="GW568" s="13"/>
      <c r="GX568" s="13"/>
      <c r="GY568" s="13"/>
      <c r="GZ568" s="13"/>
      <c r="HA568" s="13"/>
      <c r="HB568" s="13"/>
      <c r="HC568" s="13"/>
      <c r="HD568" s="13"/>
      <c r="HE568" s="13"/>
      <c r="HF568" s="13"/>
      <c r="HG568" s="13"/>
      <c r="HH568" s="13"/>
      <c r="HI568" s="13"/>
      <c r="HJ568" s="13"/>
      <c r="HK568" s="13"/>
      <c r="HL568" s="13"/>
      <c r="HM568" s="13"/>
      <c r="HN568" s="13"/>
      <c r="HO568" s="13"/>
      <c r="HP568" s="13"/>
      <c r="HQ568" s="13"/>
      <c r="HR568" s="13"/>
      <c r="HS568" s="13"/>
      <c r="HT568" s="13"/>
      <c r="HU568" s="13"/>
      <c r="HV568" s="13"/>
      <c r="HW568" s="13"/>
      <c r="HX568" s="13"/>
      <c r="HY568" s="13"/>
      <c r="HZ568" s="13"/>
      <c r="IA568" s="13"/>
      <c r="IB568" s="13"/>
      <c r="IC568" s="13"/>
      <c r="ID568" s="13"/>
      <c r="IE568" s="13"/>
      <c r="IF568" s="13"/>
      <c r="IG568" s="13"/>
      <c r="IH568" s="13"/>
      <c r="II568" s="13"/>
      <c r="IJ568" s="13"/>
      <c r="IK568" s="13"/>
      <c r="IL568" s="13"/>
      <c r="IM568" s="13"/>
      <c r="IN568" s="13"/>
      <c r="IO568" s="13"/>
      <c r="IP568" s="13"/>
      <c r="IQ568" s="13"/>
      <c r="IR568" s="13"/>
      <c r="IS568" s="13"/>
      <c r="IT568" s="13"/>
      <c r="IU568" s="13"/>
      <c r="IV568" s="13"/>
    </row>
    <row r="569" spans="1:256" s="18" customFormat="1" ht="58.9" customHeight="1" x14ac:dyDescent="0.25">
      <c r="A569" s="194"/>
      <c r="B569" s="250"/>
      <c r="C569" s="224"/>
      <c r="D569" s="210"/>
      <c r="E569" s="135" t="s">
        <v>1380</v>
      </c>
      <c r="F569" s="115" t="s">
        <v>115</v>
      </c>
      <c r="G569" s="115" t="s">
        <v>1381</v>
      </c>
      <c r="H569" s="165"/>
      <c r="I569" s="171"/>
      <c r="J569" s="171"/>
      <c r="K569" s="171"/>
      <c r="L569" s="171"/>
      <c r="M569" s="171"/>
      <c r="N569" s="164"/>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c r="EY569" s="13"/>
      <c r="EZ569" s="13"/>
      <c r="FA569" s="13"/>
      <c r="FB569" s="13"/>
      <c r="FC569" s="13"/>
      <c r="FD569" s="13"/>
      <c r="FE569" s="13"/>
      <c r="FF569" s="13"/>
      <c r="FG569" s="13"/>
      <c r="FH569" s="13"/>
      <c r="FI569" s="13"/>
      <c r="FJ569" s="13"/>
      <c r="FK569" s="13"/>
      <c r="FL569" s="13"/>
      <c r="FM569" s="13"/>
      <c r="FN569" s="13"/>
      <c r="FO569" s="13"/>
      <c r="FP569" s="13"/>
      <c r="FQ569" s="13"/>
      <c r="FR569" s="13"/>
      <c r="FS569" s="13"/>
      <c r="FT569" s="13"/>
      <c r="FU569" s="13"/>
      <c r="FV569" s="13"/>
      <c r="FW569" s="13"/>
      <c r="FX569" s="13"/>
      <c r="FY569" s="13"/>
      <c r="FZ569" s="13"/>
      <c r="GA569" s="13"/>
      <c r="GB569" s="13"/>
      <c r="GC569" s="13"/>
      <c r="GD569" s="13"/>
      <c r="GE569" s="13"/>
      <c r="GF569" s="13"/>
      <c r="GG569" s="13"/>
      <c r="GH569" s="13"/>
      <c r="GI569" s="13"/>
      <c r="GJ569" s="13"/>
      <c r="GK569" s="13"/>
      <c r="GL569" s="13"/>
      <c r="GM569" s="13"/>
      <c r="GN569" s="13"/>
      <c r="GO569" s="13"/>
      <c r="GP569" s="13"/>
      <c r="GQ569" s="13"/>
      <c r="GR569" s="13"/>
      <c r="GS569" s="13"/>
      <c r="GT569" s="13"/>
      <c r="GU569" s="13"/>
      <c r="GV569" s="13"/>
      <c r="GW569" s="13"/>
      <c r="GX569" s="13"/>
      <c r="GY569" s="13"/>
      <c r="GZ569" s="13"/>
      <c r="HA569" s="13"/>
      <c r="HB569" s="13"/>
      <c r="HC569" s="13"/>
      <c r="HD569" s="13"/>
      <c r="HE569" s="13"/>
      <c r="HF569" s="13"/>
      <c r="HG569" s="13"/>
      <c r="HH569" s="13"/>
      <c r="HI569" s="13"/>
      <c r="HJ569" s="13"/>
      <c r="HK569" s="13"/>
      <c r="HL569" s="13"/>
      <c r="HM569" s="13"/>
      <c r="HN569" s="13"/>
      <c r="HO569" s="13"/>
      <c r="HP569" s="13"/>
      <c r="HQ569" s="13"/>
      <c r="HR569" s="13"/>
      <c r="HS569" s="13"/>
      <c r="HT569" s="13"/>
      <c r="HU569" s="13"/>
      <c r="HV569" s="13"/>
      <c r="HW569" s="13"/>
      <c r="HX569" s="13"/>
      <c r="HY569" s="13"/>
      <c r="HZ569" s="13"/>
      <c r="IA569" s="13"/>
      <c r="IB569" s="13"/>
      <c r="IC569" s="13"/>
      <c r="ID569" s="13"/>
      <c r="IE569" s="13"/>
      <c r="IF569" s="13"/>
      <c r="IG569" s="13"/>
      <c r="IH569" s="13"/>
      <c r="II569" s="13"/>
      <c r="IJ569" s="13"/>
      <c r="IK569" s="13"/>
      <c r="IL569" s="13"/>
      <c r="IM569" s="13"/>
      <c r="IN569" s="13"/>
      <c r="IO569" s="13"/>
      <c r="IP569" s="13"/>
      <c r="IQ569" s="13"/>
      <c r="IR569" s="13"/>
      <c r="IS569" s="13"/>
      <c r="IT569" s="13"/>
      <c r="IU569" s="13"/>
      <c r="IV569" s="13"/>
    </row>
    <row r="570" spans="1:256" s="18" customFormat="1" ht="61.9" customHeight="1" x14ac:dyDescent="0.25">
      <c r="A570" s="194"/>
      <c r="B570" s="250"/>
      <c r="C570" s="224"/>
      <c r="D570" s="210"/>
      <c r="E570" s="135" t="s">
        <v>1382</v>
      </c>
      <c r="F570" s="115" t="s">
        <v>115</v>
      </c>
      <c r="G570" s="115" t="s">
        <v>1383</v>
      </c>
      <c r="H570" s="165"/>
      <c r="I570" s="171"/>
      <c r="J570" s="171"/>
      <c r="K570" s="171"/>
      <c r="L570" s="171"/>
      <c r="M570" s="171"/>
      <c r="N570" s="164"/>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c r="EY570" s="13"/>
      <c r="EZ570" s="13"/>
      <c r="FA570" s="13"/>
      <c r="FB570" s="13"/>
      <c r="FC570" s="13"/>
      <c r="FD570" s="13"/>
      <c r="FE570" s="13"/>
      <c r="FF570" s="13"/>
      <c r="FG570" s="13"/>
      <c r="FH570" s="13"/>
      <c r="FI570" s="13"/>
      <c r="FJ570" s="13"/>
      <c r="FK570" s="13"/>
      <c r="FL570" s="13"/>
      <c r="FM570" s="13"/>
      <c r="FN570" s="13"/>
      <c r="FO570" s="13"/>
      <c r="FP570" s="13"/>
      <c r="FQ570" s="13"/>
      <c r="FR570" s="13"/>
      <c r="FS570" s="13"/>
      <c r="FT570" s="13"/>
      <c r="FU570" s="13"/>
      <c r="FV570" s="13"/>
      <c r="FW570" s="13"/>
      <c r="FX570" s="13"/>
      <c r="FY570" s="13"/>
      <c r="FZ570" s="13"/>
      <c r="GA570" s="13"/>
      <c r="GB570" s="13"/>
      <c r="GC570" s="13"/>
      <c r="GD570" s="13"/>
      <c r="GE570" s="13"/>
      <c r="GF570" s="13"/>
      <c r="GG570" s="13"/>
      <c r="GH570" s="13"/>
      <c r="GI570" s="13"/>
      <c r="GJ570" s="13"/>
      <c r="GK570" s="13"/>
      <c r="GL570" s="13"/>
      <c r="GM570" s="13"/>
      <c r="GN570" s="13"/>
      <c r="GO570" s="13"/>
      <c r="GP570" s="13"/>
      <c r="GQ570" s="13"/>
      <c r="GR570" s="13"/>
      <c r="GS570" s="13"/>
      <c r="GT570" s="13"/>
      <c r="GU570" s="13"/>
      <c r="GV570" s="13"/>
      <c r="GW570" s="13"/>
      <c r="GX570" s="13"/>
      <c r="GY570" s="13"/>
      <c r="GZ570" s="13"/>
      <c r="HA570" s="13"/>
      <c r="HB570" s="13"/>
      <c r="HC570" s="13"/>
      <c r="HD570" s="13"/>
      <c r="HE570" s="13"/>
      <c r="HF570" s="13"/>
      <c r="HG570" s="13"/>
      <c r="HH570" s="13"/>
      <c r="HI570" s="13"/>
      <c r="HJ570" s="13"/>
      <c r="HK570" s="13"/>
      <c r="HL570" s="13"/>
      <c r="HM570" s="13"/>
      <c r="HN570" s="13"/>
      <c r="HO570" s="13"/>
      <c r="HP570" s="13"/>
      <c r="HQ570" s="13"/>
      <c r="HR570" s="13"/>
      <c r="HS570" s="13"/>
      <c r="HT570" s="13"/>
      <c r="HU570" s="13"/>
      <c r="HV570" s="13"/>
      <c r="HW570" s="13"/>
      <c r="HX570" s="13"/>
      <c r="HY570" s="13"/>
      <c r="HZ570" s="13"/>
      <c r="IA570" s="13"/>
      <c r="IB570" s="13"/>
      <c r="IC570" s="13"/>
      <c r="ID570" s="13"/>
      <c r="IE570" s="13"/>
      <c r="IF570" s="13"/>
      <c r="IG570" s="13"/>
      <c r="IH570" s="13"/>
      <c r="II570" s="13"/>
      <c r="IJ570" s="13"/>
      <c r="IK570" s="13"/>
      <c r="IL570" s="13"/>
      <c r="IM570" s="13"/>
      <c r="IN570" s="13"/>
      <c r="IO570" s="13"/>
      <c r="IP570" s="13"/>
      <c r="IQ570" s="13"/>
      <c r="IR570" s="13"/>
      <c r="IS570" s="13"/>
      <c r="IT570" s="13"/>
      <c r="IU570" s="13"/>
      <c r="IV570" s="13"/>
    </row>
    <row r="571" spans="1:256" s="18" customFormat="1" ht="61.9" customHeight="1" x14ac:dyDescent="0.25">
      <c r="A571" s="194"/>
      <c r="B571" s="250"/>
      <c r="C571" s="224"/>
      <c r="D571" s="210"/>
      <c r="E571" s="135" t="s">
        <v>1384</v>
      </c>
      <c r="F571" s="115" t="s">
        <v>115</v>
      </c>
      <c r="G571" s="115" t="s">
        <v>1385</v>
      </c>
      <c r="H571" s="165"/>
      <c r="I571" s="171"/>
      <c r="J571" s="171"/>
      <c r="K571" s="171"/>
      <c r="L571" s="171"/>
      <c r="M571" s="171"/>
      <c r="N571" s="164"/>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c r="EY571" s="13"/>
      <c r="EZ571" s="13"/>
      <c r="FA571" s="13"/>
      <c r="FB571" s="13"/>
      <c r="FC571" s="13"/>
      <c r="FD571" s="13"/>
      <c r="FE571" s="13"/>
      <c r="FF571" s="13"/>
      <c r="FG571" s="13"/>
      <c r="FH571" s="13"/>
      <c r="FI571" s="13"/>
      <c r="FJ571" s="13"/>
      <c r="FK571" s="13"/>
      <c r="FL571" s="13"/>
      <c r="FM571" s="13"/>
      <c r="FN571" s="13"/>
      <c r="FO571" s="13"/>
      <c r="FP571" s="13"/>
      <c r="FQ571" s="13"/>
      <c r="FR571" s="13"/>
      <c r="FS571" s="13"/>
      <c r="FT571" s="13"/>
      <c r="FU571" s="13"/>
      <c r="FV571" s="13"/>
      <c r="FW571" s="13"/>
      <c r="FX571" s="13"/>
      <c r="FY571" s="13"/>
      <c r="FZ571" s="13"/>
      <c r="GA571" s="13"/>
      <c r="GB571" s="13"/>
      <c r="GC571" s="13"/>
      <c r="GD571" s="13"/>
      <c r="GE571" s="13"/>
      <c r="GF571" s="13"/>
      <c r="GG571" s="13"/>
      <c r="GH571" s="13"/>
      <c r="GI571" s="13"/>
      <c r="GJ571" s="13"/>
      <c r="GK571" s="13"/>
      <c r="GL571" s="13"/>
      <c r="GM571" s="13"/>
      <c r="GN571" s="13"/>
      <c r="GO571" s="13"/>
      <c r="GP571" s="13"/>
      <c r="GQ571" s="13"/>
      <c r="GR571" s="13"/>
      <c r="GS571" s="13"/>
      <c r="GT571" s="13"/>
      <c r="GU571" s="13"/>
      <c r="GV571" s="13"/>
      <c r="GW571" s="13"/>
      <c r="GX571" s="13"/>
      <c r="GY571" s="13"/>
      <c r="GZ571" s="13"/>
      <c r="HA571" s="13"/>
      <c r="HB571" s="13"/>
      <c r="HC571" s="13"/>
      <c r="HD571" s="13"/>
      <c r="HE571" s="13"/>
      <c r="HF571" s="13"/>
      <c r="HG571" s="13"/>
      <c r="HH571" s="13"/>
      <c r="HI571" s="13"/>
      <c r="HJ571" s="13"/>
      <c r="HK571" s="13"/>
      <c r="HL571" s="13"/>
      <c r="HM571" s="13"/>
      <c r="HN571" s="13"/>
      <c r="HO571" s="13"/>
      <c r="HP571" s="13"/>
      <c r="HQ571" s="13"/>
      <c r="HR571" s="13"/>
      <c r="HS571" s="13"/>
      <c r="HT571" s="13"/>
      <c r="HU571" s="13"/>
      <c r="HV571" s="13"/>
      <c r="HW571" s="13"/>
      <c r="HX571" s="13"/>
      <c r="HY571" s="13"/>
      <c r="HZ571" s="13"/>
      <c r="IA571" s="13"/>
      <c r="IB571" s="13"/>
      <c r="IC571" s="13"/>
      <c r="ID571" s="13"/>
      <c r="IE571" s="13"/>
      <c r="IF571" s="13"/>
      <c r="IG571" s="13"/>
      <c r="IH571" s="13"/>
      <c r="II571" s="13"/>
      <c r="IJ571" s="13"/>
      <c r="IK571" s="13"/>
      <c r="IL571" s="13"/>
      <c r="IM571" s="13"/>
      <c r="IN571" s="13"/>
      <c r="IO571" s="13"/>
      <c r="IP571" s="13"/>
      <c r="IQ571" s="13"/>
      <c r="IR571" s="13"/>
      <c r="IS571" s="13"/>
      <c r="IT571" s="13"/>
      <c r="IU571" s="13"/>
      <c r="IV571" s="13"/>
    </row>
    <row r="572" spans="1:256" s="18" customFormat="1" ht="66" customHeight="1" x14ac:dyDescent="0.25">
      <c r="A572" s="194"/>
      <c r="B572" s="250"/>
      <c r="C572" s="224"/>
      <c r="D572" s="210"/>
      <c r="E572" s="135" t="s">
        <v>1386</v>
      </c>
      <c r="F572" s="115" t="s">
        <v>115</v>
      </c>
      <c r="G572" s="115" t="s">
        <v>1377</v>
      </c>
      <c r="H572" s="165"/>
      <c r="I572" s="171"/>
      <c r="J572" s="171"/>
      <c r="K572" s="171"/>
      <c r="L572" s="171"/>
      <c r="M572" s="171"/>
      <c r="N572" s="164"/>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c r="EY572" s="13"/>
      <c r="EZ572" s="13"/>
      <c r="FA572" s="13"/>
      <c r="FB572" s="13"/>
      <c r="FC572" s="13"/>
      <c r="FD572" s="13"/>
      <c r="FE572" s="13"/>
      <c r="FF572" s="13"/>
      <c r="FG572" s="13"/>
      <c r="FH572" s="13"/>
      <c r="FI572" s="13"/>
      <c r="FJ572" s="13"/>
      <c r="FK572" s="13"/>
      <c r="FL572" s="13"/>
      <c r="FM572" s="13"/>
      <c r="FN572" s="13"/>
      <c r="FO572" s="13"/>
      <c r="FP572" s="13"/>
      <c r="FQ572" s="13"/>
      <c r="FR572" s="13"/>
      <c r="FS572" s="13"/>
      <c r="FT572" s="13"/>
      <c r="FU572" s="13"/>
      <c r="FV572" s="13"/>
      <c r="FW572" s="13"/>
      <c r="FX572" s="13"/>
      <c r="FY572" s="13"/>
      <c r="FZ572" s="13"/>
      <c r="GA572" s="13"/>
      <c r="GB572" s="13"/>
      <c r="GC572" s="13"/>
      <c r="GD572" s="13"/>
      <c r="GE572" s="13"/>
      <c r="GF572" s="13"/>
      <c r="GG572" s="13"/>
      <c r="GH572" s="13"/>
      <c r="GI572" s="13"/>
      <c r="GJ572" s="13"/>
      <c r="GK572" s="13"/>
      <c r="GL572" s="13"/>
      <c r="GM572" s="13"/>
      <c r="GN572" s="13"/>
      <c r="GO572" s="13"/>
      <c r="GP572" s="13"/>
      <c r="GQ572" s="13"/>
      <c r="GR572" s="13"/>
      <c r="GS572" s="13"/>
      <c r="GT572" s="13"/>
      <c r="GU572" s="13"/>
      <c r="GV572" s="13"/>
      <c r="GW572" s="13"/>
      <c r="GX572" s="13"/>
      <c r="GY572" s="13"/>
      <c r="GZ572" s="13"/>
      <c r="HA572" s="13"/>
      <c r="HB572" s="13"/>
      <c r="HC572" s="13"/>
      <c r="HD572" s="13"/>
      <c r="HE572" s="13"/>
      <c r="HF572" s="13"/>
      <c r="HG572" s="13"/>
      <c r="HH572" s="13"/>
      <c r="HI572" s="13"/>
      <c r="HJ572" s="13"/>
      <c r="HK572" s="13"/>
      <c r="HL572" s="13"/>
      <c r="HM572" s="13"/>
      <c r="HN572" s="13"/>
      <c r="HO572" s="13"/>
      <c r="HP572" s="13"/>
      <c r="HQ572" s="13"/>
      <c r="HR572" s="13"/>
      <c r="HS572" s="13"/>
      <c r="HT572" s="13"/>
      <c r="HU572" s="13"/>
      <c r="HV572" s="13"/>
      <c r="HW572" s="13"/>
      <c r="HX572" s="13"/>
      <c r="HY572" s="13"/>
      <c r="HZ572" s="13"/>
      <c r="IA572" s="13"/>
      <c r="IB572" s="13"/>
      <c r="IC572" s="13"/>
      <c r="ID572" s="13"/>
      <c r="IE572" s="13"/>
      <c r="IF572" s="13"/>
      <c r="IG572" s="13"/>
      <c r="IH572" s="13"/>
      <c r="II572" s="13"/>
      <c r="IJ572" s="13"/>
      <c r="IK572" s="13"/>
      <c r="IL572" s="13"/>
      <c r="IM572" s="13"/>
      <c r="IN572" s="13"/>
      <c r="IO572" s="13"/>
      <c r="IP572" s="13"/>
      <c r="IQ572" s="13"/>
      <c r="IR572" s="13"/>
      <c r="IS572" s="13"/>
      <c r="IT572" s="13"/>
      <c r="IU572" s="13"/>
      <c r="IV572" s="13"/>
    </row>
    <row r="573" spans="1:256" s="18" customFormat="1" ht="62.25" customHeight="1" x14ac:dyDescent="0.25">
      <c r="A573" s="194"/>
      <c r="B573" s="250"/>
      <c r="C573" s="224"/>
      <c r="D573" s="210"/>
      <c r="E573" s="135" t="s">
        <v>1387</v>
      </c>
      <c r="F573" s="115" t="s">
        <v>115</v>
      </c>
      <c r="G573" s="115" t="s">
        <v>1377</v>
      </c>
      <c r="H573" s="165"/>
      <c r="I573" s="171"/>
      <c r="J573" s="171"/>
      <c r="K573" s="171"/>
      <c r="L573" s="171"/>
      <c r="M573" s="171"/>
      <c r="N573" s="164"/>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c r="EY573" s="13"/>
      <c r="EZ573" s="13"/>
      <c r="FA573" s="13"/>
      <c r="FB573" s="13"/>
      <c r="FC573" s="13"/>
      <c r="FD573" s="13"/>
      <c r="FE573" s="13"/>
      <c r="FF573" s="13"/>
      <c r="FG573" s="13"/>
      <c r="FH573" s="13"/>
      <c r="FI573" s="13"/>
      <c r="FJ573" s="13"/>
      <c r="FK573" s="13"/>
      <c r="FL573" s="13"/>
      <c r="FM573" s="13"/>
      <c r="FN573" s="13"/>
      <c r="FO573" s="13"/>
      <c r="FP573" s="13"/>
      <c r="FQ573" s="13"/>
      <c r="FR573" s="13"/>
      <c r="FS573" s="13"/>
      <c r="FT573" s="13"/>
      <c r="FU573" s="13"/>
      <c r="FV573" s="13"/>
      <c r="FW573" s="13"/>
      <c r="FX573" s="13"/>
      <c r="FY573" s="13"/>
      <c r="FZ573" s="13"/>
      <c r="GA573" s="13"/>
      <c r="GB573" s="13"/>
      <c r="GC573" s="13"/>
      <c r="GD573" s="13"/>
      <c r="GE573" s="13"/>
      <c r="GF573" s="13"/>
      <c r="GG573" s="13"/>
      <c r="GH573" s="13"/>
      <c r="GI573" s="13"/>
      <c r="GJ573" s="13"/>
      <c r="GK573" s="13"/>
      <c r="GL573" s="13"/>
      <c r="GM573" s="13"/>
      <c r="GN573" s="13"/>
      <c r="GO573" s="13"/>
      <c r="GP573" s="13"/>
      <c r="GQ573" s="13"/>
      <c r="GR573" s="13"/>
      <c r="GS573" s="13"/>
      <c r="GT573" s="13"/>
      <c r="GU573" s="13"/>
      <c r="GV573" s="13"/>
      <c r="GW573" s="13"/>
      <c r="GX573" s="13"/>
      <c r="GY573" s="13"/>
      <c r="GZ573" s="13"/>
      <c r="HA573" s="13"/>
      <c r="HB573" s="13"/>
      <c r="HC573" s="13"/>
      <c r="HD573" s="13"/>
      <c r="HE573" s="13"/>
      <c r="HF573" s="13"/>
      <c r="HG573" s="13"/>
      <c r="HH573" s="13"/>
      <c r="HI573" s="13"/>
      <c r="HJ573" s="13"/>
      <c r="HK573" s="13"/>
      <c r="HL573" s="13"/>
      <c r="HM573" s="13"/>
      <c r="HN573" s="13"/>
      <c r="HO573" s="13"/>
      <c r="HP573" s="13"/>
      <c r="HQ573" s="13"/>
      <c r="HR573" s="13"/>
      <c r="HS573" s="13"/>
      <c r="HT573" s="13"/>
      <c r="HU573" s="13"/>
      <c r="HV573" s="13"/>
      <c r="HW573" s="13"/>
      <c r="HX573" s="13"/>
      <c r="HY573" s="13"/>
      <c r="HZ573" s="13"/>
      <c r="IA573" s="13"/>
      <c r="IB573" s="13"/>
      <c r="IC573" s="13"/>
      <c r="ID573" s="13"/>
      <c r="IE573" s="13"/>
      <c r="IF573" s="13"/>
      <c r="IG573" s="13"/>
      <c r="IH573" s="13"/>
      <c r="II573" s="13"/>
      <c r="IJ573" s="13"/>
      <c r="IK573" s="13"/>
      <c r="IL573" s="13"/>
      <c r="IM573" s="13"/>
      <c r="IN573" s="13"/>
      <c r="IO573" s="13"/>
      <c r="IP573" s="13"/>
      <c r="IQ573" s="13"/>
      <c r="IR573" s="13"/>
      <c r="IS573" s="13"/>
      <c r="IT573" s="13"/>
      <c r="IU573" s="13"/>
      <c r="IV573" s="13"/>
    </row>
    <row r="574" spans="1:256" s="18" customFormat="1" ht="60" customHeight="1" x14ac:dyDescent="0.25">
      <c r="A574" s="194"/>
      <c r="B574" s="250"/>
      <c r="C574" s="224"/>
      <c r="D574" s="210"/>
      <c r="E574" s="135" t="s">
        <v>1388</v>
      </c>
      <c r="F574" s="115" t="s">
        <v>115</v>
      </c>
      <c r="G574" s="115" t="s">
        <v>1377</v>
      </c>
      <c r="H574" s="165"/>
      <c r="I574" s="171"/>
      <c r="J574" s="171"/>
      <c r="K574" s="171"/>
      <c r="L574" s="171"/>
      <c r="M574" s="171"/>
      <c r="N574" s="164"/>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c r="EY574" s="13"/>
      <c r="EZ574" s="13"/>
      <c r="FA574" s="13"/>
      <c r="FB574" s="13"/>
      <c r="FC574" s="13"/>
      <c r="FD574" s="13"/>
      <c r="FE574" s="13"/>
      <c r="FF574" s="13"/>
      <c r="FG574" s="13"/>
      <c r="FH574" s="13"/>
      <c r="FI574" s="13"/>
      <c r="FJ574" s="13"/>
      <c r="FK574" s="13"/>
      <c r="FL574" s="13"/>
      <c r="FM574" s="13"/>
      <c r="FN574" s="13"/>
      <c r="FO574" s="13"/>
      <c r="FP574" s="13"/>
      <c r="FQ574" s="13"/>
      <c r="FR574" s="13"/>
      <c r="FS574" s="13"/>
      <c r="FT574" s="13"/>
      <c r="FU574" s="13"/>
      <c r="FV574" s="13"/>
      <c r="FW574" s="13"/>
      <c r="FX574" s="13"/>
      <c r="FY574" s="13"/>
      <c r="FZ574" s="13"/>
      <c r="GA574" s="13"/>
      <c r="GB574" s="13"/>
      <c r="GC574" s="13"/>
      <c r="GD574" s="13"/>
      <c r="GE574" s="13"/>
      <c r="GF574" s="13"/>
      <c r="GG574" s="13"/>
      <c r="GH574" s="13"/>
      <c r="GI574" s="13"/>
      <c r="GJ574" s="13"/>
      <c r="GK574" s="13"/>
      <c r="GL574" s="13"/>
      <c r="GM574" s="13"/>
      <c r="GN574" s="13"/>
      <c r="GO574" s="13"/>
      <c r="GP574" s="13"/>
      <c r="GQ574" s="13"/>
      <c r="GR574" s="13"/>
      <c r="GS574" s="13"/>
      <c r="GT574" s="13"/>
      <c r="GU574" s="13"/>
      <c r="GV574" s="13"/>
      <c r="GW574" s="13"/>
      <c r="GX574" s="13"/>
      <c r="GY574" s="13"/>
      <c r="GZ574" s="13"/>
      <c r="HA574" s="13"/>
      <c r="HB574" s="13"/>
      <c r="HC574" s="13"/>
      <c r="HD574" s="13"/>
      <c r="HE574" s="13"/>
      <c r="HF574" s="13"/>
      <c r="HG574" s="13"/>
      <c r="HH574" s="13"/>
      <c r="HI574" s="13"/>
      <c r="HJ574" s="13"/>
      <c r="HK574" s="13"/>
      <c r="HL574" s="13"/>
      <c r="HM574" s="13"/>
      <c r="HN574" s="13"/>
      <c r="HO574" s="13"/>
      <c r="HP574" s="13"/>
      <c r="HQ574" s="13"/>
      <c r="HR574" s="13"/>
      <c r="HS574" s="13"/>
      <c r="HT574" s="13"/>
      <c r="HU574" s="13"/>
      <c r="HV574" s="13"/>
      <c r="HW574" s="13"/>
      <c r="HX574" s="13"/>
      <c r="HY574" s="13"/>
      <c r="HZ574" s="13"/>
      <c r="IA574" s="13"/>
      <c r="IB574" s="13"/>
      <c r="IC574" s="13"/>
      <c r="ID574" s="13"/>
      <c r="IE574" s="13"/>
      <c r="IF574" s="13"/>
      <c r="IG574" s="13"/>
      <c r="IH574" s="13"/>
      <c r="II574" s="13"/>
      <c r="IJ574" s="13"/>
      <c r="IK574" s="13"/>
      <c r="IL574" s="13"/>
      <c r="IM574" s="13"/>
      <c r="IN574" s="13"/>
      <c r="IO574" s="13"/>
      <c r="IP574" s="13"/>
      <c r="IQ574" s="13"/>
      <c r="IR574" s="13"/>
      <c r="IS574" s="13"/>
      <c r="IT574" s="13"/>
      <c r="IU574" s="13"/>
      <c r="IV574" s="13"/>
    </row>
    <row r="575" spans="1:256" s="18" customFormat="1" ht="63" customHeight="1" x14ac:dyDescent="0.25">
      <c r="A575" s="194"/>
      <c r="B575" s="250"/>
      <c r="C575" s="224"/>
      <c r="D575" s="210"/>
      <c r="E575" s="135" t="s">
        <v>1389</v>
      </c>
      <c r="F575" s="115" t="s">
        <v>115</v>
      </c>
      <c r="G575" s="115" t="s">
        <v>1217</v>
      </c>
      <c r="H575" s="165"/>
      <c r="I575" s="171"/>
      <c r="J575" s="171"/>
      <c r="K575" s="171"/>
      <c r="L575" s="171"/>
      <c r="M575" s="171"/>
      <c r="N575" s="164"/>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c r="EY575" s="13"/>
      <c r="EZ575" s="13"/>
      <c r="FA575" s="13"/>
      <c r="FB575" s="13"/>
      <c r="FC575" s="13"/>
      <c r="FD575" s="13"/>
      <c r="FE575" s="13"/>
      <c r="FF575" s="13"/>
      <c r="FG575" s="13"/>
      <c r="FH575" s="13"/>
      <c r="FI575" s="13"/>
      <c r="FJ575" s="13"/>
      <c r="FK575" s="13"/>
      <c r="FL575" s="13"/>
      <c r="FM575" s="13"/>
      <c r="FN575" s="13"/>
      <c r="FO575" s="13"/>
      <c r="FP575" s="13"/>
      <c r="FQ575" s="13"/>
      <c r="FR575" s="13"/>
      <c r="FS575" s="13"/>
      <c r="FT575" s="13"/>
      <c r="FU575" s="13"/>
      <c r="FV575" s="13"/>
      <c r="FW575" s="13"/>
      <c r="FX575" s="13"/>
      <c r="FY575" s="13"/>
      <c r="FZ575" s="13"/>
      <c r="GA575" s="13"/>
      <c r="GB575" s="13"/>
      <c r="GC575" s="13"/>
      <c r="GD575" s="13"/>
      <c r="GE575" s="13"/>
      <c r="GF575" s="13"/>
      <c r="GG575" s="13"/>
      <c r="GH575" s="13"/>
      <c r="GI575" s="13"/>
      <c r="GJ575" s="13"/>
      <c r="GK575" s="13"/>
      <c r="GL575" s="13"/>
      <c r="GM575" s="13"/>
      <c r="GN575" s="13"/>
      <c r="GO575" s="13"/>
      <c r="GP575" s="13"/>
      <c r="GQ575" s="13"/>
      <c r="GR575" s="13"/>
      <c r="GS575" s="13"/>
      <c r="GT575" s="13"/>
      <c r="GU575" s="13"/>
      <c r="GV575" s="13"/>
      <c r="GW575" s="13"/>
      <c r="GX575" s="13"/>
      <c r="GY575" s="13"/>
      <c r="GZ575" s="13"/>
      <c r="HA575" s="13"/>
      <c r="HB575" s="13"/>
      <c r="HC575" s="13"/>
      <c r="HD575" s="13"/>
      <c r="HE575" s="13"/>
      <c r="HF575" s="13"/>
      <c r="HG575" s="13"/>
      <c r="HH575" s="13"/>
      <c r="HI575" s="13"/>
      <c r="HJ575" s="13"/>
      <c r="HK575" s="13"/>
      <c r="HL575" s="13"/>
      <c r="HM575" s="13"/>
      <c r="HN575" s="13"/>
      <c r="HO575" s="13"/>
      <c r="HP575" s="13"/>
      <c r="HQ575" s="13"/>
      <c r="HR575" s="13"/>
      <c r="HS575" s="13"/>
      <c r="HT575" s="13"/>
      <c r="HU575" s="13"/>
      <c r="HV575" s="13"/>
      <c r="HW575" s="13"/>
      <c r="HX575" s="13"/>
      <c r="HY575" s="13"/>
      <c r="HZ575" s="13"/>
      <c r="IA575" s="13"/>
      <c r="IB575" s="13"/>
      <c r="IC575" s="13"/>
      <c r="ID575" s="13"/>
      <c r="IE575" s="13"/>
      <c r="IF575" s="13"/>
      <c r="IG575" s="13"/>
      <c r="IH575" s="13"/>
      <c r="II575" s="13"/>
      <c r="IJ575" s="13"/>
      <c r="IK575" s="13"/>
      <c r="IL575" s="13"/>
      <c r="IM575" s="13"/>
      <c r="IN575" s="13"/>
      <c r="IO575" s="13"/>
      <c r="IP575" s="13"/>
      <c r="IQ575" s="13"/>
      <c r="IR575" s="13"/>
      <c r="IS575" s="13"/>
      <c r="IT575" s="13"/>
      <c r="IU575" s="13"/>
      <c r="IV575" s="13"/>
    </row>
    <row r="576" spans="1:256" s="18" customFormat="1" ht="110.25" customHeight="1" x14ac:dyDescent="0.25">
      <c r="A576" s="194"/>
      <c r="B576" s="250"/>
      <c r="C576" s="224"/>
      <c r="D576" s="210"/>
      <c r="E576" s="127" t="s">
        <v>1390</v>
      </c>
      <c r="F576" s="97" t="s">
        <v>115</v>
      </c>
      <c r="G576" s="97" t="s">
        <v>1174</v>
      </c>
      <c r="H576" s="170"/>
      <c r="I576" s="171"/>
      <c r="J576" s="171"/>
      <c r="K576" s="171"/>
      <c r="L576" s="171"/>
      <c r="M576" s="171"/>
      <c r="N576" s="17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c r="HT576" s="13"/>
      <c r="HU576" s="13"/>
      <c r="HV576" s="13"/>
      <c r="HW576" s="13"/>
      <c r="HX576" s="13"/>
      <c r="HY576" s="13"/>
      <c r="HZ576" s="13"/>
      <c r="IA576" s="13"/>
      <c r="IB576" s="13"/>
      <c r="IC576" s="13"/>
      <c r="ID576" s="13"/>
      <c r="IE576" s="13"/>
      <c r="IF576" s="13"/>
      <c r="IG576" s="13"/>
      <c r="IH576" s="13"/>
      <c r="II576" s="13"/>
      <c r="IJ576" s="13"/>
      <c r="IK576" s="13"/>
      <c r="IL576" s="13"/>
      <c r="IM576" s="13"/>
      <c r="IN576" s="13"/>
      <c r="IO576" s="13"/>
      <c r="IP576" s="13"/>
      <c r="IQ576" s="13"/>
      <c r="IR576" s="13"/>
      <c r="IS576" s="13"/>
      <c r="IT576" s="13"/>
      <c r="IU576" s="13"/>
      <c r="IV576" s="13"/>
    </row>
    <row r="577" spans="1:256" s="18" customFormat="1" ht="87" customHeight="1" x14ac:dyDescent="0.25">
      <c r="A577" s="194"/>
      <c r="B577" s="250"/>
      <c r="C577" s="224"/>
      <c r="D577" s="210"/>
      <c r="E577" s="148" t="s">
        <v>294</v>
      </c>
      <c r="F577" s="40" t="s">
        <v>115</v>
      </c>
      <c r="G577" s="130" t="s">
        <v>340</v>
      </c>
      <c r="H577" s="113">
        <v>0</v>
      </c>
      <c r="I577" s="113">
        <v>0</v>
      </c>
      <c r="J577" s="113">
        <v>1400</v>
      </c>
      <c r="K577" s="113">
        <v>0</v>
      </c>
      <c r="L577" s="113">
        <v>0</v>
      </c>
      <c r="M577" s="113">
        <v>0</v>
      </c>
      <c r="N577" s="109" t="s">
        <v>1209</v>
      </c>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c r="HT577" s="13"/>
      <c r="HU577" s="13"/>
      <c r="HV577" s="13"/>
      <c r="HW577" s="13"/>
      <c r="HX577" s="13"/>
      <c r="HY577" s="13"/>
      <c r="HZ577" s="13"/>
      <c r="IA577" s="13"/>
      <c r="IB577" s="13"/>
      <c r="IC577" s="13"/>
      <c r="ID577" s="13"/>
      <c r="IE577" s="13"/>
      <c r="IF577" s="13"/>
      <c r="IG577" s="13"/>
      <c r="IH577" s="13"/>
      <c r="II577" s="13"/>
      <c r="IJ577" s="13"/>
      <c r="IK577" s="13"/>
      <c r="IL577" s="13"/>
      <c r="IM577" s="13"/>
      <c r="IN577" s="13"/>
      <c r="IO577" s="13"/>
      <c r="IP577" s="13"/>
      <c r="IQ577" s="13"/>
      <c r="IR577" s="13"/>
      <c r="IS577" s="13"/>
      <c r="IT577" s="13"/>
      <c r="IU577" s="13"/>
      <c r="IV577" s="13"/>
    </row>
    <row r="578" spans="1:256" s="18" customFormat="1" ht="61.9" customHeight="1" x14ac:dyDescent="0.25">
      <c r="A578" s="194"/>
      <c r="B578" s="250"/>
      <c r="C578" s="224"/>
      <c r="D578" s="210"/>
      <c r="E578" s="135" t="s">
        <v>1391</v>
      </c>
      <c r="F578" s="115" t="s">
        <v>115</v>
      </c>
      <c r="G578" s="115" t="s">
        <v>1217</v>
      </c>
      <c r="H578" s="170">
        <v>858</v>
      </c>
      <c r="I578" s="170">
        <v>558.4</v>
      </c>
      <c r="J578" s="170">
        <v>0</v>
      </c>
      <c r="K578" s="170">
        <v>0</v>
      </c>
      <c r="L578" s="170">
        <v>0</v>
      </c>
      <c r="M578" s="170">
        <v>0</v>
      </c>
      <c r="N578" s="173" t="s">
        <v>1325</v>
      </c>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c r="HT578" s="13"/>
      <c r="HU578" s="13"/>
      <c r="HV578" s="13"/>
      <c r="HW578" s="13"/>
      <c r="HX578" s="13"/>
      <c r="HY578" s="13"/>
      <c r="HZ578" s="13"/>
      <c r="IA578" s="13"/>
      <c r="IB578" s="13"/>
      <c r="IC578" s="13"/>
      <c r="ID578" s="13"/>
      <c r="IE578" s="13"/>
      <c r="IF578" s="13"/>
      <c r="IG578" s="13"/>
      <c r="IH578" s="13"/>
      <c r="II578" s="13"/>
      <c r="IJ578" s="13"/>
      <c r="IK578" s="13"/>
      <c r="IL578" s="13"/>
      <c r="IM578" s="13"/>
      <c r="IN578" s="13"/>
      <c r="IO578" s="13"/>
      <c r="IP578" s="13"/>
      <c r="IQ578" s="13"/>
      <c r="IR578" s="13"/>
      <c r="IS578" s="13"/>
      <c r="IT578" s="13"/>
      <c r="IU578" s="13"/>
      <c r="IV578" s="13"/>
    </row>
    <row r="579" spans="1:256" s="18" customFormat="1" ht="31.5" customHeight="1" x14ac:dyDescent="0.25">
      <c r="A579" s="194"/>
      <c r="B579" s="250"/>
      <c r="C579" s="224"/>
      <c r="D579" s="210"/>
      <c r="E579" s="135" t="s">
        <v>1371</v>
      </c>
      <c r="F579" s="115" t="s">
        <v>115</v>
      </c>
      <c r="G579" s="115" t="s">
        <v>486</v>
      </c>
      <c r="H579" s="171"/>
      <c r="I579" s="171"/>
      <c r="J579" s="171"/>
      <c r="K579" s="171"/>
      <c r="L579" s="171"/>
      <c r="M579" s="171"/>
      <c r="N579" s="174"/>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c r="HT579" s="13"/>
      <c r="HU579" s="13"/>
      <c r="HV579" s="13"/>
      <c r="HW579" s="13"/>
      <c r="HX579" s="13"/>
      <c r="HY579" s="13"/>
      <c r="HZ579" s="13"/>
      <c r="IA579" s="13"/>
      <c r="IB579" s="13"/>
      <c r="IC579" s="13"/>
      <c r="ID579" s="13"/>
      <c r="IE579" s="13"/>
      <c r="IF579" s="13"/>
      <c r="IG579" s="13"/>
      <c r="IH579" s="13"/>
      <c r="II579" s="13"/>
      <c r="IJ579" s="13"/>
      <c r="IK579" s="13"/>
      <c r="IL579" s="13"/>
      <c r="IM579" s="13"/>
      <c r="IN579" s="13"/>
      <c r="IO579" s="13"/>
      <c r="IP579" s="13"/>
      <c r="IQ579" s="13"/>
      <c r="IR579" s="13"/>
      <c r="IS579" s="13"/>
      <c r="IT579" s="13"/>
      <c r="IU579" s="13"/>
      <c r="IV579" s="13"/>
    </row>
    <row r="580" spans="1:256" s="18" customFormat="1" ht="31.5" customHeight="1" x14ac:dyDescent="0.25">
      <c r="A580" s="194"/>
      <c r="B580" s="250"/>
      <c r="C580" s="224"/>
      <c r="D580" s="210"/>
      <c r="E580" s="135" t="s">
        <v>488</v>
      </c>
      <c r="F580" s="115" t="s">
        <v>115</v>
      </c>
      <c r="G580" s="115" t="s">
        <v>489</v>
      </c>
      <c r="H580" s="171"/>
      <c r="I580" s="172"/>
      <c r="J580" s="171"/>
      <c r="K580" s="171"/>
      <c r="L580" s="171"/>
      <c r="M580" s="171"/>
      <c r="N580" s="174"/>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c r="HT580" s="13"/>
      <c r="HU580" s="13"/>
      <c r="HV580" s="13"/>
      <c r="HW580" s="13"/>
      <c r="HX580" s="13"/>
      <c r="HY580" s="13"/>
      <c r="HZ580" s="13"/>
      <c r="IA580" s="13"/>
      <c r="IB580" s="13"/>
      <c r="IC580" s="13"/>
      <c r="ID580" s="13"/>
      <c r="IE580" s="13"/>
      <c r="IF580" s="13"/>
      <c r="IG580" s="13"/>
      <c r="IH580" s="13"/>
      <c r="II580" s="13"/>
      <c r="IJ580" s="13"/>
      <c r="IK580" s="13"/>
      <c r="IL580" s="13"/>
      <c r="IM580" s="13"/>
      <c r="IN580" s="13"/>
      <c r="IO580" s="13"/>
      <c r="IP580" s="13"/>
      <c r="IQ580" s="13"/>
      <c r="IR580" s="13"/>
      <c r="IS580" s="13"/>
      <c r="IT580" s="13"/>
      <c r="IU580" s="13"/>
      <c r="IV580" s="13"/>
    </row>
    <row r="581" spans="1:256" s="18" customFormat="1" ht="51.75" customHeight="1" x14ac:dyDescent="0.25">
      <c r="A581" s="194"/>
      <c r="B581" s="250"/>
      <c r="C581" s="248" t="s">
        <v>815</v>
      </c>
      <c r="D581" s="177" t="s">
        <v>103</v>
      </c>
      <c r="E581" s="148" t="s">
        <v>113</v>
      </c>
      <c r="F581" s="130" t="s">
        <v>115</v>
      </c>
      <c r="G581" s="130" t="s">
        <v>202</v>
      </c>
      <c r="H581" s="170">
        <v>34066.400000000001</v>
      </c>
      <c r="I581" s="170">
        <v>32954.400000000001</v>
      </c>
      <c r="J581" s="170">
        <v>63720.3</v>
      </c>
      <c r="K581" s="165">
        <f>16534.1+46407</f>
        <v>62941.1</v>
      </c>
      <c r="L581" s="170">
        <f>16607.2+46132.9</f>
        <v>62740.100000000006</v>
      </c>
      <c r="M581" s="170">
        <f>16676.3+46163</f>
        <v>62839.3</v>
      </c>
      <c r="N581" s="164" t="s">
        <v>648</v>
      </c>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c r="HT581" s="13"/>
      <c r="HU581" s="13"/>
      <c r="HV581" s="13"/>
      <c r="HW581" s="13"/>
      <c r="HX581" s="13"/>
      <c r="HY581" s="13"/>
      <c r="HZ581" s="13"/>
      <c r="IA581" s="13"/>
      <c r="IB581" s="13"/>
      <c r="IC581" s="13"/>
      <c r="ID581" s="13"/>
      <c r="IE581" s="13"/>
      <c r="IF581" s="13"/>
      <c r="IG581" s="13"/>
      <c r="IH581" s="13"/>
      <c r="II581" s="13"/>
      <c r="IJ581" s="13"/>
      <c r="IK581" s="13"/>
      <c r="IL581" s="13"/>
      <c r="IM581" s="13"/>
      <c r="IN581" s="13"/>
      <c r="IO581" s="13"/>
      <c r="IP581" s="13"/>
      <c r="IQ581" s="13"/>
      <c r="IR581" s="13"/>
      <c r="IS581" s="13"/>
      <c r="IT581" s="13"/>
      <c r="IU581" s="13"/>
      <c r="IV581" s="13"/>
    </row>
    <row r="582" spans="1:256" s="18" customFormat="1" ht="61.5" customHeight="1" x14ac:dyDescent="0.25">
      <c r="A582" s="194"/>
      <c r="B582" s="250"/>
      <c r="C582" s="248"/>
      <c r="D582" s="177"/>
      <c r="E582" s="148" t="s">
        <v>1023</v>
      </c>
      <c r="F582" s="130" t="s">
        <v>115</v>
      </c>
      <c r="G582" s="130" t="s">
        <v>1024</v>
      </c>
      <c r="H582" s="171"/>
      <c r="I582" s="171"/>
      <c r="J582" s="171"/>
      <c r="K582" s="165"/>
      <c r="L582" s="171"/>
      <c r="M582" s="171"/>
      <c r="N582" s="164"/>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c r="HT582" s="13"/>
      <c r="HU582" s="13"/>
      <c r="HV582" s="13"/>
      <c r="HW582" s="13"/>
      <c r="HX582" s="13"/>
      <c r="HY582" s="13"/>
      <c r="HZ582" s="13"/>
      <c r="IA582" s="13"/>
      <c r="IB582" s="13"/>
      <c r="IC582" s="13"/>
      <c r="ID582" s="13"/>
      <c r="IE582" s="13"/>
      <c r="IF582" s="13"/>
      <c r="IG582" s="13"/>
      <c r="IH582" s="13"/>
      <c r="II582" s="13"/>
      <c r="IJ582" s="13"/>
      <c r="IK582" s="13"/>
      <c r="IL582" s="13"/>
      <c r="IM582" s="13"/>
      <c r="IN582" s="13"/>
      <c r="IO582" s="13"/>
      <c r="IP582" s="13"/>
      <c r="IQ582" s="13"/>
      <c r="IR582" s="13"/>
      <c r="IS582" s="13"/>
      <c r="IT582" s="13"/>
      <c r="IU582" s="13"/>
      <c r="IV582" s="13"/>
    </row>
    <row r="583" spans="1:256" s="18" customFormat="1" ht="63.75" customHeight="1" x14ac:dyDescent="0.25">
      <c r="A583" s="194"/>
      <c r="B583" s="250"/>
      <c r="C583" s="248"/>
      <c r="D583" s="177"/>
      <c r="E583" s="148" t="s">
        <v>1025</v>
      </c>
      <c r="F583" s="130" t="s">
        <v>47</v>
      </c>
      <c r="G583" s="130" t="s">
        <v>653</v>
      </c>
      <c r="H583" s="171"/>
      <c r="I583" s="171"/>
      <c r="J583" s="171"/>
      <c r="K583" s="165"/>
      <c r="L583" s="171"/>
      <c r="M583" s="171"/>
      <c r="N583" s="164"/>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c r="HT583" s="13"/>
      <c r="HU583" s="13"/>
      <c r="HV583" s="13"/>
      <c r="HW583" s="13"/>
      <c r="HX583" s="13"/>
      <c r="HY583" s="13"/>
      <c r="HZ583" s="13"/>
      <c r="IA583" s="13"/>
      <c r="IB583" s="13"/>
      <c r="IC583" s="13"/>
      <c r="ID583" s="13"/>
      <c r="IE583" s="13"/>
      <c r="IF583" s="13"/>
      <c r="IG583" s="13"/>
      <c r="IH583" s="13"/>
      <c r="II583" s="13"/>
      <c r="IJ583" s="13"/>
      <c r="IK583" s="13"/>
      <c r="IL583" s="13"/>
      <c r="IM583" s="13"/>
      <c r="IN583" s="13"/>
      <c r="IO583" s="13"/>
      <c r="IP583" s="13"/>
      <c r="IQ583" s="13"/>
      <c r="IR583" s="13"/>
      <c r="IS583" s="13"/>
      <c r="IT583" s="13"/>
      <c r="IU583" s="13"/>
      <c r="IV583" s="13"/>
    </row>
    <row r="584" spans="1:256" s="18" customFormat="1" ht="48.75" customHeight="1" x14ac:dyDescent="0.25">
      <c r="A584" s="194"/>
      <c r="B584" s="250"/>
      <c r="C584" s="248"/>
      <c r="D584" s="177"/>
      <c r="E584" s="148" t="s">
        <v>126</v>
      </c>
      <c r="F584" s="130" t="s">
        <v>47</v>
      </c>
      <c r="G584" s="130" t="s">
        <v>203</v>
      </c>
      <c r="H584" s="171"/>
      <c r="I584" s="171"/>
      <c r="J584" s="171"/>
      <c r="K584" s="165"/>
      <c r="L584" s="171"/>
      <c r="M584" s="171"/>
      <c r="N584" s="164"/>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c r="HT584" s="13"/>
      <c r="HU584" s="13"/>
      <c r="HV584" s="13"/>
      <c r="HW584" s="13"/>
      <c r="HX584" s="13"/>
      <c r="HY584" s="13"/>
      <c r="HZ584" s="13"/>
      <c r="IA584" s="13"/>
      <c r="IB584" s="13"/>
      <c r="IC584" s="13"/>
      <c r="ID584" s="13"/>
      <c r="IE584" s="13"/>
      <c r="IF584" s="13"/>
      <c r="IG584" s="13"/>
      <c r="IH584" s="13"/>
      <c r="II584" s="13"/>
      <c r="IJ584" s="13"/>
      <c r="IK584" s="13"/>
      <c r="IL584" s="13"/>
      <c r="IM584" s="13"/>
      <c r="IN584" s="13"/>
      <c r="IO584" s="13"/>
      <c r="IP584" s="13"/>
      <c r="IQ584" s="13"/>
      <c r="IR584" s="13"/>
      <c r="IS584" s="13"/>
      <c r="IT584" s="13"/>
      <c r="IU584" s="13"/>
      <c r="IV584" s="13"/>
    </row>
    <row r="585" spans="1:256" s="18" customFormat="1" ht="61.5" customHeight="1" x14ac:dyDescent="0.25">
      <c r="A585" s="194"/>
      <c r="B585" s="250"/>
      <c r="C585" s="248"/>
      <c r="D585" s="177"/>
      <c r="E585" s="148" t="s">
        <v>1026</v>
      </c>
      <c r="F585" s="130" t="s">
        <v>47</v>
      </c>
      <c r="G585" s="130" t="s">
        <v>647</v>
      </c>
      <c r="H585" s="171"/>
      <c r="I585" s="171"/>
      <c r="J585" s="171"/>
      <c r="K585" s="165"/>
      <c r="L585" s="171"/>
      <c r="M585" s="171"/>
      <c r="N585" s="164"/>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c r="EY585" s="13"/>
      <c r="EZ585" s="13"/>
      <c r="FA585" s="13"/>
      <c r="FB585" s="13"/>
      <c r="FC585" s="13"/>
      <c r="FD585" s="13"/>
      <c r="FE585" s="13"/>
      <c r="FF585" s="13"/>
      <c r="FG585" s="13"/>
      <c r="FH585" s="13"/>
      <c r="FI585" s="13"/>
      <c r="FJ585" s="13"/>
      <c r="FK585" s="13"/>
      <c r="FL585" s="13"/>
      <c r="FM585" s="13"/>
      <c r="FN585" s="13"/>
      <c r="FO585" s="13"/>
      <c r="FP585" s="13"/>
      <c r="FQ585" s="13"/>
      <c r="FR585" s="13"/>
      <c r="FS585" s="13"/>
      <c r="FT585" s="13"/>
      <c r="FU585" s="13"/>
      <c r="FV585" s="13"/>
      <c r="FW585" s="13"/>
      <c r="FX585" s="13"/>
      <c r="FY585" s="13"/>
      <c r="FZ585" s="13"/>
      <c r="GA585" s="13"/>
      <c r="GB585" s="13"/>
      <c r="GC585" s="13"/>
      <c r="GD585" s="13"/>
      <c r="GE585" s="13"/>
      <c r="GF585" s="13"/>
      <c r="GG585" s="13"/>
      <c r="GH585" s="13"/>
      <c r="GI585" s="13"/>
      <c r="GJ585" s="13"/>
      <c r="GK585" s="13"/>
      <c r="GL585" s="13"/>
      <c r="GM585" s="13"/>
      <c r="GN585" s="13"/>
      <c r="GO585" s="13"/>
      <c r="GP585" s="13"/>
      <c r="GQ585" s="13"/>
      <c r="GR585" s="13"/>
      <c r="GS585" s="13"/>
      <c r="GT585" s="13"/>
      <c r="GU585" s="13"/>
      <c r="GV585" s="13"/>
      <c r="GW585" s="13"/>
      <c r="GX585" s="13"/>
      <c r="GY585" s="13"/>
      <c r="GZ585" s="13"/>
      <c r="HA585" s="13"/>
      <c r="HB585" s="13"/>
      <c r="HC585" s="13"/>
      <c r="HD585" s="13"/>
      <c r="HE585" s="13"/>
      <c r="HF585" s="13"/>
      <c r="HG585" s="13"/>
      <c r="HH585" s="13"/>
      <c r="HI585" s="13"/>
      <c r="HJ585" s="13"/>
      <c r="HK585" s="13"/>
      <c r="HL585" s="13"/>
      <c r="HM585" s="13"/>
      <c r="HN585" s="13"/>
      <c r="HO585" s="13"/>
      <c r="HP585" s="13"/>
      <c r="HQ585" s="13"/>
      <c r="HR585" s="13"/>
      <c r="HS585" s="13"/>
      <c r="HT585" s="13"/>
      <c r="HU585" s="13"/>
      <c r="HV585" s="13"/>
      <c r="HW585" s="13"/>
      <c r="HX585" s="13"/>
      <c r="HY585" s="13"/>
      <c r="HZ585" s="13"/>
      <c r="IA585" s="13"/>
      <c r="IB585" s="13"/>
      <c r="IC585" s="13"/>
      <c r="ID585" s="13"/>
      <c r="IE585" s="13"/>
      <c r="IF585" s="13"/>
      <c r="IG585" s="13"/>
      <c r="IH585" s="13"/>
      <c r="II585" s="13"/>
      <c r="IJ585" s="13"/>
      <c r="IK585" s="13"/>
      <c r="IL585" s="13"/>
      <c r="IM585" s="13"/>
      <c r="IN585" s="13"/>
      <c r="IO585" s="13"/>
      <c r="IP585" s="13"/>
      <c r="IQ585" s="13"/>
      <c r="IR585" s="13"/>
      <c r="IS585" s="13"/>
      <c r="IT585" s="13"/>
      <c r="IU585" s="13"/>
      <c r="IV585" s="13"/>
    </row>
    <row r="586" spans="1:256" s="18" customFormat="1" ht="97.5" customHeight="1" x14ac:dyDescent="0.25">
      <c r="A586" s="194"/>
      <c r="B586" s="250"/>
      <c r="C586" s="248"/>
      <c r="D586" s="177"/>
      <c r="E586" s="148" t="s">
        <v>679</v>
      </c>
      <c r="F586" s="130" t="s">
        <v>47</v>
      </c>
      <c r="G586" s="130" t="s">
        <v>1394</v>
      </c>
      <c r="H586" s="171"/>
      <c r="I586" s="171"/>
      <c r="J586" s="171"/>
      <c r="K586" s="165"/>
      <c r="L586" s="171"/>
      <c r="M586" s="171"/>
      <c r="N586" s="164"/>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c r="EY586" s="13"/>
      <c r="EZ586" s="13"/>
      <c r="FA586" s="13"/>
      <c r="FB586" s="13"/>
      <c r="FC586" s="13"/>
      <c r="FD586" s="13"/>
      <c r="FE586" s="13"/>
      <c r="FF586" s="13"/>
      <c r="FG586" s="13"/>
      <c r="FH586" s="13"/>
      <c r="FI586" s="13"/>
      <c r="FJ586" s="13"/>
      <c r="FK586" s="13"/>
      <c r="FL586" s="13"/>
      <c r="FM586" s="13"/>
      <c r="FN586" s="13"/>
      <c r="FO586" s="13"/>
      <c r="FP586" s="13"/>
      <c r="FQ586" s="13"/>
      <c r="FR586" s="13"/>
      <c r="FS586" s="13"/>
      <c r="FT586" s="13"/>
      <c r="FU586" s="13"/>
      <c r="FV586" s="13"/>
      <c r="FW586" s="13"/>
      <c r="FX586" s="13"/>
      <c r="FY586" s="13"/>
      <c r="FZ586" s="13"/>
      <c r="GA586" s="13"/>
      <c r="GB586" s="13"/>
      <c r="GC586" s="13"/>
      <c r="GD586" s="13"/>
      <c r="GE586" s="13"/>
      <c r="GF586" s="13"/>
      <c r="GG586" s="13"/>
      <c r="GH586" s="13"/>
      <c r="GI586" s="13"/>
      <c r="GJ586" s="13"/>
      <c r="GK586" s="13"/>
      <c r="GL586" s="13"/>
      <c r="GM586" s="13"/>
      <c r="GN586" s="13"/>
      <c r="GO586" s="13"/>
      <c r="GP586" s="13"/>
      <c r="GQ586" s="13"/>
      <c r="GR586" s="13"/>
      <c r="GS586" s="13"/>
      <c r="GT586" s="13"/>
      <c r="GU586" s="13"/>
      <c r="GV586" s="13"/>
      <c r="GW586" s="13"/>
      <c r="GX586" s="13"/>
      <c r="GY586" s="13"/>
      <c r="GZ586" s="13"/>
      <c r="HA586" s="13"/>
      <c r="HB586" s="13"/>
      <c r="HC586" s="13"/>
      <c r="HD586" s="13"/>
      <c r="HE586" s="13"/>
      <c r="HF586" s="13"/>
      <c r="HG586" s="13"/>
      <c r="HH586" s="13"/>
      <c r="HI586" s="13"/>
      <c r="HJ586" s="13"/>
      <c r="HK586" s="13"/>
      <c r="HL586" s="13"/>
      <c r="HM586" s="13"/>
      <c r="HN586" s="13"/>
      <c r="HO586" s="13"/>
      <c r="HP586" s="13"/>
      <c r="HQ586" s="13"/>
      <c r="HR586" s="13"/>
      <c r="HS586" s="13"/>
      <c r="HT586" s="13"/>
      <c r="HU586" s="13"/>
      <c r="HV586" s="13"/>
      <c r="HW586" s="13"/>
      <c r="HX586" s="13"/>
      <c r="HY586" s="13"/>
      <c r="HZ586" s="13"/>
      <c r="IA586" s="13"/>
      <c r="IB586" s="13"/>
      <c r="IC586" s="13"/>
      <c r="ID586" s="13"/>
      <c r="IE586" s="13"/>
      <c r="IF586" s="13"/>
      <c r="IG586" s="13"/>
      <c r="IH586" s="13"/>
      <c r="II586" s="13"/>
      <c r="IJ586" s="13"/>
      <c r="IK586" s="13"/>
      <c r="IL586" s="13"/>
      <c r="IM586" s="13"/>
      <c r="IN586" s="13"/>
      <c r="IO586" s="13"/>
      <c r="IP586" s="13"/>
      <c r="IQ586" s="13"/>
      <c r="IR586" s="13"/>
      <c r="IS586" s="13"/>
      <c r="IT586" s="13"/>
      <c r="IU586" s="13"/>
      <c r="IV586" s="13"/>
    </row>
    <row r="587" spans="1:256" s="18" customFormat="1" ht="109.5" customHeight="1" x14ac:dyDescent="0.25">
      <c r="A587" s="194"/>
      <c r="B587" s="250"/>
      <c r="C587" s="248"/>
      <c r="D587" s="177"/>
      <c r="E587" s="80" t="s">
        <v>678</v>
      </c>
      <c r="F587" s="130" t="s">
        <v>47</v>
      </c>
      <c r="G587" s="152" t="s">
        <v>677</v>
      </c>
      <c r="H587" s="172"/>
      <c r="I587" s="172"/>
      <c r="J587" s="172"/>
      <c r="K587" s="165"/>
      <c r="L587" s="172"/>
      <c r="M587" s="172"/>
      <c r="N587" s="164"/>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c r="EY587" s="13"/>
      <c r="EZ587" s="13"/>
      <c r="FA587" s="13"/>
      <c r="FB587" s="13"/>
      <c r="FC587" s="13"/>
      <c r="FD587" s="13"/>
      <c r="FE587" s="13"/>
      <c r="FF587" s="13"/>
      <c r="FG587" s="13"/>
      <c r="FH587" s="13"/>
      <c r="FI587" s="13"/>
      <c r="FJ587" s="13"/>
      <c r="FK587" s="13"/>
      <c r="FL587" s="13"/>
      <c r="FM587" s="13"/>
      <c r="FN587" s="13"/>
      <c r="FO587" s="13"/>
      <c r="FP587" s="13"/>
      <c r="FQ587" s="13"/>
      <c r="FR587" s="13"/>
      <c r="FS587" s="13"/>
      <c r="FT587" s="13"/>
      <c r="FU587" s="13"/>
      <c r="FV587" s="13"/>
      <c r="FW587" s="13"/>
      <c r="FX587" s="13"/>
      <c r="FY587" s="13"/>
      <c r="FZ587" s="13"/>
      <c r="GA587" s="13"/>
      <c r="GB587" s="13"/>
      <c r="GC587" s="13"/>
      <c r="GD587" s="13"/>
      <c r="GE587" s="13"/>
      <c r="GF587" s="13"/>
      <c r="GG587" s="13"/>
      <c r="GH587" s="13"/>
      <c r="GI587" s="13"/>
      <c r="GJ587" s="13"/>
      <c r="GK587" s="13"/>
      <c r="GL587" s="13"/>
      <c r="GM587" s="13"/>
      <c r="GN587" s="13"/>
      <c r="GO587" s="13"/>
      <c r="GP587" s="13"/>
      <c r="GQ587" s="13"/>
      <c r="GR587" s="13"/>
      <c r="GS587" s="13"/>
      <c r="GT587" s="13"/>
      <c r="GU587" s="13"/>
      <c r="GV587" s="13"/>
      <c r="GW587" s="13"/>
      <c r="GX587" s="13"/>
      <c r="GY587" s="13"/>
      <c r="GZ587" s="13"/>
      <c r="HA587" s="13"/>
      <c r="HB587" s="13"/>
      <c r="HC587" s="13"/>
      <c r="HD587" s="13"/>
      <c r="HE587" s="13"/>
      <c r="HF587" s="13"/>
      <c r="HG587" s="13"/>
      <c r="HH587" s="13"/>
      <c r="HI587" s="13"/>
      <c r="HJ587" s="13"/>
      <c r="HK587" s="13"/>
      <c r="HL587" s="13"/>
      <c r="HM587" s="13"/>
      <c r="HN587" s="13"/>
      <c r="HO587" s="13"/>
      <c r="HP587" s="13"/>
      <c r="HQ587" s="13"/>
      <c r="HR587" s="13"/>
      <c r="HS587" s="13"/>
      <c r="HT587" s="13"/>
      <c r="HU587" s="13"/>
      <c r="HV587" s="13"/>
      <c r="HW587" s="13"/>
      <c r="HX587" s="13"/>
      <c r="HY587" s="13"/>
      <c r="HZ587" s="13"/>
      <c r="IA587" s="13"/>
      <c r="IB587" s="13"/>
      <c r="IC587" s="13"/>
      <c r="ID587" s="13"/>
      <c r="IE587" s="13"/>
      <c r="IF587" s="13"/>
      <c r="IG587" s="13"/>
      <c r="IH587" s="13"/>
      <c r="II587" s="13"/>
      <c r="IJ587" s="13"/>
      <c r="IK587" s="13"/>
      <c r="IL587" s="13"/>
      <c r="IM587" s="13"/>
      <c r="IN587" s="13"/>
      <c r="IO587" s="13"/>
      <c r="IP587" s="13"/>
      <c r="IQ587" s="13"/>
      <c r="IR587" s="13"/>
      <c r="IS587" s="13"/>
      <c r="IT587" s="13"/>
      <c r="IU587" s="13"/>
      <c r="IV587" s="13"/>
    </row>
    <row r="588" spans="1:256" s="18" customFormat="1" ht="31.5" customHeight="1" x14ac:dyDescent="0.25">
      <c r="A588" s="194"/>
      <c r="B588" s="250"/>
      <c r="C588" s="223" t="s">
        <v>816</v>
      </c>
      <c r="D588" s="198" t="s">
        <v>103</v>
      </c>
      <c r="E588" s="44" t="s">
        <v>336</v>
      </c>
      <c r="F588" s="45" t="s">
        <v>47</v>
      </c>
      <c r="G588" s="45" t="s">
        <v>387</v>
      </c>
      <c r="H588" s="284">
        <v>115.7</v>
      </c>
      <c r="I588" s="284">
        <v>88.7</v>
      </c>
      <c r="J588" s="284">
        <v>30.6</v>
      </c>
      <c r="K588" s="284">
        <v>29.2</v>
      </c>
      <c r="L588" s="284">
        <v>29.2</v>
      </c>
      <c r="M588" s="284">
        <v>29.2</v>
      </c>
      <c r="N588" s="278" t="s">
        <v>1027</v>
      </c>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c r="EY588" s="13"/>
      <c r="EZ588" s="13"/>
      <c r="FA588" s="13"/>
      <c r="FB588" s="13"/>
      <c r="FC588" s="13"/>
      <c r="FD588" s="13"/>
      <c r="FE588" s="13"/>
      <c r="FF588" s="13"/>
      <c r="FG588" s="13"/>
      <c r="FH588" s="13"/>
      <c r="FI588" s="13"/>
      <c r="FJ588" s="13"/>
      <c r="FK588" s="13"/>
      <c r="FL588" s="13"/>
      <c r="FM588" s="13"/>
      <c r="FN588" s="13"/>
      <c r="FO588" s="13"/>
      <c r="FP588" s="13"/>
      <c r="FQ588" s="13"/>
      <c r="FR588" s="13"/>
      <c r="FS588" s="13"/>
      <c r="FT588" s="13"/>
      <c r="FU588" s="13"/>
      <c r="FV588" s="13"/>
      <c r="FW588" s="13"/>
      <c r="FX588" s="13"/>
      <c r="FY588" s="13"/>
      <c r="FZ588" s="13"/>
      <c r="GA588" s="13"/>
      <c r="GB588" s="13"/>
      <c r="GC588" s="13"/>
      <c r="GD588" s="13"/>
      <c r="GE588" s="13"/>
      <c r="GF588" s="13"/>
      <c r="GG588" s="13"/>
      <c r="GH588" s="13"/>
      <c r="GI588" s="13"/>
      <c r="GJ588" s="13"/>
      <c r="GK588" s="13"/>
      <c r="GL588" s="13"/>
      <c r="GM588" s="13"/>
      <c r="GN588" s="13"/>
      <c r="GO588" s="13"/>
      <c r="GP588" s="13"/>
      <c r="GQ588" s="13"/>
      <c r="GR588" s="13"/>
      <c r="GS588" s="13"/>
      <c r="GT588" s="13"/>
      <c r="GU588" s="13"/>
      <c r="GV588" s="13"/>
      <c r="GW588" s="13"/>
      <c r="GX588" s="13"/>
      <c r="GY588" s="13"/>
      <c r="GZ588" s="13"/>
      <c r="HA588" s="13"/>
      <c r="HB588" s="13"/>
      <c r="HC588" s="13"/>
      <c r="HD588" s="13"/>
      <c r="HE588" s="13"/>
      <c r="HF588" s="13"/>
      <c r="HG588" s="13"/>
      <c r="HH588" s="13"/>
      <c r="HI588" s="13"/>
      <c r="HJ588" s="13"/>
      <c r="HK588" s="13"/>
      <c r="HL588" s="13"/>
      <c r="HM588" s="13"/>
      <c r="HN588" s="13"/>
      <c r="HO588" s="13"/>
      <c r="HP588" s="13"/>
      <c r="HQ588" s="13"/>
      <c r="HR588" s="13"/>
      <c r="HS588" s="13"/>
      <c r="HT588" s="13"/>
      <c r="HU588" s="13"/>
      <c r="HV588" s="13"/>
      <c r="HW588" s="13"/>
      <c r="HX588" s="13"/>
      <c r="HY588" s="13"/>
      <c r="HZ588" s="13"/>
      <c r="IA588" s="13"/>
      <c r="IB588" s="13"/>
      <c r="IC588" s="13"/>
      <c r="ID588" s="13"/>
      <c r="IE588" s="13"/>
      <c r="IF588" s="13"/>
      <c r="IG588" s="13"/>
      <c r="IH588" s="13"/>
      <c r="II588" s="13"/>
      <c r="IJ588" s="13"/>
      <c r="IK588" s="13"/>
      <c r="IL588" s="13"/>
      <c r="IM588" s="13"/>
      <c r="IN588" s="13"/>
      <c r="IO588" s="13"/>
      <c r="IP588" s="13"/>
      <c r="IQ588" s="13"/>
      <c r="IR588" s="13"/>
      <c r="IS588" s="13"/>
      <c r="IT588" s="13"/>
      <c r="IU588" s="13"/>
      <c r="IV588" s="13"/>
    </row>
    <row r="589" spans="1:256" s="18" customFormat="1" ht="49.5" customHeight="1" x14ac:dyDescent="0.25">
      <c r="A589" s="194"/>
      <c r="B589" s="250"/>
      <c r="C589" s="224"/>
      <c r="D589" s="210"/>
      <c r="E589" s="44" t="s">
        <v>1395</v>
      </c>
      <c r="F589" s="45" t="s">
        <v>47</v>
      </c>
      <c r="G589" s="45" t="s">
        <v>223</v>
      </c>
      <c r="H589" s="285"/>
      <c r="I589" s="285"/>
      <c r="J589" s="285"/>
      <c r="K589" s="285"/>
      <c r="L589" s="285"/>
      <c r="M589" s="285"/>
      <c r="N589" s="32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c r="HT589" s="13"/>
      <c r="HU589" s="13"/>
      <c r="HV589" s="13"/>
      <c r="HW589" s="13"/>
      <c r="HX589" s="13"/>
      <c r="HY589" s="13"/>
      <c r="HZ589" s="13"/>
      <c r="IA589" s="13"/>
      <c r="IB589" s="13"/>
      <c r="IC589" s="13"/>
      <c r="ID589" s="13"/>
      <c r="IE589" s="13"/>
      <c r="IF589" s="13"/>
      <c r="IG589" s="13"/>
      <c r="IH589" s="13"/>
      <c r="II589" s="13"/>
      <c r="IJ589" s="13"/>
      <c r="IK589" s="13"/>
      <c r="IL589" s="13"/>
      <c r="IM589" s="13"/>
      <c r="IN589" s="13"/>
      <c r="IO589" s="13"/>
      <c r="IP589" s="13"/>
      <c r="IQ589" s="13"/>
      <c r="IR589" s="13"/>
      <c r="IS589" s="13"/>
      <c r="IT589" s="13"/>
      <c r="IU589" s="13"/>
      <c r="IV589" s="13"/>
    </row>
    <row r="590" spans="1:256" s="18" customFormat="1" ht="47.45" customHeight="1" x14ac:dyDescent="0.25">
      <c r="A590" s="194"/>
      <c r="B590" s="250"/>
      <c r="C590" s="224"/>
      <c r="D590" s="210"/>
      <c r="E590" s="44" t="s">
        <v>415</v>
      </c>
      <c r="F590" s="45" t="s">
        <v>47</v>
      </c>
      <c r="G590" s="45" t="s">
        <v>386</v>
      </c>
      <c r="H590" s="285"/>
      <c r="I590" s="285"/>
      <c r="J590" s="285"/>
      <c r="K590" s="285"/>
      <c r="L590" s="285"/>
      <c r="M590" s="285"/>
      <c r="N590" s="32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c r="EY590" s="13"/>
      <c r="EZ590" s="13"/>
      <c r="FA590" s="13"/>
      <c r="FB590" s="13"/>
      <c r="FC590" s="13"/>
      <c r="FD590" s="13"/>
      <c r="FE590" s="13"/>
      <c r="FF590" s="13"/>
      <c r="FG590" s="13"/>
      <c r="FH590" s="13"/>
      <c r="FI590" s="13"/>
      <c r="FJ590" s="13"/>
      <c r="FK590" s="13"/>
      <c r="FL590" s="13"/>
      <c r="FM590" s="13"/>
      <c r="FN590" s="13"/>
      <c r="FO590" s="13"/>
      <c r="FP590" s="13"/>
      <c r="FQ590" s="13"/>
      <c r="FR590" s="13"/>
      <c r="FS590" s="13"/>
      <c r="FT590" s="13"/>
      <c r="FU590" s="13"/>
      <c r="FV590" s="13"/>
      <c r="FW590" s="13"/>
      <c r="FX590" s="13"/>
      <c r="FY590" s="13"/>
      <c r="FZ590" s="13"/>
      <c r="GA590" s="13"/>
      <c r="GB590" s="13"/>
      <c r="GC590" s="13"/>
      <c r="GD590" s="13"/>
      <c r="GE590" s="13"/>
      <c r="GF590" s="13"/>
      <c r="GG590" s="13"/>
      <c r="GH590" s="13"/>
      <c r="GI590" s="13"/>
      <c r="GJ590" s="13"/>
      <c r="GK590" s="13"/>
      <c r="GL590" s="13"/>
      <c r="GM590" s="13"/>
      <c r="GN590" s="13"/>
      <c r="GO590" s="13"/>
      <c r="GP590" s="13"/>
      <c r="GQ590" s="13"/>
      <c r="GR590" s="13"/>
      <c r="GS590" s="13"/>
      <c r="GT590" s="13"/>
      <c r="GU590" s="13"/>
      <c r="GV590" s="13"/>
      <c r="GW590" s="13"/>
      <c r="GX590" s="13"/>
      <c r="GY590" s="13"/>
      <c r="GZ590" s="13"/>
      <c r="HA590" s="13"/>
      <c r="HB590" s="13"/>
      <c r="HC590" s="13"/>
      <c r="HD590" s="13"/>
      <c r="HE590" s="13"/>
      <c r="HF590" s="13"/>
      <c r="HG590" s="13"/>
      <c r="HH590" s="13"/>
      <c r="HI590" s="13"/>
      <c r="HJ590" s="13"/>
      <c r="HK590" s="13"/>
      <c r="HL590" s="13"/>
      <c r="HM590" s="13"/>
      <c r="HN590" s="13"/>
      <c r="HO590" s="13"/>
      <c r="HP590" s="13"/>
      <c r="HQ590" s="13"/>
      <c r="HR590" s="13"/>
      <c r="HS590" s="13"/>
      <c r="HT590" s="13"/>
      <c r="HU590" s="13"/>
      <c r="HV590" s="13"/>
      <c r="HW590" s="13"/>
      <c r="HX590" s="13"/>
      <c r="HY590" s="13"/>
      <c r="HZ590" s="13"/>
      <c r="IA590" s="13"/>
      <c r="IB590" s="13"/>
      <c r="IC590" s="13"/>
      <c r="ID590" s="13"/>
      <c r="IE590" s="13"/>
      <c r="IF590" s="13"/>
      <c r="IG590" s="13"/>
      <c r="IH590" s="13"/>
      <c r="II590" s="13"/>
      <c r="IJ590" s="13"/>
      <c r="IK590" s="13"/>
      <c r="IL590" s="13"/>
      <c r="IM590" s="13"/>
      <c r="IN590" s="13"/>
      <c r="IO590" s="13"/>
      <c r="IP590" s="13"/>
      <c r="IQ590" s="13"/>
      <c r="IR590" s="13"/>
      <c r="IS590" s="13"/>
      <c r="IT590" s="13"/>
      <c r="IU590" s="13"/>
      <c r="IV590" s="13"/>
    </row>
    <row r="591" spans="1:256" s="18" customFormat="1" ht="48.75" customHeight="1" x14ac:dyDescent="0.25">
      <c r="A591" s="194"/>
      <c r="B591" s="250"/>
      <c r="C591" s="224"/>
      <c r="D591" s="210"/>
      <c r="E591" s="80" t="s">
        <v>1028</v>
      </c>
      <c r="F591" s="45" t="s">
        <v>47</v>
      </c>
      <c r="G591" s="152" t="s">
        <v>660</v>
      </c>
      <c r="H591" s="285"/>
      <c r="I591" s="285"/>
      <c r="J591" s="285"/>
      <c r="K591" s="285"/>
      <c r="L591" s="285"/>
      <c r="M591" s="285"/>
      <c r="N591" s="32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c r="EY591" s="13"/>
      <c r="EZ591" s="13"/>
      <c r="FA591" s="13"/>
      <c r="FB591" s="13"/>
      <c r="FC591" s="13"/>
      <c r="FD591" s="13"/>
      <c r="FE591" s="13"/>
      <c r="FF591" s="13"/>
      <c r="FG591" s="13"/>
      <c r="FH591" s="13"/>
      <c r="FI591" s="13"/>
      <c r="FJ591" s="13"/>
      <c r="FK591" s="13"/>
      <c r="FL591" s="13"/>
      <c r="FM591" s="13"/>
      <c r="FN591" s="13"/>
      <c r="FO591" s="13"/>
      <c r="FP591" s="13"/>
      <c r="FQ591" s="13"/>
      <c r="FR591" s="13"/>
      <c r="FS591" s="13"/>
      <c r="FT591" s="13"/>
      <c r="FU591" s="13"/>
      <c r="FV591" s="13"/>
      <c r="FW591" s="13"/>
      <c r="FX591" s="13"/>
      <c r="FY591" s="13"/>
      <c r="FZ591" s="13"/>
      <c r="GA591" s="13"/>
      <c r="GB591" s="13"/>
      <c r="GC591" s="13"/>
      <c r="GD591" s="13"/>
      <c r="GE591" s="13"/>
      <c r="GF591" s="13"/>
      <c r="GG591" s="13"/>
      <c r="GH591" s="13"/>
      <c r="GI591" s="13"/>
      <c r="GJ591" s="13"/>
      <c r="GK591" s="13"/>
      <c r="GL591" s="13"/>
      <c r="GM591" s="13"/>
      <c r="GN591" s="13"/>
      <c r="GO591" s="13"/>
      <c r="GP591" s="13"/>
      <c r="GQ591" s="13"/>
      <c r="GR591" s="13"/>
      <c r="GS591" s="13"/>
      <c r="GT591" s="13"/>
      <c r="GU591" s="13"/>
      <c r="GV591" s="13"/>
      <c r="GW591" s="13"/>
      <c r="GX591" s="13"/>
      <c r="GY591" s="13"/>
      <c r="GZ591" s="13"/>
      <c r="HA591" s="13"/>
      <c r="HB591" s="13"/>
      <c r="HC591" s="13"/>
      <c r="HD591" s="13"/>
      <c r="HE591" s="13"/>
      <c r="HF591" s="13"/>
      <c r="HG591" s="13"/>
      <c r="HH591" s="13"/>
      <c r="HI591" s="13"/>
      <c r="HJ591" s="13"/>
      <c r="HK591" s="13"/>
      <c r="HL591" s="13"/>
      <c r="HM591" s="13"/>
      <c r="HN591" s="13"/>
      <c r="HO591" s="13"/>
      <c r="HP591" s="13"/>
      <c r="HQ591" s="13"/>
      <c r="HR591" s="13"/>
      <c r="HS591" s="13"/>
      <c r="HT591" s="13"/>
      <c r="HU591" s="13"/>
      <c r="HV591" s="13"/>
      <c r="HW591" s="13"/>
      <c r="HX591" s="13"/>
      <c r="HY591" s="13"/>
      <c r="HZ591" s="13"/>
      <c r="IA591" s="13"/>
      <c r="IB591" s="13"/>
      <c r="IC591" s="13"/>
      <c r="ID591" s="13"/>
      <c r="IE591" s="13"/>
      <c r="IF591" s="13"/>
      <c r="IG591" s="13"/>
      <c r="IH591" s="13"/>
      <c r="II591" s="13"/>
      <c r="IJ591" s="13"/>
      <c r="IK591" s="13"/>
      <c r="IL591" s="13"/>
      <c r="IM591" s="13"/>
      <c r="IN591" s="13"/>
      <c r="IO591" s="13"/>
      <c r="IP591" s="13"/>
      <c r="IQ591" s="13"/>
      <c r="IR591" s="13"/>
      <c r="IS591" s="13"/>
      <c r="IT591" s="13"/>
      <c r="IU591" s="13"/>
      <c r="IV591" s="13"/>
    </row>
    <row r="592" spans="1:256" s="18" customFormat="1" ht="44.25" customHeight="1" x14ac:dyDescent="0.25">
      <c r="A592" s="194"/>
      <c r="B592" s="250"/>
      <c r="C592" s="248" t="s">
        <v>817</v>
      </c>
      <c r="D592" s="177" t="s">
        <v>104</v>
      </c>
      <c r="E592" s="57" t="s">
        <v>1067</v>
      </c>
      <c r="F592" s="58" t="s">
        <v>115</v>
      </c>
      <c r="G592" s="59" t="s">
        <v>651</v>
      </c>
      <c r="H592" s="170">
        <v>7991.3</v>
      </c>
      <c r="I592" s="170">
        <v>7871.8</v>
      </c>
      <c r="J592" s="170">
        <v>14174</v>
      </c>
      <c r="K592" s="165">
        <v>14054.4</v>
      </c>
      <c r="L592" s="170">
        <v>14064.9</v>
      </c>
      <c r="M592" s="165">
        <v>14075.1</v>
      </c>
      <c r="N592" s="164" t="s">
        <v>649</v>
      </c>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c r="EY592" s="13"/>
      <c r="EZ592" s="13"/>
      <c r="FA592" s="13"/>
      <c r="FB592" s="13"/>
      <c r="FC592" s="13"/>
      <c r="FD592" s="13"/>
      <c r="FE592" s="13"/>
      <c r="FF592" s="13"/>
      <c r="FG592" s="13"/>
      <c r="FH592" s="13"/>
      <c r="FI592" s="13"/>
      <c r="FJ592" s="13"/>
      <c r="FK592" s="13"/>
      <c r="FL592" s="13"/>
      <c r="FM592" s="13"/>
      <c r="FN592" s="13"/>
      <c r="FO592" s="13"/>
      <c r="FP592" s="13"/>
      <c r="FQ592" s="13"/>
      <c r="FR592" s="13"/>
      <c r="FS592" s="13"/>
      <c r="FT592" s="13"/>
      <c r="FU592" s="13"/>
      <c r="FV592" s="13"/>
      <c r="FW592" s="13"/>
      <c r="FX592" s="13"/>
      <c r="FY592" s="13"/>
      <c r="FZ592" s="13"/>
      <c r="GA592" s="13"/>
      <c r="GB592" s="13"/>
      <c r="GC592" s="13"/>
      <c r="GD592" s="13"/>
      <c r="GE592" s="13"/>
      <c r="GF592" s="13"/>
      <c r="GG592" s="13"/>
      <c r="GH592" s="13"/>
      <c r="GI592" s="13"/>
      <c r="GJ592" s="13"/>
      <c r="GK592" s="13"/>
      <c r="GL592" s="13"/>
      <c r="GM592" s="13"/>
      <c r="GN592" s="13"/>
      <c r="GO592" s="13"/>
      <c r="GP592" s="13"/>
      <c r="GQ592" s="13"/>
      <c r="GR592" s="13"/>
      <c r="GS592" s="13"/>
      <c r="GT592" s="13"/>
      <c r="GU592" s="13"/>
      <c r="GV592" s="13"/>
      <c r="GW592" s="13"/>
      <c r="GX592" s="13"/>
      <c r="GY592" s="13"/>
      <c r="GZ592" s="13"/>
      <c r="HA592" s="13"/>
      <c r="HB592" s="13"/>
      <c r="HC592" s="13"/>
      <c r="HD592" s="13"/>
      <c r="HE592" s="13"/>
      <c r="HF592" s="13"/>
      <c r="HG592" s="13"/>
      <c r="HH592" s="13"/>
      <c r="HI592" s="13"/>
      <c r="HJ592" s="13"/>
      <c r="HK592" s="13"/>
      <c r="HL592" s="13"/>
      <c r="HM592" s="13"/>
      <c r="HN592" s="13"/>
      <c r="HO592" s="13"/>
      <c r="HP592" s="13"/>
      <c r="HQ592" s="13"/>
      <c r="HR592" s="13"/>
      <c r="HS592" s="13"/>
      <c r="HT592" s="13"/>
      <c r="HU592" s="13"/>
      <c r="HV592" s="13"/>
      <c r="HW592" s="13"/>
      <c r="HX592" s="13"/>
      <c r="HY592" s="13"/>
      <c r="HZ592" s="13"/>
      <c r="IA592" s="13"/>
      <c r="IB592" s="13"/>
      <c r="IC592" s="13"/>
      <c r="ID592" s="13"/>
      <c r="IE592" s="13"/>
      <c r="IF592" s="13"/>
      <c r="IG592" s="13"/>
      <c r="IH592" s="13"/>
      <c r="II592" s="13"/>
      <c r="IJ592" s="13"/>
      <c r="IK592" s="13"/>
      <c r="IL592" s="13"/>
      <c r="IM592" s="13"/>
      <c r="IN592" s="13"/>
      <c r="IO592" s="13"/>
      <c r="IP592" s="13"/>
      <c r="IQ592" s="13"/>
      <c r="IR592" s="13"/>
      <c r="IS592" s="13"/>
      <c r="IT592" s="13"/>
      <c r="IU592" s="13"/>
      <c r="IV592" s="13"/>
    </row>
    <row r="593" spans="1:256" s="18" customFormat="1" ht="46.5" customHeight="1" x14ac:dyDescent="0.25">
      <c r="A593" s="194"/>
      <c r="B593" s="250"/>
      <c r="C593" s="248"/>
      <c r="D593" s="177"/>
      <c r="E593" s="57" t="s">
        <v>463</v>
      </c>
      <c r="F593" s="58" t="s">
        <v>115</v>
      </c>
      <c r="G593" s="152" t="s">
        <v>1350</v>
      </c>
      <c r="H593" s="171"/>
      <c r="I593" s="171"/>
      <c r="J593" s="171"/>
      <c r="K593" s="165"/>
      <c r="L593" s="171"/>
      <c r="M593" s="165"/>
      <c r="N593" s="164"/>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c r="EY593" s="13"/>
      <c r="EZ593" s="13"/>
      <c r="FA593" s="13"/>
      <c r="FB593" s="13"/>
      <c r="FC593" s="13"/>
      <c r="FD593" s="13"/>
      <c r="FE593" s="13"/>
      <c r="FF593" s="13"/>
      <c r="FG593" s="13"/>
      <c r="FH593" s="13"/>
      <c r="FI593" s="13"/>
      <c r="FJ593" s="13"/>
      <c r="FK593" s="13"/>
      <c r="FL593" s="13"/>
      <c r="FM593" s="13"/>
      <c r="FN593" s="13"/>
      <c r="FO593" s="13"/>
      <c r="FP593" s="13"/>
      <c r="FQ593" s="13"/>
      <c r="FR593" s="13"/>
      <c r="FS593" s="13"/>
      <c r="FT593" s="13"/>
      <c r="FU593" s="13"/>
      <c r="FV593" s="13"/>
      <c r="FW593" s="13"/>
      <c r="FX593" s="13"/>
      <c r="FY593" s="13"/>
      <c r="FZ593" s="13"/>
      <c r="GA593" s="13"/>
      <c r="GB593" s="13"/>
      <c r="GC593" s="13"/>
      <c r="GD593" s="13"/>
      <c r="GE593" s="13"/>
      <c r="GF593" s="13"/>
      <c r="GG593" s="13"/>
      <c r="GH593" s="13"/>
      <c r="GI593" s="13"/>
      <c r="GJ593" s="13"/>
      <c r="GK593" s="13"/>
      <c r="GL593" s="13"/>
      <c r="GM593" s="13"/>
      <c r="GN593" s="13"/>
      <c r="GO593" s="13"/>
      <c r="GP593" s="13"/>
      <c r="GQ593" s="13"/>
      <c r="GR593" s="13"/>
      <c r="GS593" s="13"/>
      <c r="GT593" s="13"/>
      <c r="GU593" s="13"/>
      <c r="GV593" s="13"/>
      <c r="GW593" s="13"/>
      <c r="GX593" s="13"/>
      <c r="GY593" s="13"/>
      <c r="GZ593" s="13"/>
      <c r="HA593" s="13"/>
      <c r="HB593" s="13"/>
      <c r="HC593" s="13"/>
      <c r="HD593" s="13"/>
      <c r="HE593" s="13"/>
      <c r="HF593" s="13"/>
      <c r="HG593" s="13"/>
      <c r="HH593" s="13"/>
      <c r="HI593" s="13"/>
      <c r="HJ593" s="13"/>
      <c r="HK593" s="13"/>
      <c r="HL593" s="13"/>
      <c r="HM593" s="13"/>
      <c r="HN593" s="13"/>
      <c r="HO593" s="13"/>
      <c r="HP593" s="13"/>
      <c r="HQ593" s="13"/>
      <c r="HR593" s="13"/>
      <c r="HS593" s="13"/>
      <c r="HT593" s="13"/>
      <c r="HU593" s="13"/>
      <c r="HV593" s="13"/>
      <c r="HW593" s="13"/>
      <c r="HX593" s="13"/>
      <c r="HY593" s="13"/>
      <c r="HZ593" s="13"/>
      <c r="IA593" s="13"/>
      <c r="IB593" s="13"/>
      <c r="IC593" s="13"/>
      <c r="ID593" s="13"/>
      <c r="IE593" s="13"/>
      <c r="IF593" s="13"/>
      <c r="IG593" s="13"/>
      <c r="IH593" s="13"/>
      <c r="II593" s="13"/>
      <c r="IJ593" s="13"/>
      <c r="IK593" s="13"/>
      <c r="IL593" s="13"/>
      <c r="IM593" s="13"/>
      <c r="IN593" s="13"/>
      <c r="IO593" s="13"/>
      <c r="IP593" s="13"/>
      <c r="IQ593" s="13"/>
      <c r="IR593" s="13"/>
      <c r="IS593" s="13"/>
      <c r="IT593" s="13"/>
      <c r="IU593" s="13"/>
      <c r="IV593" s="13"/>
    </row>
    <row r="594" spans="1:256" s="18" customFormat="1" ht="46.5" customHeight="1" x14ac:dyDescent="0.25">
      <c r="A594" s="194"/>
      <c r="B594" s="250"/>
      <c r="C594" s="248"/>
      <c r="D594" s="177"/>
      <c r="E594" s="80" t="s">
        <v>633</v>
      </c>
      <c r="F594" s="58" t="s">
        <v>115</v>
      </c>
      <c r="G594" s="152" t="s">
        <v>1351</v>
      </c>
      <c r="H594" s="171"/>
      <c r="I594" s="171"/>
      <c r="J594" s="171"/>
      <c r="K594" s="165"/>
      <c r="L594" s="171"/>
      <c r="M594" s="165"/>
      <c r="N594" s="164"/>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c r="EY594" s="13"/>
      <c r="EZ594" s="13"/>
      <c r="FA594" s="13"/>
      <c r="FB594" s="13"/>
      <c r="FC594" s="13"/>
      <c r="FD594" s="13"/>
      <c r="FE594" s="13"/>
      <c r="FF594" s="13"/>
      <c r="FG594" s="13"/>
      <c r="FH594" s="13"/>
      <c r="FI594" s="13"/>
      <c r="FJ594" s="13"/>
      <c r="FK594" s="13"/>
      <c r="FL594" s="13"/>
      <c r="FM594" s="13"/>
      <c r="FN594" s="13"/>
      <c r="FO594" s="13"/>
      <c r="FP594" s="13"/>
      <c r="FQ594" s="13"/>
      <c r="FR594" s="13"/>
      <c r="FS594" s="13"/>
      <c r="FT594" s="13"/>
      <c r="FU594" s="13"/>
      <c r="FV594" s="13"/>
      <c r="FW594" s="13"/>
      <c r="FX594" s="13"/>
      <c r="FY594" s="13"/>
      <c r="FZ594" s="13"/>
      <c r="GA594" s="13"/>
      <c r="GB594" s="13"/>
      <c r="GC594" s="13"/>
      <c r="GD594" s="13"/>
      <c r="GE594" s="13"/>
      <c r="GF594" s="13"/>
      <c r="GG594" s="13"/>
      <c r="GH594" s="13"/>
      <c r="GI594" s="13"/>
      <c r="GJ594" s="13"/>
      <c r="GK594" s="13"/>
      <c r="GL594" s="13"/>
      <c r="GM594" s="13"/>
      <c r="GN594" s="13"/>
      <c r="GO594" s="13"/>
      <c r="GP594" s="13"/>
      <c r="GQ594" s="13"/>
      <c r="GR594" s="13"/>
      <c r="GS594" s="13"/>
      <c r="GT594" s="13"/>
      <c r="GU594" s="13"/>
      <c r="GV594" s="13"/>
      <c r="GW594" s="13"/>
      <c r="GX594" s="13"/>
      <c r="GY594" s="13"/>
      <c r="GZ594" s="13"/>
      <c r="HA594" s="13"/>
      <c r="HB594" s="13"/>
      <c r="HC594" s="13"/>
      <c r="HD594" s="13"/>
      <c r="HE594" s="13"/>
      <c r="HF594" s="13"/>
      <c r="HG594" s="13"/>
      <c r="HH594" s="13"/>
      <c r="HI594" s="13"/>
      <c r="HJ594" s="13"/>
      <c r="HK594" s="13"/>
      <c r="HL594" s="13"/>
      <c r="HM594" s="13"/>
      <c r="HN594" s="13"/>
      <c r="HO594" s="13"/>
      <c r="HP594" s="13"/>
      <c r="HQ594" s="13"/>
      <c r="HR594" s="13"/>
      <c r="HS594" s="13"/>
      <c r="HT594" s="13"/>
      <c r="HU594" s="13"/>
      <c r="HV594" s="13"/>
      <c r="HW594" s="13"/>
      <c r="HX594" s="13"/>
      <c r="HY594" s="13"/>
      <c r="HZ594" s="13"/>
      <c r="IA594" s="13"/>
      <c r="IB594" s="13"/>
      <c r="IC594" s="13"/>
      <c r="ID594" s="13"/>
      <c r="IE594" s="13"/>
      <c r="IF594" s="13"/>
      <c r="IG594" s="13"/>
      <c r="IH594" s="13"/>
      <c r="II594" s="13"/>
      <c r="IJ594" s="13"/>
      <c r="IK594" s="13"/>
      <c r="IL594" s="13"/>
      <c r="IM594" s="13"/>
      <c r="IN594" s="13"/>
      <c r="IO594" s="13"/>
      <c r="IP594" s="13"/>
      <c r="IQ594" s="13"/>
      <c r="IR594" s="13"/>
      <c r="IS594" s="13"/>
      <c r="IT594" s="13"/>
      <c r="IU594" s="13"/>
      <c r="IV594" s="13"/>
    </row>
    <row r="595" spans="1:256" s="18" customFormat="1" ht="64.5" customHeight="1" x14ac:dyDescent="0.25">
      <c r="A595" s="194"/>
      <c r="B595" s="250"/>
      <c r="C595" s="248"/>
      <c r="D595" s="177"/>
      <c r="E595" s="148" t="s">
        <v>1025</v>
      </c>
      <c r="F595" s="130" t="s">
        <v>47</v>
      </c>
      <c r="G595" s="130" t="s">
        <v>653</v>
      </c>
      <c r="H595" s="171"/>
      <c r="I595" s="171"/>
      <c r="J595" s="171"/>
      <c r="K595" s="165"/>
      <c r="L595" s="171"/>
      <c r="M595" s="165"/>
      <c r="N595" s="164"/>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c r="EY595" s="13"/>
      <c r="EZ595" s="13"/>
      <c r="FA595" s="13"/>
      <c r="FB595" s="13"/>
      <c r="FC595" s="13"/>
      <c r="FD595" s="13"/>
      <c r="FE595" s="13"/>
      <c r="FF595" s="13"/>
      <c r="FG595" s="13"/>
      <c r="FH595" s="13"/>
      <c r="FI595" s="13"/>
      <c r="FJ595" s="13"/>
      <c r="FK595" s="13"/>
      <c r="FL595" s="13"/>
      <c r="FM595" s="13"/>
      <c r="FN595" s="13"/>
      <c r="FO595" s="13"/>
      <c r="FP595" s="13"/>
      <c r="FQ595" s="13"/>
      <c r="FR595" s="13"/>
      <c r="FS595" s="13"/>
      <c r="FT595" s="13"/>
      <c r="FU595" s="13"/>
      <c r="FV595" s="13"/>
      <c r="FW595" s="13"/>
      <c r="FX595" s="13"/>
      <c r="FY595" s="13"/>
      <c r="FZ595" s="13"/>
      <c r="GA595" s="13"/>
      <c r="GB595" s="13"/>
      <c r="GC595" s="13"/>
      <c r="GD595" s="13"/>
      <c r="GE595" s="13"/>
      <c r="GF595" s="13"/>
      <c r="GG595" s="13"/>
      <c r="GH595" s="13"/>
      <c r="GI595" s="13"/>
      <c r="GJ595" s="13"/>
      <c r="GK595" s="13"/>
      <c r="GL595" s="13"/>
      <c r="GM595" s="13"/>
      <c r="GN595" s="13"/>
      <c r="GO595" s="13"/>
      <c r="GP595" s="13"/>
      <c r="GQ595" s="13"/>
      <c r="GR595" s="13"/>
      <c r="GS595" s="13"/>
      <c r="GT595" s="13"/>
      <c r="GU595" s="13"/>
      <c r="GV595" s="13"/>
      <c r="GW595" s="13"/>
      <c r="GX595" s="13"/>
      <c r="GY595" s="13"/>
      <c r="GZ595" s="13"/>
      <c r="HA595" s="13"/>
      <c r="HB595" s="13"/>
      <c r="HC595" s="13"/>
      <c r="HD595" s="13"/>
      <c r="HE595" s="13"/>
      <c r="HF595" s="13"/>
      <c r="HG595" s="13"/>
      <c r="HH595" s="13"/>
      <c r="HI595" s="13"/>
      <c r="HJ595" s="13"/>
      <c r="HK595" s="13"/>
      <c r="HL595" s="13"/>
      <c r="HM595" s="13"/>
      <c r="HN595" s="13"/>
      <c r="HO595" s="13"/>
      <c r="HP595" s="13"/>
      <c r="HQ595" s="13"/>
      <c r="HR595" s="13"/>
      <c r="HS595" s="13"/>
      <c r="HT595" s="13"/>
      <c r="HU595" s="13"/>
      <c r="HV595" s="13"/>
      <c r="HW595" s="13"/>
      <c r="HX595" s="13"/>
      <c r="HY595" s="13"/>
      <c r="HZ595" s="13"/>
      <c r="IA595" s="13"/>
      <c r="IB595" s="13"/>
      <c r="IC595" s="13"/>
      <c r="ID595" s="13"/>
      <c r="IE595" s="13"/>
      <c r="IF595" s="13"/>
      <c r="IG595" s="13"/>
      <c r="IH595" s="13"/>
      <c r="II595" s="13"/>
      <c r="IJ595" s="13"/>
      <c r="IK595" s="13"/>
      <c r="IL595" s="13"/>
      <c r="IM595" s="13"/>
      <c r="IN595" s="13"/>
      <c r="IO595" s="13"/>
      <c r="IP595" s="13"/>
      <c r="IQ595" s="13"/>
      <c r="IR595" s="13"/>
      <c r="IS595" s="13"/>
      <c r="IT595" s="13"/>
      <c r="IU595" s="13"/>
      <c r="IV595" s="13"/>
    </row>
    <row r="596" spans="1:256" s="18" customFormat="1" ht="107.25" customHeight="1" x14ac:dyDescent="0.25">
      <c r="A596" s="194"/>
      <c r="B596" s="250"/>
      <c r="C596" s="248"/>
      <c r="D596" s="177"/>
      <c r="E596" s="80" t="s">
        <v>678</v>
      </c>
      <c r="F596" s="130" t="s">
        <v>47</v>
      </c>
      <c r="G596" s="152" t="s">
        <v>677</v>
      </c>
      <c r="H596" s="171"/>
      <c r="I596" s="171"/>
      <c r="J596" s="171"/>
      <c r="K596" s="165"/>
      <c r="L596" s="171"/>
      <c r="M596" s="165"/>
      <c r="N596" s="164"/>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c r="HT596" s="13"/>
      <c r="HU596" s="13"/>
      <c r="HV596" s="13"/>
      <c r="HW596" s="13"/>
      <c r="HX596" s="13"/>
      <c r="HY596" s="13"/>
      <c r="HZ596" s="13"/>
      <c r="IA596" s="13"/>
      <c r="IB596" s="13"/>
      <c r="IC596" s="13"/>
      <c r="ID596" s="13"/>
      <c r="IE596" s="13"/>
      <c r="IF596" s="13"/>
      <c r="IG596" s="13"/>
      <c r="IH596" s="13"/>
      <c r="II596" s="13"/>
      <c r="IJ596" s="13"/>
      <c r="IK596" s="13"/>
      <c r="IL596" s="13"/>
      <c r="IM596" s="13"/>
      <c r="IN596" s="13"/>
      <c r="IO596" s="13"/>
      <c r="IP596" s="13"/>
      <c r="IQ596" s="13"/>
      <c r="IR596" s="13"/>
      <c r="IS596" s="13"/>
      <c r="IT596" s="13"/>
      <c r="IU596" s="13"/>
      <c r="IV596" s="13"/>
    </row>
    <row r="597" spans="1:256" s="18" customFormat="1" ht="71.25" customHeight="1" x14ac:dyDescent="0.25">
      <c r="A597" s="194"/>
      <c r="B597" s="250"/>
      <c r="C597" s="248" t="s">
        <v>818</v>
      </c>
      <c r="D597" s="177" t="s">
        <v>106</v>
      </c>
      <c r="E597" s="148" t="s">
        <v>1045</v>
      </c>
      <c r="F597" s="130" t="s">
        <v>47</v>
      </c>
      <c r="G597" s="130" t="s">
        <v>653</v>
      </c>
      <c r="H597" s="170">
        <v>3828.2</v>
      </c>
      <c r="I597" s="170">
        <v>3764.7</v>
      </c>
      <c r="J597" s="170">
        <v>4736.7</v>
      </c>
      <c r="K597" s="165">
        <v>4780.3</v>
      </c>
      <c r="L597" s="170">
        <v>4820.1000000000004</v>
      </c>
      <c r="M597" s="165">
        <v>4846.3999999999996</v>
      </c>
      <c r="N597" s="164" t="s">
        <v>650</v>
      </c>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c r="EY597" s="13"/>
      <c r="EZ597" s="13"/>
      <c r="FA597" s="13"/>
      <c r="FB597" s="13"/>
      <c r="FC597" s="13"/>
      <c r="FD597" s="13"/>
      <c r="FE597" s="13"/>
      <c r="FF597" s="13"/>
      <c r="FG597" s="13"/>
      <c r="FH597" s="13"/>
      <c r="FI597" s="13"/>
      <c r="FJ597" s="13"/>
      <c r="FK597" s="13"/>
      <c r="FL597" s="13"/>
      <c r="FM597" s="13"/>
      <c r="FN597" s="13"/>
      <c r="FO597" s="13"/>
      <c r="FP597" s="13"/>
      <c r="FQ597" s="13"/>
      <c r="FR597" s="13"/>
      <c r="FS597" s="13"/>
      <c r="FT597" s="13"/>
      <c r="FU597" s="13"/>
      <c r="FV597" s="13"/>
      <c r="FW597" s="13"/>
      <c r="FX597" s="13"/>
      <c r="FY597" s="13"/>
      <c r="FZ597" s="13"/>
      <c r="GA597" s="13"/>
      <c r="GB597" s="13"/>
      <c r="GC597" s="13"/>
      <c r="GD597" s="13"/>
      <c r="GE597" s="13"/>
      <c r="GF597" s="13"/>
      <c r="GG597" s="13"/>
      <c r="GH597" s="13"/>
      <c r="GI597" s="13"/>
      <c r="GJ597" s="13"/>
      <c r="GK597" s="13"/>
      <c r="GL597" s="13"/>
      <c r="GM597" s="13"/>
      <c r="GN597" s="13"/>
      <c r="GO597" s="13"/>
      <c r="GP597" s="13"/>
      <c r="GQ597" s="13"/>
      <c r="GR597" s="13"/>
      <c r="GS597" s="13"/>
      <c r="GT597" s="13"/>
      <c r="GU597" s="13"/>
      <c r="GV597" s="13"/>
      <c r="GW597" s="13"/>
      <c r="GX597" s="13"/>
      <c r="GY597" s="13"/>
      <c r="GZ597" s="13"/>
      <c r="HA597" s="13"/>
      <c r="HB597" s="13"/>
      <c r="HC597" s="13"/>
      <c r="HD597" s="13"/>
      <c r="HE597" s="13"/>
      <c r="HF597" s="13"/>
      <c r="HG597" s="13"/>
      <c r="HH597" s="13"/>
      <c r="HI597" s="13"/>
      <c r="HJ597" s="13"/>
      <c r="HK597" s="13"/>
      <c r="HL597" s="13"/>
      <c r="HM597" s="13"/>
      <c r="HN597" s="13"/>
      <c r="HO597" s="13"/>
      <c r="HP597" s="13"/>
      <c r="HQ597" s="13"/>
      <c r="HR597" s="13"/>
      <c r="HS597" s="13"/>
      <c r="HT597" s="13"/>
      <c r="HU597" s="13"/>
      <c r="HV597" s="13"/>
      <c r="HW597" s="13"/>
      <c r="HX597" s="13"/>
      <c r="HY597" s="13"/>
      <c r="HZ597" s="13"/>
      <c r="IA597" s="13"/>
      <c r="IB597" s="13"/>
      <c r="IC597" s="13"/>
      <c r="ID597" s="13"/>
      <c r="IE597" s="13"/>
      <c r="IF597" s="13"/>
      <c r="IG597" s="13"/>
      <c r="IH597" s="13"/>
      <c r="II597" s="13"/>
      <c r="IJ597" s="13"/>
      <c r="IK597" s="13"/>
      <c r="IL597" s="13"/>
      <c r="IM597" s="13"/>
      <c r="IN597" s="13"/>
      <c r="IO597" s="13"/>
      <c r="IP597" s="13"/>
      <c r="IQ597" s="13"/>
      <c r="IR597" s="13"/>
      <c r="IS597" s="13"/>
      <c r="IT597" s="13"/>
      <c r="IU597" s="13"/>
      <c r="IV597" s="13"/>
    </row>
    <row r="598" spans="1:256" s="18" customFormat="1" ht="94.5" customHeight="1" x14ac:dyDescent="0.25">
      <c r="A598" s="194"/>
      <c r="B598" s="250"/>
      <c r="C598" s="248"/>
      <c r="D598" s="177"/>
      <c r="E598" s="80" t="s">
        <v>678</v>
      </c>
      <c r="F598" s="130" t="s">
        <v>47</v>
      </c>
      <c r="G598" s="152" t="s">
        <v>677</v>
      </c>
      <c r="H598" s="171"/>
      <c r="I598" s="171"/>
      <c r="J598" s="171"/>
      <c r="K598" s="165"/>
      <c r="L598" s="171"/>
      <c r="M598" s="165"/>
      <c r="N598" s="164"/>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c r="HT598" s="13"/>
      <c r="HU598" s="13"/>
      <c r="HV598" s="13"/>
      <c r="HW598" s="13"/>
      <c r="HX598" s="13"/>
      <c r="HY598" s="13"/>
      <c r="HZ598" s="13"/>
      <c r="IA598" s="13"/>
      <c r="IB598" s="13"/>
      <c r="IC598" s="13"/>
      <c r="ID598" s="13"/>
      <c r="IE598" s="13"/>
      <c r="IF598" s="13"/>
      <c r="IG598" s="13"/>
      <c r="IH598" s="13"/>
      <c r="II598" s="13"/>
      <c r="IJ598" s="13"/>
      <c r="IK598" s="13"/>
      <c r="IL598" s="13"/>
      <c r="IM598" s="13"/>
      <c r="IN598" s="13"/>
      <c r="IO598" s="13"/>
      <c r="IP598" s="13"/>
      <c r="IQ598" s="13"/>
      <c r="IR598" s="13"/>
      <c r="IS598" s="13"/>
      <c r="IT598" s="13"/>
      <c r="IU598" s="13"/>
      <c r="IV598" s="13"/>
    </row>
    <row r="599" spans="1:256" s="18" customFormat="1" ht="47.25" customHeight="1" x14ac:dyDescent="0.25">
      <c r="A599" s="194"/>
      <c r="B599" s="250"/>
      <c r="C599" s="248"/>
      <c r="D599" s="177"/>
      <c r="E599" s="135" t="s">
        <v>495</v>
      </c>
      <c r="F599" s="115" t="s">
        <v>47</v>
      </c>
      <c r="G599" s="115" t="s">
        <v>1352</v>
      </c>
      <c r="H599" s="171"/>
      <c r="I599" s="171"/>
      <c r="J599" s="171"/>
      <c r="K599" s="165"/>
      <c r="L599" s="171"/>
      <c r="M599" s="165"/>
      <c r="N599" s="164"/>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c r="HT599" s="13"/>
      <c r="HU599" s="13"/>
      <c r="HV599" s="13"/>
      <c r="HW599" s="13"/>
      <c r="HX599" s="13"/>
      <c r="HY599" s="13"/>
      <c r="HZ599" s="13"/>
      <c r="IA599" s="13"/>
      <c r="IB599" s="13"/>
      <c r="IC599" s="13"/>
      <c r="ID599" s="13"/>
      <c r="IE599" s="13"/>
      <c r="IF599" s="13"/>
      <c r="IG599" s="13"/>
      <c r="IH599" s="13"/>
      <c r="II599" s="13"/>
      <c r="IJ599" s="13"/>
      <c r="IK599" s="13"/>
      <c r="IL599" s="13"/>
      <c r="IM599" s="13"/>
      <c r="IN599" s="13"/>
      <c r="IO599" s="13"/>
      <c r="IP599" s="13"/>
      <c r="IQ599" s="13"/>
      <c r="IR599" s="13"/>
      <c r="IS599" s="13"/>
      <c r="IT599" s="13"/>
      <c r="IU599" s="13"/>
      <c r="IV599" s="13"/>
    </row>
    <row r="600" spans="1:256" s="18" customFormat="1" ht="64.5" customHeight="1" x14ac:dyDescent="0.25">
      <c r="A600" s="194"/>
      <c r="B600" s="250"/>
      <c r="C600" s="248"/>
      <c r="D600" s="177"/>
      <c r="E600" s="135" t="s">
        <v>1072</v>
      </c>
      <c r="F600" s="79" t="s">
        <v>115</v>
      </c>
      <c r="G600" s="115" t="s">
        <v>1073</v>
      </c>
      <c r="H600" s="172"/>
      <c r="I600" s="172"/>
      <c r="J600" s="172"/>
      <c r="K600" s="165"/>
      <c r="L600" s="172"/>
      <c r="M600" s="165"/>
      <c r="N600" s="164"/>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c r="EY600" s="13"/>
      <c r="EZ600" s="13"/>
      <c r="FA600" s="13"/>
      <c r="FB600" s="13"/>
      <c r="FC600" s="13"/>
      <c r="FD600" s="13"/>
      <c r="FE600" s="13"/>
      <c r="FF600" s="13"/>
      <c r="FG600" s="13"/>
      <c r="FH600" s="13"/>
      <c r="FI600" s="13"/>
      <c r="FJ600" s="13"/>
      <c r="FK600" s="13"/>
      <c r="FL600" s="13"/>
      <c r="FM600" s="13"/>
      <c r="FN600" s="13"/>
      <c r="FO600" s="13"/>
      <c r="FP600" s="13"/>
      <c r="FQ600" s="13"/>
      <c r="FR600" s="13"/>
      <c r="FS600" s="13"/>
      <c r="FT600" s="13"/>
      <c r="FU600" s="13"/>
      <c r="FV600" s="13"/>
      <c r="FW600" s="13"/>
      <c r="FX600" s="13"/>
      <c r="FY600" s="13"/>
      <c r="FZ600" s="13"/>
      <c r="GA600" s="13"/>
      <c r="GB600" s="13"/>
      <c r="GC600" s="13"/>
      <c r="GD600" s="13"/>
      <c r="GE600" s="13"/>
      <c r="GF600" s="13"/>
      <c r="GG600" s="13"/>
      <c r="GH600" s="13"/>
      <c r="GI600" s="13"/>
      <c r="GJ600" s="13"/>
      <c r="GK600" s="13"/>
      <c r="GL600" s="13"/>
      <c r="GM600" s="13"/>
      <c r="GN600" s="13"/>
      <c r="GO600" s="13"/>
      <c r="GP600" s="13"/>
      <c r="GQ600" s="13"/>
      <c r="GR600" s="13"/>
      <c r="GS600" s="13"/>
      <c r="GT600" s="13"/>
      <c r="GU600" s="13"/>
      <c r="GV600" s="13"/>
      <c r="GW600" s="13"/>
      <c r="GX600" s="13"/>
      <c r="GY600" s="13"/>
      <c r="GZ600" s="13"/>
      <c r="HA600" s="13"/>
      <c r="HB600" s="13"/>
      <c r="HC600" s="13"/>
      <c r="HD600" s="13"/>
      <c r="HE600" s="13"/>
      <c r="HF600" s="13"/>
      <c r="HG600" s="13"/>
      <c r="HH600" s="13"/>
      <c r="HI600" s="13"/>
      <c r="HJ600" s="13"/>
      <c r="HK600" s="13"/>
      <c r="HL600" s="13"/>
      <c r="HM600" s="13"/>
      <c r="HN600" s="13"/>
      <c r="HO600" s="13"/>
      <c r="HP600" s="13"/>
      <c r="HQ600" s="13"/>
      <c r="HR600" s="13"/>
      <c r="HS600" s="13"/>
      <c r="HT600" s="13"/>
      <c r="HU600" s="13"/>
      <c r="HV600" s="13"/>
      <c r="HW600" s="13"/>
      <c r="HX600" s="13"/>
      <c r="HY600" s="13"/>
      <c r="HZ600" s="13"/>
      <c r="IA600" s="13"/>
      <c r="IB600" s="13"/>
      <c r="IC600" s="13"/>
      <c r="ID600" s="13"/>
      <c r="IE600" s="13"/>
      <c r="IF600" s="13"/>
      <c r="IG600" s="13"/>
      <c r="IH600" s="13"/>
      <c r="II600" s="13"/>
      <c r="IJ600" s="13"/>
      <c r="IK600" s="13"/>
      <c r="IL600" s="13"/>
      <c r="IM600" s="13"/>
      <c r="IN600" s="13"/>
      <c r="IO600" s="13"/>
      <c r="IP600" s="13"/>
      <c r="IQ600" s="13"/>
      <c r="IR600" s="13"/>
      <c r="IS600" s="13"/>
      <c r="IT600" s="13"/>
      <c r="IU600" s="13"/>
      <c r="IV600" s="13"/>
    </row>
    <row r="601" spans="1:256" s="18" customFormat="1" ht="36" customHeight="1" x14ac:dyDescent="0.25">
      <c r="A601" s="194"/>
      <c r="B601" s="250"/>
      <c r="C601" s="248" t="s">
        <v>819</v>
      </c>
      <c r="D601" s="177" t="s">
        <v>100</v>
      </c>
      <c r="E601" s="56" t="s">
        <v>164</v>
      </c>
      <c r="F601" s="115" t="s">
        <v>115</v>
      </c>
      <c r="G601" s="115" t="s">
        <v>204</v>
      </c>
      <c r="H601" s="170">
        <v>52075.7</v>
      </c>
      <c r="I601" s="170">
        <v>49147.6</v>
      </c>
      <c r="J601" s="170">
        <v>51326.3</v>
      </c>
      <c r="K601" s="165">
        <v>50932.4</v>
      </c>
      <c r="L601" s="170">
        <v>50973.4</v>
      </c>
      <c r="M601" s="165">
        <v>51013.7</v>
      </c>
      <c r="N601" s="164" t="s">
        <v>388</v>
      </c>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c r="EY601" s="13"/>
      <c r="EZ601" s="13"/>
      <c r="FA601" s="13"/>
      <c r="FB601" s="13"/>
      <c r="FC601" s="13"/>
      <c r="FD601" s="13"/>
      <c r="FE601" s="13"/>
      <c r="FF601" s="13"/>
      <c r="FG601" s="13"/>
      <c r="FH601" s="13"/>
      <c r="FI601" s="13"/>
      <c r="FJ601" s="13"/>
      <c r="FK601" s="13"/>
      <c r="FL601" s="13"/>
      <c r="FM601" s="13"/>
      <c r="FN601" s="13"/>
      <c r="FO601" s="13"/>
      <c r="FP601" s="13"/>
      <c r="FQ601" s="13"/>
      <c r="FR601" s="13"/>
      <c r="FS601" s="13"/>
      <c r="FT601" s="13"/>
      <c r="FU601" s="13"/>
      <c r="FV601" s="13"/>
      <c r="FW601" s="13"/>
      <c r="FX601" s="13"/>
      <c r="FY601" s="13"/>
      <c r="FZ601" s="13"/>
      <c r="GA601" s="13"/>
      <c r="GB601" s="13"/>
      <c r="GC601" s="13"/>
      <c r="GD601" s="13"/>
      <c r="GE601" s="13"/>
      <c r="GF601" s="13"/>
      <c r="GG601" s="13"/>
      <c r="GH601" s="13"/>
      <c r="GI601" s="13"/>
      <c r="GJ601" s="13"/>
      <c r="GK601" s="13"/>
      <c r="GL601" s="13"/>
      <c r="GM601" s="13"/>
      <c r="GN601" s="13"/>
      <c r="GO601" s="13"/>
      <c r="GP601" s="13"/>
      <c r="GQ601" s="13"/>
      <c r="GR601" s="13"/>
      <c r="GS601" s="13"/>
      <c r="GT601" s="13"/>
      <c r="GU601" s="13"/>
      <c r="GV601" s="13"/>
      <c r="GW601" s="13"/>
      <c r="GX601" s="13"/>
      <c r="GY601" s="13"/>
      <c r="GZ601" s="13"/>
      <c r="HA601" s="13"/>
      <c r="HB601" s="13"/>
      <c r="HC601" s="13"/>
      <c r="HD601" s="13"/>
      <c r="HE601" s="13"/>
      <c r="HF601" s="13"/>
      <c r="HG601" s="13"/>
      <c r="HH601" s="13"/>
      <c r="HI601" s="13"/>
      <c r="HJ601" s="13"/>
      <c r="HK601" s="13"/>
      <c r="HL601" s="13"/>
      <c r="HM601" s="13"/>
      <c r="HN601" s="13"/>
      <c r="HO601" s="13"/>
      <c r="HP601" s="13"/>
      <c r="HQ601" s="13"/>
      <c r="HR601" s="13"/>
      <c r="HS601" s="13"/>
      <c r="HT601" s="13"/>
      <c r="HU601" s="13"/>
      <c r="HV601" s="13"/>
      <c r="HW601" s="13"/>
      <c r="HX601" s="13"/>
      <c r="HY601" s="13"/>
      <c r="HZ601" s="13"/>
      <c r="IA601" s="13"/>
      <c r="IB601" s="13"/>
      <c r="IC601" s="13"/>
      <c r="ID601" s="13"/>
      <c r="IE601" s="13"/>
      <c r="IF601" s="13"/>
      <c r="IG601" s="13"/>
      <c r="IH601" s="13"/>
      <c r="II601" s="13"/>
      <c r="IJ601" s="13"/>
      <c r="IK601" s="13"/>
      <c r="IL601" s="13"/>
      <c r="IM601" s="13"/>
      <c r="IN601" s="13"/>
      <c r="IO601" s="13"/>
      <c r="IP601" s="13"/>
      <c r="IQ601" s="13"/>
      <c r="IR601" s="13"/>
      <c r="IS601" s="13"/>
      <c r="IT601" s="13"/>
      <c r="IU601" s="13"/>
      <c r="IV601" s="13"/>
    </row>
    <row r="602" spans="1:256" s="18" customFormat="1" ht="43.5" customHeight="1" x14ac:dyDescent="0.25">
      <c r="A602" s="194"/>
      <c r="B602" s="250"/>
      <c r="C602" s="248"/>
      <c r="D602" s="177"/>
      <c r="E602" s="56" t="s">
        <v>1</v>
      </c>
      <c r="F602" s="115" t="s">
        <v>115</v>
      </c>
      <c r="G602" s="115" t="s">
        <v>205</v>
      </c>
      <c r="H602" s="171"/>
      <c r="I602" s="171"/>
      <c r="J602" s="171"/>
      <c r="K602" s="165"/>
      <c r="L602" s="171"/>
      <c r="M602" s="165"/>
      <c r="N602" s="164"/>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c r="EY602" s="13"/>
      <c r="EZ602" s="13"/>
      <c r="FA602" s="13"/>
      <c r="FB602" s="13"/>
      <c r="FC602" s="13"/>
      <c r="FD602" s="13"/>
      <c r="FE602" s="13"/>
      <c r="FF602" s="13"/>
      <c r="FG602" s="13"/>
      <c r="FH602" s="13"/>
      <c r="FI602" s="13"/>
      <c r="FJ602" s="13"/>
      <c r="FK602" s="13"/>
      <c r="FL602" s="13"/>
      <c r="FM602" s="13"/>
      <c r="FN602" s="13"/>
      <c r="FO602" s="13"/>
      <c r="FP602" s="13"/>
      <c r="FQ602" s="13"/>
      <c r="FR602" s="13"/>
      <c r="FS602" s="13"/>
      <c r="FT602" s="13"/>
      <c r="FU602" s="13"/>
      <c r="FV602" s="13"/>
      <c r="FW602" s="13"/>
      <c r="FX602" s="13"/>
      <c r="FY602" s="13"/>
      <c r="FZ602" s="13"/>
      <c r="GA602" s="13"/>
      <c r="GB602" s="13"/>
      <c r="GC602" s="13"/>
      <c r="GD602" s="13"/>
      <c r="GE602" s="13"/>
      <c r="GF602" s="13"/>
      <c r="GG602" s="13"/>
      <c r="GH602" s="13"/>
      <c r="GI602" s="13"/>
      <c r="GJ602" s="13"/>
      <c r="GK602" s="13"/>
      <c r="GL602" s="13"/>
      <c r="GM602" s="13"/>
      <c r="GN602" s="13"/>
      <c r="GO602" s="13"/>
      <c r="GP602" s="13"/>
      <c r="GQ602" s="13"/>
      <c r="GR602" s="13"/>
      <c r="GS602" s="13"/>
      <c r="GT602" s="13"/>
      <c r="GU602" s="13"/>
      <c r="GV602" s="13"/>
      <c r="GW602" s="13"/>
      <c r="GX602" s="13"/>
      <c r="GY602" s="13"/>
      <c r="GZ602" s="13"/>
      <c r="HA602" s="13"/>
      <c r="HB602" s="13"/>
      <c r="HC602" s="13"/>
      <c r="HD602" s="13"/>
      <c r="HE602" s="13"/>
      <c r="HF602" s="13"/>
      <c r="HG602" s="13"/>
      <c r="HH602" s="13"/>
      <c r="HI602" s="13"/>
      <c r="HJ602" s="13"/>
      <c r="HK602" s="13"/>
      <c r="HL602" s="13"/>
      <c r="HM602" s="13"/>
      <c r="HN602" s="13"/>
      <c r="HO602" s="13"/>
      <c r="HP602" s="13"/>
      <c r="HQ602" s="13"/>
      <c r="HR602" s="13"/>
      <c r="HS602" s="13"/>
      <c r="HT602" s="13"/>
      <c r="HU602" s="13"/>
      <c r="HV602" s="13"/>
      <c r="HW602" s="13"/>
      <c r="HX602" s="13"/>
      <c r="HY602" s="13"/>
      <c r="HZ602" s="13"/>
      <c r="IA602" s="13"/>
      <c r="IB602" s="13"/>
      <c r="IC602" s="13"/>
      <c r="ID602" s="13"/>
      <c r="IE602" s="13"/>
      <c r="IF602" s="13"/>
      <c r="IG602" s="13"/>
      <c r="IH602" s="13"/>
      <c r="II602" s="13"/>
      <c r="IJ602" s="13"/>
      <c r="IK602" s="13"/>
      <c r="IL602" s="13"/>
      <c r="IM602" s="13"/>
      <c r="IN602" s="13"/>
      <c r="IO602" s="13"/>
      <c r="IP602" s="13"/>
      <c r="IQ602" s="13"/>
      <c r="IR602" s="13"/>
      <c r="IS602" s="13"/>
      <c r="IT602" s="13"/>
      <c r="IU602" s="13"/>
      <c r="IV602" s="13"/>
    </row>
    <row r="603" spans="1:256" s="18" customFormat="1" ht="63.75" customHeight="1" x14ac:dyDescent="0.25">
      <c r="A603" s="194"/>
      <c r="B603" s="250"/>
      <c r="C603" s="248"/>
      <c r="D603" s="177"/>
      <c r="E603" s="148" t="s">
        <v>1090</v>
      </c>
      <c r="F603" s="104" t="s">
        <v>115</v>
      </c>
      <c r="G603" s="104" t="s">
        <v>1360</v>
      </c>
      <c r="H603" s="171"/>
      <c r="I603" s="171"/>
      <c r="J603" s="171"/>
      <c r="K603" s="165"/>
      <c r="L603" s="171"/>
      <c r="M603" s="165"/>
      <c r="N603" s="164"/>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c r="EY603" s="13"/>
      <c r="EZ603" s="13"/>
      <c r="FA603" s="13"/>
      <c r="FB603" s="13"/>
      <c r="FC603" s="13"/>
      <c r="FD603" s="13"/>
      <c r="FE603" s="13"/>
      <c r="FF603" s="13"/>
      <c r="FG603" s="13"/>
      <c r="FH603" s="13"/>
      <c r="FI603" s="13"/>
      <c r="FJ603" s="13"/>
      <c r="FK603" s="13"/>
      <c r="FL603" s="13"/>
      <c r="FM603" s="13"/>
      <c r="FN603" s="13"/>
      <c r="FO603" s="13"/>
      <c r="FP603" s="13"/>
      <c r="FQ603" s="13"/>
      <c r="FR603" s="13"/>
      <c r="FS603" s="13"/>
      <c r="FT603" s="13"/>
      <c r="FU603" s="13"/>
      <c r="FV603" s="13"/>
      <c r="FW603" s="13"/>
      <c r="FX603" s="13"/>
      <c r="FY603" s="13"/>
      <c r="FZ603" s="13"/>
      <c r="GA603" s="13"/>
      <c r="GB603" s="13"/>
      <c r="GC603" s="13"/>
      <c r="GD603" s="13"/>
      <c r="GE603" s="13"/>
      <c r="GF603" s="13"/>
      <c r="GG603" s="13"/>
      <c r="GH603" s="13"/>
      <c r="GI603" s="13"/>
      <c r="GJ603" s="13"/>
      <c r="GK603" s="13"/>
      <c r="GL603" s="13"/>
      <c r="GM603" s="13"/>
      <c r="GN603" s="13"/>
      <c r="GO603" s="13"/>
      <c r="GP603" s="13"/>
      <c r="GQ603" s="13"/>
      <c r="GR603" s="13"/>
      <c r="GS603" s="13"/>
      <c r="GT603" s="13"/>
      <c r="GU603" s="13"/>
      <c r="GV603" s="13"/>
      <c r="GW603" s="13"/>
      <c r="GX603" s="13"/>
      <c r="GY603" s="13"/>
      <c r="GZ603" s="13"/>
      <c r="HA603" s="13"/>
      <c r="HB603" s="13"/>
      <c r="HC603" s="13"/>
      <c r="HD603" s="13"/>
      <c r="HE603" s="13"/>
      <c r="HF603" s="13"/>
      <c r="HG603" s="13"/>
      <c r="HH603" s="13"/>
      <c r="HI603" s="13"/>
      <c r="HJ603" s="13"/>
      <c r="HK603" s="13"/>
      <c r="HL603" s="13"/>
      <c r="HM603" s="13"/>
      <c r="HN603" s="13"/>
      <c r="HO603" s="13"/>
      <c r="HP603" s="13"/>
      <c r="HQ603" s="13"/>
      <c r="HR603" s="13"/>
      <c r="HS603" s="13"/>
      <c r="HT603" s="13"/>
      <c r="HU603" s="13"/>
      <c r="HV603" s="13"/>
      <c r="HW603" s="13"/>
      <c r="HX603" s="13"/>
      <c r="HY603" s="13"/>
      <c r="HZ603" s="13"/>
      <c r="IA603" s="13"/>
      <c r="IB603" s="13"/>
      <c r="IC603" s="13"/>
      <c r="ID603" s="13"/>
      <c r="IE603" s="13"/>
      <c r="IF603" s="13"/>
      <c r="IG603" s="13"/>
      <c r="IH603" s="13"/>
      <c r="II603" s="13"/>
      <c r="IJ603" s="13"/>
      <c r="IK603" s="13"/>
      <c r="IL603" s="13"/>
      <c r="IM603" s="13"/>
      <c r="IN603" s="13"/>
      <c r="IO603" s="13"/>
      <c r="IP603" s="13"/>
      <c r="IQ603" s="13"/>
      <c r="IR603" s="13"/>
      <c r="IS603" s="13"/>
      <c r="IT603" s="13"/>
      <c r="IU603" s="13"/>
      <c r="IV603" s="13"/>
    </row>
    <row r="604" spans="1:256" s="18" customFormat="1" ht="49.5" customHeight="1" x14ac:dyDescent="0.25">
      <c r="A604" s="194"/>
      <c r="B604" s="250"/>
      <c r="C604" s="248"/>
      <c r="D604" s="177"/>
      <c r="E604" s="56" t="s">
        <v>2</v>
      </c>
      <c r="F604" s="115" t="s">
        <v>115</v>
      </c>
      <c r="G604" s="115" t="s">
        <v>206</v>
      </c>
      <c r="H604" s="171"/>
      <c r="I604" s="171"/>
      <c r="J604" s="171"/>
      <c r="K604" s="165"/>
      <c r="L604" s="171"/>
      <c r="M604" s="165"/>
      <c r="N604" s="164"/>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c r="EY604" s="13"/>
      <c r="EZ604" s="13"/>
      <c r="FA604" s="13"/>
      <c r="FB604" s="13"/>
      <c r="FC604" s="13"/>
      <c r="FD604" s="13"/>
      <c r="FE604" s="13"/>
      <c r="FF604" s="13"/>
      <c r="FG604" s="13"/>
      <c r="FH604" s="13"/>
      <c r="FI604" s="13"/>
      <c r="FJ604" s="13"/>
      <c r="FK604" s="13"/>
      <c r="FL604" s="13"/>
      <c r="FM604" s="13"/>
      <c r="FN604" s="13"/>
      <c r="FO604" s="13"/>
      <c r="FP604" s="13"/>
      <c r="FQ604" s="13"/>
      <c r="FR604" s="13"/>
      <c r="FS604" s="13"/>
      <c r="FT604" s="13"/>
      <c r="FU604" s="13"/>
      <c r="FV604" s="13"/>
      <c r="FW604" s="13"/>
      <c r="FX604" s="13"/>
      <c r="FY604" s="13"/>
      <c r="FZ604" s="13"/>
      <c r="GA604" s="13"/>
      <c r="GB604" s="13"/>
      <c r="GC604" s="13"/>
      <c r="GD604" s="13"/>
      <c r="GE604" s="13"/>
      <c r="GF604" s="13"/>
      <c r="GG604" s="13"/>
      <c r="GH604" s="13"/>
      <c r="GI604" s="13"/>
      <c r="GJ604" s="13"/>
      <c r="GK604" s="13"/>
      <c r="GL604" s="13"/>
      <c r="GM604" s="13"/>
      <c r="GN604" s="13"/>
      <c r="GO604" s="13"/>
      <c r="GP604" s="13"/>
      <c r="GQ604" s="13"/>
      <c r="GR604" s="13"/>
      <c r="GS604" s="13"/>
      <c r="GT604" s="13"/>
      <c r="GU604" s="13"/>
      <c r="GV604" s="13"/>
      <c r="GW604" s="13"/>
      <c r="GX604" s="13"/>
      <c r="GY604" s="13"/>
      <c r="GZ604" s="13"/>
      <c r="HA604" s="13"/>
      <c r="HB604" s="13"/>
      <c r="HC604" s="13"/>
      <c r="HD604" s="13"/>
      <c r="HE604" s="13"/>
      <c r="HF604" s="13"/>
      <c r="HG604" s="13"/>
      <c r="HH604" s="13"/>
      <c r="HI604" s="13"/>
      <c r="HJ604" s="13"/>
      <c r="HK604" s="13"/>
      <c r="HL604" s="13"/>
      <c r="HM604" s="13"/>
      <c r="HN604" s="13"/>
      <c r="HO604" s="13"/>
      <c r="HP604" s="13"/>
      <c r="HQ604" s="13"/>
      <c r="HR604" s="13"/>
      <c r="HS604" s="13"/>
      <c r="HT604" s="13"/>
      <c r="HU604" s="13"/>
      <c r="HV604" s="13"/>
      <c r="HW604" s="13"/>
      <c r="HX604" s="13"/>
      <c r="HY604" s="13"/>
      <c r="HZ604" s="13"/>
      <c r="IA604" s="13"/>
      <c r="IB604" s="13"/>
      <c r="IC604" s="13"/>
      <c r="ID604" s="13"/>
      <c r="IE604" s="13"/>
      <c r="IF604" s="13"/>
      <c r="IG604" s="13"/>
      <c r="IH604" s="13"/>
      <c r="II604" s="13"/>
      <c r="IJ604" s="13"/>
      <c r="IK604" s="13"/>
      <c r="IL604" s="13"/>
      <c r="IM604" s="13"/>
      <c r="IN604" s="13"/>
      <c r="IO604" s="13"/>
      <c r="IP604" s="13"/>
      <c r="IQ604" s="13"/>
      <c r="IR604" s="13"/>
      <c r="IS604" s="13"/>
      <c r="IT604" s="13"/>
      <c r="IU604" s="13"/>
      <c r="IV604" s="13"/>
    </row>
    <row r="605" spans="1:256" s="18" customFormat="1" ht="49.5" customHeight="1" x14ac:dyDescent="0.25">
      <c r="A605" s="194"/>
      <c r="B605" s="250"/>
      <c r="C605" s="248"/>
      <c r="D605" s="177"/>
      <c r="E605" s="56" t="s">
        <v>1302</v>
      </c>
      <c r="F605" s="115" t="s">
        <v>115</v>
      </c>
      <c r="G605" s="115" t="s">
        <v>1277</v>
      </c>
      <c r="H605" s="171"/>
      <c r="I605" s="171"/>
      <c r="J605" s="171"/>
      <c r="K605" s="165"/>
      <c r="L605" s="171"/>
      <c r="M605" s="165"/>
      <c r="N605" s="164"/>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c r="EY605" s="13"/>
      <c r="EZ605" s="13"/>
      <c r="FA605" s="13"/>
      <c r="FB605" s="13"/>
      <c r="FC605" s="13"/>
      <c r="FD605" s="13"/>
      <c r="FE605" s="13"/>
      <c r="FF605" s="13"/>
      <c r="FG605" s="13"/>
      <c r="FH605" s="13"/>
      <c r="FI605" s="13"/>
      <c r="FJ605" s="13"/>
      <c r="FK605" s="13"/>
      <c r="FL605" s="13"/>
      <c r="FM605" s="13"/>
      <c r="FN605" s="13"/>
      <c r="FO605" s="13"/>
      <c r="FP605" s="13"/>
      <c r="FQ605" s="13"/>
      <c r="FR605" s="13"/>
      <c r="FS605" s="13"/>
      <c r="FT605" s="13"/>
      <c r="FU605" s="13"/>
      <c r="FV605" s="13"/>
      <c r="FW605" s="13"/>
      <c r="FX605" s="13"/>
      <c r="FY605" s="13"/>
      <c r="FZ605" s="13"/>
      <c r="GA605" s="13"/>
      <c r="GB605" s="13"/>
      <c r="GC605" s="13"/>
      <c r="GD605" s="13"/>
      <c r="GE605" s="13"/>
      <c r="GF605" s="13"/>
      <c r="GG605" s="13"/>
      <c r="GH605" s="13"/>
      <c r="GI605" s="13"/>
      <c r="GJ605" s="13"/>
      <c r="GK605" s="13"/>
      <c r="GL605" s="13"/>
      <c r="GM605" s="13"/>
      <c r="GN605" s="13"/>
      <c r="GO605" s="13"/>
      <c r="GP605" s="13"/>
      <c r="GQ605" s="13"/>
      <c r="GR605" s="13"/>
      <c r="GS605" s="13"/>
      <c r="GT605" s="13"/>
      <c r="GU605" s="13"/>
      <c r="GV605" s="13"/>
      <c r="GW605" s="13"/>
      <c r="GX605" s="13"/>
      <c r="GY605" s="13"/>
      <c r="GZ605" s="13"/>
      <c r="HA605" s="13"/>
      <c r="HB605" s="13"/>
      <c r="HC605" s="13"/>
      <c r="HD605" s="13"/>
      <c r="HE605" s="13"/>
      <c r="HF605" s="13"/>
      <c r="HG605" s="13"/>
      <c r="HH605" s="13"/>
      <c r="HI605" s="13"/>
      <c r="HJ605" s="13"/>
      <c r="HK605" s="13"/>
      <c r="HL605" s="13"/>
      <c r="HM605" s="13"/>
      <c r="HN605" s="13"/>
      <c r="HO605" s="13"/>
      <c r="HP605" s="13"/>
      <c r="HQ605" s="13"/>
      <c r="HR605" s="13"/>
      <c r="HS605" s="13"/>
      <c r="HT605" s="13"/>
      <c r="HU605" s="13"/>
      <c r="HV605" s="13"/>
      <c r="HW605" s="13"/>
      <c r="HX605" s="13"/>
      <c r="HY605" s="13"/>
      <c r="HZ605" s="13"/>
      <c r="IA605" s="13"/>
      <c r="IB605" s="13"/>
      <c r="IC605" s="13"/>
      <c r="ID605" s="13"/>
      <c r="IE605" s="13"/>
      <c r="IF605" s="13"/>
      <c r="IG605" s="13"/>
      <c r="IH605" s="13"/>
      <c r="II605" s="13"/>
      <c r="IJ605" s="13"/>
      <c r="IK605" s="13"/>
      <c r="IL605" s="13"/>
      <c r="IM605" s="13"/>
      <c r="IN605" s="13"/>
      <c r="IO605" s="13"/>
      <c r="IP605" s="13"/>
      <c r="IQ605" s="13"/>
      <c r="IR605" s="13"/>
      <c r="IS605" s="13"/>
      <c r="IT605" s="13"/>
      <c r="IU605" s="13"/>
      <c r="IV605" s="13"/>
    </row>
    <row r="606" spans="1:256" s="18" customFormat="1" ht="68.25" customHeight="1" x14ac:dyDescent="0.25">
      <c r="A606" s="194"/>
      <c r="B606" s="250"/>
      <c r="C606" s="248"/>
      <c r="D606" s="177"/>
      <c r="E606" s="56" t="s">
        <v>3</v>
      </c>
      <c r="F606" s="115" t="s">
        <v>115</v>
      </c>
      <c r="G606" s="115" t="s">
        <v>207</v>
      </c>
      <c r="H606" s="172"/>
      <c r="I606" s="172"/>
      <c r="J606" s="172"/>
      <c r="K606" s="165"/>
      <c r="L606" s="172"/>
      <c r="M606" s="165"/>
      <c r="N606" s="164"/>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c r="EY606" s="13"/>
      <c r="EZ606" s="13"/>
      <c r="FA606" s="13"/>
      <c r="FB606" s="13"/>
      <c r="FC606" s="13"/>
      <c r="FD606" s="13"/>
      <c r="FE606" s="13"/>
      <c r="FF606" s="13"/>
      <c r="FG606" s="13"/>
      <c r="FH606" s="13"/>
      <c r="FI606" s="13"/>
      <c r="FJ606" s="13"/>
      <c r="FK606" s="13"/>
      <c r="FL606" s="13"/>
      <c r="FM606" s="13"/>
      <c r="FN606" s="13"/>
      <c r="FO606" s="13"/>
      <c r="FP606" s="13"/>
      <c r="FQ606" s="13"/>
      <c r="FR606" s="13"/>
      <c r="FS606" s="13"/>
      <c r="FT606" s="13"/>
      <c r="FU606" s="13"/>
      <c r="FV606" s="13"/>
      <c r="FW606" s="13"/>
      <c r="FX606" s="13"/>
      <c r="FY606" s="13"/>
      <c r="FZ606" s="13"/>
      <c r="GA606" s="13"/>
      <c r="GB606" s="13"/>
      <c r="GC606" s="13"/>
      <c r="GD606" s="13"/>
      <c r="GE606" s="13"/>
      <c r="GF606" s="13"/>
      <c r="GG606" s="13"/>
      <c r="GH606" s="13"/>
      <c r="GI606" s="13"/>
      <c r="GJ606" s="13"/>
      <c r="GK606" s="13"/>
      <c r="GL606" s="13"/>
      <c r="GM606" s="13"/>
      <c r="GN606" s="13"/>
      <c r="GO606" s="13"/>
      <c r="GP606" s="13"/>
      <c r="GQ606" s="13"/>
      <c r="GR606" s="13"/>
      <c r="GS606" s="13"/>
      <c r="GT606" s="13"/>
      <c r="GU606" s="13"/>
      <c r="GV606" s="13"/>
      <c r="GW606" s="13"/>
      <c r="GX606" s="13"/>
      <c r="GY606" s="13"/>
      <c r="GZ606" s="13"/>
      <c r="HA606" s="13"/>
      <c r="HB606" s="13"/>
      <c r="HC606" s="13"/>
      <c r="HD606" s="13"/>
      <c r="HE606" s="13"/>
      <c r="HF606" s="13"/>
      <c r="HG606" s="13"/>
      <c r="HH606" s="13"/>
      <c r="HI606" s="13"/>
      <c r="HJ606" s="13"/>
      <c r="HK606" s="13"/>
      <c r="HL606" s="13"/>
      <c r="HM606" s="13"/>
      <c r="HN606" s="13"/>
      <c r="HO606" s="13"/>
      <c r="HP606" s="13"/>
      <c r="HQ606" s="13"/>
      <c r="HR606" s="13"/>
      <c r="HS606" s="13"/>
      <c r="HT606" s="13"/>
      <c r="HU606" s="13"/>
      <c r="HV606" s="13"/>
      <c r="HW606" s="13"/>
      <c r="HX606" s="13"/>
      <c r="HY606" s="13"/>
      <c r="HZ606" s="13"/>
      <c r="IA606" s="13"/>
      <c r="IB606" s="13"/>
      <c r="IC606" s="13"/>
      <c r="ID606" s="13"/>
      <c r="IE606" s="13"/>
      <c r="IF606" s="13"/>
      <c r="IG606" s="13"/>
      <c r="IH606" s="13"/>
      <c r="II606" s="13"/>
      <c r="IJ606" s="13"/>
      <c r="IK606" s="13"/>
      <c r="IL606" s="13"/>
      <c r="IM606" s="13"/>
      <c r="IN606" s="13"/>
      <c r="IO606" s="13"/>
      <c r="IP606" s="13"/>
      <c r="IQ606" s="13"/>
      <c r="IR606" s="13"/>
      <c r="IS606" s="13"/>
      <c r="IT606" s="13"/>
      <c r="IU606" s="13"/>
      <c r="IV606" s="13"/>
    </row>
    <row r="607" spans="1:256" s="18" customFormat="1" ht="31.5" customHeight="1" x14ac:dyDescent="0.25">
      <c r="A607" s="194"/>
      <c r="B607" s="250"/>
      <c r="C607" s="248" t="s">
        <v>820</v>
      </c>
      <c r="D607" s="177" t="s">
        <v>43</v>
      </c>
      <c r="E607" s="135" t="s">
        <v>245</v>
      </c>
      <c r="F607" s="115" t="s">
        <v>115</v>
      </c>
      <c r="G607" s="144" t="s">
        <v>208</v>
      </c>
      <c r="H607" s="201">
        <v>11627.9</v>
      </c>
      <c r="I607" s="201">
        <v>11217.2</v>
      </c>
      <c r="J607" s="201">
        <v>15455.7</v>
      </c>
      <c r="K607" s="214">
        <v>15796.5</v>
      </c>
      <c r="L607" s="201">
        <v>15795.4</v>
      </c>
      <c r="M607" s="214">
        <v>15795.1</v>
      </c>
      <c r="N607" s="164" t="s">
        <v>186</v>
      </c>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c r="EY607" s="13"/>
      <c r="EZ607" s="13"/>
      <c r="FA607" s="13"/>
      <c r="FB607" s="13"/>
      <c r="FC607" s="13"/>
      <c r="FD607" s="13"/>
      <c r="FE607" s="13"/>
      <c r="FF607" s="13"/>
      <c r="FG607" s="13"/>
      <c r="FH607" s="13"/>
      <c r="FI607" s="13"/>
      <c r="FJ607" s="13"/>
      <c r="FK607" s="13"/>
      <c r="FL607" s="13"/>
      <c r="FM607" s="13"/>
      <c r="FN607" s="13"/>
      <c r="FO607" s="13"/>
      <c r="FP607" s="13"/>
      <c r="FQ607" s="13"/>
      <c r="FR607" s="13"/>
      <c r="FS607" s="13"/>
      <c r="FT607" s="13"/>
      <c r="FU607" s="13"/>
      <c r="FV607" s="13"/>
      <c r="FW607" s="13"/>
      <c r="FX607" s="13"/>
      <c r="FY607" s="13"/>
      <c r="FZ607" s="13"/>
      <c r="GA607" s="13"/>
      <c r="GB607" s="13"/>
      <c r="GC607" s="13"/>
      <c r="GD607" s="13"/>
      <c r="GE607" s="13"/>
      <c r="GF607" s="13"/>
      <c r="GG607" s="13"/>
      <c r="GH607" s="13"/>
      <c r="GI607" s="13"/>
      <c r="GJ607" s="13"/>
      <c r="GK607" s="13"/>
      <c r="GL607" s="13"/>
      <c r="GM607" s="13"/>
      <c r="GN607" s="13"/>
      <c r="GO607" s="13"/>
      <c r="GP607" s="13"/>
      <c r="GQ607" s="13"/>
      <c r="GR607" s="13"/>
      <c r="GS607" s="13"/>
      <c r="GT607" s="13"/>
      <c r="GU607" s="13"/>
      <c r="GV607" s="13"/>
      <c r="GW607" s="13"/>
      <c r="GX607" s="13"/>
      <c r="GY607" s="13"/>
      <c r="GZ607" s="13"/>
      <c r="HA607" s="13"/>
      <c r="HB607" s="13"/>
      <c r="HC607" s="13"/>
      <c r="HD607" s="13"/>
      <c r="HE607" s="13"/>
      <c r="HF607" s="13"/>
      <c r="HG607" s="13"/>
      <c r="HH607" s="13"/>
      <c r="HI607" s="13"/>
      <c r="HJ607" s="13"/>
      <c r="HK607" s="13"/>
      <c r="HL607" s="13"/>
      <c r="HM607" s="13"/>
      <c r="HN607" s="13"/>
      <c r="HO607" s="13"/>
      <c r="HP607" s="13"/>
      <c r="HQ607" s="13"/>
      <c r="HR607" s="13"/>
      <c r="HS607" s="13"/>
      <c r="HT607" s="13"/>
      <c r="HU607" s="13"/>
      <c r="HV607" s="13"/>
      <c r="HW607" s="13"/>
      <c r="HX607" s="13"/>
      <c r="HY607" s="13"/>
      <c r="HZ607" s="13"/>
      <c r="IA607" s="13"/>
      <c r="IB607" s="13"/>
      <c r="IC607" s="13"/>
      <c r="ID607" s="13"/>
      <c r="IE607" s="13"/>
      <c r="IF607" s="13"/>
      <c r="IG607" s="13"/>
      <c r="IH607" s="13"/>
      <c r="II607" s="13"/>
      <c r="IJ607" s="13"/>
      <c r="IK607" s="13"/>
      <c r="IL607" s="13"/>
      <c r="IM607" s="13"/>
      <c r="IN607" s="13"/>
      <c r="IO607" s="13"/>
      <c r="IP607" s="13"/>
      <c r="IQ607" s="13"/>
      <c r="IR607" s="13"/>
      <c r="IS607" s="13"/>
      <c r="IT607" s="13"/>
      <c r="IU607" s="13"/>
      <c r="IV607" s="13"/>
    </row>
    <row r="608" spans="1:256" s="18" customFormat="1" ht="31.5" customHeight="1" x14ac:dyDescent="0.25">
      <c r="A608" s="194"/>
      <c r="B608" s="250"/>
      <c r="C608" s="248"/>
      <c r="D608" s="177"/>
      <c r="E608" s="135" t="s">
        <v>263</v>
      </c>
      <c r="F608" s="115" t="s">
        <v>115</v>
      </c>
      <c r="G608" s="144" t="s">
        <v>264</v>
      </c>
      <c r="H608" s="202"/>
      <c r="I608" s="202"/>
      <c r="J608" s="202"/>
      <c r="K608" s="214"/>
      <c r="L608" s="202"/>
      <c r="M608" s="214"/>
      <c r="N608" s="164"/>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c r="EY608" s="13"/>
      <c r="EZ608" s="13"/>
      <c r="FA608" s="13"/>
      <c r="FB608" s="13"/>
      <c r="FC608" s="13"/>
      <c r="FD608" s="13"/>
      <c r="FE608" s="13"/>
      <c r="FF608" s="13"/>
      <c r="FG608" s="13"/>
      <c r="FH608" s="13"/>
      <c r="FI608" s="13"/>
      <c r="FJ608" s="13"/>
      <c r="FK608" s="13"/>
      <c r="FL608" s="13"/>
      <c r="FM608" s="13"/>
      <c r="FN608" s="13"/>
      <c r="FO608" s="13"/>
      <c r="FP608" s="13"/>
      <c r="FQ608" s="13"/>
      <c r="FR608" s="13"/>
      <c r="FS608" s="13"/>
      <c r="FT608" s="13"/>
      <c r="FU608" s="13"/>
      <c r="FV608" s="13"/>
      <c r="FW608" s="13"/>
      <c r="FX608" s="13"/>
      <c r="FY608" s="13"/>
      <c r="FZ608" s="13"/>
      <c r="GA608" s="13"/>
      <c r="GB608" s="13"/>
      <c r="GC608" s="13"/>
      <c r="GD608" s="13"/>
      <c r="GE608" s="13"/>
      <c r="GF608" s="13"/>
      <c r="GG608" s="13"/>
      <c r="GH608" s="13"/>
      <c r="GI608" s="13"/>
      <c r="GJ608" s="13"/>
      <c r="GK608" s="13"/>
      <c r="GL608" s="13"/>
      <c r="GM608" s="13"/>
      <c r="GN608" s="13"/>
      <c r="GO608" s="13"/>
      <c r="GP608" s="13"/>
      <c r="GQ608" s="13"/>
      <c r="GR608" s="13"/>
      <c r="GS608" s="13"/>
      <c r="GT608" s="13"/>
      <c r="GU608" s="13"/>
      <c r="GV608" s="13"/>
      <c r="GW608" s="13"/>
      <c r="GX608" s="13"/>
      <c r="GY608" s="13"/>
      <c r="GZ608" s="13"/>
      <c r="HA608" s="13"/>
      <c r="HB608" s="13"/>
      <c r="HC608" s="13"/>
      <c r="HD608" s="13"/>
      <c r="HE608" s="13"/>
      <c r="HF608" s="13"/>
      <c r="HG608" s="13"/>
      <c r="HH608" s="13"/>
      <c r="HI608" s="13"/>
      <c r="HJ608" s="13"/>
      <c r="HK608" s="13"/>
      <c r="HL608" s="13"/>
      <c r="HM608" s="13"/>
      <c r="HN608" s="13"/>
      <c r="HO608" s="13"/>
      <c r="HP608" s="13"/>
      <c r="HQ608" s="13"/>
      <c r="HR608" s="13"/>
      <c r="HS608" s="13"/>
      <c r="HT608" s="13"/>
      <c r="HU608" s="13"/>
      <c r="HV608" s="13"/>
      <c r="HW608" s="13"/>
      <c r="HX608" s="13"/>
      <c r="HY608" s="13"/>
      <c r="HZ608" s="13"/>
      <c r="IA608" s="13"/>
      <c r="IB608" s="13"/>
      <c r="IC608" s="13"/>
      <c r="ID608" s="13"/>
      <c r="IE608" s="13"/>
      <c r="IF608" s="13"/>
      <c r="IG608" s="13"/>
      <c r="IH608" s="13"/>
      <c r="II608" s="13"/>
      <c r="IJ608" s="13"/>
      <c r="IK608" s="13"/>
      <c r="IL608" s="13"/>
      <c r="IM608" s="13"/>
      <c r="IN608" s="13"/>
      <c r="IO608" s="13"/>
      <c r="IP608" s="13"/>
      <c r="IQ608" s="13"/>
      <c r="IR608" s="13"/>
      <c r="IS608" s="13"/>
      <c r="IT608" s="13"/>
      <c r="IU608" s="13"/>
      <c r="IV608" s="13"/>
    </row>
    <row r="609" spans="1:256" s="18" customFormat="1" ht="46.5" customHeight="1" x14ac:dyDescent="0.25">
      <c r="A609" s="194"/>
      <c r="B609" s="250"/>
      <c r="C609" s="248"/>
      <c r="D609" s="177"/>
      <c r="E609" s="135" t="s">
        <v>305</v>
      </c>
      <c r="F609" s="115" t="s">
        <v>115</v>
      </c>
      <c r="G609" s="144" t="s">
        <v>306</v>
      </c>
      <c r="H609" s="202"/>
      <c r="I609" s="202"/>
      <c r="J609" s="202"/>
      <c r="K609" s="214"/>
      <c r="L609" s="202"/>
      <c r="M609" s="214"/>
      <c r="N609" s="164"/>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c r="EY609" s="13"/>
      <c r="EZ609" s="13"/>
      <c r="FA609" s="13"/>
      <c r="FB609" s="13"/>
      <c r="FC609" s="13"/>
      <c r="FD609" s="13"/>
      <c r="FE609" s="13"/>
      <c r="FF609" s="13"/>
      <c r="FG609" s="13"/>
      <c r="FH609" s="13"/>
      <c r="FI609" s="13"/>
      <c r="FJ609" s="13"/>
      <c r="FK609" s="13"/>
      <c r="FL609" s="13"/>
      <c r="FM609" s="13"/>
      <c r="FN609" s="13"/>
      <c r="FO609" s="13"/>
      <c r="FP609" s="13"/>
      <c r="FQ609" s="13"/>
      <c r="FR609" s="13"/>
      <c r="FS609" s="13"/>
      <c r="FT609" s="13"/>
      <c r="FU609" s="13"/>
      <c r="FV609" s="13"/>
      <c r="FW609" s="13"/>
      <c r="FX609" s="13"/>
      <c r="FY609" s="13"/>
      <c r="FZ609" s="13"/>
      <c r="GA609" s="13"/>
      <c r="GB609" s="13"/>
      <c r="GC609" s="13"/>
      <c r="GD609" s="13"/>
      <c r="GE609" s="13"/>
      <c r="GF609" s="13"/>
      <c r="GG609" s="13"/>
      <c r="GH609" s="13"/>
      <c r="GI609" s="13"/>
      <c r="GJ609" s="13"/>
      <c r="GK609" s="13"/>
      <c r="GL609" s="13"/>
      <c r="GM609" s="13"/>
      <c r="GN609" s="13"/>
      <c r="GO609" s="13"/>
      <c r="GP609" s="13"/>
      <c r="GQ609" s="13"/>
      <c r="GR609" s="13"/>
      <c r="GS609" s="13"/>
      <c r="GT609" s="13"/>
      <c r="GU609" s="13"/>
      <c r="GV609" s="13"/>
      <c r="GW609" s="13"/>
      <c r="GX609" s="13"/>
      <c r="GY609" s="13"/>
      <c r="GZ609" s="13"/>
      <c r="HA609" s="13"/>
      <c r="HB609" s="13"/>
      <c r="HC609" s="13"/>
      <c r="HD609" s="13"/>
      <c r="HE609" s="13"/>
      <c r="HF609" s="13"/>
      <c r="HG609" s="13"/>
      <c r="HH609" s="13"/>
      <c r="HI609" s="13"/>
      <c r="HJ609" s="13"/>
      <c r="HK609" s="13"/>
      <c r="HL609" s="13"/>
      <c r="HM609" s="13"/>
      <c r="HN609" s="13"/>
      <c r="HO609" s="13"/>
      <c r="HP609" s="13"/>
      <c r="HQ609" s="13"/>
      <c r="HR609" s="13"/>
      <c r="HS609" s="13"/>
      <c r="HT609" s="13"/>
      <c r="HU609" s="13"/>
      <c r="HV609" s="13"/>
      <c r="HW609" s="13"/>
      <c r="HX609" s="13"/>
      <c r="HY609" s="13"/>
      <c r="HZ609" s="13"/>
      <c r="IA609" s="13"/>
      <c r="IB609" s="13"/>
      <c r="IC609" s="13"/>
      <c r="ID609" s="13"/>
      <c r="IE609" s="13"/>
      <c r="IF609" s="13"/>
      <c r="IG609" s="13"/>
      <c r="IH609" s="13"/>
      <c r="II609" s="13"/>
      <c r="IJ609" s="13"/>
      <c r="IK609" s="13"/>
      <c r="IL609" s="13"/>
      <c r="IM609" s="13"/>
      <c r="IN609" s="13"/>
      <c r="IO609" s="13"/>
      <c r="IP609" s="13"/>
      <c r="IQ609" s="13"/>
      <c r="IR609" s="13"/>
      <c r="IS609" s="13"/>
      <c r="IT609" s="13"/>
      <c r="IU609" s="13"/>
      <c r="IV609" s="13"/>
    </row>
    <row r="610" spans="1:256" s="18" customFormat="1" ht="63.6" customHeight="1" x14ac:dyDescent="0.25">
      <c r="A610" s="194"/>
      <c r="B610" s="250"/>
      <c r="C610" s="248"/>
      <c r="D610" s="177"/>
      <c r="E610" s="135" t="s">
        <v>1396</v>
      </c>
      <c r="F610" s="115" t="s">
        <v>115</v>
      </c>
      <c r="G610" s="144" t="s">
        <v>218</v>
      </c>
      <c r="H610" s="202"/>
      <c r="I610" s="202"/>
      <c r="J610" s="202"/>
      <c r="K610" s="214"/>
      <c r="L610" s="202"/>
      <c r="M610" s="214"/>
      <c r="N610" s="164"/>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c r="EY610" s="13"/>
      <c r="EZ610" s="13"/>
      <c r="FA610" s="13"/>
      <c r="FB610" s="13"/>
      <c r="FC610" s="13"/>
      <c r="FD610" s="13"/>
      <c r="FE610" s="13"/>
      <c r="FF610" s="13"/>
      <c r="FG610" s="13"/>
      <c r="FH610" s="13"/>
      <c r="FI610" s="13"/>
      <c r="FJ610" s="13"/>
      <c r="FK610" s="13"/>
      <c r="FL610" s="13"/>
      <c r="FM610" s="13"/>
      <c r="FN610" s="13"/>
      <c r="FO610" s="13"/>
      <c r="FP610" s="13"/>
      <c r="FQ610" s="13"/>
      <c r="FR610" s="13"/>
      <c r="FS610" s="13"/>
      <c r="FT610" s="13"/>
      <c r="FU610" s="13"/>
      <c r="FV610" s="13"/>
      <c r="FW610" s="13"/>
      <c r="FX610" s="13"/>
      <c r="FY610" s="13"/>
      <c r="FZ610" s="13"/>
      <c r="GA610" s="13"/>
      <c r="GB610" s="13"/>
      <c r="GC610" s="13"/>
      <c r="GD610" s="13"/>
      <c r="GE610" s="13"/>
      <c r="GF610" s="13"/>
      <c r="GG610" s="13"/>
      <c r="GH610" s="13"/>
      <c r="GI610" s="13"/>
      <c r="GJ610" s="13"/>
      <c r="GK610" s="13"/>
      <c r="GL610" s="13"/>
      <c r="GM610" s="13"/>
      <c r="GN610" s="13"/>
      <c r="GO610" s="13"/>
      <c r="GP610" s="13"/>
      <c r="GQ610" s="13"/>
      <c r="GR610" s="13"/>
      <c r="GS610" s="13"/>
      <c r="GT610" s="13"/>
      <c r="GU610" s="13"/>
      <c r="GV610" s="13"/>
      <c r="GW610" s="13"/>
      <c r="GX610" s="13"/>
      <c r="GY610" s="13"/>
      <c r="GZ610" s="13"/>
      <c r="HA610" s="13"/>
      <c r="HB610" s="13"/>
      <c r="HC610" s="13"/>
      <c r="HD610" s="13"/>
      <c r="HE610" s="13"/>
      <c r="HF610" s="13"/>
      <c r="HG610" s="13"/>
      <c r="HH610" s="13"/>
      <c r="HI610" s="13"/>
      <c r="HJ610" s="13"/>
      <c r="HK610" s="13"/>
      <c r="HL610" s="13"/>
      <c r="HM610" s="13"/>
      <c r="HN610" s="13"/>
      <c r="HO610" s="13"/>
      <c r="HP610" s="13"/>
      <c r="HQ610" s="13"/>
      <c r="HR610" s="13"/>
      <c r="HS610" s="13"/>
      <c r="HT610" s="13"/>
      <c r="HU610" s="13"/>
      <c r="HV610" s="13"/>
      <c r="HW610" s="13"/>
      <c r="HX610" s="13"/>
      <c r="HY610" s="13"/>
      <c r="HZ610" s="13"/>
      <c r="IA610" s="13"/>
      <c r="IB610" s="13"/>
      <c r="IC610" s="13"/>
      <c r="ID610" s="13"/>
      <c r="IE610" s="13"/>
      <c r="IF610" s="13"/>
      <c r="IG610" s="13"/>
      <c r="IH610" s="13"/>
      <c r="II610" s="13"/>
      <c r="IJ610" s="13"/>
      <c r="IK610" s="13"/>
      <c r="IL610" s="13"/>
      <c r="IM610" s="13"/>
      <c r="IN610" s="13"/>
      <c r="IO610" s="13"/>
      <c r="IP610" s="13"/>
      <c r="IQ610" s="13"/>
      <c r="IR610" s="13"/>
      <c r="IS610" s="13"/>
      <c r="IT610" s="13"/>
      <c r="IU610" s="13"/>
      <c r="IV610" s="13"/>
    </row>
    <row r="611" spans="1:256" s="18" customFormat="1" ht="44.25" customHeight="1" x14ac:dyDescent="0.25">
      <c r="A611" s="194"/>
      <c r="B611" s="250"/>
      <c r="C611" s="248"/>
      <c r="D611" s="177"/>
      <c r="E611" s="135" t="s">
        <v>992</v>
      </c>
      <c r="F611" s="115" t="s">
        <v>47</v>
      </c>
      <c r="G611" s="144" t="s">
        <v>1081</v>
      </c>
      <c r="H611" s="202"/>
      <c r="I611" s="202"/>
      <c r="J611" s="202"/>
      <c r="K611" s="214"/>
      <c r="L611" s="202"/>
      <c r="M611" s="214"/>
      <c r="N611" s="164"/>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c r="EY611" s="13"/>
      <c r="EZ611" s="13"/>
      <c r="FA611" s="13"/>
      <c r="FB611" s="13"/>
      <c r="FC611" s="13"/>
      <c r="FD611" s="13"/>
      <c r="FE611" s="13"/>
      <c r="FF611" s="13"/>
      <c r="FG611" s="13"/>
      <c r="FH611" s="13"/>
      <c r="FI611" s="13"/>
      <c r="FJ611" s="13"/>
      <c r="FK611" s="13"/>
      <c r="FL611" s="13"/>
      <c r="FM611" s="13"/>
      <c r="FN611" s="13"/>
      <c r="FO611" s="13"/>
      <c r="FP611" s="13"/>
      <c r="FQ611" s="13"/>
      <c r="FR611" s="13"/>
      <c r="FS611" s="13"/>
      <c r="FT611" s="13"/>
      <c r="FU611" s="13"/>
      <c r="FV611" s="13"/>
      <c r="FW611" s="13"/>
      <c r="FX611" s="13"/>
      <c r="FY611" s="13"/>
      <c r="FZ611" s="13"/>
      <c r="GA611" s="13"/>
      <c r="GB611" s="13"/>
      <c r="GC611" s="13"/>
      <c r="GD611" s="13"/>
      <c r="GE611" s="13"/>
      <c r="GF611" s="13"/>
      <c r="GG611" s="13"/>
      <c r="GH611" s="13"/>
      <c r="GI611" s="13"/>
      <c r="GJ611" s="13"/>
      <c r="GK611" s="13"/>
      <c r="GL611" s="13"/>
      <c r="GM611" s="13"/>
      <c r="GN611" s="13"/>
      <c r="GO611" s="13"/>
      <c r="GP611" s="13"/>
      <c r="GQ611" s="13"/>
      <c r="GR611" s="13"/>
      <c r="GS611" s="13"/>
      <c r="GT611" s="13"/>
      <c r="GU611" s="13"/>
      <c r="GV611" s="13"/>
      <c r="GW611" s="13"/>
      <c r="GX611" s="13"/>
      <c r="GY611" s="13"/>
      <c r="GZ611" s="13"/>
      <c r="HA611" s="13"/>
      <c r="HB611" s="13"/>
      <c r="HC611" s="13"/>
      <c r="HD611" s="13"/>
      <c r="HE611" s="13"/>
      <c r="HF611" s="13"/>
      <c r="HG611" s="13"/>
      <c r="HH611" s="13"/>
      <c r="HI611" s="13"/>
      <c r="HJ611" s="13"/>
      <c r="HK611" s="13"/>
      <c r="HL611" s="13"/>
      <c r="HM611" s="13"/>
      <c r="HN611" s="13"/>
      <c r="HO611" s="13"/>
      <c r="HP611" s="13"/>
      <c r="HQ611" s="13"/>
      <c r="HR611" s="13"/>
      <c r="HS611" s="13"/>
      <c r="HT611" s="13"/>
      <c r="HU611" s="13"/>
      <c r="HV611" s="13"/>
      <c r="HW611" s="13"/>
      <c r="HX611" s="13"/>
      <c r="HY611" s="13"/>
      <c r="HZ611" s="13"/>
      <c r="IA611" s="13"/>
      <c r="IB611" s="13"/>
      <c r="IC611" s="13"/>
      <c r="ID611" s="13"/>
      <c r="IE611" s="13"/>
      <c r="IF611" s="13"/>
      <c r="IG611" s="13"/>
      <c r="IH611" s="13"/>
      <c r="II611" s="13"/>
      <c r="IJ611" s="13"/>
      <c r="IK611" s="13"/>
      <c r="IL611" s="13"/>
      <c r="IM611" s="13"/>
      <c r="IN611" s="13"/>
      <c r="IO611" s="13"/>
      <c r="IP611" s="13"/>
      <c r="IQ611" s="13"/>
      <c r="IR611" s="13"/>
      <c r="IS611" s="13"/>
      <c r="IT611" s="13"/>
      <c r="IU611" s="13"/>
      <c r="IV611" s="13"/>
    </row>
    <row r="612" spans="1:256" s="18" customFormat="1" ht="46.15" customHeight="1" x14ac:dyDescent="0.25">
      <c r="A612" s="194"/>
      <c r="B612" s="250"/>
      <c r="C612" s="248"/>
      <c r="D612" s="177"/>
      <c r="E612" s="135" t="s">
        <v>967</v>
      </c>
      <c r="F612" s="115" t="s">
        <v>115</v>
      </c>
      <c r="G612" s="35" t="s">
        <v>968</v>
      </c>
      <c r="H612" s="203"/>
      <c r="I612" s="203"/>
      <c r="J612" s="203"/>
      <c r="K612" s="214"/>
      <c r="L612" s="203"/>
      <c r="M612" s="214"/>
      <c r="N612" s="164"/>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c r="EY612" s="13"/>
      <c r="EZ612" s="13"/>
      <c r="FA612" s="13"/>
      <c r="FB612" s="13"/>
      <c r="FC612" s="13"/>
      <c r="FD612" s="13"/>
      <c r="FE612" s="13"/>
      <c r="FF612" s="13"/>
      <c r="FG612" s="13"/>
      <c r="FH612" s="13"/>
      <c r="FI612" s="13"/>
      <c r="FJ612" s="13"/>
      <c r="FK612" s="13"/>
      <c r="FL612" s="13"/>
      <c r="FM612" s="13"/>
      <c r="FN612" s="13"/>
      <c r="FO612" s="13"/>
      <c r="FP612" s="13"/>
      <c r="FQ612" s="13"/>
      <c r="FR612" s="13"/>
      <c r="FS612" s="13"/>
      <c r="FT612" s="13"/>
      <c r="FU612" s="13"/>
      <c r="FV612" s="13"/>
      <c r="FW612" s="13"/>
      <c r="FX612" s="13"/>
      <c r="FY612" s="13"/>
      <c r="FZ612" s="13"/>
      <c r="GA612" s="13"/>
      <c r="GB612" s="13"/>
      <c r="GC612" s="13"/>
      <c r="GD612" s="13"/>
      <c r="GE612" s="13"/>
      <c r="GF612" s="13"/>
      <c r="GG612" s="13"/>
      <c r="GH612" s="13"/>
      <c r="GI612" s="13"/>
      <c r="GJ612" s="13"/>
      <c r="GK612" s="13"/>
      <c r="GL612" s="13"/>
      <c r="GM612" s="13"/>
      <c r="GN612" s="13"/>
      <c r="GO612" s="13"/>
      <c r="GP612" s="13"/>
      <c r="GQ612" s="13"/>
      <c r="GR612" s="13"/>
      <c r="GS612" s="13"/>
      <c r="GT612" s="13"/>
      <c r="GU612" s="13"/>
      <c r="GV612" s="13"/>
      <c r="GW612" s="13"/>
      <c r="GX612" s="13"/>
      <c r="GY612" s="13"/>
      <c r="GZ612" s="13"/>
      <c r="HA612" s="13"/>
      <c r="HB612" s="13"/>
      <c r="HC612" s="13"/>
      <c r="HD612" s="13"/>
      <c r="HE612" s="13"/>
      <c r="HF612" s="13"/>
      <c r="HG612" s="13"/>
      <c r="HH612" s="13"/>
      <c r="HI612" s="13"/>
      <c r="HJ612" s="13"/>
      <c r="HK612" s="13"/>
      <c r="HL612" s="13"/>
      <c r="HM612" s="13"/>
      <c r="HN612" s="13"/>
      <c r="HO612" s="13"/>
      <c r="HP612" s="13"/>
      <c r="HQ612" s="13"/>
      <c r="HR612" s="13"/>
      <c r="HS612" s="13"/>
      <c r="HT612" s="13"/>
      <c r="HU612" s="13"/>
      <c r="HV612" s="13"/>
      <c r="HW612" s="13"/>
      <c r="HX612" s="13"/>
      <c r="HY612" s="13"/>
      <c r="HZ612" s="13"/>
      <c r="IA612" s="13"/>
      <c r="IB612" s="13"/>
      <c r="IC612" s="13"/>
      <c r="ID612" s="13"/>
      <c r="IE612" s="13"/>
      <c r="IF612" s="13"/>
      <c r="IG612" s="13"/>
      <c r="IH612" s="13"/>
      <c r="II612" s="13"/>
      <c r="IJ612" s="13"/>
      <c r="IK612" s="13"/>
      <c r="IL612" s="13"/>
      <c r="IM612" s="13"/>
      <c r="IN612" s="13"/>
      <c r="IO612" s="13"/>
      <c r="IP612" s="13"/>
      <c r="IQ612" s="13"/>
      <c r="IR612" s="13"/>
      <c r="IS612" s="13"/>
      <c r="IT612" s="13"/>
      <c r="IU612" s="13"/>
      <c r="IV612" s="13"/>
    </row>
    <row r="613" spans="1:256" s="18" customFormat="1" ht="31.5" customHeight="1" x14ac:dyDescent="0.25">
      <c r="A613" s="194"/>
      <c r="B613" s="250"/>
      <c r="C613" s="223" t="s">
        <v>821</v>
      </c>
      <c r="D613" s="198" t="s">
        <v>99</v>
      </c>
      <c r="E613" s="135" t="s">
        <v>295</v>
      </c>
      <c r="F613" s="115" t="s">
        <v>115</v>
      </c>
      <c r="G613" s="144" t="s">
        <v>258</v>
      </c>
      <c r="H613" s="220">
        <v>53692.3</v>
      </c>
      <c r="I613" s="220">
        <v>0</v>
      </c>
      <c r="J613" s="220">
        <v>45721</v>
      </c>
      <c r="K613" s="220">
        <v>45404.800000000003</v>
      </c>
      <c r="L613" s="220">
        <v>68957.600000000006</v>
      </c>
      <c r="M613" s="220">
        <v>90667.6</v>
      </c>
      <c r="N613" s="173" t="s">
        <v>347</v>
      </c>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c r="EY613" s="13"/>
      <c r="EZ613" s="13"/>
      <c r="FA613" s="13"/>
      <c r="FB613" s="13"/>
      <c r="FC613" s="13"/>
      <c r="FD613" s="13"/>
      <c r="FE613" s="13"/>
      <c r="FF613" s="13"/>
      <c r="FG613" s="13"/>
      <c r="FH613" s="13"/>
      <c r="FI613" s="13"/>
      <c r="FJ613" s="13"/>
      <c r="FK613" s="13"/>
      <c r="FL613" s="13"/>
      <c r="FM613" s="13"/>
      <c r="FN613" s="13"/>
      <c r="FO613" s="13"/>
      <c r="FP613" s="13"/>
      <c r="FQ613" s="13"/>
      <c r="FR613" s="13"/>
      <c r="FS613" s="13"/>
      <c r="FT613" s="13"/>
      <c r="FU613" s="13"/>
      <c r="FV613" s="13"/>
      <c r="FW613" s="13"/>
      <c r="FX613" s="13"/>
      <c r="FY613" s="13"/>
      <c r="FZ613" s="13"/>
      <c r="GA613" s="13"/>
      <c r="GB613" s="13"/>
      <c r="GC613" s="13"/>
      <c r="GD613" s="13"/>
      <c r="GE613" s="13"/>
      <c r="GF613" s="13"/>
      <c r="GG613" s="13"/>
      <c r="GH613" s="13"/>
      <c r="GI613" s="13"/>
      <c r="GJ613" s="13"/>
      <c r="GK613" s="13"/>
      <c r="GL613" s="13"/>
      <c r="GM613" s="13"/>
      <c r="GN613" s="13"/>
      <c r="GO613" s="13"/>
      <c r="GP613" s="13"/>
      <c r="GQ613" s="13"/>
      <c r="GR613" s="13"/>
      <c r="GS613" s="13"/>
      <c r="GT613" s="13"/>
      <c r="GU613" s="13"/>
      <c r="GV613" s="13"/>
      <c r="GW613" s="13"/>
      <c r="GX613" s="13"/>
      <c r="GY613" s="13"/>
      <c r="GZ613" s="13"/>
      <c r="HA613" s="13"/>
      <c r="HB613" s="13"/>
      <c r="HC613" s="13"/>
      <c r="HD613" s="13"/>
      <c r="HE613" s="13"/>
      <c r="HF613" s="13"/>
      <c r="HG613" s="13"/>
      <c r="HH613" s="13"/>
      <c r="HI613" s="13"/>
      <c r="HJ613" s="13"/>
      <c r="HK613" s="13"/>
      <c r="HL613" s="13"/>
      <c r="HM613" s="13"/>
      <c r="HN613" s="13"/>
      <c r="HO613" s="13"/>
      <c r="HP613" s="13"/>
      <c r="HQ613" s="13"/>
      <c r="HR613" s="13"/>
      <c r="HS613" s="13"/>
      <c r="HT613" s="13"/>
      <c r="HU613" s="13"/>
      <c r="HV613" s="13"/>
      <c r="HW613" s="13"/>
      <c r="HX613" s="13"/>
      <c r="HY613" s="13"/>
      <c r="HZ613" s="13"/>
      <c r="IA613" s="13"/>
      <c r="IB613" s="13"/>
      <c r="IC613" s="13"/>
      <c r="ID613" s="13"/>
      <c r="IE613" s="13"/>
      <c r="IF613" s="13"/>
      <c r="IG613" s="13"/>
      <c r="IH613" s="13"/>
      <c r="II613" s="13"/>
      <c r="IJ613" s="13"/>
      <c r="IK613" s="13"/>
      <c r="IL613" s="13"/>
      <c r="IM613" s="13"/>
      <c r="IN613" s="13"/>
      <c r="IO613" s="13"/>
      <c r="IP613" s="13"/>
      <c r="IQ613" s="13"/>
      <c r="IR613" s="13"/>
      <c r="IS613" s="13"/>
      <c r="IT613" s="13"/>
      <c r="IU613" s="13"/>
      <c r="IV613" s="13"/>
    </row>
    <row r="614" spans="1:256" s="18" customFormat="1" ht="31.5" customHeight="1" x14ac:dyDescent="0.25">
      <c r="A614" s="194"/>
      <c r="B614" s="250"/>
      <c r="C614" s="224"/>
      <c r="D614" s="210"/>
      <c r="E614" s="135" t="s">
        <v>1046</v>
      </c>
      <c r="F614" s="115" t="s">
        <v>115</v>
      </c>
      <c r="G614" s="144" t="s">
        <v>1047</v>
      </c>
      <c r="H614" s="221"/>
      <c r="I614" s="221"/>
      <c r="J614" s="221"/>
      <c r="K614" s="221"/>
      <c r="L614" s="221"/>
      <c r="M614" s="221"/>
      <c r="N614" s="174"/>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c r="EY614" s="13"/>
      <c r="EZ614" s="13"/>
      <c r="FA614" s="13"/>
      <c r="FB614" s="13"/>
      <c r="FC614" s="13"/>
      <c r="FD614" s="13"/>
      <c r="FE614" s="13"/>
      <c r="FF614" s="13"/>
      <c r="FG614" s="13"/>
      <c r="FH614" s="13"/>
      <c r="FI614" s="13"/>
      <c r="FJ614" s="13"/>
      <c r="FK614" s="13"/>
      <c r="FL614" s="13"/>
      <c r="FM614" s="13"/>
      <c r="FN614" s="13"/>
      <c r="FO614" s="13"/>
      <c r="FP614" s="13"/>
      <c r="FQ614" s="13"/>
      <c r="FR614" s="13"/>
      <c r="FS614" s="13"/>
      <c r="FT614" s="13"/>
      <c r="FU614" s="13"/>
      <c r="FV614" s="13"/>
      <c r="FW614" s="13"/>
      <c r="FX614" s="13"/>
      <c r="FY614" s="13"/>
      <c r="FZ614" s="13"/>
      <c r="GA614" s="13"/>
      <c r="GB614" s="13"/>
      <c r="GC614" s="13"/>
      <c r="GD614" s="13"/>
      <c r="GE614" s="13"/>
      <c r="GF614" s="13"/>
      <c r="GG614" s="13"/>
      <c r="GH614" s="13"/>
      <c r="GI614" s="13"/>
      <c r="GJ614" s="13"/>
      <c r="GK614" s="13"/>
      <c r="GL614" s="13"/>
      <c r="GM614" s="13"/>
      <c r="GN614" s="13"/>
      <c r="GO614" s="13"/>
      <c r="GP614" s="13"/>
      <c r="GQ614" s="13"/>
      <c r="GR614" s="13"/>
      <c r="GS614" s="13"/>
      <c r="GT614" s="13"/>
      <c r="GU614" s="13"/>
      <c r="GV614" s="13"/>
      <c r="GW614" s="13"/>
      <c r="GX614" s="13"/>
      <c r="GY614" s="13"/>
      <c r="GZ614" s="13"/>
      <c r="HA614" s="13"/>
      <c r="HB614" s="13"/>
      <c r="HC614" s="13"/>
      <c r="HD614" s="13"/>
      <c r="HE614" s="13"/>
      <c r="HF614" s="13"/>
      <c r="HG614" s="13"/>
      <c r="HH614" s="13"/>
      <c r="HI614" s="13"/>
      <c r="HJ614" s="13"/>
      <c r="HK614" s="13"/>
      <c r="HL614" s="13"/>
      <c r="HM614" s="13"/>
      <c r="HN614" s="13"/>
      <c r="HO614" s="13"/>
      <c r="HP614" s="13"/>
      <c r="HQ614" s="13"/>
      <c r="HR614" s="13"/>
      <c r="HS614" s="13"/>
      <c r="HT614" s="13"/>
      <c r="HU614" s="13"/>
      <c r="HV614" s="13"/>
      <c r="HW614" s="13"/>
      <c r="HX614" s="13"/>
      <c r="HY614" s="13"/>
      <c r="HZ614" s="13"/>
      <c r="IA614" s="13"/>
      <c r="IB614" s="13"/>
      <c r="IC614" s="13"/>
      <c r="ID614" s="13"/>
      <c r="IE614" s="13"/>
      <c r="IF614" s="13"/>
      <c r="IG614" s="13"/>
      <c r="IH614" s="13"/>
      <c r="II614" s="13"/>
      <c r="IJ614" s="13"/>
      <c r="IK614" s="13"/>
      <c r="IL614" s="13"/>
      <c r="IM614" s="13"/>
      <c r="IN614" s="13"/>
      <c r="IO614" s="13"/>
      <c r="IP614" s="13"/>
      <c r="IQ614" s="13"/>
      <c r="IR614" s="13"/>
      <c r="IS614" s="13"/>
      <c r="IT614" s="13"/>
      <c r="IU614" s="13"/>
      <c r="IV614" s="13"/>
    </row>
    <row r="615" spans="1:256" s="18" customFormat="1" ht="31.5" customHeight="1" x14ac:dyDescent="0.25">
      <c r="A615" s="194"/>
      <c r="B615" s="250"/>
      <c r="C615" s="225"/>
      <c r="D615" s="199"/>
      <c r="E615" s="135" t="s">
        <v>1048</v>
      </c>
      <c r="F615" s="115" t="s">
        <v>115</v>
      </c>
      <c r="G615" s="144" t="s">
        <v>1049</v>
      </c>
      <c r="H615" s="222"/>
      <c r="I615" s="222"/>
      <c r="J615" s="222"/>
      <c r="K615" s="222"/>
      <c r="L615" s="222"/>
      <c r="M615" s="222"/>
      <c r="N615" s="175"/>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c r="EY615" s="13"/>
      <c r="EZ615" s="13"/>
      <c r="FA615" s="13"/>
      <c r="FB615" s="13"/>
      <c r="FC615" s="13"/>
      <c r="FD615" s="13"/>
      <c r="FE615" s="13"/>
      <c r="FF615" s="13"/>
      <c r="FG615" s="13"/>
      <c r="FH615" s="13"/>
      <c r="FI615" s="13"/>
      <c r="FJ615" s="13"/>
      <c r="FK615" s="13"/>
      <c r="FL615" s="13"/>
      <c r="FM615" s="13"/>
      <c r="FN615" s="13"/>
      <c r="FO615" s="13"/>
      <c r="FP615" s="13"/>
      <c r="FQ615" s="13"/>
      <c r="FR615" s="13"/>
      <c r="FS615" s="13"/>
      <c r="FT615" s="13"/>
      <c r="FU615" s="13"/>
      <c r="FV615" s="13"/>
      <c r="FW615" s="13"/>
      <c r="FX615" s="13"/>
      <c r="FY615" s="13"/>
      <c r="FZ615" s="13"/>
      <c r="GA615" s="13"/>
      <c r="GB615" s="13"/>
      <c r="GC615" s="13"/>
      <c r="GD615" s="13"/>
      <c r="GE615" s="13"/>
      <c r="GF615" s="13"/>
      <c r="GG615" s="13"/>
      <c r="GH615" s="13"/>
      <c r="GI615" s="13"/>
      <c r="GJ615" s="13"/>
      <c r="GK615" s="13"/>
      <c r="GL615" s="13"/>
      <c r="GM615" s="13"/>
      <c r="GN615" s="13"/>
      <c r="GO615" s="13"/>
      <c r="GP615" s="13"/>
      <c r="GQ615" s="13"/>
      <c r="GR615" s="13"/>
      <c r="GS615" s="13"/>
      <c r="GT615" s="13"/>
      <c r="GU615" s="13"/>
      <c r="GV615" s="13"/>
      <c r="GW615" s="13"/>
      <c r="GX615" s="13"/>
      <c r="GY615" s="13"/>
      <c r="GZ615" s="13"/>
      <c r="HA615" s="13"/>
      <c r="HB615" s="13"/>
      <c r="HC615" s="13"/>
      <c r="HD615" s="13"/>
      <c r="HE615" s="13"/>
      <c r="HF615" s="13"/>
      <c r="HG615" s="13"/>
      <c r="HH615" s="13"/>
      <c r="HI615" s="13"/>
      <c r="HJ615" s="13"/>
      <c r="HK615" s="13"/>
      <c r="HL615" s="13"/>
      <c r="HM615" s="13"/>
      <c r="HN615" s="13"/>
      <c r="HO615" s="13"/>
      <c r="HP615" s="13"/>
      <c r="HQ615" s="13"/>
      <c r="HR615" s="13"/>
      <c r="HS615" s="13"/>
      <c r="HT615" s="13"/>
      <c r="HU615" s="13"/>
      <c r="HV615" s="13"/>
      <c r="HW615" s="13"/>
      <c r="HX615" s="13"/>
      <c r="HY615" s="13"/>
      <c r="HZ615" s="13"/>
      <c r="IA615" s="13"/>
      <c r="IB615" s="13"/>
      <c r="IC615" s="13"/>
      <c r="ID615" s="13"/>
      <c r="IE615" s="13"/>
      <c r="IF615" s="13"/>
      <c r="IG615" s="13"/>
      <c r="IH615" s="13"/>
      <c r="II615" s="13"/>
      <c r="IJ615" s="13"/>
      <c r="IK615" s="13"/>
      <c r="IL615" s="13"/>
      <c r="IM615" s="13"/>
      <c r="IN615" s="13"/>
      <c r="IO615" s="13"/>
      <c r="IP615" s="13"/>
      <c r="IQ615" s="13"/>
      <c r="IR615" s="13"/>
      <c r="IS615" s="13"/>
      <c r="IT615" s="13"/>
      <c r="IU615" s="13"/>
      <c r="IV615" s="13"/>
    </row>
    <row r="616" spans="1:256" s="18" customFormat="1" ht="31.5" customHeight="1" x14ac:dyDescent="0.25">
      <c r="A616" s="194"/>
      <c r="B616" s="250"/>
      <c r="C616" s="223" t="s">
        <v>1211</v>
      </c>
      <c r="D616" s="198" t="s">
        <v>118</v>
      </c>
      <c r="E616" s="135" t="s">
        <v>618</v>
      </c>
      <c r="F616" s="115" t="s">
        <v>47</v>
      </c>
      <c r="G616" s="144" t="s">
        <v>615</v>
      </c>
      <c r="H616" s="170">
        <v>371.3</v>
      </c>
      <c r="I616" s="170">
        <v>188.7</v>
      </c>
      <c r="J616" s="170">
        <v>13018.2</v>
      </c>
      <c r="K616" s="170">
        <v>17949.599999999999</v>
      </c>
      <c r="L616" s="170">
        <v>18524.599999999999</v>
      </c>
      <c r="M616" s="170">
        <v>18524.599999999999</v>
      </c>
      <c r="N616" s="173" t="s">
        <v>1044</v>
      </c>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c r="EY616" s="13"/>
      <c r="EZ616" s="13"/>
      <c r="FA616" s="13"/>
      <c r="FB616" s="13"/>
      <c r="FC616" s="13"/>
      <c r="FD616" s="13"/>
      <c r="FE616" s="13"/>
      <c r="FF616" s="13"/>
      <c r="FG616" s="13"/>
      <c r="FH616" s="13"/>
      <c r="FI616" s="13"/>
      <c r="FJ616" s="13"/>
      <c r="FK616" s="13"/>
      <c r="FL616" s="13"/>
      <c r="FM616" s="13"/>
      <c r="FN616" s="13"/>
      <c r="FO616" s="13"/>
      <c r="FP616" s="13"/>
      <c r="FQ616" s="13"/>
      <c r="FR616" s="13"/>
      <c r="FS616" s="13"/>
      <c r="FT616" s="13"/>
      <c r="FU616" s="13"/>
      <c r="FV616" s="13"/>
      <c r="FW616" s="13"/>
      <c r="FX616" s="13"/>
      <c r="FY616" s="13"/>
      <c r="FZ616" s="13"/>
      <c r="GA616" s="13"/>
      <c r="GB616" s="13"/>
      <c r="GC616" s="13"/>
      <c r="GD616" s="13"/>
      <c r="GE616" s="13"/>
      <c r="GF616" s="13"/>
      <c r="GG616" s="13"/>
      <c r="GH616" s="13"/>
      <c r="GI616" s="13"/>
      <c r="GJ616" s="13"/>
      <c r="GK616" s="13"/>
      <c r="GL616" s="13"/>
      <c r="GM616" s="13"/>
      <c r="GN616" s="13"/>
      <c r="GO616" s="13"/>
      <c r="GP616" s="13"/>
      <c r="GQ616" s="13"/>
      <c r="GR616" s="13"/>
      <c r="GS616" s="13"/>
      <c r="GT616" s="13"/>
      <c r="GU616" s="13"/>
      <c r="GV616" s="13"/>
      <c r="GW616" s="13"/>
      <c r="GX616" s="13"/>
      <c r="GY616" s="13"/>
      <c r="GZ616" s="13"/>
      <c r="HA616" s="13"/>
      <c r="HB616" s="13"/>
      <c r="HC616" s="13"/>
      <c r="HD616" s="13"/>
      <c r="HE616" s="13"/>
      <c r="HF616" s="13"/>
      <c r="HG616" s="13"/>
      <c r="HH616" s="13"/>
      <c r="HI616" s="13"/>
      <c r="HJ616" s="13"/>
      <c r="HK616" s="13"/>
      <c r="HL616" s="13"/>
      <c r="HM616" s="13"/>
      <c r="HN616" s="13"/>
      <c r="HO616" s="13"/>
      <c r="HP616" s="13"/>
      <c r="HQ616" s="13"/>
      <c r="HR616" s="13"/>
      <c r="HS616" s="13"/>
      <c r="HT616" s="13"/>
      <c r="HU616" s="13"/>
      <c r="HV616" s="13"/>
      <c r="HW616" s="13"/>
      <c r="HX616" s="13"/>
      <c r="HY616" s="13"/>
      <c r="HZ616" s="13"/>
      <c r="IA616" s="13"/>
      <c r="IB616" s="13"/>
      <c r="IC616" s="13"/>
      <c r="ID616" s="13"/>
      <c r="IE616" s="13"/>
      <c r="IF616" s="13"/>
      <c r="IG616" s="13"/>
      <c r="IH616" s="13"/>
      <c r="II616" s="13"/>
      <c r="IJ616" s="13"/>
      <c r="IK616" s="13"/>
      <c r="IL616" s="13"/>
      <c r="IM616" s="13"/>
      <c r="IN616" s="13"/>
      <c r="IO616" s="13"/>
      <c r="IP616" s="13"/>
      <c r="IQ616" s="13"/>
      <c r="IR616" s="13"/>
      <c r="IS616" s="13"/>
      <c r="IT616" s="13"/>
      <c r="IU616" s="13"/>
      <c r="IV616" s="13"/>
    </row>
    <row r="617" spans="1:256" s="18" customFormat="1" ht="31.5" customHeight="1" x14ac:dyDescent="0.25">
      <c r="A617" s="194"/>
      <c r="B617" s="250"/>
      <c r="C617" s="224"/>
      <c r="D617" s="210"/>
      <c r="E617" s="135" t="s">
        <v>616</v>
      </c>
      <c r="F617" s="115" t="s">
        <v>47</v>
      </c>
      <c r="G617" s="144" t="s">
        <v>617</v>
      </c>
      <c r="H617" s="171"/>
      <c r="I617" s="171"/>
      <c r="J617" s="171"/>
      <c r="K617" s="171"/>
      <c r="L617" s="171"/>
      <c r="M617" s="171"/>
      <c r="N617" s="174"/>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c r="EY617" s="13"/>
      <c r="EZ617" s="13"/>
      <c r="FA617" s="13"/>
      <c r="FB617" s="13"/>
      <c r="FC617" s="13"/>
      <c r="FD617" s="13"/>
      <c r="FE617" s="13"/>
      <c r="FF617" s="13"/>
      <c r="FG617" s="13"/>
      <c r="FH617" s="13"/>
      <c r="FI617" s="13"/>
      <c r="FJ617" s="13"/>
      <c r="FK617" s="13"/>
      <c r="FL617" s="13"/>
      <c r="FM617" s="13"/>
      <c r="FN617" s="13"/>
      <c r="FO617" s="13"/>
      <c r="FP617" s="13"/>
      <c r="FQ617" s="13"/>
      <c r="FR617" s="13"/>
      <c r="FS617" s="13"/>
      <c r="FT617" s="13"/>
      <c r="FU617" s="13"/>
      <c r="FV617" s="13"/>
      <c r="FW617" s="13"/>
      <c r="FX617" s="13"/>
      <c r="FY617" s="13"/>
      <c r="FZ617" s="13"/>
      <c r="GA617" s="13"/>
      <c r="GB617" s="13"/>
      <c r="GC617" s="13"/>
      <c r="GD617" s="13"/>
      <c r="GE617" s="13"/>
      <c r="GF617" s="13"/>
      <c r="GG617" s="13"/>
      <c r="GH617" s="13"/>
      <c r="GI617" s="13"/>
      <c r="GJ617" s="13"/>
      <c r="GK617" s="13"/>
      <c r="GL617" s="13"/>
      <c r="GM617" s="13"/>
      <c r="GN617" s="13"/>
      <c r="GO617" s="13"/>
      <c r="GP617" s="13"/>
      <c r="GQ617" s="13"/>
      <c r="GR617" s="13"/>
      <c r="GS617" s="13"/>
      <c r="GT617" s="13"/>
      <c r="GU617" s="13"/>
      <c r="GV617" s="13"/>
      <c r="GW617" s="13"/>
      <c r="GX617" s="13"/>
      <c r="GY617" s="13"/>
      <c r="GZ617" s="13"/>
      <c r="HA617" s="13"/>
      <c r="HB617" s="13"/>
      <c r="HC617" s="13"/>
      <c r="HD617" s="13"/>
      <c r="HE617" s="13"/>
      <c r="HF617" s="13"/>
      <c r="HG617" s="13"/>
      <c r="HH617" s="13"/>
      <c r="HI617" s="13"/>
      <c r="HJ617" s="13"/>
      <c r="HK617" s="13"/>
      <c r="HL617" s="13"/>
      <c r="HM617" s="13"/>
      <c r="HN617" s="13"/>
      <c r="HO617" s="13"/>
      <c r="HP617" s="13"/>
      <c r="HQ617" s="13"/>
      <c r="HR617" s="13"/>
      <c r="HS617" s="13"/>
      <c r="HT617" s="13"/>
      <c r="HU617" s="13"/>
      <c r="HV617" s="13"/>
      <c r="HW617" s="13"/>
      <c r="HX617" s="13"/>
      <c r="HY617" s="13"/>
      <c r="HZ617" s="13"/>
      <c r="IA617" s="13"/>
      <c r="IB617" s="13"/>
      <c r="IC617" s="13"/>
      <c r="ID617" s="13"/>
      <c r="IE617" s="13"/>
      <c r="IF617" s="13"/>
      <c r="IG617" s="13"/>
      <c r="IH617" s="13"/>
      <c r="II617" s="13"/>
      <c r="IJ617" s="13"/>
      <c r="IK617" s="13"/>
      <c r="IL617" s="13"/>
      <c r="IM617" s="13"/>
      <c r="IN617" s="13"/>
      <c r="IO617" s="13"/>
      <c r="IP617" s="13"/>
      <c r="IQ617" s="13"/>
      <c r="IR617" s="13"/>
      <c r="IS617" s="13"/>
      <c r="IT617" s="13"/>
      <c r="IU617" s="13"/>
      <c r="IV617" s="13"/>
    </row>
    <row r="618" spans="1:256" s="18" customFormat="1" ht="91.15" customHeight="1" x14ac:dyDescent="0.25">
      <c r="A618" s="194"/>
      <c r="B618" s="250"/>
      <c r="C618" s="224"/>
      <c r="D618" s="210"/>
      <c r="E618" s="135" t="s">
        <v>1397</v>
      </c>
      <c r="F618" s="115" t="s">
        <v>47</v>
      </c>
      <c r="G618" s="144" t="s">
        <v>647</v>
      </c>
      <c r="H618" s="171"/>
      <c r="I618" s="171"/>
      <c r="J618" s="171"/>
      <c r="K618" s="171"/>
      <c r="L618" s="171"/>
      <c r="M618" s="171"/>
      <c r="N618" s="174"/>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c r="EY618" s="13"/>
      <c r="EZ618" s="13"/>
      <c r="FA618" s="13"/>
      <c r="FB618" s="13"/>
      <c r="FC618" s="13"/>
      <c r="FD618" s="13"/>
      <c r="FE618" s="13"/>
      <c r="FF618" s="13"/>
      <c r="FG618" s="13"/>
      <c r="FH618" s="13"/>
      <c r="FI618" s="13"/>
      <c r="FJ618" s="13"/>
      <c r="FK618" s="13"/>
      <c r="FL618" s="13"/>
      <c r="FM618" s="13"/>
      <c r="FN618" s="13"/>
      <c r="FO618" s="13"/>
      <c r="FP618" s="13"/>
      <c r="FQ618" s="13"/>
      <c r="FR618" s="13"/>
      <c r="FS618" s="13"/>
      <c r="FT618" s="13"/>
      <c r="FU618" s="13"/>
      <c r="FV618" s="13"/>
      <c r="FW618" s="13"/>
      <c r="FX618" s="13"/>
      <c r="FY618" s="13"/>
      <c r="FZ618" s="13"/>
      <c r="GA618" s="13"/>
      <c r="GB618" s="13"/>
      <c r="GC618" s="13"/>
      <c r="GD618" s="13"/>
      <c r="GE618" s="13"/>
      <c r="GF618" s="13"/>
      <c r="GG618" s="13"/>
      <c r="GH618" s="13"/>
      <c r="GI618" s="13"/>
      <c r="GJ618" s="13"/>
      <c r="GK618" s="13"/>
      <c r="GL618" s="13"/>
      <c r="GM618" s="13"/>
      <c r="GN618" s="13"/>
      <c r="GO618" s="13"/>
      <c r="GP618" s="13"/>
      <c r="GQ618" s="13"/>
      <c r="GR618" s="13"/>
      <c r="GS618" s="13"/>
      <c r="GT618" s="13"/>
      <c r="GU618" s="13"/>
      <c r="GV618" s="13"/>
      <c r="GW618" s="13"/>
      <c r="GX618" s="13"/>
      <c r="GY618" s="13"/>
      <c r="GZ618" s="13"/>
      <c r="HA618" s="13"/>
      <c r="HB618" s="13"/>
      <c r="HC618" s="13"/>
      <c r="HD618" s="13"/>
      <c r="HE618" s="13"/>
      <c r="HF618" s="13"/>
      <c r="HG618" s="13"/>
      <c r="HH618" s="13"/>
      <c r="HI618" s="13"/>
      <c r="HJ618" s="13"/>
      <c r="HK618" s="13"/>
      <c r="HL618" s="13"/>
      <c r="HM618" s="13"/>
      <c r="HN618" s="13"/>
      <c r="HO618" s="13"/>
      <c r="HP618" s="13"/>
      <c r="HQ618" s="13"/>
      <c r="HR618" s="13"/>
      <c r="HS618" s="13"/>
      <c r="HT618" s="13"/>
      <c r="HU618" s="13"/>
      <c r="HV618" s="13"/>
      <c r="HW618" s="13"/>
      <c r="HX618" s="13"/>
      <c r="HY618" s="13"/>
      <c r="HZ618" s="13"/>
      <c r="IA618" s="13"/>
      <c r="IB618" s="13"/>
      <c r="IC618" s="13"/>
      <c r="ID618" s="13"/>
      <c r="IE618" s="13"/>
      <c r="IF618" s="13"/>
      <c r="IG618" s="13"/>
      <c r="IH618" s="13"/>
      <c r="II618" s="13"/>
      <c r="IJ618" s="13"/>
      <c r="IK618" s="13"/>
      <c r="IL618" s="13"/>
      <c r="IM618" s="13"/>
      <c r="IN618" s="13"/>
      <c r="IO618" s="13"/>
      <c r="IP618" s="13"/>
      <c r="IQ618" s="13"/>
      <c r="IR618" s="13"/>
      <c r="IS618" s="13"/>
      <c r="IT618" s="13"/>
      <c r="IU618" s="13"/>
      <c r="IV618" s="13"/>
    </row>
    <row r="619" spans="1:256" s="18" customFormat="1" ht="68.25" customHeight="1" x14ac:dyDescent="0.25">
      <c r="A619" s="167"/>
      <c r="B619" s="251"/>
      <c r="C619" s="225"/>
      <c r="D619" s="199"/>
      <c r="E619" s="148" t="s">
        <v>1045</v>
      </c>
      <c r="F619" s="130" t="s">
        <v>47</v>
      </c>
      <c r="G619" s="130" t="s">
        <v>653</v>
      </c>
      <c r="H619" s="172"/>
      <c r="I619" s="172"/>
      <c r="J619" s="172"/>
      <c r="K619" s="172"/>
      <c r="L619" s="172"/>
      <c r="M619" s="172"/>
      <c r="N619" s="175"/>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c r="EY619" s="13"/>
      <c r="EZ619" s="13"/>
      <c r="FA619" s="13"/>
      <c r="FB619" s="13"/>
      <c r="FC619" s="13"/>
      <c r="FD619" s="13"/>
      <c r="FE619" s="13"/>
      <c r="FF619" s="13"/>
      <c r="FG619" s="13"/>
      <c r="FH619" s="13"/>
      <c r="FI619" s="13"/>
      <c r="FJ619" s="13"/>
      <c r="FK619" s="13"/>
      <c r="FL619" s="13"/>
      <c r="FM619" s="13"/>
      <c r="FN619" s="13"/>
      <c r="FO619" s="13"/>
      <c r="FP619" s="13"/>
      <c r="FQ619" s="13"/>
      <c r="FR619" s="13"/>
      <c r="FS619" s="13"/>
      <c r="FT619" s="13"/>
      <c r="FU619" s="13"/>
      <c r="FV619" s="13"/>
      <c r="FW619" s="13"/>
      <c r="FX619" s="13"/>
      <c r="FY619" s="13"/>
      <c r="FZ619" s="13"/>
      <c r="GA619" s="13"/>
      <c r="GB619" s="13"/>
      <c r="GC619" s="13"/>
      <c r="GD619" s="13"/>
      <c r="GE619" s="13"/>
      <c r="GF619" s="13"/>
      <c r="GG619" s="13"/>
      <c r="GH619" s="13"/>
      <c r="GI619" s="13"/>
      <c r="GJ619" s="13"/>
      <c r="GK619" s="13"/>
      <c r="GL619" s="13"/>
      <c r="GM619" s="13"/>
      <c r="GN619" s="13"/>
      <c r="GO619" s="13"/>
      <c r="GP619" s="13"/>
      <c r="GQ619" s="13"/>
      <c r="GR619" s="13"/>
      <c r="GS619" s="13"/>
      <c r="GT619" s="13"/>
      <c r="GU619" s="13"/>
      <c r="GV619" s="13"/>
      <c r="GW619" s="13"/>
      <c r="GX619" s="13"/>
      <c r="GY619" s="13"/>
      <c r="GZ619" s="13"/>
      <c r="HA619" s="13"/>
      <c r="HB619" s="13"/>
      <c r="HC619" s="13"/>
      <c r="HD619" s="13"/>
      <c r="HE619" s="13"/>
      <c r="HF619" s="13"/>
      <c r="HG619" s="13"/>
      <c r="HH619" s="13"/>
      <c r="HI619" s="13"/>
      <c r="HJ619" s="13"/>
      <c r="HK619" s="13"/>
      <c r="HL619" s="13"/>
      <c r="HM619" s="13"/>
      <c r="HN619" s="13"/>
      <c r="HO619" s="13"/>
      <c r="HP619" s="13"/>
      <c r="HQ619" s="13"/>
      <c r="HR619" s="13"/>
      <c r="HS619" s="13"/>
      <c r="HT619" s="13"/>
      <c r="HU619" s="13"/>
      <c r="HV619" s="13"/>
      <c r="HW619" s="13"/>
      <c r="HX619" s="13"/>
      <c r="HY619" s="13"/>
      <c r="HZ619" s="13"/>
      <c r="IA619" s="13"/>
      <c r="IB619" s="13"/>
      <c r="IC619" s="13"/>
      <c r="ID619" s="13"/>
      <c r="IE619" s="13"/>
      <c r="IF619" s="13"/>
      <c r="IG619" s="13"/>
      <c r="IH619" s="13"/>
      <c r="II619" s="13"/>
      <c r="IJ619" s="13"/>
      <c r="IK619" s="13"/>
      <c r="IL619" s="13"/>
      <c r="IM619" s="13"/>
      <c r="IN619" s="13"/>
      <c r="IO619" s="13"/>
      <c r="IP619" s="13"/>
      <c r="IQ619" s="13"/>
      <c r="IR619" s="13"/>
      <c r="IS619" s="13"/>
      <c r="IT619" s="13"/>
      <c r="IU619" s="13"/>
      <c r="IV619" s="13"/>
    </row>
    <row r="620" spans="1:256" s="18" customFormat="1" ht="31.5" customHeight="1" x14ac:dyDescent="0.25">
      <c r="A620" s="166" t="s">
        <v>883</v>
      </c>
      <c r="B620" s="249" t="s">
        <v>822</v>
      </c>
      <c r="C620" s="223" t="s">
        <v>823</v>
      </c>
      <c r="D620" s="223" t="s">
        <v>1214</v>
      </c>
      <c r="E620" s="148" t="s">
        <v>426</v>
      </c>
      <c r="F620" s="130" t="s">
        <v>919</v>
      </c>
      <c r="G620" s="130" t="s">
        <v>409</v>
      </c>
      <c r="H620" s="201">
        <f>SUM(H623:H640)</f>
        <v>51066.539999999994</v>
      </c>
      <c r="I620" s="201">
        <f t="shared" ref="I620:M620" si="25">SUM(I623:I640)</f>
        <v>48199.399999999994</v>
      </c>
      <c r="J620" s="201">
        <f t="shared" si="25"/>
        <v>50893.599999999999</v>
      </c>
      <c r="K620" s="201">
        <f t="shared" si="25"/>
        <v>49914.6</v>
      </c>
      <c r="L620" s="201">
        <f t="shared" si="25"/>
        <v>49979.9</v>
      </c>
      <c r="M620" s="201">
        <f t="shared" si="25"/>
        <v>50045</v>
      </c>
      <c r="N620" s="17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c r="EY620" s="13"/>
      <c r="EZ620" s="13"/>
      <c r="FA620" s="13"/>
      <c r="FB620" s="13"/>
      <c r="FC620" s="13"/>
      <c r="FD620" s="13"/>
      <c r="FE620" s="13"/>
      <c r="FF620" s="13"/>
      <c r="FG620" s="13"/>
      <c r="FH620" s="13"/>
      <c r="FI620" s="13"/>
      <c r="FJ620" s="13"/>
      <c r="FK620" s="13"/>
      <c r="FL620" s="13"/>
      <c r="FM620" s="13"/>
      <c r="FN620" s="13"/>
      <c r="FO620" s="13"/>
      <c r="FP620" s="13"/>
      <c r="FQ620" s="13"/>
      <c r="FR620" s="13"/>
      <c r="FS620" s="13"/>
      <c r="FT620" s="13"/>
      <c r="FU620" s="13"/>
      <c r="FV620" s="13"/>
      <c r="FW620" s="13"/>
      <c r="FX620" s="13"/>
      <c r="FY620" s="13"/>
      <c r="FZ620" s="13"/>
      <c r="GA620" s="13"/>
      <c r="GB620" s="13"/>
      <c r="GC620" s="13"/>
      <c r="GD620" s="13"/>
      <c r="GE620" s="13"/>
      <c r="GF620" s="13"/>
      <c r="GG620" s="13"/>
      <c r="GH620" s="13"/>
      <c r="GI620" s="13"/>
      <c r="GJ620" s="13"/>
      <c r="GK620" s="13"/>
      <c r="GL620" s="13"/>
      <c r="GM620" s="13"/>
      <c r="GN620" s="13"/>
      <c r="GO620" s="13"/>
      <c r="GP620" s="13"/>
      <c r="GQ620" s="13"/>
      <c r="GR620" s="13"/>
      <c r="GS620" s="13"/>
      <c r="GT620" s="13"/>
      <c r="GU620" s="13"/>
      <c r="GV620" s="13"/>
      <c r="GW620" s="13"/>
      <c r="GX620" s="13"/>
      <c r="GY620" s="13"/>
      <c r="GZ620" s="13"/>
      <c r="HA620" s="13"/>
      <c r="HB620" s="13"/>
      <c r="HC620" s="13"/>
      <c r="HD620" s="13"/>
      <c r="HE620" s="13"/>
      <c r="HF620" s="13"/>
      <c r="HG620" s="13"/>
      <c r="HH620" s="13"/>
      <c r="HI620" s="13"/>
      <c r="HJ620" s="13"/>
      <c r="HK620" s="13"/>
      <c r="HL620" s="13"/>
      <c r="HM620" s="13"/>
      <c r="HN620" s="13"/>
      <c r="HO620" s="13"/>
      <c r="HP620" s="13"/>
      <c r="HQ620" s="13"/>
      <c r="HR620" s="13"/>
      <c r="HS620" s="13"/>
      <c r="HT620" s="13"/>
      <c r="HU620" s="13"/>
      <c r="HV620" s="13"/>
      <c r="HW620" s="13"/>
      <c r="HX620" s="13"/>
      <c r="HY620" s="13"/>
      <c r="HZ620" s="13"/>
      <c r="IA620" s="13"/>
      <c r="IB620" s="13"/>
      <c r="IC620" s="13"/>
      <c r="ID620" s="13"/>
      <c r="IE620" s="13"/>
      <c r="IF620" s="13"/>
      <c r="IG620" s="13"/>
      <c r="IH620" s="13"/>
      <c r="II620" s="13"/>
      <c r="IJ620" s="13"/>
      <c r="IK620" s="13"/>
      <c r="IL620" s="13"/>
      <c r="IM620" s="13"/>
      <c r="IN620" s="13"/>
      <c r="IO620" s="13"/>
      <c r="IP620" s="13"/>
      <c r="IQ620" s="13"/>
      <c r="IR620" s="13"/>
      <c r="IS620" s="13"/>
      <c r="IT620" s="13"/>
      <c r="IU620" s="13"/>
      <c r="IV620" s="13"/>
    </row>
    <row r="621" spans="1:256" s="18" customFormat="1" ht="31.5" customHeight="1" x14ac:dyDescent="0.25">
      <c r="A621" s="194"/>
      <c r="B621" s="250"/>
      <c r="C621" s="224"/>
      <c r="D621" s="224"/>
      <c r="E621" s="135" t="s">
        <v>1398</v>
      </c>
      <c r="F621" s="115" t="s">
        <v>108</v>
      </c>
      <c r="G621" s="144" t="s">
        <v>654</v>
      </c>
      <c r="H621" s="203"/>
      <c r="I621" s="203"/>
      <c r="J621" s="203"/>
      <c r="K621" s="203"/>
      <c r="L621" s="203"/>
      <c r="M621" s="203"/>
      <c r="N621" s="175"/>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c r="EY621" s="13"/>
      <c r="EZ621" s="13"/>
      <c r="FA621" s="13"/>
      <c r="FB621" s="13"/>
      <c r="FC621" s="13"/>
      <c r="FD621" s="13"/>
      <c r="FE621" s="13"/>
      <c r="FF621" s="13"/>
      <c r="FG621" s="13"/>
      <c r="FH621" s="13"/>
      <c r="FI621" s="13"/>
      <c r="FJ621" s="13"/>
      <c r="FK621" s="13"/>
      <c r="FL621" s="13"/>
      <c r="FM621" s="13"/>
      <c r="FN621" s="13"/>
      <c r="FO621" s="13"/>
      <c r="FP621" s="13"/>
      <c r="FQ621" s="13"/>
      <c r="FR621" s="13"/>
      <c r="FS621" s="13"/>
      <c r="FT621" s="13"/>
      <c r="FU621" s="13"/>
      <c r="FV621" s="13"/>
      <c r="FW621" s="13"/>
      <c r="FX621" s="13"/>
      <c r="FY621" s="13"/>
      <c r="FZ621" s="13"/>
      <c r="GA621" s="13"/>
      <c r="GB621" s="13"/>
      <c r="GC621" s="13"/>
      <c r="GD621" s="13"/>
      <c r="GE621" s="13"/>
      <c r="GF621" s="13"/>
      <c r="GG621" s="13"/>
      <c r="GH621" s="13"/>
      <c r="GI621" s="13"/>
      <c r="GJ621" s="13"/>
      <c r="GK621" s="13"/>
      <c r="GL621" s="13"/>
      <c r="GM621" s="13"/>
      <c r="GN621" s="13"/>
      <c r="GO621" s="13"/>
      <c r="GP621" s="13"/>
      <c r="GQ621" s="13"/>
      <c r="GR621" s="13"/>
      <c r="GS621" s="13"/>
      <c r="GT621" s="13"/>
      <c r="GU621" s="13"/>
      <c r="GV621" s="13"/>
      <c r="GW621" s="13"/>
      <c r="GX621" s="13"/>
      <c r="GY621" s="13"/>
      <c r="GZ621" s="13"/>
      <c r="HA621" s="13"/>
      <c r="HB621" s="13"/>
      <c r="HC621" s="13"/>
      <c r="HD621" s="13"/>
      <c r="HE621" s="13"/>
      <c r="HF621" s="13"/>
      <c r="HG621" s="13"/>
      <c r="HH621" s="13"/>
      <c r="HI621" s="13"/>
      <c r="HJ621" s="13"/>
      <c r="HK621" s="13"/>
      <c r="HL621" s="13"/>
      <c r="HM621" s="13"/>
      <c r="HN621" s="13"/>
      <c r="HO621" s="13"/>
      <c r="HP621" s="13"/>
      <c r="HQ621" s="13"/>
      <c r="HR621" s="13"/>
      <c r="HS621" s="13"/>
      <c r="HT621" s="13"/>
      <c r="HU621" s="13"/>
      <c r="HV621" s="13"/>
      <c r="HW621" s="13"/>
      <c r="HX621" s="13"/>
      <c r="HY621" s="13"/>
      <c r="HZ621" s="13"/>
      <c r="IA621" s="13"/>
      <c r="IB621" s="13"/>
      <c r="IC621" s="13"/>
      <c r="ID621" s="13"/>
      <c r="IE621" s="13"/>
      <c r="IF621" s="13"/>
      <c r="IG621" s="13"/>
      <c r="IH621" s="13"/>
      <c r="II621" s="13"/>
      <c r="IJ621" s="13"/>
      <c r="IK621" s="13"/>
      <c r="IL621" s="13"/>
      <c r="IM621" s="13"/>
      <c r="IN621" s="13"/>
      <c r="IO621" s="13"/>
      <c r="IP621" s="13"/>
      <c r="IQ621" s="13"/>
      <c r="IR621" s="13"/>
      <c r="IS621" s="13"/>
      <c r="IT621" s="13"/>
      <c r="IU621" s="13"/>
      <c r="IV621" s="13"/>
    </row>
    <row r="622" spans="1:256" s="18" customFormat="1" ht="31.5" customHeight="1" x14ac:dyDescent="0.25">
      <c r="A622" s="194"/>
      <c r="B622" s="250"/>
      <c r="C622" s="225"/>
      <c r="D622" s="225"/>
      <c r="E622" s="148" t="s">
        <v>112</v>
      </c>
      <c r="F622" s="130"/>
      <c r="G622" s="130"/>
      <c r="H622" s="30"/>
      <c r="I622" s="30"/>
      <c r="J622" s="30"/>
      <c r="K622" s="30"/>
      <c r="L622" s="30"/>
      <c r="M622" s="30"/>
      <c r="N622" s="109"/>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c r="EY622" s="13"/>
      <c r="EZ622" s="13"/>
      <c r="FA622" s="13"/>
      <c r="FB622" s="13"/>
      <c r="FC622" s="13"/>
      <c r="FD622" s="13"/>
      <c r="FE622" s="13"/>
      <c r="FF622" s="13"/>
      <c r="FG622" s="13"/>
      <c r="FH622" s="13"/>
      <c r="FI622" s="13"/>
      <c r="FJ622" s="13"/>
      <c r="FK622" s="13"/>
      <c r="FL622" s="13"/>
      <c r="FM622" s="13"/>
      <c r="FN622" s="13"/>
      <c r="FO622" s="13"/>
      <c r="FP622" s="13"/>
      <c r="FQ622" s="13"/>
      <c r="FR622" s="13"/>
      <c r="FS622" s="13"/>
      <c r="FT622" s="13"/>
      <c r="FU622" s="13"/>
      <c r="FV622" s="13"/>
      <c r="FW622" s="13"/>
      <c r="FX622" s="13"/>
      <c r="FY622" s="13"/>
      <c r="FZ622" s="13"/>
      <c r="GA622" s="13"/>
      <c r="GB622" s="13"/>
      <c r="GC622" s="13"/>
      <c r="GD622" s="13"/>
      <c r="GE622" s="13"/>
      <c r="GF622" s="13"/>
      <c r="GG622" s="13"/>
      <c r="GH622" s="13"/>
      <c r="GI622" s="13"/>
      <c r="GJ622" s="13"/>
      <c r="GK622" s="13"/>
      <c r="GL622" s="13"/>
      <c r="GM622" s="13"/>
      <c r="GN622" s="13"/>
      <c r="GO622" s="13"/>
      <c r="GP622" s="13"/>
      <c r="GQ622" s="13"/>
      <c r="GR622" s="13"/>
      <c r="GS622" s="13"/>
      <c r="GT622" s="13"/>
      <c r="GU622" s="13"/>
      <c r="GV622" s="13"/>
      <c r="GW622" s="13"/>
      <c r="GX622" s="13"/>
      <c r="GY622" s="13"/>
      <c r="GZ622" s="13"/>
      <c r="HA622" s="13"/>
      <c r="HB622" s="13"/>
      <c r="HC622" s="13"/>
      <c r="HD622" s="13"/>
      <c r="HE622" s="13"/>
      <c r="HF622" s="13"/>
      <c r="HG622" s="13"/>
      <c r="HH622" s="13"/>
      <c r="HI622" s="13"/>
      <c r="HJ622" s="13"/>
      <c r="HK622" s="13"/>
      <c r="HL622" s="13"/>
      <c r="HM622" s="13"/>
      <c r="HN622" s="13"/>
      <c r="HO622" s="13"/>
      <c r="HP622" s="13"/>
      <c r="HQ622" s="13"/>
      <c r="HR622" s="13"/>
      <c r="HS622" s="13"/>
      <c r="HT622" s="13"/>
      <c r="HU622" s="13"/>
      <c r="HV622" s="13"/>
      <c r="HW622" s="13"/>
      <c r="HX622" s="13"/>
      <c r="HY622" s="13"/>
      <c r="HZ622" s="13"/>
      <c r="IA622" s="13"/>
      <c r="IB622" s="13"/>
      <c r="IC622" s="13"/>
      <c r="ID622" s="13"/>
      <c r="IE622" s="13"/>
      <c r="IF622" s="13"/>
      <c r="IG622" s="13"/>
      <c r="IH622" s="13"/>
      <c r="II622" s="13"/>
      <c r="IJ622" s="13"/>
      <c r="IK622" s="13"/>
      <c r="IL622" s="13"/>
      <c r="IM622" s="13"/>
      <c r="IN622" s="13"/>
      <c r="IO622" s="13"/>
      <c r="IP622" s="13"/>
      <c r="IQ622" s="13"/>
      <c r="IR622" s="13"/>
      <c r="IS622" s="13"/>
      <c r="IT622" s="13"/>
      <c r="IU622" s="13"/>
      <c r="IV622" s="13"/>
    </row>
    <row r="623" spans="1:256" s="18" customFormat="1" ht="31.5" customHeight="1" x14ac:dyDescent="0.25">
      <c r="A623" s="194"/>
      <c r="B623" s="250"/>
      <c r="C623" s="223" t="s">
        <v>824</v>
      </c>
      <c r="D623" s="198" t="s">
        <v>1214</v>
      </c>
      <c r="E623" s="135" t="s">
        <v>580</v>
      </c>
      <c r="F623" s="115" t="s">
        <v>115</v>
      </c>
      <c r="G623" s="115" t="s">
        <v>611</v>
      </c>
      <c r="H623" s="201">
        <v>1700.8</v>
      </c>
      <c r="I623" s="201">
        <v>700.5</v>
      </c>
      <c r="J623" s="201">
        <f>301.9+329.3</f>
        <v>631.20000000000005</v>
      </c>
      <c r="K623" s="201">
        <v>378.5</v>
      </c>
      <c r="L623" s="201">
        <v>378.5</v>
      </c>
      <c r="M623" s="201">
        <v>378.5</v>
      </c>
      <c r="N623" s="173" t="s">
        <v>1323</v>
      </c>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c r="EY623" s="13"/>
      <c r="EZ623" s="13"/>
      <c r="FA623" s="13"/>
      <c r="FB623" s="13"/>
      <c r="FC623" s="13"/>
      <c r="FD623" s="13"/>
      <c r="FE623" s="13"/>
      <c r="FF623" s="13"/>
      <c r="FG623" s="13"/>
      <c r="FH623" s="13"/>
      <c r="FI623" s="13"/>
      <c r="FJ623" s="13"/>
      <c r="FK623" s="13"/>
      <c r="FL623" s="13"/>
      <c r="FM623" s="13"/>
      <c r="FN623" s="13"/>
      <c r="FO623" s="13"/>
      <c r="FP623" s="13"/>
      <c r="FQ623" s="13"/>
      <c r="FR623" s="13"/>
      <c r="FS623" s="13"/>
      <c r="FT623" s="13"/>
      <c r="FU623" s="13"/>
      <c r="FV623" s="13"/>
      <c r="FW623" s="13"/>
      <c r="FX623" s="13"/>
      <c r="FY623" s="13"/>
      <c r="FZ623" s="13"/>
      <c r="GA623" s="13"/>
      <c r="GB623" s="13"/>
      <c r="GC623" s="13"/>
      <c r="GD623" s="13"/>
      <c r="GE623" s="13"/>
      <c r="GF623" s="13"/>
      <c r="GG623" s="13"/>
      <c r="GH623" s="13"/>
      <c r="GI623" s="13"/>
      <c r="GJ623" s="13"/>
      <c r="GK623" s="13"/>
      <c r="GL623" s="13"/>
      <c r="GM623" s="13"/>
      <c r="GN623" s="13"/>
      <c r="GO623" s="13"/>
      <c r="GP623" s="13"/>
      <c r="GQ623" s="13"/>
      <c r="GR623" s="13"/>
      <c r="GS623" s="13"/>
      <c r="GT623" s="13"/>
      <c r="GU623" s="13"/>
      <c r="GV623" s="13"/>
      <c r="GW623" s="13"/>
      <c r="GX623" s="13"/>
      <c r="GY623" s="13"/>
      <c r="GZ623" s="13"/>
      <c r="HA623" s="13"/>
      <c r="HB623" s="13"/>
      <c r="HC623" s="13"/>
      <c r="HD623" s="13"/>
      <c r="HE623" s="13"/>
      <c r="HF623" s="13"/>
      <c r="HG623" s="13"/>
      <c r="HH623" s="13"/>
      <c r="HI623" s="13"/>
      <c r="HJ623" s="13"/>
      <c r="HK623" s="13"/>
      <c r="HL623" s="13"/>
      <c r="HM623" s="13"/>
      <c r="HN623" s="13"/>
      <c r="HO623" s="13"/>
      <c r="HP623" s="13"/>
      <c r="HQ623" s="13"/>
      <c r="HR623" s="13"/>
      <c r="HS623" s="13"/>
      <c r="HT623" s="13"/>
      <c r="HU623" s="13"/>
      <c r="HV623" s="13"/>
      <c r="HW623" s="13"/>
      <c r="HX623" s="13"/>
      <c r="HY623" s="13"/>
      <c r="HZ623" s="13"/>
      <c r="IA623" s="13"/>
      <c r="IB623" s="13"/>
      <c r="IC623" s="13"/>
      <c r="ID623" s="13"/>
      <c r="IE623" s="13"/>
      <c r="IF623" s="13"/>
      <c r="IG623" s="13"/>
      <c r="IH623" s="13"/>
      <c r="II623" s="13"/>
      <c r="IJ623" s="13"/>
      <c r="IK623" s="13"/>
      <c r="IL623" s="13"/>
      <c r="IM623" s="13"/>
      <c r="IN623" s="13"/>
      <c r="IO623" s="13"/>
      <c r="IP623" s="13"/>
      <c r="IQ623" s="13"/>
      <c r="IR623" s="13"/>
      <c r="IS623" s="13"/>
      <c r="IT623" s="13"/>
      <c r="IU623" s="13"/>
      <c r="IV623" s="13"/>
    </row>
    <row r="624" spans="1:256" s="18" customFormat="1" ht="31.15" customHeight="1" x14ac:dyDescent="0.25">
      <c r="A624" s="194"/>
      <c r="B624" s="250"/>
      <c r="C624" s="224"/>
      <c r="D624" s="210"/>
      <c r="E624" s="93" t="s">
        <v>1400</v>
      </c>
      <c r="F624" s="115" t="s">
        <v>115</v>
      </c>
      <c r="G624" s="94" t="s">
        <v>1401</v>
      </c>
      <c r="H624" s="202"/>
      <c r="I624" s="202"/>
      <c r="J624" s="202"/>
      <c r="K624" s="202"/>
      <c r="L624" s="202"/>
      <c r="M624" s="202"/>
      <c r="N624" s="174"/>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c r="EY624" s="13"/>
      <c r="EZ624" s="13"/>
      <c r="FA624" s="13"/>
      <c r="FB624" s="13"/>
      <c r="FC624" s="13"/>
      <c r="FD624" s="13"/>
      <c r="FE624" s="13"/>
      <c r="FF624" s="13"/>
      <c r="FG624" s="13"/>
      <c r="FH624" s="13"/>
      <c r="FI624" s="13"/>
      <c r="FJ624" s="13"/>
      <c r="FK624" s="13"/>
      <c r="FL624" s="13"/>
      <c r="FM624" s="13"/>
      <c r="FN624" s="13"/>
      <c r="FO624" s="13"/>
      <c r="FP624" s="13"/>
      <c r="FQ624" s="13"/>
      <c r="FR624" s="13"/>
      <c r="FS624" s="13"/>
      <c r="FT624" s="13"/>
      <c r="FU624" s="13"/>
      <c r="FV624" s="13"/>
      <c r="FW624" s="13"/>
      <c r="FX624" s="13"/>
      <c r="FY624" s="13"/>
      <c r="FZ624" s="13"/>
      <c r="GA624" s="13"/>
      <c r="GB624" s="13"/>
      <c r="GC624" s="13"/>
      <c r="GD624" s="13"/>
      <c r="GE624" s="13"/>
      <c r="GF624" s="13"/>
      <c r="GG624" s="13"/>
      <c r="GH624" s="13"/>
      <c r="GI624" s="13"/>
      <c r="GJ624" s="13"/>
      <c r="GK624" s="13"/>
      <c r="GL624" s="13"/>
      <c r="GM624" s="13"/>
      <c r="GN624" s="13"/>
      <c r="GO624" s="13"/>
      <c r="GP624" s="13"/>
      <c r="GQ624" s="13"/>
      <c r="GR624" s="13"/>
      <c r="GS624" s="13"/>
      <c r="GT624" s="13"/>
      <c r="GU624" s="13"/>
      <c r="GV624" s="13"/>
      <c r="GW624" s="13"/>
      <c r="GX624" s="13"/>
      <c r="GY624" s="13"/>
      <c r="GZ624" s="13"/>
      <c r="HA624" s="13"/>
      <c r="HB624" s="13"/>
      <c r="HC624" s="13"/>
      <c r="HD624" s="13"/>
      <c r="HE624" s="13"/>
      <c r="HF624" s="13"/>
      <c r="HG624" s="13"/>
      <c r="HH624" s="13"/>
      <c r="HI624" s="13"/>
      <c r="HJ624" s="13"/>
      <c r="HK624" s="13"/>
      <c r="HL624" s="13"/>
      <c r="HM624" s="13"/>
      <c r="HN624" s="13"/>
      <c r="HO624" s="13"/>
      <c r="HP624" s="13"/>
      <c r="HQ624" s="13"/>
      <c r="HR624" s="13"/>
      <c r="HS624" s="13"/>
      <c r="HT624" s="13"/>
      <c r="HU624" s="13"/>
      <c r="HV624" s="13"/>
      <c r="HW624" s="13"/>
      <c r="HX624" s="13"/>
      <c r="HY624" s="13"/>
      <c r="HZ624" s="13"/>
      <c r="IA624" s="13"/>
      <c r="IB624" s="13"/>
      <c r="IC624" s="13"/>
      <c r="ID624" s="13"/>
      <c r="IE624" s="13"/>
      <c r="IF624" s="13"/>
      <c r="IG624" s="13"/>
      <c r="IH624" s="13"/>
      <c r="II624" s="13"/>
      <c r="IJ624" s="13"/>
      <c r="IK624" s="13"/>
      <c r="IL624" s="13"/>
      <c r="IM624" s="13"/>
      <c r="IN624" s="13"/>
      <c r="IO624" s="13"/>
      <c r="IP624" s="13"/>
      <c r="IQ624" s="13"/>
      <c r="IR624" s="13"/>
      <c r="IS624" s="13"/>
      <c r="IT624" s="13"/>
      <c r="IU624" s="13"/>
      <c r="IV624" s="13"/>
    </row>
    <row r="625" spans="1:256" s="18" customFormat="1" ht="60.6" customHeight="1" x14ac:dyDescent="0.25">
      <c r="A625" s="194"/>
      <c r="B625" s="250"/>
      <c r="C625" s="224"/>
      <c r="D625" s="210"/>
      <c r="E625" s="135" t="s">
        <v>1399</v>
      </c>
      <c r="F625" s="115" t="s">
        <v>115</v>
      </c>
      <c r="G625" s="115" t="s">
        <v>1358</v>
      </c>
      <c r="H625" s="202"/>
      <c r="I625" s="202"/>
      <c r="J625" s="202"/>
      <c r="K625" s="202"/>
      <c r="L625" s="202"/>
      <c r="M625" s="202"/>
      <c r="N625" s="174"/>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c r="EY625" s="13"/>
      <c r="EZ625" s="13"/>
      <c r="FA625" s="13"/>
      <c r="FB625" s="13"/>
      <c r="FC625" s="13"/>
      <c r="FD625" s="13"/>
      <c r="FE625" s="13"/>
      <c r="FF625" s="13"/>
      <c r="FG625" s="13"/>
      <c r="FH625" s="13"/>
      <c r="FI625" s="13"/>
      <c r="FJ625" s="13"/>
      <c r="FK625" s="13"/>
      <c r="FL625" s="13"/>
      <c r="FM625" s="13"/>
      <c r="FN625" s="13"/>
      <c r="FO625" s="13"/>
      <c r="FP625" s="13"/>
      <c r="FQ625" s="13"/>
      <c r="FR625" s="13"/>
      <c r="FS625" s="13"/>
      <c r="FT625" s="13"/>
      <c r="FU625" s="13"/>
      <c r="FV625" s="13"/>
      <c r="FW625" s="13"/>
      <c r="FX625" s="13"/>
      <c r="FY625" s="13"/>
      <c r="FZ625" s="13"/>
      <c r="GA625" s="13"/>
      <c r="GB625" s="13"/>
      <c r="GC625" s="13"/>
      <c r="GD625" s="13"/>
      <c r="GE625" s="13"/>
      <c r="GF625" s="13"/>
      <c r="GG625" s="13"/>
      <c r="GH625" s="13"/>
      <c r="GI625" s="13"/>
      <c r="GJ625" s="13"/>
      <c r="GK625" s="13"/>
      <c r="GL625" s="13"/>
      <c r="GM625" s="13"/>
      <c r="GN625" s="13"/>
      <c r="GO625" s="13"/>
      <c r="GP625" s="13"/>
      <c r="GQ625" s="13"/>
      <c r="GR625" s="13"/>
      <c r="GS625" s="13"/>
      <c r="GT625" s="13"/>
      <c r="GU625" s="13"/>
      <c r="GV625" s="13"/>
      <c r="GW625" s="13"/>
      <c r="GX625" s="13"/>
      <c r="GY625" s="13"/>
      <c r="GZ625" s="13"/>
      <c r="HA625" s="13"/>
      <c r="HB625" s="13"/>
      <c r="HC625" s="13"/>
      <c r="HD625" s="13"/>
      <c r="HE625" s="13"/>
      <c r="HF625" s="13"/>
      <c r="HG625" s="13"/>
      <c r="HH625" s="13"/>
      <c r="HI625" s="13"/>
      <c r="HJ625" s="13"/>
      <c r="HK625" s="13"/>
      <c r="HL625" s="13"/>
      <c r="HM625" s="13"/>
      <c r="HN625" s="13"/>
      <c r="HO625" s="13"/>
      <c r="HP625" s="13"/>
      <c r="HQ625" s="13"/>
      <c r="HR625" s="13"/>
      <c r="HS625" s="13"/>
      <c r="HT625" s="13"/>
      <c r="HU625" s="13"/>
      <c r="HV625" s="13"/>
      <c r="HW625" s="13"/>
      <c r="HX625" s="13"/>
      <c r="HY625" s="13"/>
      <c r="HZ625" s="13"/>
      <c r="IA625" s="13"/>
      <c r="IB625" s="13"/>
      <c r="IC625" s="13"/>
      <c r="ID625" s="13"/>
      <c r="IE625" s="13"/>
      <c r="IF625" s="13"/>
      <c r="IG625" s="13"/>
      <c r="IH625" s="13"/>
      <c r="II625" s="13"/>
      <c r="IJ625" s="13"/>
      <c r="IK625" s="13"/>
      <c r="IL625" s="13"/>
      <c r="IM625" s="13"/>
      <c r="IN625" s="13"/>
      <c r="IO625" s="13"/>
      <c r="IP625" s="13"/>
      <c r="IQ625" s="13"/>
      <c r="IR625" s="13"/>
      <c r="IS625" s="13"/>
      <c r="IT625" s="13"/>
      <c r="IU625" s="13"/>
      <c r="IV625" s="13"/>
    </row>
    <row r="626" spans="1:256" s="18" customFormat="1" ht="54" customHeight="1" x14ac:dyDescent="0.25">
      <c r="A626" s="194"/>
      <c r="B626" s="250"/>
      <c r="C626" s="223" t="s">
        <v>825</v>
      </c>
      <c r="D626" s="198" t="s">
        <v>87</v>
      </c>
      <c r="E626" s="148" t="s">
        <v>1402</v>
      </c>
      <c r="F626" s="115" t="s">
        <v>115</v>
      </c>
      <c r="G626" s="144" t="s">
        <v>682</v>
      </c>
      <c r="H626" s="201">
        <v>184.14</v>
      </c>
      <c r="I626" s="201">
        <v>174.3</v>
      </c>
      <c r="J626" s="201">
        <f>346.3-142.2-31.8</f>
        <v>172.3</v>
      </c>
      <c r="K626" s="201">
        <f>298.2-142.2-31.8</f>
        <v>124.2</v>
      </c>
      <c r="L626" s="201">
        <f>298.2-142.2-31.8</f>
        <v>124.2</v>
      </c>
      <c r="M626" s="201">
        <f>298.2-142.2-31.8</f>
        <v>124.2</v>
      </c>
      <c r="N626" s="173" t="s">
        <v>610</v>
      </c>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c r="EY626" s="13"/>
      <c r="EZ626" s="13"/>
      <c r="FA626" s="13"/>
      <c r="FB626" s="13"/>
      <c r="FC626" s="13"/>
      <c r="FD626" s="13"/>
      <c r="FE626" s="13"/>
      <c r="FF626" s="13"/>
      <c r="FG626" s="13"/>
      <c r="FH626" s="13"/>
      <c r="FI626" s="13"/>
      <c r="FJ626" s="13"/>
      <c r="FK626" s="13"/>
      <c r="FL626" s="13"/>
      <c r="FM626" s="13"/>
      <c r="FN626" s="13"/>
      <c r="FO626" s="13"/>
      <c r="FP626" s="13"/>
      <c r="FQ626" s="13"/>
      <c r="FR626" s="13"/>
      <c r="FS626" s="13"/>
      <c r="FT626" s="13"/>
      <c r="FU626" s="13"/>
      <c r="FV626" s="13"/>
      <c r="FW626" s="13"/>
      <c r="FX626" s="13"/>
      <c r="FY626" s="13"/>
      <c r="FZ626" s="13"/>
      <c r="GA626" s="13"/>
      <c r="GB626" s="13"/>
      <c r="GC626" s="13"/>
      <c r="GD626" s="13"/>
      <c r="GE626" s="13"/>
      <c r="GF626" s="13"/>
      <c r="GG626" s="13"/>
      <c r="GH626" s="13"/>
      <c r="GI626" s="13"/>
      <c r="GJ626" s="13"/>
      <c r="GK626" s="13"/>
      <c r="GL626" s="13"/>
      <c r="GM626" s="13"/>
      <c r="GN626" s="13"/>
      <c r="GO626" s="13"/>
      <c r="GP626" s="13"/>
      <c r="GQ626" s="13"/>
      <c r="GR626" s="13"/>
      <c r="GS626" s="13"/>
      <c r="GT626" s="13"/>
      <c r="GU626" s="13"/>
      <c r="GV626" s="13"/>
      <c r="GW626" s="13"/>
      <c r="GX626" s="13"/>
      <c r="GY626" s="13"/>
      <c r="GZ626" s="13"/>
      <c r="HA626" s="13"/>
      <c r="HB626" s="13"/>
      <c r="HC626" s="13"/>
      <c r="HD626" s="13"/>
      <c r="HE626" s="13"/>
      <c r="HF626" s="13"/>
      <c r="HG626" s="13"/>
      <c r="HH626" s="13"/>
      <c r="HI626" s="13"/>
      <c r="HJ626" s="13"/>
      <c r="HK626" s="13"/>
      <c r="HL626" s="13"/>
      <c r="HM626" s="13"/>
      <c r="HN626" s="13"/>
      <c r="HO626" s="13"/>
      <c r="HP626" s="13"/>
      <c r="HQ626" s="13"/>
      <c r="HR626" s="13"/>
      <c r="HS626" s="13"/>
      <c r="HT626" s="13"/>
      <c r="HU626" s="13"/>
      <c r="HV626" s="13"/>
      <c r="HW626" s="13"/>
      <c r="HX626" s="13"/>
      <c r="HY626" s="13"/>
      <c r="HZ626" s="13"/>
      <c r="IA626" s="13"/>
      <c r="IB626" s="13"/>
      <c r="IC626" s="13"/>
      <c r="ID626" s="13"/>
      <c r="IE626" s="13"/>
      <c r="IF626" s="13"/>
      <c r="IG626" s="13"/>
      <c r="IH626" s="13"/>
      <c r="II626" s="13"/>
      <c r="IJ626" s="13"/>
      <c r="IK626" s="13"/>
      <c r="IL626" s="13"/>
      <c r="IM626" s="13"/>
      <c r="IN626" s="13"/>
      <c r="IO626" s="13"/>
      <c r="IP626" s="13"/>
      <c r="IQ626" s="13"/>
      <c r="IR626" s="13"/>
      <c r="IS626" s="13"/>
      <c r="IT626" s="13"/>
      <c r="IU626" s="13"/>
      <c r="IV626" s="13"/>
    </row>
    <row r="627" spans="1:256" s="18" customFormat="1" ht="54" customHeight="1" x14ac:dyDescent="0.25">
      <c r="A627" s="194"/>
      <c r="B627" s="250"/>
      <c r="C627" s="224"/>
      <c r="D627" s="210"/>
      <c r="E627" s="148" t="s">
        <v>1454</v>
      </c>
      <c r="F627" s="115" t="s">
        <v>115</v>
      </c>
      <c r="G627" s="144" t="s">
        <v>1455</v>
      </c>
      <c r="H627" s="202"/>
      <c r="I627" s="202"/>
      <c r="J627" s="202"/>
      <c r="K627" s="202"/>
      <c r="L627" s="202"/>
      <c r="M627" s="202"/>
      <c r="N627" s="174"/>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c r="EY627" s="13"/>
      <c r="EZ627" s="13"/>
      <c r="FA627" s="13"/>
      <c r="FB627" s="13"/>
      <c r="FC627" s="13"/>
      <c r="FD627" s="13"/>
      <c r="FE627" s="13"/>
      <c r="FF627" s="13"/>
      <c r="FG627" s="13"/>
      <c r="FH627" s="13"/>
      <c r="FI627" s="13"/>
      <c r="FJ627" s="13"/>
      <c r="FK627" s="13"/>
      <c r="FL627" s="13"/>
      <c r="FM627" s="13"/>
      <c r="FN627" s="13"/>
      <c r="FO627" s="13"/>
      <c r="FP627" s="13"/>
      <c r="FQ627" s="13"/>
      <c r="FR627" s="13"/>
      <c r="FS627" s="13"/>
      <c r="FT627" s="13"/>
      <c r="FU627" s="13"/>
      <c r="FV627" s="13"/>
      <c r="FW627" s="13"/>
      <c r="FX627" s="13"/>
      <c r="FY627" s="13"/>
      <c r="FZ627" s="13"/>
      <c r="GA627" s="13"/>
      <c r="GB627" s="13"/>
      <c r="GC627" s="13"/>
      <c r="GD627" s="13"/>
      <c r="GE627" s="13"/>
      <c r="GF627" s="13"/>
      <c r="GG627" s="13"/>
      <c r="GH627" s="13"/>
      <c r="GI627" s="13"/>
      <c r="GJ627" s="13"/>
      <c r="GK627" s="13"/>
      <c r="GL627" s="13"/>
      <c r="GM627" s="13"/>
      <c r="GN627" s="13"/>
      <c r="GO627" s="13"/>
      <c r="GP627" s="13"/>
      <c r="GQ627" s="13"/>
      <c r="GR627" s="13"/>
      <c r="GS627" s="13"/>
      <c r="GT627" s="13"/>
      <c r="GU627" s="13"/>
      <c r="GV627" s="13"/>
      <c r="GW627" s="13"/>
      <c r="GX627" s="13"/>
      <c r="GY627" s="13"/>
      <c r="GZ627" s="13"/>
      <c r="HA627" s="13"/>
      <c r="HB627" s="13"/>
      <c r="HC627" s="13"/>
      <c r="HD627" s="13"/>
      <c r="HE627" s="13"/>
      <c r="HF627" s="13"/>
      <c r="HG627" s="13"/>
      <c r="HH627" s="13"/>
      <c r="HI627" s="13"/>
      <c r="HJ627" s="13"/>
      <c r="HK627" s="13"/>
      <c r="HL627" s="13"/>
      <c r="HM627" s="13"/>
      <c r="HN627" s="13"/>
      <c r="HO627" s="13"/>
      <c r="HP627" s="13"/>
      <c r="HQ627" s="13"/>
      <c r="HR627" s="13"/>
      <c r="HS627" s="13"/>
      <c r="HT627" s="13"/>
      <c r="HU627" s="13"/>
      <c r="HV627" s="13"/>
      <c r="HW627" s="13"/>
      <c r="HX627" s="13"/>
      <c r="HY627" s="13"/>
      <c r="HZ627" s="13"/>
      <c r="IA627" s="13"/>
      <c r="IB627" s="13"/>
      <c r="IC627" s="13"/>
      <c r="ID627" s="13"/>
      <c r="IE627" s="13"/>
      <c r="IF627" s="13"/>
      <c r="IG627" s="13"/>
      <c r="IH627" s="13"/>
      <c r="II627" s="13"/>
      <c r="IJ627" s="13"/>
      <c r="IK627" s="13"/>
      <c r="IL627" s="13"/>
      <c r="IM627" s="13"/>
      <c r="IN627" s="13"/>
      <c r="IO627" s="13"/>
      <c r="IP627" s="13"/>
      <c r="IQ627" s="13"/>
      <c r="IR627" s="13"/>
      <c r="IS627" s="13"/>
      <c r="IT627" s="13"/>
      <c r="IU627" s="13"/>
      <c r="IV627" s="13"/>
    </row>
    <row r="628" spans="1:256" s="18" customFormat="1" ht="54" customHeight="1" x14ac:dyDescent="0.25">
      <c r="A628" s="194"/>
      <c r="B628" s="250"/>
      <c r="C628" s="224"/>
      <c r="D628" s="210"/>
      <c r="E628" s="148" t="s">
        <v>1456</v>
      </c>
      <c r="F628" s="115" t="s">
        <v>115</v>
      </c>
      <c r="G628" s="144" t="s">
        <v>1457</v>
      </c>
      <c r="H628" s="202"/>
      <c r="I628" s="202"/>
      <c r="J628" s="202"/>
      <c r="K628" s="202"/>
      <c r="L628" s="202"/>
      <c r="M628" s="202"/>
      <c r="N628" s="174"/>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c r="EY628" s="13"/>
      <c r="EZ628" s="13"/>
      <c r="FA628" s="13"/>
      <c r="FB628" s="13"/>
      <c r="FC628" s="13"/>
      <c r="FD628" s="13"/>
      <c r="FE628" s="13"/>
      <c r="FF628" s="13"/>
      <c r="FG628" s="13"/>
      <c r="FH628" s="13"/>
      <c r="FI628" s="13"/>
      <c r="FJ628" s="13"/>
      <c r="FK628" s="13"/>
      <c r="FL628" s="13"/>
      <c r="FM628" s="13"/>
      <c r="FN628" s="13"/>
      <c r="FO628" s="13"/>
      <c r="FP628" s="13"/>
      <c r="FQ628" s="13"/>
      <c r="FR628" s="13"/>
      <c r="FS628" s="13"/>
      <c r="FT628" s="13"/>
      <c r="FU628" s="13"/>
      <c r="FV628" s="13"/>
      <c r="FW628" s="13"/>
      <c r="FX628" s="13"/>
      <c r="FY628" s="13"/>
      <c r="FZ628" s="13"/>
      <c r="GA628" s="13"/>
      <c r="GB628" s="13"/>
      <c r="GC628" s="13"/>
      <c r="GD628" s="13"/>
      <c r="GE628" s="13"/>
      <c r="GF628" s="13"/>
      <c r="GG628" s="13"/>
      <c r="GH628" s="13"/>
      <c r="GI628" s="13"/>
      <c r="GJ628" s="13"/>
      <c r="GK628" s="13"/>
      <c r="GL628" s="13"/>
      <c r="GM628" s="13"/>
      <c r="GN628" s="13"/>
      <c r="GO628" s="13"/>
      <c r="GP628" s="13"/>
      <c r="GQ628" s="13"/>
      <c r="GR628" s="13"/>
      <c r="GS628" s="13"/>
      <c r="GT628" s="13"/>
      <c r="GU628" s="13"/>
      <c r="GV628" s="13"/>
      <c r="GW628" s="13"/>
      <c r="GX628" s="13"/>
      <c r="GY628" s="13"/>
      <c r="GZ628" s="13"/>
      <c r="HA628" s="13"/>
      <c r="HB628" s="13"/>
      <c r="HC628" s="13"/>
      <c r="HD628" s="13"/>
      <c r="HE628" s="13"/>
      <c r="HF628" s="13"/>
      <c r="HG628" s="13"/>
      <c r="HH628" s="13"/>
      <c r="HI628" s="13"/>
      <c r="HJ628" s="13"/>
      <c r="HK628" s="13"/>
      <c r="HL628" s="13"/>
      <c r="HM628" s="13"/>
      <c r="HN628" s="13"/>
      <c r="HO628" s="13"/>
      <c r="HP628" s="13"/>
      <c r="HQ628" s="13"/>
      <c r="HR628" s="13"/>
      <c r="HS628" s="13"/>
      <c r="HT628" s="13"/>
      <c r="HU628" s="13"/>
      <c r="HV628" s="13"/>
      <c r="HW628" s="13"/>
      <c r="HX628" s="13"/>
      <c r="HY628" s="13"/>
      <c r="HZ628" s="13"/>
      <c r="IA628" s="13"/>
      <c r="IB628" s="13"/>
      <c r="IC628" s="13"/>
      <c r="ID628" s="13"/>
      <c r="IE628" s="13"/>
      <c r="IF628" s="13"/>
      <c r="IG628" s="13"/>
      <c r="IH628" s="13"/>
      <c r="II628" s="13"/>
      <c r="IJ628" s="13"/>
      <c r="IK628" s="13"/>
      <c r="IL628" s="13"/>
      <c r="IM628" s="13"/>
      <c r="IN628" s="13"/>
      <c r="IO628" s="13"/>
      <c r="IP628" s="13"/>
      <c r="IQ628" s="13"/>
      <c r="IR628" s="13"/>
      <c r="IS628" s="13"/>
      <c r="IT628" s="13"/>
      <c r="IU628" s="13"/>
      <c r="IV628" s="13"/>
    </row>
    <row r="629" spans="1:256" s="18" customFormat="1" ht="47.25" customHeight="1" x14ac:dyDescent="0.25">
      <c r="A629" s="194"/>
      <c r="B629" s="250"/>
      <c r="C629" s="225"/>
      <c r="D629" s="199"/>
      <c r="E629" s="135" t="s">
        <v>243</v>
      </c>
      <c r="F629" s="115" t="s">
        <v>108</v>
      </c>
      <c r="G629" s="144" t="s">
        <v>1355</v>
      </c>
      <c r="H629" s="203"/>
      <c r="I629" s="203"/>
      <c r="J629" s="203"/>
      <c r="K629" s="203"/>
      <c r="L629" s="203"/>
      <c r="M629" s="203"/>
      <c r="N629" s="175"/>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c r="EY629" s="13"/>
      <c r="EZ629" s="13"/>
      <c r="FA629" s="13"/>
      <c r="FB629" s="13"/>
      <c r="FC629" s="13"/>
      <c r="FD629" s="13"/>
      <c r="FE629" s="13"/>
      <c r="FF629" s="13"/>
      <c r="FG629" s="13"/>
      <c r="FH629" s="13"/>
      <c r="FI629" s="13"/>
      <c r="FJ629" s="13"/>
      <c r="FK629" s="13"/>
      <c r="FL629" s="13"/>
      <c r="FM629" s="13"/>
      <c r="FN629" s="13"/>
      <c r="FO629" s="13"/>
      <c r="FP629" s="13"/>
      <c r="FQ629" s="13"/>
      <c r="FR629" s="13"/>
      <c r="FS629" s="13"/>
      <c r="FT629" s="13"/>
      <c r="FU629" s="13"/>
      <c r="FV629" s="13"/>
      <c r="FW629" s="13"/>
      <c r="FX629" s="13"/>
      <c r="FY629" s="13"/>
      <c r="FZ629" s="13"/>
      <c r="GA629" s="13"/>
      <c r="GB629" s="13"/>
      <c r="GC629" s="13"/>
      <c r="GD629" s="13"/>
      <c r="GE629" s="13"/>
      <c r="GF629" s="13"/>
      <c r="GG629" s="13"/>
      <c r="GH629" s="13"/>
      <c r="GI629" s="13"/>
      <c r="GJ629" s="13"/>
      <c r="GK629" s="13"/>
      <c r="GL629" s="13"/>
      <c r="GM629" s="13"/>
      <c r="GN629" s="13"/>
      <c r="GO629" s="13"/>
      <c r="GP629" s="13"/>
      <c r="GQ629" s="13"/>
      <c r="GR629" s="13"/>
      <c r="GS629" s="13"/>
      <c r="GT629" s="13"/>
      <c r="GU629" s="13"/>
      <c r="GV629" s="13"/>
      <c r="GW629" s="13"/>
      <c r="GX629" s="13"/>
      <c r="GY629" s="13"/>
      <c r="GZ629" s="13"/>
      <c r="HA629" s="13"/>
      <c r="HB629" s="13"/>
      <c r="HC629" s="13"/>
      <c r="HD629" s="13"/>
      <c r="HE629" s="13"/>
      <c r="HF629" s="13"/>
      <c r="HG629" s="13"/>
      <c r="HH629" s="13"/>
      <c r="HI629" s="13"/>
      <c r="HJ629" s="13"/>
      <c r="HK629" s="13"/>
      <c r="HL629" s="13"/>
      <c r="HM629" s="13"/>
      <c r="HN629" s="13"/>
      <c r="HO629" s="13"/>
      <c r="HP629" s="13"/>
      <c r="HQ629" s="13"/>
      <c r="HR629" s="13"/>
      <c r="HS629" s="13"/>
      <c r="HT629" s="13"/>
      <c r="HU629" s="13"/>
      <c r="HV629" s="13"/>
      <c r="HW629" s="13"/>
      <c r="HX629" s="13"/>
      <c r="HY629" s="13"/>
      <c r="HZ629" s="13"/>
      <c r="IA629" s="13"/>
      <c r="IB629" s="13"/>
      <c r="IC629" s="13"/>
      <c r="ID629" s="13"/>
      <c r="IE629" s="13"/>
      <c r="IF629" s="13"/>
      <c r="IG629" s="13"/>
      <c r="IH629" s="13"/>
      <c r="II629" s="13"/>
      <c r="IJ629" s="13"/>
      <c r="IK629" s="13"/>
      <c r="IL629" s="13"/>
      <c r="IM629" s="13"/>
      <c r="IN629" s="13"/>
      <c r="IO629" s="13"/>
      <c r="IP629" s="13"/>
      <c r="IQ629" s="13"/>
      <c r="IR629" s="13"/>
      <c r="IS629" s="13"/>
      <c r="IT629" s="13"/>
      <c r="IU629" s="13"/>
      <c r="IV629" s="13"/>
    </row>
    <row r="630" spans="1:256" s="18" customFormat="1" ht="23.45" customHeight="1" x14ac:dyDescent="0.25">
      <c r="A630" s="194"/>
      <c r="B630" s="250"/>
      <c r="C630" s="223" t="s">
        <v>826</v>
      </c>
      <c r="D630" s="198" t="s">
        <v>105</v>
      </c>
      <c r="E630" s="265" t="s">
        <v>57</v>
      </c>
      <c r="F630" s="195" t="s">
        <v>115</v>
      </c>
      <c r="G630" s="308" t="s">
        <v>210</v>
      </c>
      <c r="H630" s="201">
        <v>25944.5</v>
      </c>
      <c r="I630" s="201">
        <v>24466.5</v>
      </c>
      <c r="J630" s="201">
        <v>25348.3</v>
      </c>
      <c r="K630" s="201">
        <v>25282.1</v>
      </c>
      <c r="L630" s="201">
        <v>25347.4</v>
      </c>
      <c r="M630" s="201">
        <v>25412.5</v>
      </c>
      <c r="N630" s="173" t="s">
        <v>1326</v>
      </c>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c r="EY630" s="13"/>
      <c r="EZ630" s="13"/>
      <c r="FA630" s="13"/>
      <c r="FB630" s="13"/>
      <c r="FC630" s="13"/>
      <c r="FD630" s="13"/>
      <c r="FE630" s="13"/>
      <c r="FF630" s="13"/>
      <c r="FG630" s="13"/>
      <c r="FH630" s="13"/>
      <c r="FI630" s="13"/>
      <c r="FJ630" s="13"/>
      <c r="FK630" s="13"/>
      <c r="FL630" s="13"/>
      <c r="FM630" s="13"/>
      <c r="FN630" s="13"/>
      <c r="FO630" s="13"/>
      <c r="FP630" s="13"/>
      <c r="FQ630" s="13"/>
      <c r="FR630" s="13"/>
      <c r="FS630" s="13"/>
      <c r="FT630" s="13"/>
      <c r="FU630" s="13"/>
      <c r="FV630" s="13"/>
      <c r="FW630" s="13"/>
      <c r="FX630" s="13"/>
      <c r="FY630" s="13"/>
      <c r="FZ630" s="13"/>
      <c r="GA630" s="13"/>
      <c r="GB630" s="13"/>
      <c r="GC630" s="13"/>
      <c r="GD630" s="13"/>
      <c r="GE630" s="13"/>
      <c r="GF630" s="13"/>
      <c r="GG630" s="13"/>
      <c r="GH630" s="13"/>
      <c r="GI630" s="13"/>
      <c r="GJ630" s="13"/>
      <c r="GK630" s="13"/>
      <c r="GL630" s="13"/>
      <c r="GM630" s="13"/>
      <c r="GN630" s="13"/>
      <c r="GO630" s="13"/>
      <c r="GP630" s="13"/>
      <c r="GQ630" s="13"/>
      <c r="GR630" s="13"/>
      <c r="GS630" s="13"/>
      <c r="GT630" s="13"/>
      <c r="GU630" s="13"/>
      <c r="GV630" s="13"/>
      <c r="GW630" s="13"/>
      <c r="GX630" s="13"/>
      <c r="GY630" s="13"/>
      <c r="GZ630" s="13"/>
      <c r="HA630" s="13"/>
      <c r="HB630" s="13"/>
      <c r="HC630" s="13"/>
      <c r="HD630" s="13"/>
      <c r="HE630" s="13"/>
      <c r="HF630" s="13"/>
      <c r="HG630" s="13"/>
      <c r="HH630" s="13"/>
      <c r="HI630" s="13"/>
      <c r="HJ630" s="13"/>
      <c r="HK630" s="13"/>
      <c r="HL630" s="13"/>
      <c r="HM630" s="13"/>
      <c r="HN630" s="13"/>
      <c r="HO630" s="13"/>
      <c r="HP630" s="13"/>
      <c r="HQ630" s="13"/>
      <c r="HR630" s="13"/>
      <c r="HS630" s="13"/>
      <c r="HT630" s="13"/>
      <c r="HU630" s="13"/>
      <c r="HV630" s="13"/>
      <c r="HW630" s="13"/>
      <c r="HX630" s="13"/>
      <c r="HY630" s="13"/>
      <c r="HZ630" s="13"/>
      <c r="IA630" s="13"/>
      <c r="IB630" s="13"/>
      <c r="IC630" s="13"/>
      <c r="ID630" s="13"/>
      <c r="IE630" s="13"/>
      <c r="IF630" s="13"/>
      <c r="IG630" s="13"/>
      <c r="IH630" s="13"/>
      <c r="II630" s="13"/>
      <c r="IJ630" s="13"/>
      <c r="IK630" s="13"/>
      <c r="IL630" s="13"/>
      <c r="IM630" s="13"/>
      <c r="IN630" s="13"/>
      <c r="IO630" s="13"/>
      <c r="IP630" s="13"/>
      <c r="IQ630" s="13"/>
      <c r="IR630" s="13"/>
      <c r="IS630" s="13"/>
      <c r="IT630" s="13"/>
      <c r="IU630" s="13"/>
      <c r="IV630" s="13"/>
    </row>
    <row r="631" spans="1:256" s="18" customFormat="1" ht="12.6" customHeight="1" x14ac:dyDescent="0.25">
      <c r="A631" s="194"/>
      <c r="B631" s="250"/>
      <c r="C631" s="224"/>
      <c r="D631" s="210"/>
      <c r="E631" s="266"/>
      <c r="F631" s="195"/>
      <c r="G631" s="308"/>
      <c r="H631" s="202"/>
      <c r="I631" s="202"/>
      <c r="J631" s="202"/>
      <c r="K631" s="202"/>
      <c r="L631" s="202"/>
      <c r="M631" s="202"/>
      <c r="N631" s="174"/>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c r="EY631" s="13"/>
      <c r="EZ631" s="13"/>
      <c r="FA631" s="13"/>
      <c r="FB631" s="13"/>
      <c r="FC631" s="13"/>
      <c r="FD631" s="13"/>
      <c r="FE631" s="13"/>
      <c r="FF631" s="13"/>
      <c r="FG631" s="13"/>
      <c r="FH631" s="13"/>
      <c r="FI631" s="13"/>
      <c r="FJ631" s="13"/>
      <c r="FK631" s="13"/>
      <c r="FL631" s="13"/>
      <c r="FM631" s="13"/>
      <c r="FN631" s="13"/>
      <c r="FO631" s="13"/>
      <c r="FP631" s="13"/>
      <c r="FQ631" s="13"/>
      <c r="FR631" s="13"/>
      <c r="FS631" s="13"/>
      <c r="FT631" s="13"/>
      <c r="FU631" s="13"/>
      <c r="FV631" s="13"/>
      <c r="FW631" s="13"/>
      <c r="FX631" s="13"/>
      <c r="FY631" s="13"/>
      <c r="FZ631" s="13"/>
      <c r="GA631" s="13"/>
      <c r="GB631" s="13"/>
      <c r="GC631" s="13"/>
      <c r="GD631" s="13"/>
      <c r="GE631" s="13"/>
      <c r="GF631" s="13"/>
      <c r="GG631" s="13"/>
      <c r="GH631" s="13"/>
      <c r="GI631" s="13"/>
      <c r="GJ631" s="13"/>
      <c r="GK631" s="13"/>
      <c r="GL631" s="13"/>
      <c r="GM631" s="13"/>
      <c r="GN631" s="13"/>
      <c r="GO631" s="13"/>
      <c r="GP631" s="13"/>
      <c r="GQ631" s="13"/>
      <c r="GR631" s="13"/>
      <c r="GS631" s="13"/>
      <c r="GT631" s="13"/>
      <c r="GU631" s="13"/>
      <c r="GV631" s="13"/>
      <c r="GW631" s="13"/>
      <c r="GX631" s="13"/>
      <c r="GY631" s="13"/>
      <c r="GZ631" s="13"/>
      <c r="HA631" s="13"/>
      <c r="HB631" s="13"/>
      <c r="HC631" s="13"/>
      <c r="HD631" s="13"/>
      <c r="HE631" s="13"/>
      <c r="HF631" s="13"/>
      <c r="HG631" s="13"/>
      <c r="HH631" s="13"/>
      <c r="HI631" s="13"/>
      <c r="HJ631" s="13"/>
      <c r="HK631" s="13"/>
      <c r="HL631" s="13"/>
      <c r="HM631" s="13"/>
      <c r="HN631" s="13"/>
      <c r="HO631" s="13"/>
      <c r="HP631" s="13"/>
      <c r="HQ631" s="13"/>
      <c r="HR631" s="13"/>
      <c r="HS631" s="13"/>
      <c r="HT631" s="13"/>
      <c r="HU631" s="13"/>
      <c r="HV631" s="13"/>
      <c r="HW631" s="13"/>
      <c r="HX631" s="13"/>
      <c r="HY631" s="13"/>
      <c r="HZ631" s="13"/>
      <c r="IA631" s="13"/>
      <c r="IB631" s="13"/>
      <c r="IC631" s="13"/>
      <c r="ID631" s="13"/>
      <c r="IE631" s="13"/>
      <c r="IF631" s="13"/>
      <c r="IG631" s="13"/>
      <c r="IH631" s="13"/>
      <c r="II631" s="13"/>
      <c r="IJ631" s="13"/>
      <c r="IK631" s="13"/>
      <c r="IL631" s="13"/>
      <c r="IM631" s="13"/>
      <c r="IN631" s="13"/>
      <c r="IO631" s="13"/>
      <c r="IP631" s="13"/>
      <c r="IQ631" s="13"/>
      <c r="IR631" s="13"/>
      <c r="IS631" s="13"/>
      <c r="IT631" s="13"/>
      <c r="IU631" s="13"/>
      <c r="IV631" s="13"/>
    </row>
    <row r="632" spans="1:256" s="18" customFormat="1" ht="60" customHeight="1" x14ac:dyDescent="0.25">
      <c r="A632" s="194"/>
      <c r="B632" s="250"/>
      <c r="C632" s="224"/>
      <c r="D632" s="210"/>
      <c r="E632" s="135" t="s">
        <v>1399</v>
      </c>
      <c r="F632" s="115" t="s">
        <v>115</v>
      </c>
      <c r="G632" s="115" t="s">
        <v>1358</v>
      </c>
      <c r="H632" s="202"/>
      <c r="I632" s="202"/>
      <c r="J632" s="202"/>
      <c r="K632" s="202"/>
      <c r="L632" s="202"/>
      <c r="M632" s="202"/>
      <c r="N632" s="174"/>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c r="EY632" s="13"/>
      <c r="EZ632" s="13"/>
      <c r="FA632" s="13"/>
      <c r="FB632" s="13"/>
      <c r="FC632" s="13"/>
      <c r="FD632" s="13"/>
      <c r="FE632" s="13"/>
      <c r="FF632" s="13"/>
      <c r="FG632" s="13"/>
      <c r="FH632" s="13"/>
      <c r="FI632" s="13"/>
      <c r="FJ632" s="13"/>
      <c r="FK632" s="13"/>
      <c r="FL632" s="13"/>
      <c r="FM632" s="13"/>
      <c r="FN632" s="13"/>
      <c r="FO632" s="13"/>
      <c r="FP632" s="13"/>
      <c r="FQ632" s="13"/>
      <c r="FR632" s="13"/>
      <c r="FS632" s="13"/>
      <c r="FT632" s="13"/>
      <c r="FU632" s="13"/>
      <c r="FV632" s="13"/>
      <c r="FW632" s="13"/>
      <c r="FX632" s="13"/>
      <c r="FY632" s="13"/>
      <c r="FZ632" s="13"/>
      <c r="GA632" s="13"/>
      <c r="GB632" s="13"/>
      <c r="GC632" s="13"/>
      <c r="GD632" s="13"/>
      <c r="GE632" s="13"/>
      <c r="GF632" s="13"/>
      <c r="GG632" s="13"/>
      <c r="GH632" s="13"/>
      <c r="GI632" s="13"/>
      <c r="GJ632" s="13"/>
      <c r="GK632" s="13"/>
      <c r="GL632" s="13"/>
      <c r="GM632" s="13"/>
      <c r="GN632" s="13"/>
      <c r="GO632" s="13"/>
      <c r="GP632" s="13"/>
      <c r="GQ632" s="13"/>
      <c r="GR632" s="13"/>
      <c r="GS632" s="13"/>
      <c r="GT632" s="13"/>
      <c r="GU632" s="13"/>
      <c r="GV632" s="13"/>
      <c r="GW632" s="13"/>
      <c r="GX632" s="13"/>
      <c r="GY632" s="13"/>
      <c r="GZ632" s="13"/>
      <c r="HA632" s="13"/>
      <c r="HB632" s="13"/>
      <c r="HC632" s="13"/>
      <c r="HD632" s="13"/>
      <c r="HE632" s="13"/>
      <c r="HF632" s="13"/>
      <c r="HG632" s="13"/>
      <c r="HH632" s="13"/>
      <c r="HI632" s="13"/>
      <c r="HJ632" s="13"/>
      <c r="HK632" s="13"/>
      <c r="HL632" s="13"/>
      <c r="HM632" s="13"/>
      <c r="HN632" s="13"/>
      <c r="HO632" s="13"/>
      <c r="HP632" s="13"/>
      <c r="HQ632" s="13"/>
      <c r="HR632" s="13"/>
      <c r="HS632" s="13"/>
      <c r="HT632" s="13"/>
      <c r="HU632" s="13"/>
      <c r="HV632" s="13"/>
      <c r="HW632" s="13"/>
      <c r="HX632" s="13"/>
      <c r="HY632" s="13"/>
      <c r="HZ632" s="13"/>
      <c r="IA632" s="13"/>
      <c r="IB632" s="13"/>
      <c r="IC632" s="13"/>
      <c r="ID632" s="13"/>
      <c r="IE632" s="13"/>
      <c r="IF632" s="13"/>
      <c r="IG632" s="13"/>
      <c r="IH632" s="13"/>
      <c r="II632" s="13"/>
      <c r="IJ632" s="13"/>
      <c r="IK632" s="13"/>
      <c r="IL632" s="13"/>
      <c r="IM632" s="13"/>
      <c r="IN632" s="13"/>
      <c r="IO632" s="13"/>
      <c r="IP632" s="13"/>
      <c r="IQ632" s="13"/>
      <c r="IR632" s="13"/>
      <c r="IS632" s="13"/>
      <c r="IT632" s="13"/>
      <c r="IU632" s="13"/>
      <c r="IV632" s="13"/>
    </row>
    <row r="633" spans="1:256" s="18" customFormat="1" ht="47.25" customHeight="1" x14ac:dyDescent="0.25">
      <c r="A633" s="194"/>
      <c r="B633" s="250"/>
      <c r="C633" s="224"/>
      <c r="D633" s="210"/>
      <c r="E633" s="93" t="s">
        <v>1400</v>
      </c>
      <c r="F633" s="115" t="s">
        <v>115</v>
      </c>
      <c r="G633" s="159" t="s">
        <v>1401</v>
      </c>
      <c r="H633" s="202"/>
      <c r="I633" s="202"/>
      <c r="J633" s="202"/>
      <c r="K633" s="202"/>
      <c r="L633" s="202"/>
      <c r="M633" s="202"/>
      <c r="N633" s="174"/>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c r="EY633" s="13"/>
      <c r="EZ633" s="13"/>
      <c r="FA633" s="13"/>
      <c r="FB633" s="13"/>
      <c r="FC633" s="13"/>
      <c r="FD633" s="13"/>
      <c r="FE633" s="13"/>
      <c r="FF633" s="13"/>
      <c r="FG633" s="13"/>
      <c r="FH633" s="13"/>
      <c r="FI633" s="13"/>
      <c r="FJ633" s="13"/>
      <c r="FK633" s="13"/>
      <c r="FL633" s="13"/>
      <c r="FM633" s="13"/>
      <c r="FN633" s="13"/>
      <c r="FO633" s="13"/>
      <c r="FP633" s="13"/>
      <c r="FQ633" s="13"/>
      <c r="FR633" s="13"/>
      <c r="FS633" s="13"/>
      <c r="FT633" s="13"/>
      <c r="FU633" s="13"/>
      <c r="FV633" s="13"/>
      <c r="FW633" s="13"/>
      <c r="FX633" s="13"/>
      <c r="FY633" s="13"/>
      <c r="FZ633" s="13"/>
      <c r="GA633" s="13"/>
      <c r="GB633" s="13"/>
      <c r="GC633" s="13"/>
      <c r="GD633" s="13"/>
      <c r="GE633" s="13"/>
      <c r="GF633" s="13"/>
      <c r="GG633" s="13"/>
      <c r="GH633" s="13"/>
      <c r="GI633" s="13"/>
      <c r="GJ633" s="13"/>
      <c r="GK633" s="13"/>
      <c r="GL633" s="13"/>
      <c r="GM633" s="13"/>
      <c r="GN633" s="13"/>
      <c r="GO633" s="13"/>
      <c r="GP633" s="13"/>
      <c r="GQ633" s="13"/>
      <c r="GR633" s="13"/>
      <c r="GS633" s="13"/>
      <c r="GT633" s="13"/>
      <c r="GU633" s="13"/>
      <c r="GV633" s="13"/>
      <c r="GW633" s="13"/>
      <c r="GX633" s="13"/>
      <c r="GY633" s="13"/>
      <c r="GZ633" s="13"/>
      <c r="HA633" s="13"/>
      <c r="HB633" s="13"/>
      <c r="HC633" s="13"/>
      <c r="HD633" s="13"/>
      <c r="HE633" s="13"/>
      <c r="HF633" s="13"/>
      <c r="HG633" s="13"/>
      <c r="HH633" s="13"/>
      <c r="HI633" s="13"/>
      <c r="HJ633" s="13"/>
      <c r="HK633" s="13"/>
      <c r="HL633" s="13"/>
      <c r="HM633" s="13"/>
      <c r="HN633" s="13"/>
      <c r="HO633" s="13"/>
      <c r="HP633" s="13"/>
      <c r="HQ633" s="13"/>
      <c r="HR633" s="13"/>
      <c r="HS633" s="13"/>
      <c r="HT633" s="13"/>
      <c r="HU633" s="13"/>
      <c r="HV633" s="13"/>
      <c r="HW633" s="13"/>
      <c r="HX633" s="13"/>
      <c r="HY633" s="13"/>
      <c r="HZ633" s="13"/>
      <c r="IA633" s="13"/>
      <c r="IB633" s="13"/>
      <c r="IC633" s="13"/>
      <c r="ID633" s="13"/>
      <c r="IE633" s="13"/>
      <c r="IF633" s="13"/>
      <c r="IG633" s="13"/>
      <c r="IH633" s="13"/>
      <c r="II633" s="13"/>
      <c r="IJ633" s="13"/>
      <c r="IK633" s="13"/>
      <c r="IL633" s="13"/>
      <c r="IM633" s="13"/>
      <c r="IN633" s="13"/>
      <c r="IO633" s="13"/>
      <c r="IP633" s="13"/>
      <c r="IQ633" s="13"/>
      <c r="IR633" s="13"/>
      <c r="IS633" s="13"/>
      <c r="IT633" s="13"/>
      <c r="IU633" s="13"/>
      <c r="IV633" s="13"/>
    </row>
    <row r="634" spans="1:256" s="18" customFormat="1" ht="61.5" customHeight="1" x14ac:dyDescent="0.25">
      <c r="A634" s="194"/>
      <c r="B634" s="250"/>
      <c r="C634" s="224"/>
      <c r="D634" s="210"/>
      <c r="E634" s="135" t="s">
        <v>1403</v>
      </c>
      <c r="F634" s="115" t="s">
        <v>115</v>
      </c>
      <c r="G634" s="144" t="s">
        <v>655</v>
      </c>
      <c r="H634" s="202"/>
      <c r="I634" s="202"/>
      <c r="J634" s="202"/>
      <c r="K634" s="202"/>
      <c r="L634" s="202"/>
      <c r="M634" s="202"/>
      <c r="N634" s="174"/>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c r="EY634" s="13"/>
      <c r="EZ634" s="13"/>
      <c r="FA634" s="13"/>
      <c r="FB634" s="13"/>
      <c r="FC634" s="13"/>
      <c r="FD634" s="13"/>
      <c r="FE634" s="13"/>
      <c r="FF634" s="13"/>
      <c r="FG634" s="13"/>
      <c r="FH634" s="13"/>
      <c r="FI634" s="13"/>
      <c r="FJ634" s="13"/>
      <c r="FK634" s="13"/>
      <c r="FL634" s="13"/>
      <c r="FM634" s="13"/>
      <c r="FN634" s="13"/>
      <c r="FO634" s="13"/>
      <c r="FP634" s="13"/>
      <c r="FQ634" s="13"/>
      <c r="FR634" s="13"/>
      <c r="FS634" s="13"/>
      <c r="FT634" s="13"/>
      <c r="FU634" s="13"/>
      <c r="FV634" s="13"/>
      <c r="FW634" s="13"/>
      <c r="FX634" s="13"/>
      <c r="FY634" s="13"/>
      <c r="FZ634" s="13"/>
      <c r="GA634" s="13"/>
      <c r="GB634" s="13"/>
      <c r="GC634" s="13"/>
      <c r="GD634" s="13"/>
      <c r="GE634" s="13"/>
      <c r="GF634" s="13"/>
      <c r="GG634" s="13"/>
      <c r="GH634" s="13"/>
      <c r="GI634" s="13"/>
      <c r="GJ634" s="13"/>
      <c r="GK634" s="13"/>
      <c r="GL634" s="13"/>
      <c r="GM634" s="13"/>
      <c r="GN634" s="13"/>
      <c r="GO634" s="13"/>
      <c r="GP634" s="13"/>
      <c r="GQ634" s="13"/>
      <c r="GR634" s="13"/>
      <c r="GS634" s="13"/>
      <c r="GT634" s="13"/>
      <c r="GU634" s="13"/>
      <c r="GV634" s="13"/>
      <c r="GW634" s="13"/>
      <c r="GX634" s="13"/>
      <c r="GY634" s="13"/>
      <c r="GZ634" s="13"/>
      <c r="HA634" s="13"/>
      <c r="HB634" s="13"/>
      <c r="HC634" s="13"/>
      <c r="HD634" s="13"/>
      <c r="HE634" s="13"/>
      <c r="HF634" s="13"/>
      <c r="HG634" s="13"/>
      <c r="HH634" s="13"/>
      <c r="HI634" s="13"/>
      <c r="HJ634" s="13"/>
      <c r="HK634" s="13"/>
      <c r="HL634" s="13"/>
      <c r="HM634" s="13"/>
      <c r="HN634" s="13"/>
      <c r="HO634" s="13"/>
      <c r="HP634" s="13"/>
      <c r="HQ634" s="13"/>
      <c r="HR634" s="13"/>
      <c r="HS634" s="13"/>
      <c r="HT634" s="13"/>
      <c r="HU634" s="13"/>
      <c r="HV634" s="13"/>
      <c r="HW634" s="13"/>
      <c r="HX634" s="13"/>
      <c r="HY634" s="13"/>
      <c r="HZ634" s="13"/>
      <c r="IA634" s="13"/>
      <c r="IB634" s="13"/>
      <c r="IC634" s="13"/>
      <c r="ID634" s="13"/>
      <c r="IE634" s="13"/>
      <c r="IF634" s="13"/>
      <c r="IG634" s="13"/>
      <c r="IH634" s="13"/>
      <c r="II634" s="13"/>
      <c r="IJ634" s="13"/>
      <c r="IK634" s="13"/>
      <c r="IL634" s="13"/>
      <c r="IM634" s="13"/>
      <c r="IN634" s="13"/>
      <c r="IO634" s="13"/>
      <c r="IP634" s="13"/>
      <c r="IQ634" s="13"/>
      <c r="IR634" s="13"/>
      <c r="IS634" s="13"/>
      <c r="IT634" s="13"/>
      <c r="IU634" s="13"/>
      <c r="IV634" s="13"/>
    </row>
    <row r="635" spans="1:256" s="18" customFormat="1" ht="37.15" customHeight="1" x14ac:dyDescent="0.25">
      <c r="A635" s="194"/>
      <c r="B635" s="250"/>
      <c r="C635" s="224"/>
      <c r="D635" s="210"/>
      <c r="E635" s="135" t="s">
        <v>1404</v>
      </c>
      <c r="F635" s="115" t="s">
        <v>115</v>
      </c>
      <c r="G635" s="144" t="s">
        <v>656</v>
      </c>
      <c r="H635" s="202"/>
      <c r="I635" s="202"/>
      <c r="J635" s="202"/>
      <c r="K635" s="202"/>
      <c r="L635" s="202"/>
      <c r="M635" s="202"/>
      <c r="N635" s="174"/>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c r="EY635" s="13"/>
      <c r="EZ635" s="13"/>
      <c r="FA635" s="13"/>
      <c r="FB635" s="13"/>
      <c r="FC635" s="13"/>
      <c r="FD635" s="13"/>
      <c r="FE635" s="13"/>
      <c r="FF635" s="13"/>
      <c r="FG635" s="13"/>
      <c r="FH635" s="13"/>
      <c r="FI635" s="13"/>
      <c r="FJ635" s="13"/>
      <c r="FK635" s="13"/>
      <c r="FL635" s="13"/>
      <c r="FM635" s="13"/>
      <c r="FN635" s="13"/>
      <c r="FO635" s="13"/>
      <c r="FP635" s="13"/>
      <c r="FQ635" s="13"/>
      <c r="FR635" s="13"/>
      <c r="FS635" s="13"/>
      <c r="FT635" s="13"/>
      <c r="FU635" s="13"/>
      <c r="FV635" s="13"/>
      <c r="FW635" s="13"/>
      <c r="FX635" s="13"/>
      <c r="FY635" s="13"/>
      <c r="FZ635" s="13"/>
      <c r="GA635" s="13"/>
      <c r="GB635" s="13"/>
      <c r="GC635" s="13"/>
      <c r="GD635" s="13"/>
      <c r="GE635" s="13"/>
      <c r="GF635" s="13"/>
      <c r="GG635" s="13"/>
      <c r="GH635" s="13"/>
      <c r="GI635" s="13"/>
      <c r="GJ635" s="13"/>
      <c r="GK635" s="13"/>
      <c r="GL635" s="13"/>
      <c r="GM635" s="13"/>
      <c r="GN635" s="13"/>
      <c r="GO635" s="13"/>
      <c r="GP635" s="13"/>
      <c r="GQ635" s="13"/>
      <c r="GR635" s="13"/>
      <c r="GS635" s="13"/>
      <c r="GT635" s="13"/>
      <c r="GU635" s="13"/>
      <c r="GV635" s="13"/>
      <c r="GW635" s="13"/>
      <c r="GX635" s="13"/>
      <c r="GY635" s="13"/>
      <c r="GZ635" s="13"/>
      <c r="HA635" s="13"/>
      <c r="HB635" s="13"/>
      <c r="HC635" s="13"/>
      <c r="HD635" s="13"/>
      <c r="HE635" s="13"/>
      <c r="HF635" s="13"/>
      <c r="HG635" s="13"/>
      <c r="HH635" s="13"/>
      <c r="HI635" s="13"/>
      <c r="HJ635" s="13"/>
      <c r="HK635" s="13"/>
      <c r="HL635" s="13"/>
      <c r="HM635" s="13"/>
      <c r="HN635" s="13"/>
      <c r="HO635" s="13"/>
      <c r="HP635" s="13"/>
      <c r="HQ635" s="13"/>
      <c r="HR635" s="13"/>
      <c r="HS635" s="13"/>
      <c r="HT635" s="13"/>
      <c r="HU635" s="13"/>
      <c r="HV635" s="13"/>
      <c r="HW635" s="13"/>
      <c r="HX635" s="13"/>
      <c r="HY635" s="13"/>
      <c r="HZ635" s="13"/>
      <c r="IA635" s="13"/>
      <c r="IB635" s="13"/>
      <c r="IC635" s="13"/>
      <c r="ID635" s="13"/>
      <c r="IE635" s="13"/>
      <c r="IF635" s="13"/>
      <c r="IG635" s="13"/>
      <c r="IH635" s="13"/>
      <c r="II635" s="13"/>
      <c r="IJ635" s="13"/>
      <c r="IK635" s="13"/>
      <c r="IL635" s="13"/>
      <c r="IM635" s="13"/>
      <c r="IN635" s="13"/>
      <c r="IO635" s="13"/>
      <c r="IP635" s="13"/>
      <c r="IQ635" s="13"/>
      <c r="IR635" s="13"/>
      <c r="IS635" s="13"/>
      <c r="IT635" s="13"/>
      <c r="IU635" s="13"/>
      <c r="IV635" s="13"/>
    </row>
    <row r="636" spans="1:256" s="18" customFormat="1" ht="31.5" customHeight="1" x14ac:dyDescent="0.25">
      <c r="A636" s="194"/>
      <c r="B636" s="250"/>
      <c r="C636" s="224"/>
      <c r="D636" s="210"/>
      <c r="E636" s="135" t="s">
        <v>1371</v>
      </c>
      <c r="F636" s="115" t="s">
        <v>115</v>
      </c>
      <c r="G636" s="115" t="s">
        <v>486</v>
      </c>
      <c r="H636" s="202"/>
      <c r="I636" s="202"/>
      <c r="J636" s="202"/>
      <c r="K636" s="202"/>
      <c r="L636" s="202"/>
      <c r="M636" s="202"/>
      <c r="N636" s="174"/>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c r="EY636" s="13"/>
      <c r="EZ636" s="13"/>
      <c r="FA636" s="13"/>
      <c r="FB636" s="13"/>
      <c r="FC636" s="13"/>
      <c r="FD636" s="13"/>
      <c r="FE636" s="13"/>
      <c r="FF636" s="13"/>
      <c r="FG636" s="13"/>
      <c r="FH636" s="13"/>
      <c r="FI636" s="13"/>
      <c r="FJ636" s="13"/>
      <c r="FK636" s="13"/>
      <c r="FL636" s="13"/>
      <c r="FM636" s="13"/>
      <c r="FN636" s="13"/>
      <c r="FO636" s="13"/>
      <c r="FP636" s="13"/>
      <c r="FQ636" s="13"/>
      <c r="FR636" s="13"/>
      <c r="FS636" s="13"/>
      <c r="FT636" s="13"/>
      <c r="FU636" s="13"/>
      <c r="FV636" s="13"/>
      <c r="FW636" s="13"/>
      <c r="FX636" s="13"/>
      <c r="FY636" s="13"/>
      <c r="FZ636" s="13"/>
      <c r="GA636" s="13"/>
      <c r="GB636" s="13"/>
      <c r="GC636" s="13"/>
      <c r="GD636" s="13"/>
      <c r="GE636" s="13"/>
      <c r="GF636" s="13"/>
      <c r="GG636" s="13"/>
      <c r="GH636" s="13"/>
      <c r="GI636" s="13"/>
      <c r="GJ636" s="13"/>
      <c r="GK636" s="13"/>
      <c r="GL636" s="13"/>
      <c r="GM636" s="13"/>
      <c r="GN636" s="13"/>
      <c r="GO636" s="13"/>
      <c r="GP636" s="13"/>
      <c r="GQ636" s="13"/>
      <c r="GR636" s="13"/>
      <c r="GS636" s="13"/>
      <c r="GT636" s="13"/>
      <c r="GU636" s="13"/>
      <c r="GV636" s="13"/>
      <c r="GW636" s="13"/>
      <c r="GX636" s="13"/>
      <c r="GY636" s="13"/>
      <c r="GZ636" s="13"/>
      <c r="HA636" s="13"/>
      <c r="HB636" s="13"/>
      <c r="HC636" s="13"/>
      <c r="HD636" s="13"/>
      <c r="HE636" s="13"/>
      <c r="HF636" s="13"/>
      <c r="HG636" s="13"/>
      <c r="HH636" s="13"/>
      <c r="HI636" s="13"/>
      <c r="HJ636" s="13"/>
      <c r="HK636" s="13"/>
      <c r="HL636" s="13"/>
      <c r="HM636" s="13"/>
      <c r="HN636" s="13"/>
      <c r="HO636" s="13"/>
      <c r="HP636" s="13"/>
      <c r="HQ636" s="13"/>
      <c r="HR636" s="13"/>
      <c r="HS636" s="13"/>
      <c r="HT636" s="13"/>
      <c r="HU636" s="13"/>
      <c r="HV636" s="13"/>
      <c r="HW636" s="13"/>
      <c r="HX636" s="13"/>
      <c r="HY636" s="13"/>
      <c r="HZ636" s="13"/>
      <c r="IA636" s="13"/>
      <c r="IB636" s="13"/>
      <c r="IC636" s="13"/>
      <c r="ID636" s="13"/>
      <c r="IE636" s="13"/>
      <c r="IF636" s="13"/>
      <c r="IG636" s="13"/>
      <c r="IH636" s="13"/>
      <c r="II636" s="13"/>
      <c r="IJ636" s="13"/>
      <c r="IK636" s="13"/>
      <c r="IL636" s="13"/>
      <c r="IM636" s="13"/>
      <c r="IN636" s="13"/>
      <c r="IO636" s="13"/>
      <c r="IP636" s="13"/>
      <c r="IQ636" s="13"/>
      <c r="IR636" s="13"/>
      <c r="IS636" s="13"/>
      <c r="IT636" s="13"/>
      <c r="IU636" s="13"/>
      <c r="IV636" s="13"/>
    </row>
    <row r="637" spans="1:256" s="18" customFormat="1" ht="31.5" customHeight="1" x14ac:dyDescent="0.25">
      <c r="A637" s="194"/>
      <c r="B637" s="250"/>
      <c r="C637" s="225"/>
      <c r="D637" s="199"/>
      <c r="E637" s="135" t="s">
        <v>488</v>
      </c>
      <c r="F637" s="115" t="s">
        <v>115</v>
      </c>
      <c r="G637" s="115" t="s">
        <v>489</v>
      </c>
      <c r="H637" s="203"/>
      <c r="I637" s="203"/>
      <c r="J637" s="203"/>
      <c r="K637" s="203"/>
      <c r="L637" s="203"/>
      <c r="M637" s="203"/>
      <c r="N637" s="175"/>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c r="EY637" s="13"/>
      <c r="EZ637" s="13"/>
      <c r="FA637" s="13"/>
      <c r="FB637" s="13"/>
      <c r="FC637" s="13"/>
      <c r="FD637" s="13"/>
      <c r="FE637" s="13"/>
      <c r="FF637" s="13"/>
      <c r="FG637" s="13"/>
      <c r="FH637" s="13"/>
      <c r="FI637" s="13"/>
      <c r="FJ637" s="13"/>
      <c r="FK637" s="13"/>
      <c r="FL637" s="13"/>
      <c r="FM637" s="13"/>
      <c r="FN637" s="13"/>
      <c r="FO637" s="13"/>
      <c r="FP637" s="13"/>
      <c r="FQ637" s="13"/>
      <c r="FR637" s="13"/>
      <c r="FS637" s="13"/>
      <c r="FT637" s="13"/>
      <c r="FU637" s="13"/>
      <c r="FV637" s="13"/>
      <c r="FW637" s="13"/>
      <c r="FX637" s="13"/>
      <c r="FY637" s="13"/>
      <c r="FZ637" s="13"/>
      <c r="GA637" s="13"/>
      <c r="GB637" s="13"/>
      <c r="GC637" s="13"/>
      <c r="GD637" s="13"/>
      <c r="GE637" s="13"/>
      <c r="GF637" s="13"/>
      <c r="GG637" s="13"/>
      <c r="GH637" s="13"/>
      <c r="GI637" s="13"/>
      <c r="GJ637" s="13"/>
      <c r="GK637" s="13"/>
      <c r="GL637" s="13"/>
      <c r="GM637" s="13"/>
      <c r="GN637" s="13"/>
      <c r="GO637" s="13"/>
      <c r="GP637" s="13"/>
      <c r="GQ637" s="13"/>
      <c r="GR637" s="13"/>
      <c r="GS637" s="13"/>
      <c r="GT637" s="13"/>
      <c r="GU637" s="13"/>
      <c r="GV637" s="13"/>
      <c r="GW637" s="13"/>
      <c r="GX637" s="13"/>
      <c r="GY637" s="13"/>
      <c r="GZ637" s="13"/>
      <c r="HA637" s="13"/>
      <c r="HB637" s="13"/>
      <c r="HC637" s="13"/>
      <c r="HD637" s="13"/>
      <c r="HE637" s="13"/>
      <c r="HF637" s="13"/>
      <c r="HG637" s="13"/>
      <c r="HH637" s="13"/>
      <c r="HI637" s="13"/>
      <c r="HJ637" s="13"/>
      <c r="HK637" s="13"/>
      <c r="HL637" s="13"/>
      <c r="HM637" s="13"/>
      <c r="HN637" s="13"/>
      <c r="HO637" s="13"/>
      <c r="HP637" s="13"/>
      <c r="HQ637" s="13"/>
      <c r="HR637" s="13"/>
      <c r="HS637" s="13"/>
      <c r="HT637" s="13"/>
      <c r="HU637" s="13"/>
      <c r="HV637" s="13"/>
      <c r="HW637" s="13"/>
      <c r="HX637" s="13"/>
      <c r="HY637" s="13"/>
      <c r="HZ637" s="13"/>
      <c r="IA637" s="13"/>
      <c r="IB637" s="13"/>
      <c r="IC637" s="13"/>
      <c r="ID637" s="13"/>
      <c r="IE637" s="13"/>
      <c r="IF637" s="13"/>
      <c r="IG637" s="13"/>
      <c r="IH637" s="13"/>
      <c r="II637" s="13"/>
      <c r="IJ637" s="13"/>
      <c r="IK637" s="13"/>
      <c r="IL637" s="13"/>
      <c r="IM637" s="13"/>
      <c r="IN637" s="13"/>
      <c r="IO637" s="13"/>
      <c r="IP637" s="13"/>
      <c r="IQ637" s="13"/>
      <c r="IR637" s="13"/>
      <c r="IS637" s="13"/>
      <c r="IT637" s="13"/>
      <c r="IU637" s="13"/>
      <c r="IV637" s="13"/>
    </row>
    <row r="638" spans="1:256" s="18" customFormat="1" ht="45.6" customHeight="1" x14ac:dyDescent="0.25">
      <c r="A638" s="194"/>
      <c r="B638" s="250"/>
      <c r="C638" s="223" t="s">
        <v>827</v>
      </c>
      <c r="D638" s="324">
        <v>1202</v>
      </c>
      <c r="E638" s="148" t="s">
        <v>930</v>
      </c>
      <c r="F638" s="130" t="s">
        <v>115</v>
      </c>
      <c r="G638" s="130" t="s">
        <v>1355</v>
      </c>
      <c r="H638" s="201">
        <v>23237.1</v>
      </c>
      <c r="I638" s="201">
        <v>22858.1</v>
      </c>
      <c r="J638" s="201">
        <v>24741.8</v>
      </c>
      <c r="K638" s="201">
        <v>24129.8</v>
      </c>
      <c r="L638" s="201">
        <v>24129.8</v>
      </c>
      <c r="M638" s="201">
        <v>24129.8</v>
      </c>
      <c r="N638" s="265" t="s">
        <v>1213</v>
      </c>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c r="EY638" s="13"/>
      <c r="EZ638" s="13"/>
      <c r="FA638" s="13"/>
      <c r="FB638" s="13"/>
      <c r="FC638" s="13"/>
      <c r="FD638" s="13"/>
      <c r="FE638" s="13"/>
      <c r="FF638" s="13"/>
      <c r="FG638" s="13"/>
      <c r="FH638" s="13"/>
      <c r="FI638" s="13"/>
      <c r="FJ638" s="13"/>
      <c r="FK638" s="13"/>
      <c r="FL638" s="13"/>
      <c r="FM638" s="13"/>
      <c r="FN638" s="13"/>
      <c r="FO638" s="13"/>
      <c r="FP638" s="13"/>
      <c r="FQ638" s="13"/>
      <c r="FR638" s="13"/>
      <c r="FS638" s="13"/>
      <c r="FT638" s="13"/>
      <c r="FU638" s="13"/>
      <c r="FV638" s="13"/>
      <c r="FW638" s="13"/>
      <c r="FX638" s="13"/>
      <c r="FY638" s="13"/>
      <c r="FZ638" s="13"/>
      <c r="GA638" s="13"/>
      <c r="GB638" s="13"/>
      <c r="GC638" s="13"/>
      <c r="GD638" s="13"/>
      <c r="GE638" s="13"/>
      <c r="GF638" s="13"/>
      <c r="GG638" s="13"/>
      <c r="GH638" s="13"/>
      <c r="GI638" s="13"/>
      <c r="GJ638" s="13"/>
      <c r="GK638" s="13"/>
      <c r="GL638" s="13"/>
      <c r="GM638" s="13"/>
      <c r="GN638" s="13"/>
      <c r="GO638" s="13"/>
      <c r="GP638" s="13"/>
      <c r="GQ638" s="13"/>
      <c r="GR638" s="13"/>
      <c r="GS638" s="13"/>
      <c r="GT638" s="13"/>
      <c r="GU638" s="13"/>
      <c r="GV638" s="13"/>
      <c r="GW638" s="13"/>
      <c r="GX638" s="13"/>
      <c r="GY638" s="13"/>
      <c r="GZ638" s="13"/>
      <c r="HA638" s="13"/>
      <c r="HB638" s="13"/>
      <c r="HC638" s="13"/>
      <c r="HD638" s="13"/>
      <c r="HE638" s="13"/>
      <c r="HF638" s="13"/>
      <c r="HG638" s="13"/>
      <c r="HH638" s="13"/>
      <c r="HI638" s="13"/>
      <c r="HJ638" s="13"/>
      <c r="HK638" s="13"/>
      <c r="HL638" s="13"/>
      <c r="HM638" s="13"/>
      <c r="HN638" s="13"/>
      <c r="HO638" s="13"/>
      <c r="HP638" s="13"/>
      <c r="HQ638" s="13"/>
      <c r="HR638" s="13"/>
      <c r="HS638" s="13"/>
      <c r="HT638" s="13"/>
      <c r="HU638" s="13"/>
      <c r="HV638" s="13"/>
      <c r="HW638" s="13"/>
      <c r="HX638" s="13"/>
      <c r="HY638" s="13"/>
      <c r="HZ638" s="13"/>
      <c r="IA638" s="13"/>
      <c r="IB638" s="13"/>
      <c r="IC638" s="13"/>
      <c r="ID638" s="13"/>
      <c r="IE638" s="13"/>
      <c r="IF638" s="13"/>
      <c r="IG638" s="13"/>
      <c r="IH638" s="13"/>
      <c r="II638" s="13"/>
      <c r="IJ638" s="13"/>
      <c r="IK638" s="13"/>
      <c r="IL638" s="13"/>
      <c r="IM638" s="13"/>
      <c r="IN638" s="13"/>
      <c r="IO638" s="13"/>
      <c r="IP638" s="13"/>
      <c r="IQ638" s="13"/>
      <c r="IR638" s="13"/>
      <c r="IS638" s="13"/>
      <c r="IT638" s="13"/>
      <c r="IU638" s="13"/>
      <c r="IV638" s="13"/>
    </row>
    <row r="639" spans="1:256" s="18" customFormat="1" ht="31.5" customHeight="1" x14ac:dyDescent="0.25">
      <c r="A639" s="194"/>
      <c r="B639" s="250"/>
      <c r="C639" s="224"/>
      <c r="D639" s="321"/>
      <c r="E639" s="148" t="s">
        <v>642</v>
      </c>
      <c r="F639" s="130" t="s">
        <v>115</v>
      </c>
      <c r="G639" s="130" t="s">
        <v>1084</v>
      </c>
      <c r="H639" s="202"/>
      <c r="I639" s="202"/>
      <c r="J639" s="202"/>
      <c r="K639" s="202"/>
      <c r="L639" s="202"/>
      <c r="M639" s="202"/>
      <c r="N639" s="269"/>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c r="EY639" s="13"/>
      <c r="EZ639" s="13"/>
      <c r="FA639" s="13"/>
      <c r="FB639" s="13"/>
      <c r="FC639" s="13"/>
      <c r="FD639" s="13"/>
      <c r="FE639" s="13"/>
      <c r="FF639" s="13"/>
      <c r="FG639" s="13"/>
      <c r="FH639" s="13"/>
      <c r="FI639" s="13"/>
      <c r="FJ639" s="13"/>
      <c r="FK639" s="13"/>
      <c r="FL639" s="13"/>
      <c r="FM639" s="13"/>
      <c r="FN639" s="13"/>
      <c r="FO639" s="13"/>
      <c r="FP639" s="13"/>
      <c r="FQ639" s="13"/>
      <c r="FR639" s="13"/>
      <c r="FS639" s="13"/>
      <c r="FT639" s="13"/>
      <c r="FU639" s="13"/>
      <c r="FV639" s="13"/>
      <c r="FW639" s="13"/>
      <c r="FX639" s="13"/>
      <c r="FY639" s="13"/>
      <c r="FZ639" s="13"/>
      <c r="GA639" s="13"/>
      <c r="GB639" s="13"/>
      <c r="GC639" s="13"/>
      <c r="GD639" s="13"/>
      <c r="GE639" s="13"/>
      <c r="GF639" s="13"/>
      <c r="GG639" s="13"/>
      <c r="GH639" s="13"/>
      <c r="GI639" s="13"/>
      <c r="GJ639" s="13"/>
      <c r="GK639" s="13"/>
      <c r="GL639" s="13"/>
      <c r="GM639" s="13"/>
      <c r="GN639" s="13"/>
      <c r="GO639" s="13"/>
      <c r="GP639" s="13"/>
      <c r="GQ639" s="13"/>
      <c r="GR639" s="13"/>
      <c r="GS639" s="13"/>
      <c r="GT639" s="13"/>
      <c r="GU639" s="13"/>
      <c r="GV639" s="13"/>
      <c r="GW639" s="13"/>
      <c r="GX639" s="13"/>
      <c r="GY639" s="13"/>
      <c r="GZ639" s="13"/>
      <c r="HA639" s="13"/>
      <c r="HB639" s="13"/>
      <c r="HC639" s="13"/>
      <c r="HD639" s="13"/>
      <c r="HE639" s="13"/>
      <c r="HF639" s="13"/>
      <c r="HG639" s="13"/>
      <c r="HH639" s="13"/>
      <c r="HI639" s="13"/>
      <c r="HJ639" s="13"/>
      <c r="HK639" s="13"/>
      <c r="HL639" s="13"/>
      <c r="HM639" s="13"/>
      <c r="HN639" s="13"/>
      <c r="HO639" s="13"/>
      <c r="HP639" s="13"/>
      <c r="HQ639" s="13"/>
      <c r="HR639" s="13"/>
      <c r="HS639" s="13"/>
      <c r="HT639" s="13"/>
      <c r="HU639" s="13"/>
      <c r="HV639" s="13"/>
      <c r="HW639" s="13"/>
      <c r="HX639" s="13"/>
      <c r="HY639" s="13"/>
      <c r="HZ639" s="13"/>
      <c r="IA639" s="13"/>
      <c r="IB639" s="13"/>
      <c r="IC639" s="13"/>
      <c r="ID639" s="13"/>
      <c r="IE639" s="13"/>
      <c r="IF639" s="13"/>
      <c r="IG639" s="13"/>
      <c r="IH639" s="13"/>
      <c r="II639" s="13"/>
      <c r="IJ639" s="13"/>
      <c r="IK639" s="13"/>
      <c r="IL639" s="13"/>
      <c r="IM639" s="13"/>
      <c r="IN639" s="13"/>
      <c r="IO639" s="13"/>
      <c r="IP639" s="13"/>
      <c r="IQ639" s="13"/>
      <c r="IR639" s="13"/>
      <c r="IS639" s="13"/>
      <c r="IT639" s="13"/>
      <c r="IU639" s="13"/>
      <c r="IV639" s="13"/>
    </row>
    <row r="640" spans="1:256" s="18" customFormat="1" ht="31.5" customHeight="1" x14ac:dyDescent="0.25">
      <c r="A640" s="194"/>
      <c r="B640" s="250"/>
      <c r="C640" s="224"/>
      <c r="D640" s="321"/>
      <c r="E640" s="148" t="s">
        <v>1085</v>
      </c>
      <c r="F640" s="130" t="s">
        <v>115</v>
      </c>
      <c r="G640" s="130" t="s">
        <v>929</v>
      </c>
      <c r="H640" s="202"/>
      <c r="I640" s="202"/>
      <c r="J640" s="202"/>
      <c r="K640" s="202"/>
      <c r="L640" s="202"/>
      <c r="M640" s="202"/>
      <c r="N640" s="269"/>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c r="EY640" s="13"/>
      <c r="EZ640" s="13"/>
      <c r="FA640" s="13"/>
      <c r="FB640" s="13"/>
      <c r="FC640" s="13"/>
      <c r="FD640" s="13"/>
      <c r="FE640" s="13"/>
      <c r="FF640" s="13"/>
      <c r="FG640" s="13"/>
      <c r="FH640" s="13"/>
      <c r="FI640" s="13"/>
      <c r="FJ640" s="13"/>
      <c r="FK640" s="13"/>
      <c r="FL640" s="13"/>
      <c r="FM640" s="13"/>
      <c r="FN640" s="13"/>
      <c r="FO640" s="13"/>
      <c r="FP640" s="13"/>
      <c r="FQ640" s="13"/>
      <c r="FR640" s="13"/>
      <c r="FS640" s="13"/>
      <c r="FT640" s="13"/>
      <c r="FU640" s="13"/>
      <c r="FV640" s="13"/>
      <c r="FW640" s="13"/>
      <c r="FX640" s="13"/>
      <c r="FY640" s="13"/>
      <c r="FZ640" s="13"/>
      <c r="GA640" s="13"/>
      <c r="GB640" s="13"/>
      <c r="GC640" s="13"/>
      <c r="GD640" s="13"/>
      <c r="GE640" s="13"/>
      <c r="GF640" s="13"/>
      <c r="GG640" s="13"/>
      <c r="GH640" s="13"/>
      <c r="GI640" s="13"/>
      <c r="GJ640" s="13"/>
      <c r="GK640" s="13"/>
      <c r="GL640" s="13"/>
      <c r="GM640" s="13"/>
      <c r="GN640" s="13"/>
      <c r="GO640" s="13"/>
      <c r="GP640" s="13"/>
      <c r="GQ640" s="13"/>
      <c r="GR640" s="13"/>
      <c r="GS640" s="13"/>
      <c r="GT640" s="13"/>
      <c r="GU640" s="13"/>
      <c r="GV640" s="13"/>
      <c r="GW640" s="13"/>
      <c r="GX640" s="13"/>
      <c r="GY640" s="13"/>
      <c r="GZ640" s="13"/>
      <c r="HA640" s="13"/>
      <c r="HB640" s="13"/>
      <c r="HC640" s="13"/>
      <c r="HD640" s="13"/>
      <c r="HE640" s="13"/>
      <c r="HF640" s="13"/>
      <c r="HG640" s="13"/>
      <c r="HH640" s="13"/>
      <c r="HI640" s="13"/>
      <c r="HJ640" s="13"/>
      <c r="HK640" s="13"/>
      <c r="HL640" s="13"/>
      <c r="HM640" s="13"/>
      <c r="HN640" s="13"/>
      <c r="HO640" s="13"/>
      <c r="HP640" s="13"/>
      <c r="HQ640" s="13"/>
      <c r="HR640" s="13"/>
      <c r="HS640" s="13"/>
      <c r="HT640" s="13"/>
      <c r="HU640" s="13"/>
      <c r="HV640" s="13"/>
      <c r="HW640" s="13"/>
      <c r="HX640" s="13"/>
      <c r="HY640" s="13"/>
      <c r="HZ640" s="13"/>
      <c r="IA640" s="13"/>
      <c r="IB640" s="13"/>
      <c r="IC640" s="13"/>
      <c r="ID640" s="13"/>
      <c r="IE640" s="13"/>
      <c r="IF640" s="13"/>
      <c r="IG640" s="13"/>
      <c r="IH640" s="13"/>
      <c r="II640" s="13"/>
      <c r="IJ640" s="13"/>
      <c r="IK640" s="13"/>
      <c r="IL640" s="13"/>
      <c r="IM640" s="13"/>
      <c r="IN640" s="13"/>
      <c r="IO640" s="13"/>
      <c r="IP640" s="13"/>
      <c r="IQ640" s="13"/>
      <c r="IR640" s="13"/>
      <c r="IS640" s="13"/>
      <c r="IT640" s="13"/>
      <c r="IU640" s="13"/>
      <c r="IV640" s="13"/>
    </row>
    <row r="641" spans="1:256" s="13" customFormat="1" ht="37.5" customHeight="1" x14ac:dyDescent="0.25">
      <c r="A641" s="179" t="s">
        <v>884</v>
      </c>
      <c r="B641" s="236" t="s">
        <v>594</v>
      </c>
      <c r="C641" s="195" t="s">
        <v>828</v>
      </c>
      <c r="D641" s="223" t="s">
        <v>963</v>
      </c>
      <c r="E641" s="148" t="s">
        <v>426</v>
      </c>
      <c r="F641" s="62" t="s">
        <v>920</v>
      </c>
      <c r="G641" s="130" t="s">
        <v>409</v>
      </c>
      <c r="H641" s="294">
        <f>55.2+25+10+82+27+10+10+56.8+219.8+9.9+273</f>
        <v>778.7</v>
      </c>
      <c r="I641" s="294">
        <f>23+19.1+56.8+63.4+263.5</f>
        <v>425.8</v>
      </c>
      <c r="J641" s="294">
        <f>127.5+12.7+15+30+10+15+15+190+122.4</f>
        <v>537.6</v>
      </c>
      <c r="K641" s="294">
        <f>60+15+65+10+15+15+190+150</f>
        <v>520</v>
      </c>
      <c r="L641" s="294">
        <f>15+65+10+15+15+190+150</f>
        <v>460</v>
      </c>
      <c r="M641" s="294">
        <f>15+65+10+15+15+190+150</f>
        <v>460</v>
      </c>
      <c r="N641" s="241" t="s">
        <v>962</v>
      </c>
    </row>
    <row r="642" spans="1:256" s="13" customFormat="1" ht="78.75" customHeight="1" x14ac:dyDescent="0.25">
      <c r="A642" s="179"/>
      <c r="B642" s="237"/>
      <c r="C642" s="195"/>
      <c r="D642" s="224"/>
      <c r="E642" s="135" t="s">
        <v>949</v>
      </c>
      <c r="F642" s="115" t="s">
        <v>115</v>
      </c>
      <c r="G642" s="115" t="s">
        <v>223</v>
      </c>
      <c r="H642" s="353"/>
      <c r="I642" s="353"/>
      <c r="J642" s="353"/>
      <c r="K642" s="353"/>
      <c r="L642" s="353"/>
      <c r="M642" s="353"/>
      <c r="N642" s="241"/>
    </row>
    <row r="643" spans="1:256" s="13" customFormat="1" ht="81.599999999999994" customHeight="1" x14ac:dyDescent="0.25">
      <c r="A643" s="179"/>
      <c r="B643" s="299"/>
      <c r="C643" s="195"/>
      <c r="D643" s="225"/>
      <c r="E643" s="135" t="s">
        <v>961</v>
      </c>
      <c r="F643" s="115" t="s">
        <v>115</v>
      </c>
      <c r="G643" s="115" t="s">
        <v>1081</v>
      </c>
      <c r="H643" s="295"/>
      <c r="I643" s="295"/>
      <c r="J643" s="295"/>
      <c r="K643" s="295"/>
      <c r="L643" s="295"/>
      <c r="M643" s="295"/>
      <c r="N643" s="241"/>
    </row>
    <row r="644" spans="1:256" s="13" customFormat="1" ht="49.15" customHeight="1" x14ac:dyDescent="0.25">
      <c r="A644" s="179" t="s">
        <v>885</v>
      </c>
      <c r="B644" s="306" t="s">
        <v>8</v>
      </c>
      <c r="C644" s="195" t="s">
        <v>829</v>
      </c>
      <c r="D644" s="223" t="s">
        <v>993</v>
      </c>
      <c r="E644" s="148" t="s">
        <v>426</v>
      </c>
      <c r="F644" s="62" t="s">
        <v>921</v>
      </c>
      <c r="G644" s="130" t="s">
        <v>409</v>
      </c>
      <c r="H644" s="228">
        <v>892.7</v>
      </c>
      <c r="I644" s="228">
        <v>491</v>
      </c>
      <c r="J644" s="228">
        <f>686.7+500</f>
        <v>1186.7</v>
      </c>
      <c r="K644" s="254">
        <f>500+500</f>
        <v>1000</v>
      </c>
      <c r="L644" s="228">
        <f>500+331.6</f>
        <v>831.6</v>
      </c>
      <c r="M644" s="228">
        <v>500</v>
      </c>
      <c r="N644" s="164" t="s">
        <v>590</v>
      </c>
    </row>
    <row r="645" spans="1:256" s="13" customFormat="1" ht="61.9" customHeight="1" x14ac:dyDescent="0.25">
      <c r="A645" s="179"/>
      <c r="B645" s="306"/>
      <c r="C645" s="195"/>
      <c r="D645" s="224"/>
      <c r="E645" s="80" t="s">
        <v>994</v>
      </c>
      <c r="F645" s="115" t="s">
        <v>115</v>
      </c>
      <c r="G645" s="36" t="s">
        <v>995</v>
      </c>
      <c r="H645" s="233"/>
      <c r="I645" s="233"/>
      <c r="J645" s="233"/>
      <c r="K645" s="254"/>
      <c r="L645" s="233"/>
      <c r="M645" s="233"/>
      <c r="N645" s="164"/>
    </row>
    <row r="646" spans="1:256" s="13" customFormat="1" ht="65.45" customHeight="1" x14ac:dyDescent="0.25">
      <c r="A646" s="179"/>
      <c r="B646" s="306"/>
      <c r="C646" s="195"/>
      <c r="D646" s="224"/>
      <c r="E646" s="80" t="s">
        <v>1405</v>
      </c>
      <c r="F646" s="115" t="s">
        <v>115</v>
      </c>
      <c r="G646" s="36" t="s">
        <v>1406</v>
      </c>
      <c r="H646" s="233"/>
      <c r="I646" s="233"/>
      <c r="J646" s="233"/>
      <c r="K646" s="254"/>
      <c r="L646" s="233"/>
      <c r="M646" s="233"/>
      <c r="N646" s="164"/>
    </row>
    <row r="647" spans="1:256" s="13" customFormat="1" ht="54" customHeight="1" x14ac:dyDescent="0.25">
      <c r="A647" s="179"/>
      <c r="B647" s="306"/>
      <c r="C647" s="195"/>
      <c r="D647" s="225"/>
      <c r="E647" s="80" t="s">
        <v>1016</v>
      </c>
      <c r="F647" s="115" t="s">
        <v>115</v>
      </c>
      <c r="G647" s="36" t="s">
        <v>1081</v>
      </c>
      <c r="H647" s="229"/>
      <c r="I647" s="229"/>
      <c r="J647" s="229"/>
      <c r="K647" s="254"/>
      <c r="L647" s="229"/>
      <c r="M647" s="229"/>
      <c r="N647" s="164"/>
    </row>
    <row r="648" spans="1:256" s="14" customFormat="1" ht="77.25" customHeight="1" x14ac:dyDescent="0.25">
      <c r="A648" s="179" t="s">
        <v>886</v>
      </c>
      <c r="B648" s="258" t="s">
        <v>832</v>
      </c>
      <c r="C648" s="298" t="s">
        <v>831</v>
      </c>
      <c r="D648" s="298" t="s">
        <v>513</v>
      </c>
      <c r="E648" s="129" t="s">
        <v>458</v>
      </c>
      <c r="F648" s="82" t="s">
        <v>121</v>
      </c>
      <c r="G648" s="82" t="s">
        <v>409</v>
      </c>
      <c r="H648" s="67">
        <f>H650+H661</f>
        <v>152138.5</v>
      </c>
      <c r="I648" s="67">
        <f t="shared" ref="I648:M648" si="26">I650+I661</f>
        <v>117596.9</v>
      </c>
      <c r="J648" s="67">
        <f t="shared" si="26"/>
        <v>150392.1</v>
      </c>
      <c r="K648" s="67">
        <f t="shared" si="26"/>
        <v>165589.59999999998</v>
      </c>
      <c r="L648" s="67">
        <f t="shared" si="26"/>
        <v>143114.29999999999</v>
      </c>
      <c r="M648" s="67">
        <f t="shared" si="26"/>
        <v>143964.29999999999</v>
      </c>
      <c r="N648" s="68"/>
      <c r="O648" s="19"/>
      <c r="P648" s="19"/>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c r="EY648" s="13"/>
      <c r="EZ648" s="13"/>
      <c r="FA648" s="13"/>
      <c r="FB648" s="13"/>
      <c r="FC648" s="13"/>
      <c r="FD648" s="13"/>
      <c r="FE648" s="13"/>
      <c r="FF648" s="13"/>
      <c r="FG648" s="13"/>
      <c r="FH648" s="13"/>
      <c r="FI648" s="13"/>
      <c r="FJ648" s="13"/>
      <c r="FK648" s="13"/>
      <c r="FL648" s="13"/>
      <c r="FM648" s="13"/>
      <c r="FN648" s="13"/>
      <c r="FO648" s="13"/>
      <c r="FP648" s="13"/>
      <c r="FQ648" s="13"/>
      <c r="FR648" s="13"/>
      <c r="FS648" s="13"/>
      <c r="FT648" s="13"/>
      <c r="FU648" s="13"/>
      <c r="FV648" s="13"/>
      <c r="FW648" s="13"/>
      <c r="FX648" s="13"/>
      <c r="FY648" s="13"/>
      <c r="FZ648" s="13"/>
      <c r="GA648" s="13"/>
      <c r="GB648" s="13"/>
      <c r="GC648" s="13"/>
      <c r="GD648" s="13"/>
      <c r="GE648" s="13"/>
      <c r="GF648" s="13"/>
      <c r="GG648" s="13"/>
      <c r="GH648" s="13"/>
      <c r="GI648" s="13"/>
      <c r="GJ648" s="13"/>
      <c r="GK648" s="13"/>
      <c r="GL648" s="13"/>
      <c r="GM648" s="13"/>
      <c r="GN648" s="13"/>
      <c r="GO648" s="13"/>
      <c r="GP648" s="13"/>
      <c r="GQ648" s="13"/>
      <c r="GR648" s="13"/>
      <c r="GS648" s="13"/>
      <c r="GT648" s="13"/>
      <c r="GU648" s="13"/>
      <c r="GV648" s="13"/>
      <c r="GW648" s="13"/>
      <c r="GX648" s="13"/>
      <c r="GY648" s="13"/>
      <c r="GZ648" s="13"/>
      <c r="HA648" s="13"/>
      <c r="HB648" s="13"/>
      <c r="HC648" s="13"/>
      <c r="HD648" s="13"/>
      <c r="HE648" s="13"/>
      <c r="HF648" s="13"/>
      <c r="HG648" s="13"/>
      <c r="HH648" s="13"/>
      <c r="HI648" s="13"/>
      <c r="HJ648" s="13"/>
      <c r="HK648" s="13"/>
      <c r="HL648" s="13"/>
      <c r="HM648" s="13"/>
      <c r="HN648" s="13"/>
      <c r="HO648" s="13"/>
      <c r="HP648" s="13"/>
      <c r="HQ648" s="13"/>
      <c r="HR648" s="13"/>
      <c r="HS648" s="13"/>
      <c r="HT648" s="13"/>
      <c r="HU648" s="13"/>
      <c r="HV648" s="13"/>
      <c r="HW648" s="13"/>
      <c r="HX648" s="13"/>
      <c r="HY648" s="13"/>
      <c r="HZ648" s="13"/>
      <c r="IA648" s="13"/>
      <c r="IB648" s="13"/>
      <c r="IC648" s="13"/>
      <c r="ID648" s="13"/>
      <c r="IE648" s="13"/>
      <c r="IF648" s="13"/>
      <c r="IG648" s="13"/>
      <c r="IH648" s="13"/>
      <c r="II648" s="13"/>
      <c r="IJ648" s="13"/>
      <c r="IK648" s="13"/>
      <c r="IL648" s="13"/>
      <c r="IM648" s="13"/>
      <c r="IN648" s="13"/>
      <c r="IO648" s="13"/>
      <c r="IP648" s="13"/>
      <c r="IQ648" s="13"/>
      <c r="IR648" s="13"/>
      <c r="IS648" s="13"/>
      <c r="IT648" s="13"/>
      <c r="IU648" s="13"/>
      <c r="IV648" s="13"/>
    </row>
    <row r="649" spans="1:256" s="14" customFormat="1" ht="26.25" customHeight="1" x14ac:dyDescent="0.25">
      <c r="A649" s="179"/>
      <c r="B649" s="258"/>
      <c r="C649" s="298"/>
      <c r="D649" s="298"/>
      <c r="E649" s="148" t="s">
        <v>112</v>
      </c>
      <c r="F649" s="82"/>
      <c r="G649" s="82"/>
      <c r="H649" s="67"/>
      <c r="I649" s="67"/>
      <c r="J649" s="67"/>
      <c r="K649" s="67"/>
      <c r="L649" s="67"/>
      <c r="M649" s="67"/>
      <c r="N649" s="68"/>
      <c r="O649" s="19"/>
      <c r="P649" s="19"/>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c r="EY649" s="13"/>
      <c r="EZ649" s="13"/>
      <c r="FA649" s="13"/>
      <c r="FB649" s="13"/>
      <c r="FC649" s="13"/>
      <c r="FD649" s="13"/>
      <c r="FE649" s="13"/>
      <c r="FF649" s="13"/>
      <c r="FG649" s="13"/>
      <c r="FH649" s="13"/>
      <c r="FI649" s="13"/>
      <c r="FJ649" s="13"/>
      <c r="FK649" s="13"/>
      <c r="FL649" s="13"/>
      <c r="FM649" s="13"/>
      <c r="FN649" s="13"/>
      <c r="FO649" s="13"/>
      <c r="FP649" s="13"/>
      <c r="FQ649" s="13"/>
      <c r="FR649" s="13"/>
      <c r="FS649" s="13"/>
      <c r="FT649" s="13"/>
      <c r="FU649" s="13"/>
      <c r="FV649" s="13"/>
      <c r="FW649" s="13"/>
      <c r="FX649" s="13"/>
      <c r="FY649" s="13"/>
      <c r="FZ649" s="13"/>
      <c r="GA649" s="13"/>
      <c r="GB649" s="13"/>
      <c r="GC649" s="13"/>
      <c r="GD649" s="13"/>
      <c r="GE649" s="13"/>
      <c r="GF649" s="13"/>
      <c r="GG649" s="13"/>
      <c r="GH649" s="13"/>
      <c r="GI649" s="13"/>
      <c r="GJ649" s="13"/>
      <c r="GK649" s="13"/>
      <c r="GL649" s="13"/>
      <c r="GM649" s="13"/>
      <c r="GN649" s="13"/>
      <c r="GO649" s="13"/>
      <c r="GP649" s="13"/>
      <c r="GQ649" s="13"/>
      <c r="GR649" s="13"/>
      <c r="GS649" s="13"/>
      <c r="GT649" s="13"/>
      <c r="GU649" s="13"/>
      <c r="GV649" s="13"/>
      <c r="GW649" s="13"/>
      <c r="GX649" s="13"/>
      <c r="GY649" s="13"/>
      <c r="GZ649" s="13"/>
      <c r="HA649" s="13"/>
      <c r="HB649" s="13"/>
      <c r="HC649" s="13"/>
      <c r="HD649" s="13"/>
      <c r="HE649" s="13"/>
      <c r="HF649" s="13"/>
      <c r="HG649" s="13"/>
      <c r="HH649" s="13"/>
      <c r="HI649" s="13"/>
      <c r="HJ649" s="13"/>
      <c r="HK649" s="13"/>
      <c r="HL649" s="13"/>
      <c r="HM649" s="13"/>
      <c r="HN649" s="13"/>
      <c r="HO649" s="13"/>
      <c r="HP649" s="13"/>
      <c r="HQ649" s="13"/>
      <c r="HR649" s="13"/>
      <c r="HS649" s="13"/>
      <c r="HT649" s="13"/>
      <c r="HU649" s="13"/>
      <c r="HV649" s="13"/>
      <c r="HW649" s="13"/>
      <c r="HX649" s="13"/>
      <c r="HY649" s="13"/>
      <c r="HZ649" s="13"/>
      <c r="IA649" s="13"/>
      <c r="IB649" s="13"/>
      <c r="IC649" s="13"/>
      <c r="ID649" s="13"/>
      <c r="IE649" s="13"/>
      <c r="IF649" s="13"/>
      <c r="IG649" s="13"/>
      <c r="IH649" s="13"/>
      <c r="II649" s="13"/>
      <c r="IJ649" s="13"/>
      <c r="IK649" s="13"/>
      <c r="IL649" s="13"/>
      <c r="IM649" s="13"/>
      <c r="IN649" s="13"/>
      <c r="IO649" s="13"/>
      <c r="IP649" s="13"/>
      <c r="IQ649" s="13"/>
      <c r="IR649" s="13"/>
      <c r="IS649" s="13"/>
      <c r="IT649" s="13"/>
      <c r="IU649" s="13"/>
      <c r="IV649" s="13"/>
    </row>
    <row r="650" spans="1:256" s="14" customFormat="1" ht="72.75" customHeight="1" x14ac:dyDescent="0.25">
      <c r="A650" s="96" t="s">
        <v>689</v>
      </c>
      <c r="B650" s="119" t="s">
        <v>834</v>
      </c>
      <c r="C650" s="82" t="s">
        <v>833</v>
      </c>
      <c r="D650" s="82"/>
      <c r="E650" s="148" t="s">
        <v>427</v>
      </c>
      <c r="F650" s="130" t="s">
        <v>923</v>
      </c>
      <c r="G650" s="130" t="s">
        <v>409</v>
      </c>
      <c r="H650" s="67">
        <f>H651</f>
        <v>31366.7</v>
      </c>
      <c r="I650" s="67">
        <f t="shared" ref="I650:M650" si="27">I651</f>
        <v>6784.5</v>
      </c>
      <c r="J650" s="67">
        <f t="shared" si="27"/>
        <v>30764.1</v>
      </c>
      <c r="K650" s="67">
        <f t="shared" si="27"/>
        <v>19243</v>
      </c>
      <c r="L650" s="67">
        <f t="shared" si="27"/>
        <v>0</v>
      </c>
      <c r="M650" s="67">
        <f t="shared" si="27"/>
        <v>0</v>
      </c>
      <c r="N650" s="68"/>
      <c r="O650" s="19"/>
      <c r="P650" s="19"/>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c r="EY650" s="13"/>
      <c r="EZ650" s="13"/>
      <c r="FA650" s="13"/>
      <c r="FB650" s="13"/>
      <c r="FC650" s="13"/>
      <c r="FD650" s="13"/>
      <c r="FE650" s="13"/>
      <c r="FF650" s="13"/>
      <c r="FG650" s="13"/>
      <c r="FH650" s="13"/>
      <c r="FI650" s="13"/>
      <c r="FJ650" s="13"/>
      <c r="FK650" s="13"/>
      <c r="FL650" s="13"/>
      <c r="FM650" s="13"/>
      <c r="FN650" s="13"/>
      <c r="FO650" s="13"/>
      <c r="FP650" s="13"/>
      <c r="FQ650" s="13"/>
      <c r="FR650" s="13"/>
      <c r="FS650" s="13"/>
      <c r="FT650" s="13"/>
      <c r="FU650" s="13"/>
      <c r="FV650" s="13"/>
      <c r="FW650" s="13"/>
      <c r="FX650" s="13"/>
      <c r="FY650" s="13"/>
      <c r="FZ650" s="13"/>
      <c r="GA650" s="13"/>
      <c r="GB650" s="13"/>
      <c r="GC650" s="13"/>
      <c r="GD650" s="13"/>
      <c r="GE650" s="13"/>
      <c r="GF650" s="13"/>
      <c r="GG650" s="13"/>
      <c r="GH650" s="13"/>
      <c r="GI650" s="13"/>
      <c r="GJ650" s="13"/>
      <c r="GK650" s="13"/>
      <c r="GL650" s="13"/>
      <c r="GM650" s="13"/>
      <c r="GN650" s="13"/>
      <c r="GO650" s="13"/>
      <c r="GP650" s="13"/>
      <c r="GQ650" s="13"/>
      <c r="GR650" s="13"/>
      <c r="GS650" s="13"/>
      <c r="GT650" s="13"/>
      <c r="GU650" s="13"/>
      <c r="GV650" s="13"/>
      <c r="GW650" s="13"/>
      <c r="GX650" s="13"/>
      <c r="GY650" s="13"/>
      <c r="GZ650" s="13"/>
      <c r="HA650" s="13"/>
      <c r="HB650" s="13"/>
      <c r="HC650" s="13"/>
      <c r="HD650" s="13"/>
      <c r="HE650" s="13"/>
      <c r="HF650" s="13"/>
      <c r="HG650" s="13"/>
      <c r="HH650" s="13"/>
      <c r="HI650" s="13"/>
      <c r="HJ650" s="13"/>
      <c r="HK650" s="13"/>
      <c r="HL650" s="13"/>
      <c r="HM650" s="13"/>
      <c r="HN650" s="13"/>
      <c r="HO650" s="13"/>
      <c r="HP650" s="13"/>
      <c r="HQ650" s="13"/>
      <c r="HR650" s="13"/>
      <c r="HS650" s="13"/>
      <c r="HT650" s="13"/>
      <c r="HU650" s="13"/>
      <c r="HV650" s="13"/>
      <c r="HW650" s="13"/>
      <c r="HX650" s="13"/>
      <c r="HY650" s="13"/>
      <c r="HZ650" s="13"/>
      <c r="IA650" s="13"/>
      <c r="IB650" s="13"/>
      <c r="IC650" s="13"/>
      <c r="ID650" s="13"/>
      <c r="IE650" s="13"/>
      <c r="IF650" s="13"/>
      <c r="IG650" s="13"/>
      <c r="IH650" s="13"/>
      <c r="II650" s="13"/>
      <c r="IJ650" s="13"/>
      <c r="IK650" s="13"/>
      <c r="IL650" s="13"/>
      <c r="IM650" s="13"/>
      <c r="IN650" s="13"/>
      <c r="IO650" s="13"/>
      <c r="IP650" s="13"/>
      <c r="IQ650" s="13"/>
      <c r="IR650" s="13"/>
      <c r="IS650" s="13"/>
      <c r="IT650" s="13"/>
      <c r="IU650" s="13"/>
      <c r="IV650" s="13"/>
    </row>
    <row r="651" spans="1:256" s="14" customFormat="1" ht="41.45" customHeight="1" x14ac:dyDescent="0.25">
      <c r="A651" s="166" t="s">
        <v>887</v>
      </c>
      <c r="B651" s="249" t="s">
        <v>835</v>
      </c>
      <c r="C651" s="357" t="s">
        <v>836</v>
      </c>
      <c r="D651" s="187" t="s">
        <v>573</v>
      </c>
      <c r="E651" s="148" t="s">
        <v>427</v>
      </c>
      <c r="F651" s="130" t="s">
        <v>924</v>
      </c>
      <c r="G651" s="130" t="s">
        <v>409</v>
      </c>
      <c r="H651" s="170">
        <f>50+30316.7+1000</f>
        <v>31366.7</v>
      </c>
      <c r="I651" s="170">
        <f>50+6734.5</f>
        <v>6784.5</v>
      </c>
      <c r="J651" s="170">
        <f>419.5+30344.6</f>
        <v>30764.1</v>
      </c>
      <c r="K651" s="170">
        <f>243+19000</f>
        <v>19243</v>
      </c>
      <c r="L651" s="170">
        <v>0</v>
      </c>
      <c r="M651" s="170">
        <v>0</v>
      </c>
      <c r="N651" s="173" t="s">
        <v>1127</v>
      </c>
      <c r="O651" s="19"/>
      <c r="P651" s="19"/>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c r="EY651" s="13"/>
      <c r="EZ651" s="13"/>
      <c r="FA651" s="13"/>
      <c r="FB651" s="13"/>
      <c r="FC651" s="13"/>
      <c r="FD651" s="13"/>
      <c r="FE651" s="13"/>
      <c r="FF651" s="13"/>
      <c r="FG651" s="13"/>
      <c r="FH651" s="13"/>
      <c r="FI651" s="13"/>
      <c r="FJ651" s="13"/>
      <c r="FK651" s="13"/>
      <c r="FL651" s="13"/>
      <c r="FM651" s="13"/>
      <c r="FN651" s="13"/>
      <c r="FO651" s="13"/>
      <c r="FP651" s="13"/>
      <c r="FQ651" s="13"/>
      <c r="FR651" s="13"/>
      <c r="FS651" s="13"/>
      <c r="FT651" s="13"/>
      <c r="FU651" s="13"/>
      <c r="FV651" s="13"/>
      <c r="FW651" s="13"/>
      <c r="FX651" s="13"/>
      <c r="FY651" s="13"/>
      <c r="FZ651" s="13"/>
      <c r="GA651" s="13"/>
      <c r="GB651" s="13"/>
      <c r="GC651" s="13"/>
      <c r="GD651" s="13"/>
      <c r="GE651" s="13"/>
      <c r="GF651" s="13"/>
      <c r="GG651" s="13"/>
      <c r="GH651" s="13"/>
      <c r="GI651" s="13"/>
      <c r="GJ651" s="13"/>
      <c r="GK651" s="13"/>
      <c r="GL651" s="13"/>
      <c r="GM651" s="13"/>
      <c r="GN651" s="13"/>
      <c r="GO651" s="13"/>
      <c r="GP651" s="13"/>
      <c r="GQ651" s="13"/>
      <c r="GR651" s="13"/>
      <c r="GS651" s="13"/>
      <c r="GT651" s="13"/>
      <c r="GU651" s="13"/>
      <c r="GV651" s="13"/>
      <c r="GW651" s="13"/>
      <c r="GX651" s="13"/>
      <c r="GY651" s="13"/>
      <c r="GZ651" s="13"/>
      <c r="HA651" s="13"/>
      <c r="HB651" s="13"/>
      <c r="HC651" s="13"/>
      <c r="HD651" s="13"/>
      <c r="HE651" s="13"/>
      <c r="HF651" s="13"/>
      <c r="HG651" s="13"/>
      <c r="HH651" s="13"/>
      <c r="HI651" s="13"/>
      <c r="HJ651" s="13"/>
      <c r="HK651" s="13"/>
      <c r="HL651" s="13"/>
      <c r="HM651" s="13"/>
      <c r="HN651" s="13"/>
      <c r="HO651" s="13"/>
      <c r="HP651" s="13"/>
      <c r="HQ651" s="13"/>
      <c r="HR651" s="13"/>
      <c r="HS651" s="13"/>
      <c r="HT651" s="13"/>
      <c r="HU651" s="13"/>
      <c r="HV651" s="13"/>
      <c r="HW651" s="13"/>
      <c r="HX651" s="13"/>
      <c r="HY651" s="13"/>
      <c r="HZ651" s="13"/>
      <c r="IA651" s="13"/>
      <c r="IB651" s="13"/>
      <c r="IC651" s="13"/>
      <c r="ID651" s="13"/>
      <c r="IE651" s="13"/>
      <c r="IF651" s="13"/>
      <c r="IG651" s="13"/>
      <c r="IH651" s="13"/>
      <c r="II651" s="13"/>
      <c r="IJ651" s="13"/>
      <c r="IK651" s="13"/>
      <c r="IL651" s="13"/>
      <c r="IM651" s="13"/>
      <c r="IN651" s="13"/>
      <c r="IO651" s="13"/>
      <c r="IP651" s="13"/>
      <c r="IQ651" s="13"/>
      <c r="IR651" s="13"/>
      <c r="IS651" s="13"/>
      <c r="IT651" s="13"/>
      <c r="IU651" s="13"/>
      <c r="IV651" s="13"/>
    </row>
    <row r="652" spans="1:256" s="14" customFormat="1" ht="49.5" customHeight="1" x14ac:dyDescent="0.25">
      <c r="A652" s="194"/>
      <c r="B652" s="250"/>
      <c r="C652" s="358"/>
      <c r="D652" s="188"/>
      <c r="E652" s="148" t="s">
        <v>996</v>
      </c>
      <c r="F652" s="130" t="s">
        <v>115</v>
      </c>
      <c r="G652" s="130" t="s">
        <v>1412</v>
      </c>
      <c r="H652" s="171"/>
      <c r="I652" s="171"/>
      <c r="J652" s="171"/>
      <c r="K652" s="171"/>
      <c r="L652" s="171"/>
      <c r="M652" s="171"/>
      <c r="N652" s="174"/>
      <c r="O652" s="19"/>
      <c r="P652" s="19"/>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c r="EY652" s="13"/>
      <c r="EZ652" s="13"/>
      <c r="FA652" s="13"/>
      <c r="FB652" s="13"/>
      <c r="FC652" s="13"/>
      <c r="FD652" s="13"/>
      <c r="FE652" s="13"/>
      <c r="FF652" s="13"/>
      <c r="FG652" s="13"/>
      <c r="FH652" s="13"/>
      <c r="FI652" s="13"/>
      <c r="FJ652" s="13"/>
      <c r="FK652" s="13"/>
      <c r="FL652" s="13"/>
      <c r="FM652" s="13"/>
      <c r="FN652" s="13"/>
      <c r="FO652" s="13"/>
      <c r="FP652" s="13"/>
      <c r="FQ652" s="13"/>
      <c r="FR652" s="13"/>
      <c r="FS652" s="13"/>
      <c r="FT652" s="13"/>
      <c r="FU652" s="13"/>
      <c r="FV652" s="13"/>
      <c r="FW652" s="13"/>
      <c r="FX652" s="13"/>
      <c r="FY652" s="13"/>
      <c r="FZ652" s="13"/>
      <c r="GA652" s="13"/>
      <c r="GB652" s="13"/>
      <c r="GC652" s="13"/>
      <c r="GD652" s="13"/>
      <c r="GE652" s="13"/>
      <c r="GF652" s="13"/>
      <c r="GG652" s="13"/>
      <c r="GH652" s="13"/>
      <c r="GI652" s="13"/>
      <c r="GJ652" s="13"/>
      <c r="GK652" s="13"/>
      <c r="GL652" s="13"/>
      <c r="GM652" s="13"/>
      <c r="GN652" s="13"/>
      <c r="GO652" s="13"/>
      <c r="GP652" s="13"/>
      <c r="GQ652" s="13"/>
      <c r="GR652" s="13"/>
      <c r="GS652" s="13"/>
      <c r="GT652" s="13"/>
      <c r="GU652" s="13"/>
      <c r="GV652" s="13"/>
      <c r="GW652" s="13"/>
      <c r="GX652" s="13"/>
      <c r="GY652" s="13"/>
      <c r="GZ652" s="13"/>
      <c r="HA652" s="13"/>
      <c r="HB652" s="13"/>
      <c r="HC652" s="13"/>
      <c r="HD652" s="13"/>
      <c r="HE652" s="13"/>
      <c r="HF652" s="13"/>
      <c r="HG652" s="13"/>
      <c r="HH652" s="13"/>
      <c r="HI652" s="13"/>
      <c r="HJ652" s="13"/>
      <c r="HK652" s="13"/>
      <c r="HL652" s="13"/>
      <c r="HM652" s="13"/>
      <c r="HN652" s="13"/>
      <c r="HO652" s="13"/>
      <c r="HP652" s="13"/>
      <c r="HQ652" s="13"/>
      <c r="HR652" s="13"/>
      <c r="HS652" s="13"/>
      <c r="HT652" s="13"/>
      <c r="HU652" s="13"/>
      <c r="HV652" s="13"/>
      <c r="HW652" s="13"/>
      <c r="HX652" s="13"/>
      <c r="HY652" s="13"/>
      <c r="HZ652" s="13"/>
      <c r="IA652" s="13"/>
      <c r="IB652" s="13"/>
      <c r="IC652" s="13"/>
      <c r="ID652" s="13"/>
      <c r="IE652" s="13"/>
      <c r="IF652" s="13"/>
      <c r="IG652" s="13"/>
      <c r="IH652" s="13"/>
      <c r="II652" s="13"/>
      <c r="IJ652" s="13"/>
      <c r="IK652" s="13"/>
      <c r="IL652" s="13"/>
      <c r="IM652" s="13"/>
      <c r="IN652" s="13"/>
      <c r="IO652" s="13"/>
      <c r="IP652" s="13"/>
      <c r="IQ652" s="13"/>
      <c r="IR652" s="13"/>
      <c r="IS652" s="13"/>
      <c r="IT652" s="13"/>
      <c r="IU652" s="13"/>
      <c r="IV652" s="13"/>
    </row>
    <row r="653" spans="1:256" s="14" customFormat="1" ht="49.5" customHeight="1" x14ac:dyDescent="0.25">
      <c r="A653" s="194"/>
      <c r="B653" s="250"/>
      <c r="C653" s="358"/>
      <c r="D653" s="188"/>
      <c r="E653" s="80" t="s">
        <v>633</v>
      </c>
      <c r="F653" s="58" t="s">
        <v>115</v>
      </c>
      <c r="G653" s="152" t="s">
        <v>1351</v>
      </c>
      <c r="H653" s="171"/>
      <c r="I653" s="171"/>
      <c r="J653" s="171"/>
      <c r="K653" s="171"/>
      <c r="L653" s="171"/>
      <c r="M653" s="171"/>
      <c r="N653" s="174"/>
      <c r="O653" s="19"/>
      <c r="P653" s="19"/>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c r="EY653" s="13"/>
      <c r="EZ653" s="13"/>
      <c r="FA653" s="13"/>
      <c r="FB653" s="13"/>
      <c r="FC653" s="13"/>
      <c r="FD653" s="13"/>
      <c r="FE653" s="13"/>
      <c r="FF653" s="13"/>
      <c r="FG653" s="13"/>
      <c r="FH653" s="13"/>
      <c r="FI653" s="13"/>
      <c r="FJ653" s="13"/>
      <c r="FK653" s="13"/>
      <c r="FL653" s="13"/>
      <c r="FM653" s="13"/>
      <c r="FN653" s="13"/>
      <c r="FO653" s="13"/>
      <c r="FP653" s="13"/>
      <c r="FQ653" s="13"/>
      <c r="FR653" s="13"/>
      <c r="FS653" s="13"/>
      <c r="FT653" s="13"/>
      <c r="FU653" s="13"/>
      <c r="FV653" s="13"/>
      <c r="FW653" s="13"/>
      <c r="FX653" s="13"/>
      <c r="FY653" s="13"/>
      <c r="FZ653" s="13"/>
      <c r="GA653" s="13"/>
      <c r="GB653" s="13"/>
      <c r="GC653" s="13"/>
      <c r="GD653" s="13"/>
      <c r="GE653" s="13"/>
      <c r="GF653" s="13"/>
      <c r="GG653" s="13"/>
      <c r="GH653" s="13"/>
      <c r="GI653" s="13"/>
      <c r="GJ653" s="13"/>
      <c r="GK653" s="13"/>
      <c r="GL653" s="13"/>
      <c r="GM653" s="13"/>
      <c r="GN653" s="13"/>
      <c r="GO653" s="13"/>
      <c r="GP653" s="13"/>
      <c r="GQ653" s="13"/>
      <c r="GR653" s="13"/>
      <c r="GS653" s="13"/>
      <c r="GT653" s="13"/>
      <c r="GU653" s="13"/>
      <c r="GV653" s="13"/>
      <c r="GW653" s="13"/>
      <c r="GX653" s="13"/>
      <c r="GY653" s="13"/>
      <c r="GZ653" s="13"/>
      <c r="HA653" s="13"/>
      <c r="HB653" s="13"/>
      <c r="HC653" s="13"/>
      <c r="HD653" s="13"/>
      <c r="HE653" s="13"/>
      <c r="HF653" s="13"/>
      <c r="HG653" s="13"/>
      <c r="HH653" s="13"/>
      <c r="HI653" s="13"/>
      <c r="HJ653" s="13"/>
      <c r="HK653" s="13"/>
      <c r="HL653" s="13"/>
      <c r="HM653" s="13"/>
      <c r="HN653" s="13"/>
      <c r="HO653" s="13"/>
      <c r="HP653" s="13"/>
      <c r="HQ653" s="13"/>
      <c r="HR653" s="13"/>
      <c r="HS653" s="13"/>
      <c r="HT653" s="13"/>
      <c r="HU653" s="13"/>
      <c r="HV653" s="13"/>
      <c r="HW653" s="13"/>
      <c r="HX653" s="13"/>
      <c r="HY653" s="13"/>
      <c r="HZ653" s="13"/>
      <c r="IA653" s="13"/>
      <c r="IB653" s="13"/>
      <c r="IC653" s="13"/>
      <c r="ID653" s="13"/>
      <c r="IE653" s="13"/>
      <c r="IF653" s="13"/>
      <c r="IG653" s="13"/>
      <c r="IH653" s="13"/>
      <c r="II653" s="13"/>
      <c r="IJ653" s="13"/>
      <c r="IK653" s="13"/>
      <c r="IL653" s="13"/>
      <c r="IM653" s="13"/>
      <c r="IN653" s="13"/>
      <c r="IO653" s="13"/>
      <c r="IP653" s="13"/>
      <c r="IQ653" s="13"/>
      <c r="IR653" s="13"/>
      <c r="IS653" s="13"/>
      <c r="IT653" s="13"/>
      <c r="IU653" s="13"/>
      <c r="IV653" s="13"/>
    </row>
    <row r="654" spans="1:256" s="14" customFormat="1" ht="72" customHeight="1" x14ac:dyDescent="0.25">
      <c r="A654" s="194"/>
      <c r="B654" s="250"/>
      <c r="C654" s="358"/>
      <c r="D654" s="188"/>
      <c r="E654" s="148" t="s">
        <v>1408</v>
      </c>
      <c r="F654" s="104" t="s">
        <v>115</v>
      </c>
      <c r="G654" s="104" t="s">
        <v>1360</v>
      </c>
      <c r="H654" s="171"/>
      <c r="I654" s="171"/>
      <c r="J654" s="171"/>
      <c r="K654" s="171"/>
      <c r="L654" s="171"/>
      <c r="M654" s="171"/>
      <c r="N654" s="174"/>
      <c r="O654" s="19"/>
      <c r="P654" s="19"/>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c r="EY654" s="13"/>
      <c r="EZ654" s="13"/>
      <c r="FA654" s="13"/>
      <c r="FB654" s="13"/>
      <c r="FC654" s="13"/>
      <c r="FD654" s="13"/>
      <c r="FE654" s="13"/>
      <c r="FF654" s="13"/>
      <c r="FG654" s="13"/>
      <c r="FH654" s="13"/>
      <c r="FI654" s="13"/>
      <c r="FJ654" s="13"/>
      <c r="FK654" s="13"/>
      <c r="FL654" s="13"/>
      <c r="FM654" s="13"/>
      <c r="FN654" s="13"/>
      <c r="FO654" s="13"/>
      <c r="FP654" s="13"/>
      <c r="FQ654" s="13"/>
      <c r="FR654" s="13"/>
      <c r="FS654" s="13"/>
      <c r="FT654" s="13"/>
      <c r="FU654" s="13"/>
      <c r="FV654" s="13"/>
      <c r="FW654" s="13"/>
      <c r="FX654" s="13"/>
      <c r="FY654" s="13"/>
      <c r="FZ654" s="13"/>
      <c r="GA654" s="13"/>
      <c r="GB654" s="13"/>
      <c r="GC654" s="13"/>
      <c r="GD654" s="13"/>
      <c r="GE654" s="13"/>
      <c r="GF654" s="13"/>
      <c r="GG654" s="13"/>
      <c r="GH654" s="13"/>
      <c r="GI654" s="13"/>
      <c r="GJ654" s="13"/>
      <c r="GK654" s="13"/>
      <c r="GL654" s="13"/>
      <c r="GM654" s="13"/>
      <c r="GN654" s="13"/>
      <c r="GO654" s="13"/>
      <c r="GP654" s="13"/>
      <c r="GQ654" s="13"/>
      <c r="GR654" s="13"/>
      <c r="GS654" s="13"/>
      <c r="GT654" s="13"/>
      <c r="GU654" s="13"/>
      <c r="GV654" s="13"/>
      <c r="GW654" s="13"/>
      <c r="GX654" s="13"/>
      <c r="GY654" s="13"/>
      <c r="GZ654" s="13"/>
      <c r="HA654" s="13"/>
      <c r="HB654" s="13"/>
      <c r="HC654" s="13"/>
      <c r="HD654" s="13"/>
      <c r="HE654" s="13"/>
      <c r="HF654" s="13"/>
      <c r="HG654" s="13"/>
      <c r="HH654" s="13"/>
      <c r="HI654" s="13"/>
      <c r="HJ654" s="13"/>
      <c r="HK654" s="13"/>
      <c r="HL654" s="13"/>
      <c r="HM654" s="13"/>
      <c r="HN654" s="13"/>
      <c r="HO654" s="13"/>
      <c r="HP654" s="13"/>
      <c r="HQ654" s="13"/>
      <c r="HR654" s="13"/>
      <c r="HS654" s="13"/>
      <c r="HT654" s="13"/>
      <c r="HU654" s="13"/>
      <c r="HV654" s="13"/>
      <c r="HW654" s="13"/>
      <c r="HX654" s="13"/>
      <c r="HY654" s="13"/>
      <c r="HZ654" s="13"/>
      <c r="IA654" s="13"/>
      <c r="IB654" s="13"/>
      <c r="IC654" s="13"/>
      <c r="ID654" s="13"/>
      <c r="IE654" s="13"/>
      <c r="IF654" s="13"/>
      <c r="IG654" s="13"/>
      <c r="IH654" s="13"/>
      <c r="II654" s="13"/>
      <c r="IJ654" s="13"/>
      <c r="IK654" s="13"/>
      <c r="IL654" s="13"/>
      <c r="IM654" s="13"/>
      <c r="IN654" s="13"/>
      <c r="IO654" s="13"/>
      <c r="IP654" s="13"/>
      <c r="IQ654" s="13"/>
      <c r="IR654" s="13"/>
      <c r="IS654" s="13"/>
      <c r="IT654" s="13"/>
      <c r="IU654" s="13"/>
      <c r="IV654" s="13"/>
    </row>
    <row r="655" spans="1:256" s="14" customFormat="1" ht="72" customHeight="1" x14ac:dyDescent="0.25">
      <c r="A655" s="194"/>
      <c r="B655" s="250"/>
      <c r="C655" s="358"/>
      <c r="D655" s="188"/>
      <c r="E655" s="148" t="s">
        <v>1409</v>
      </c>
      <c r="F655" s="104" t="s">
        <v>115</v>
      </c>
      <c r="G655" s="104" t="s">
        <v>624</v>
      </c>
      <c r="H655" s="171"/>
      <c r="I655" s="171"/>
      <c r="J655" s="171"/>
      <c r="K655" s="171"/>
      <c r="L655" s="171"/>
      <c r="M655" s="171"/>
      <c r="N655" s="174"/>
      <c r="O655" s="19"/>
      <c r="P655" s="19"/>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c r="EY655" s="13"/>
      <c r="EZ655" s="13"/>
      <c r="FA655" s="13"/>
      <c r="FB655" s="13"/>
      <c r="FC655" s="13"/>
      <c r="FD655" s="13"/>
      <c r="FE655" s="13"/>
      <c r="FF655" s="13"/>
      <c r="FG655" s="13"/>
      <c r="FH655" s="13"/>
      <c r="FI655" s="13"/>
      <c r="FJ655" s="13"/>
      <c r="FK655" s="13"/>
      <c r="FL655" s="13"/>
      <c r="FM655" s="13"/>
      <c r="FN655" s="13"/>
      <c r="FO655" s="13"/>
      <c r="FP655" s="13"/>
      <c r="FQ655" s="13"/>
      <c r="FR655" s="13"/>
      <c r="FS655" s="13"/>
      <c r="FT655" s="13"/>
      <c r="FU655" s="13"/>
      <c r="FV655" s="13"/>
      <c r="FW655" s="13"/>
      <c r="FX655" s="13"/>
      <c r="FY655" s="13"/>
      <c r="FZ655" s="13"/>
      <c r="GA655" s="13"/>
      <c r="GB655" s="13"/>
      <c r="GC655" s="13"/>
      <c r="GD655" s="13"/>
      <c r="GE655" s="13"/>
      <c r="GF655" s="13"/>
      <c r="GG655" s="13"/>
      <c r="GH655" s="13"/>
      <c r="GI655" s="13"/>
      <c r="GJ655" s="13"/>
      <c r="GK655" s="13"/>
      <c r="GL655" s="13"/>
      <c r="GM655" s="13"/>
      <c r="GN655" s="13"/>
      <c r="GO655" s="13"/>
      <c r="GP655" s="13"/>
      <c r="GQ655" s="13"/>
      <c r="GR655" s="13"/>
      <c r="GS655" s="13"/>
      <c r="GT655" s="13"/>
      <c r="GU655" s="13"/>
      <c r="GV655" s="13"/>
      <c r="GW655" s="13"/>
      <c r="GX655" s="13"/>
      <c r="GY655" s="13"/>
      <c r="GZ655" s="13"/>
      <c r="HA655" s="13"/>
      <c r="HB655" s="13"/>
      <c r="HC655" s="13"/>
      <c r="HD655" s="13"/>
      <c r="HE655" s="13"/>
      <c r="HF655" s="13"/>
      <c r="HG655" s="13"/>
      <c r="HH655" s="13"/>
      <c r="HI655" s="13"/>
      <c r="HJ655" s="13"/>
      <c r="HK655" s="13"/>
      <c r="HL655" s="13"/>
      <c r="HM655" s="13"/>
      <c r="HN655" s="13"/>
      <c r="HO655" s="13"/>
      <c r="HP655" s="13"/>
      <c r="HQ655" s="13"/>
      <c r="HR655" s="13"/>
      <c r="HS655" s="13"/>
      <c r="HT655" s="13"/>
      <c r="HU655" s="13"/>
      <c r="HV655" s="13"/>
      <c r="HW655" s="13"/>
      <c r="HX655" s="13"/>
      <c r="HY655" s="13"/>
      <c r="HZ655" s="13"/>
      <c r="IA655" s="13"/>
      <c r="IB655" s="13"/>
      <c r="IC655" s="13"/>
      <c r="ID655" s="13"/>
      <c r="IE655" s="13"/>
      <c r="IF655" s="13"/>
      <c r="IG655" s="13"/>
      <c r="IH655" s="13"/>
      <c r="II655" s="13"/>
      <c r="IJ655" s="13"/>
      <c r="IK655" s="13"/>
      <c r="IL655" s="13"/>
      <c r="IM655" s="13"/>
      <c r="IN655" s="13"/>
      <c r="IO655" s="13"/>
      <c r="IP655" s="13"/>
      <c r="IQ655" s="13"/>
      <c r="IR655" s="13"/>
      <c r="IS655" s="13"/>
      <c r="IT655" s="13"/>
      <c r="IU655" s="13"/>
      <c r="IV655" s="13"/>
    </row>
    <row r="656" spans="1:256" s="14" customFormat="1" ht="72" customHeight="1" x14ac:dyDescent="0.25">
      <c r="A656" s="194"/>
      <c r="B656" s="250"/>
      <c r="C656" s="358"/>
      <c r="D656" s="188"/>
      <c r="E656" s="148" t="s">
        <v>1216</v>
      </c>
      <c r="F656" s="104" t="s">
        <v>115</v>
      </c>
      <c r="G656" s="104" t="s">
        <v>1217</v>
      </c>
      <c r="H656" s="171"/>
      <c r="I656" s="171"/>
      <c r="J656" s="171"/>
      <c r="K656" s="171"/>
      <c r="L656" s="171"/>
      <c r="M656" s="171"/>
      <c r="N656" s="174"/>
      <c r="O656" s="19"/>
      <c r="P656" s="19"/>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c r="EY656" s="13"/>
      <c r="EZ656" s="13"/>
      <c r="FA656" s="13"/>
      <c r="FB656" s="13"/>
      <c r="FC656" s="13"/>
      <c r="FD656" s="13"/>
      <c r="FE656" s="13"/>
      <c r="FF656" s="13"/>
      <c r="FG656" s="13"/>
      <c r="FH656" s="13"/>
      <c r="FI656" s="13"/>
      <c r="FJ656" s="13"/>
      <c r="FK656" s="13"/>
      <c r="FL656" s="13"/>
      <c r="FM656" s="13"/>
      <c r="FN656" s="13"/>
      <c r="FO656" s="13"/>
      <c r="FP656" s="13"/>
      <c r="FQ656" s="13"/>
      <c r="FR656" s="13"/>
      <c r="FS656" s="13"/>
      <c r="FT656" s="13"/>
      <c r="FU656" s="13"/>
      <c r="FV656" s="13"/>
      <c r="FW656" s="13"/>
      <c r="FX656" s="13"/>
      <c r="FY656" s="13"/>
      <c r="FZ656" s="13"/>
      <c r="GA656" s="13"/>
      <c r="GB656" s="13"/>
      <c r="GC656" s="13"/>
      <c r="GD656" s="13"/>
      <c r="GE656" s="13"/>
      <c r="GF656" s="13"/>
      <c r="GG656" s="13"/>
      <c r="GH656" s="13"/>
      <c r="GI656" s="13"/>
      <c r="GJ656" s="13"/>
      <c r="GK656" s="13"/>
      <c r="GL656" s="13"/>
      <c r="GM656" s="13"/>
      <c r="GN656" s="13"/>
      <c r="GO656" s="13"/>
      <c r="GP656" s="13"/>
      <c r="GQ656" s="13"/>
      <c r="GR656" s="13"/>
      <c r="GS656" s="13"/>
      <c r="GT656" s="13"/>
      <c r="GU656" s="13"/>
      <c r="GV656" s="13"/>
      <c r="GW656" s="13"/>
      <c r="GX656" s="13"/>
      <c r="GY656" s="13"/>
      <c r="GZ656" s="13"/>
      <c r="HA656" s="13"/>
      <c r="HB656" s="13"/>
      <c r="HC656" s="13"/>
      <c r="HD656" s="13"/>
      <c r="HE656" s="13"/>
      <c r="HF656" s="13"/>
      <c r="HG656" s="13"/>
      <c r="HH656" s="13"/>
      <c r="HI656" s="13"/>
      <c r="HJ656" s="13"/>
      <c r="HK656" s="13"/>
      <c r="HL656" s="13"/>
      <c r="HM656" s="13"/>
      <c r="HN656" s="13"/>
      <c r="HO656" s="13"/>
      <c r="HP656" s="13"/>
      <c r="HQ656" s="13"/>
      <c r="HR656" s="13"/>
      <c r="HS656" s="13"/>
      <c r="HT656" s="13"/>
      <c r="HU656" s="13"/>
      <c r="HV656" s="13"/>
      <c r="HW656" s="13"/>
      <c r="HX656" s="13"/>
      <c r="HY656" s="13"/>
      <c r="HZ656" s="13"/>
      <c r="IA656" s="13"/>
      <c r="IB656" s="13"/>
      <c r="IC656" s="13"/>
      <c r="ID656" s="13"/>
      <c r="IE656" s="13"/>
      <c r="IF656" s="13"/>
      <c r="IG656" s="13"/>
      <c r="IH656" s="13"/>
      <c r="II656" s="13"/>
      <c r="IJ656" s="13"/>
      <c r="IK656" s="13"/>
      <c r="IL656" s="13"/>
      <c r="IM656" s="13"/>
      <c r="IN656" s="13"/>
      <c r="IO656" s="13"/>
      <c r="IP656" s="13"/>
      <c r="IQ656" s="13"/>
      <c r="IR656" s="13"/>
      <c r="IS656" s="13"/>
      <c r="IT656" s="13"/>
      <c r="IU656" s="13"/>
      <c r="IV656" s="13"/>
    </row>
    <row r="657" spans="1:256" s="14" customFormat="1" ht="57" customHeight="1" x14ac:dyDescent="0.25">
      <c r="A657" s="194"/>
      <c r="B657" s="250"/>
      <c r="C657" s="358"/>
      <c r="D657" s="188"/>
      <c r="E657" s="42" t="s">
        <v>688</v>
      </c>
      <c r="F657" s="43" t="s">
        <v>115</v>
      </c>
      <c r="G657" s="43" t="s">
        <v>578</v>
      </c>
      <c r="H657" s="171"/>
      <c r="I657" s="171"/>
      <c r="J657" s="171"/>
      <c r="K657" s="171"/>
      <c r="L657" s="171"/>
      <c r="M657" s="171"/>
      <c r="N657" s="174"/>
      <c r="O657" s="19"/>
      <c r="P657" s="19"/>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c r="EY657" s="13"/>
      <c r="EZ657" s="13"/>
      <c r="FA657" s="13"/>
      <c r="FB657" s="13"/>
      <c r="FC657" s="13"/>
      <c r="FD657" s="13"/>
      <c r="FE657" s="13"/>
      <c r="FF657" s="13"/>
      <c r="FG657" s="13"/>
      <c r="FH657" s="13"/>
      <c r="FI657" s="13"/>
      <c r="FJ657" s="13"/>
      <c r="FK657" s="13"/>
      <c r="FL657" s="13"/>
      <c r="FM657" s="13"/>
      <c r="FN657" s="13"/>
      <c r="FO657" s="13"/>
      <c r="FP657" s="13"/>
      <c r="FQ657" s="13"/>
      <c r="FR657" s="13"/>
      <c r="FS657" s="13"/>
      <c r="FT657" s="13"/>
      <c r="FU657" s="13"/>
      <c r="FV657" s="13"/>
      <c r="FW657" s="13"/>
      <c r="FX657" s="13"/>
      <c r="FY657" s="13"/>
      <c r="FZ657" s="13"/>
      <c r="GA657" s="13"/>
      <c r="GB657" s="13"/>
      <c r="GC657" s="13"/>
      <c r="GD657" s="13"/>
      <c r="GE657" s="13"/>
      <c r="GF657" s="13"/>
      <c r="GG657" s="13"/>
      <c r="GH657" s="13"/>
      <c r="GI657" s="13"/>
      <c r="GJ657" s="13"/>
      <c r="GK657" s="13"/>
      <c r="GL657" s="13"/>
      <c r="GM657" s="13"/>
      <c r="GN657" s="13"/>
      <c r="GO657" s="13"/>
      <c r="GP657" s="13"/>
      <c r="GQ657" s="13"/>
      <c r="GR657" s="13"/>
      <c r="GS657" s="13"/>
      <c r="GT657" s="13"/>
      <c r="GU657" s="13"/>
      <c r="GV657" s="13"/>
      <c r="GW657" s="13"/>
      <c r="GX657" s="13"/>
      <c r="GY657" s="13"/>
      <c r="GZ657" s="13"/>
      <c r="HA657" s="13"/>
      <c r="HB657" s="13"/>
      <c r="HC657" s="13"/>
      <c r="HD657" s="13"/>
      <c r="HE657" s="13"/>
      <c r="HF657" s="13"/>
      <c r="HG657" s="13"/>
      <c r="HH657" s="13"/>
      <c r="HI657" s="13"/>
      <c r="HJ657" s="13"/>
      <c r="HK657" s="13"/>
      <c r="HL657" s="13"/>
      <c r="HM657" s="13"/>
      <c r="HN657" s="13"/>
      <c r="HO657" s="13"/>
      <c r="HP657" s="13"/>
      <c r="HQ657" s="13"/>
      <c r="HR657" s="13"/>
      <c r="HS657" s="13"/>
      <c r="HT657" s="13"/>
      <c r="HU657" s="13"/>
      <c r="HV657" s="13"/>
      <c r="HW657" s="13"/>
      <c r="HX657" s="13"/>
      <c r="HY657" s="13"/>
      <c r="HZ657" s="13"/>
      <c r="IA657" s="13"/>
      <c r="IB657" s="13"/>
      <c r="IC657" s="13"/>
      <c r="ID657" s="13"/>
      <c r="IE657" s="13"/>
      <c r="IF657" s="13"/>
      <c r="IG657" s="13"/>
      <c r="IH657" s="13"/>
      <c r="II657" s="13"/>
      <c r="IJ657" s="13"/>
      <c r="IK657" s="13"/>
      <c r="IL657" s="13"/>
      <c r="IM657" s="13"/>
      <c r="IN657" s="13"/>
      <c r="IO657" s="13"/>
      <c r="IP657" s="13"/>
      <c r="IQ657" s="13"/>
      <c r="IR657" s="13"/>
      <c r="IS657" s="13"/>
      <c r="IT657" s="13"/>
      <c r="IU657" s="13"/>
      <c r="IV657" s="13"/>
    </row>
    <row r="658" spans="1:256" s="14" customFormat="1" ht="61.5" customHeight="1" x14ac:dyDescent="0.25">
      <c r="A658" s="194"/>
      <c r="B658" s="250"/>
      <c r="C658" s="358"/>
      <c r="D658" s="188"/>
      <c r="E658" s="42" t="s">
        <v>1410</v>
      </c>
      <c r="F658" s="43" t="s">
        <v>115</v>
      </c>
      <c r="G658" s="43" t="s">
        <v>1411</v>
      </c>
      <c r="H658" s="171"/>
      <c r="I658" s="171"/>
      <c r="J658" s="171"/>
      <c r="K658" s="171"/>
      <c r="L658" s="171"/>
      <c r="M658" s="171"/>
      <c r="N658" s="174"/>
      <c r="O658" s="19"/>
      <c r="P658" s="19"/>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c r="EY658" s="13"/>
      <c r="EZ658" s="13"/>
      <c r="FA658" s="13"/>
      <c r="FB658" s="13"/>
      <c r="FC658" s="13"/>
      <c r="FD658" s="13"/>
      <c r="FE658" s="13"/>
      <c r="FF658" s="13"/>
      <c r="FG658" s="13"/>
      <c r="FH658" s="13"/>
      <c r="FI658" s="13"/>
      <c r="FJ658" s="13"/>
      <c r="FK658" s="13"/>
      <c r="FL658" s="13"/>
      <c r="FM658" s="13"/>
      <c r="FN658" s="13"/>
      <c r="FO658" s="13"/>
      <c r="FP658" s="13"/>
      <c r="FQ658" s="13"/>
      <c r="FR658" s="13"/>
      <c r="FS658" s="13"/>
      <c r="FT658" s="13"/>
      <c r="FU658" s="13"/>
      <c r="FV658" s="13"/>
      <c r="FW658" s="13"/>
      <c r="FX658" s="13"/>
      <c r="FY658" s="13"/>
      <c r="FZ658" s="13"/>
      <c r="GA658" s="13"/>
      <c r="GB658" s="13"/>
      <c r="GC658" s="13"/>
      <c r="GD658" s="13"/>
      <c r="GE658" s="13"/>
      <c r="GF658" s="13"/>
      <c r="GG658" s="13"/>
      <c r="GH658" s="13"/>
      <c r="GI658" s="13"/>
      <c r="GJ658" s="13"/>
      <c r="GK658" s="13"/>
      <c r="GL658" s="13"/>
      <c r="GM658" s="13"/>
      <c r="GN658" s="13"/>
      <c r="GO658" s="13"/>
      <c r="GP658" s="13"/>
      <c r="GQ658" s="13"/>
      <c r="GR658" s="13"/>
      <c r="GS658" s="13"/>
      <c r="GT658" s="13"/>
      <c r="GU658" s="13"/>
      <c r="GV658" s="13"/>
      <c r="GW658" s="13"/>
      <c r="GX658" s="13"/>
      <c r="GY658" s="13"/>
      <c r="GZ658" s="13"/>
      <c r="HA658" s="13"/>
      <c r="HB658" s="13"/>
      <c r="HC658" s="13"/>
      <c r="HD658" s="13"/>
      <c r="HE658" s="13"/>
      <c r="HF658" s="13"/>
      <c r="HG658" s="13"/>
      <c r="HH658" s="13"/>
      <c r="HI658" s="13"/>
      <c r="HJ658" s="13"/>
      <c r="HK658" s="13"/>
      <c r="HL658" s="13"/>
      <c r="HM658" s="13"/>
      <c r="HN658" s="13"/>
      <c r="HO658" s="13"/>
      <c r="HP658" s="13"/>
      <c r="HQ658" s="13"/>
      <c r="HR658" s="13"/>
      <c r="HS658" s="13"/>
      <c r="HT658" s="13"/>
      <c r="HU658" s="13"/>
      <c r="HV658" s="13"/>
      <c r="HW658" s="13"/>
      <c r="HX658" s="13"/>
      <c r="HY658" s="13"/>
      <c r="HZ658" s="13"/>
      <c r="IA658" s="13"/>
      <c r="IB658" s="13"/>
      <c r="IC658" s="13"/>
      <c r="ID658" s="13"/>
      <c r="IE658" s="13"/>
      <c r="IF658" s="13"/>
      <c r="IG658" s="13"/>
      <c r="IH658" s="13"/>
      <c r="II658" s="13"/>
      <c r="IJ658" s="13"/>
      <c r="IK658" s="13"/>
      <c r="IL658" s="13"/>
      <c r="IM658" s="13"/>
      <c r="IN658" s="13"/>
      <c r="IO658" s="13"/>
      <c r="IP658" s="13"/>
      <c r="IQ658" s="13"/>
      <c r="IR658" s="13"/>
      <c r="IS658" s="13"/>
      <c r="IT658" s="13"/>
      <c r="IU658" s="13"/>
      <c r="IV658" s="13"/>
    </row>
    <row r="659" spans="1:256" s="14" customFormat="1" ht="48.75" customHeight="1" x14ac:dyDescent="0.25">
      <c r="A659" s="194"/>
      <c r="B659" s="250"/>
      <c r="C659" s="358"/>
      <c r="D659" s="188"/>
      <c r="E659" s="42" t="s">
        <v>1303</v>
      </c>
      <c r="F659" s="43" t="s">
        <v>115</v>
      </c>
      <c r="G659" s="43" t="s">
        <v>1304</v>
      </c>
      <c r="H659" s="171"/>
      <c r="I659" s="171"/>
      <c r="J659" s="171"/>
      <c r="K659" s="171"/>
      <c r="L659" s="171"/>
      <c r="M659" s="171"/>
      <c r="N659" s="174"/>
      <c r="O659" s="19"/>
      <c r="P659" s="19"/>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c r="EY659" s="13"/>
      <c r="EZ659" s="13"/>
      <c r="FA659" s="13"/>
      <c r="FB659" s="13"/>
      <c r="FC659" s="13"/>
      <c r="FD659" s="13"/>
      <c r="FE659" s="13"/>
      <c r="FF659" s="13"/>
      <c r="FG659" s="13"/>
      <c r="FH659" s="13"/>
      <c r="FI659" s="13"/>
      <c r="FJ659" s="13"/>
      <c r="FK659" s="13"/>
      <c r="FL659" s="13"/>
      <c r="FM659" s="13"/>
      <c r="FN659" s="13"/>
      <c r="FO659" s="13"/>
      <c r="FP659" s="13"/>
      <c r="FQ659" s="13"/>
      <c r="FR659" s="13"/>
      <c r="FS659" s="13"/>
      <c r="FT659" s="13"/>
      <c r="FU659" s="13"/>
      <c r="FV659" s="13"/>
      <c r="FW659" s="13"/>
      <c r="FX659" s="13"/>
      <c r="FY659" s="13"/>
      <c r="FZ659" s="13"/>
      <c r="GA659" s="13"/>
      <c r="GB659" s="13"/>
      <c r="GC659" s="13"/>
      <c r="GD659" s="13"/>
      <c r="GE659" s="13"/>
      <c r="GF659" s="13"/>
      <c r="GG659" s="13"/>
      <c r="GH659" s="13"/>
      <c r="GI659" s="13"/>
      <c r="GJ659" s="13"/>
      <c r="GK659" s="13"/>
      <c r="GL659" s="13"/>
      <c r="GM659" s="13"/>
      <c r="GN659" s="13"/>
      <c r="GO659" s="13"/>
      <c r="GP659" s="13"/>
      <c r="GQ659" s="13"/>
      <c r="GR659" s="13"/>
      <c r="GS659" s="13"/>
      <c r="GT659" s="13"/>
      <c r="GU659" s="13"/>
      <c r="GV659" s="13"/>
      <c r="GW659" s="13"/>
      <c r="GX659" s="13"/>
      <c r="GY659" s="13"/>
      <c r="GZ659" s="13"/>
      <c r="HA659" s="13"/>
      <c r="HB659" s="13"/>
      <c r="HC659" s="13"/>
      <c r="HD659" s="13"/>
      <c r="HE659" s="13"/>
      <c r="HF659" s="13"/>
      <c r="HG659" s="13"/>
      <c r="HH659" s="13"/>
      <c r="HI659" s="13"/>
      <c r="HJ659" s="13"/>
      <c r="HK659" s="13"/>
      <c r="HL659" s="13"/>
      <c r="HM659" s="13"/>
      <c r="HN659" s="13"/>
      <c r="HO659" s="13"/>
      <c r="HP659" s="13"/>
      <c r="HQ659" s="13"/>
      <c r="HR659" s="13"/>
      <c r="HS659" s="13"/>
      <c r="HT659" s="13"/>
      <c r="HU659" s="13"/>
      <c r="HV659" s="13"/>
      <c r="HW659" s="13"/>
      <c r="HX659" s="13"/>
      <c r="HY659" s="13"/>
      <c r="HZ659" s="13"/>
      <c r="IA659" s="13"/>
      <c r="IB659" s="13"/>
      <c r="IC659" s="13"/>
      <c r="ID659" s="13"/>
      <c r="IE659" s="13"/>
      <c r="IF659" s="13"/>
      <c r="IG659" s="13"/>
      <c r="IH659" s="13"/>
      <c r="II659" s="13"/>
      <c r="IJ659" s="13"/>
      <c r="IK659" s="13"/>
      <c r="IL659" s="13"/>
      <c r="IM659" s="13"/>
      <c r="IN659" s="13"/>
      <c r="IO659" s="13"/>
      <c r="IP659" s="13"/>
      <c r="IQ659" s="13"/>
      <c r="IR659" s="13"/>
      <c r="IS659" s="13"/>
      <c r="IT659" s="13"/>
      <c r="IU659" s="13"/>
      <c r="IV659" s="13"/>
    </row>
    <row r="660" spans="1:256" s="14" customFormat="1" ht="42.75" customHeight="1" x14ac:dyDescent="0.25">
      <c r="A660" s="167"/>
      <c r="B660" s="251"/>
      <c r="C660" s="359"/>
      <c r="D660" s="189"/>
      <c r="E660" s="148" t="s">
        <v>997</v>
      </c>
      <c r="F660" s="130" t="s">
        <v>115</v>
      </c>
      <c r="G660" s="130" t="s">
        <v>217</v>
      </c>
      <c r="H660" s="172"/>
      <c r="I660" s="172"/>
      <c r="J660" s="172"/>
      <c r="K660" s="172"/>
      <c r="L660" s="172"/>
      <c r="M660" s="172"/>
      <c r="N660" s="175"/>
      <c r="O660" s="19"/>
      <c r="P660" s="19"/>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c r="EY660" s="13"/>
      <c r="EZ660" s="13"/>
      <c r="FA660" s="13"/>
      <c r="FB660" s="13"/>
      <c r="FC660" s="13"/>
      <c r="FD660" s="13"/>
      <c r="FE660" s="13"/>
      <c r="FF660" s="13"/>
      <c r="FG660" s="13"/>
      <c r="FH660" s="13"/>
      <c r="FI660" s="13"/>
      <c r="FJ660" s="13"/>
      <c r="FK660" s="13"/>
      <c r="FL660" s="13"/>
      <c r="FM660" s="13"/>
      <c r="FN660" s="13"/>
      <c r="FO660" s="13"/>
      <c r="FP660" s="13"/>
      <c r="FQ660" s="13"/>
      <c r="FR660" s="13"/>
      <c r="FS660" s="13"/>
      <c r="FT660" s="13"/>
      <c r="FU660" s="13"/>
      <c r="FV660" s="13"/>
      <c r="FW660" s="13"/>
      <c r="FX660" s="13"/>
      <c r="FY660" s="13"/>
      <c r="FZ660" s="13"/>
      <c r="GA660" s="13"/>
      <c r="GB660" s="13"/>
      <c r="GC660" s="13"/>
      <c r="GD660" s="13"/>
      <c r="GE660" s="13"/>
      <c r="GF660" s="13"/>
      <c r="GG660" s="13"/>
      <c r="GH660" s="13"/>
      <c r="GI660" s="13"/>
      <c r="GJ660" s="13"/>
      <c r="GK660" s="13"/>
      <c r="GL660" s="13"/>
      <c r="GM660" s="13"/>
      <c r="GN660" s="13"/>
      <c r="GO660" s="13"/>
      <c r="GP660" s="13"/>
      <c r="GQ660" s="13"/>
      <c r="GR660" s="13"/>
      <c r="GS660" s="13"/>
      <c r="GT660" s="13"/>
      <c r="GU660" s="13"/>
      <c r="GV660" s="13"/>
      <c r="GW660" s="13"/>
      <c r="GX660" s="13"/>
      <c r="GY660" s="13"/>
      <c r="GZ660" s="13"/>
      <c r="HA660" s="13"/>
      <c r="HB660" s="13"/>
      <c r="HC660" s="13"/>
      <c r="HD660" s="13"/>
      <c r="HE660" s="13"/>
      <c r="HF660" s="13"/>
      <c r="HG660" s="13"/>
      <c r="HH660" s="13"/>
      <c r="HI660" s="13"/>
      <c r="HJ660" s="13"/>
      <c r="HK660" s="13"/>
      <c r="HL660" s="13"/>
      <c r="HM660" s="13"/>
      <c r="HN660" s="13"/>
      <c r="HO660" s="13"/>
      <c r="HP660" s="13"/>
      <c r="HQ660" s="13"/>
      <c r="HR660" s="13"/>
      <c r="HS660" s="13"/>
      <c r="HT660" s="13"/>
      <c r="HU660" s="13"/>
      <c r="HV660" s="13"/>
      <c r="HW660" s="13"/>
      <c r="HX660" s="13"/>
      <c r="HY660" s="13"/>
      <c r="HZ660" s="13"/>
      <c r="IA660" s="13"/>
      <c r="IB660" s="13"/>
      <c r="IC660" s="13"/>
      <c r="ID660" s="13"/>
      <c r="IE660" s="13"/>
      <c r="IF660" s="13"/>
      <c r="IG660" s="13"/>
      <c r="IH660" s="13"/>
      <c r="II660" s="13"/>
      <c r="IJ660" s="13"/>
      <c r="IK660" s="13"/>
      <c r="IL660" s="13"/>
      <c r="IM660" s="13"/>
      <c r="IN660" s="13"/>
      <c r="IO660" s="13"/>
      <c r="IP660" s="13"/>
      <c r="IQ660" s="13"/>
      <c r="IR660" s="13"/>
      <c r="IS660" s="13"/>
      <c r="IT660" s="13"/>
      <c r="IU660" s="13"/>
      <c r="IV660" s="13"/>
    </row>
    <row r="661" spans="1:256" s="14" customFormat="1" ht="49.15" customHeight="1" x14ac:dyDescent="0.25">
      <c r="A661" s="360" t="s">
        <v>1571</v>
      </c>
      <c r="B661" s="250"/>
      <c r="C661" s="317" t="s">
        <v>837</v>
      </c>
      <c r="D661" s="245" t="s">
        <v>1260</v>
      </c>
      <c r="E661" s="148" t="s">
        <v>427</v>
      </c>
      <c r="F661" s="130" t="s">
        <v>121</v>
      </c>
      <c r="G661" s="130" t="s">
        <v>409</v>
      </c>
      <c r="H661" s="365">
        <f>SUM(H663:H748)</f>
        <v>120771.79999999999</v>
      </c>
      <c r="I661" s="365">
        <f t="shared" ref="I661:M661" si="28">SUM(I663:I748)</f>
        <v>110812.4</v>
      </c>
      <c r="J661" s="365">
        <f t="shared" si="28"/>
        <v>119628</v>
      </c>
      <c r="K661" s="365">
        <f t="shared" si="28"/>
        <v>146346.59999999998</v>
      </c>
      <c r="L661" s="365">
        <f t="shared" si="28"/>
        <v>143114.29999999999</v>
      </c>
      <c r="M661" s="365">
        <f t="shared" si="28"/>
        <v>143964.29999999999</v>
      </c>
      <c r="N661" s="280"/>
      <c r="O661" s="19"/>
      <c r="P661" s="19"/>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c r="EY661" s="13"/>
      <c r="EZ661" s="13"/>
      <c r="FA661" s="13"/>
      <c r="FB661" s="13"/>
      <c r="FC661" s="13"/>
      <c r="FD661" s="13"/>
      <c r="FE661" s="13"/>
      <c r="FF661" s="13"/>
      <c r="FG661" s="13"/>
      <c r="FH661" s="13"/>
      <c r="FI661" s="13"/>
      <c r="FJ661" s="13"/>
      <c r="FK661" s="13"/>
      <c r="FL661" s="13"/>
      <c r="FM661" s="13"/>
      <c r="FN661" s="13"/>
      <c r="FO661" s="13"/>
      <c r="FP661" s="13"/>
      <c r="FQ661" s="13"/>
      <c r="FR661" s="13"/>
      <c r="FS661" s="13"/>
      <c r="FT661" s="13"/>
      <c r="FU661" s="13"/>
      <c r="FV661" s="13"/>
      <c r="FW661" s="13"/>
      <c r="FX661" s="13"/>
      <c r="FY661" s="13"/>
      <c r="FZ661" s="13"/>
      <c r="GA661" s="13"/>
      <c r="GB661" s="13"/>
      <c r="GC661" s="13"/>
      <c r="GD661" s="13"/>
      <c r="GE661" s="13"/>
      <c r="GF661" s="13"/>
      <c r="GG661" s="13"/>
      <c r="GH661" s="13"/>
      <c r="GI661" s="13"/>
      <c r="GJ661" s="13"/>
      <c r="GK661" s="13"/>
      <c r="GL661" s="13"/>
      <c r="GM661" s="13"/>
      <c r="GN661" s="13"/>
      <c r="GO661" s="13"/>
      <c r="GP661" s="13"/>
      <c r="GQ661" s="13"/>
      <c r="GR661" s="13"/>
      <c r="GS661" s="13"/>
      <c r="GT661" s="13"/>
      <c r="GU661" s="13"/>
      <c r="GV661" s="13"/>
      <c r="GW661" s="13"/>
      <c r="GX661" s="13"/>
      <c r="GY661" s="13"/>
      <c r="GZ661" s="13"/>
      <c r="HA661" s="13"/>
      <c r="HB661" s="13"/>
      <c r="HC661" s="13"/>
      <c r="HD661" s="13"/>
      <c r="HE661" s="13"/>
      <c r="HF661" s="13"/>
      <c r="HG661" s="13"/>
      <c r="HH661" s="13"/>
      <c r="HI661" s="13"/>
      <c r="HJ661" s="13"/>
      <c r="HK661" s="13"/>
      <c r="HL661" s="13"/>
      <c r="HM661" s="13"/>
      <c r="HN661" s="13"/>
      <c r="HO661" s="13"/>
      <c r="HP661" s="13"/>
      <c r="HQ661" s="13"/>
      <c r="HR661" s="13"/>
      <c r="HS661" s="13"/>
      <c r="HT661" s="13"/>
      <c r="HU661" s="13"/>
      <c r="HV661" s="13"/>
      <c r="HW661" s="13"/>
      <c r="HX661" s="13"/>
      <c r="HY661" s="13"/>
      <c r="HZ661" s="13"/>
      <c r="IA661" s="13"/>
      <c r="IB661" s="13"/>
      <c r="IC661" s="13"/>
      <c r="ID661" s="13"/>
      <c r="IE661" s="13"/>
      <c r="IF661" s="13"/>
      <c r="IG661" s="13"/>
      <c r="IH661" s="13"/>
      <c r="II661" s="13"/>
      <c r="IJ661" s="13"/>
      <c r="IK661" s="13"/>
      <c r="IL661" s="13"/>
      <c r="IM661" s="13"/>
      <c r="IN661" s="13"/>
      <c r="IO661" s="13"/>
      <c r="IP661" s="13"/>
      <c r="IQ661" s="13"/>
      <c r="IR661" s="13"/>
      <c r="IS661" s="13"/>
      <c r="IT661" s="13"/>
      <c r="IU661" s="13"/>
      <c r="IV661" s="13"/>
    </row>
    <row r="662" spans="1:256" s="14" customFormat="1" ht="48.6" customHeight="1" x14ac:dyDescent="0.25">
      <c r="A662" s="360"/>
      <c r="B662" s="250"/>
      <c r="C662" s="318"/>
      <c r="D662" s="247"/>
      <c r="E662" s="362" t="s">
        <v>112</v>
      </c>
      <c r="F662" s="363"/>
      <c r="G662" s="364"/>
      <c r="H662" s="366"/>
      <c r="I662" s="366"/>
      <c r="J662" s="366"/>
      <c r="K662" s="366"/>
      <c r="L662" s="366"/>
      <c r="M662" s="366"/>
      <c r="N662" s="282"/>
      <c r="O662" s="19"/>
      <c r="P662" s="19"/>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c r="EY662" s="13"/>
      <c r="EZ662" s="13"/>
      <c r="FA662" s="13"/>
      <c r="FB662" s="13"/>
      <c r="FC662" s="13"/>
      <c r="FD662" s="13"/>
      <c r="FE662" s="13"/>
      <c r="FF662" s="13"/>
      <c r="FG662" s="13"/>
      <c r="FH662" s="13"/>
      <c r="FI662" s="13"/>
      <c r="FJ662" s="13"/>
      <c r="FK662" s="13"/>
      <c r="FL662" s="13"/>
      <c r="FM662" s="13"/>
      <c r="FN662" s="13"/>
      <c r="FO662" s="13"/>
      <c r="FP662" s="13"/>
      <c r="FQ662" s="13"/>
      <c r="FR662" s="13"/>
      <c r="FS662" s="13"/>
      <c r="FT662" s="13"/>
      <c r="FU662" s="13"/>
      <c r="FV662" s="13"/>
      <c r="FW662" s="13"/>
      <c r="FX662" s="13"/>
      <c r="FY662" s="13"/>
      <c r="FZ662" s="13"/>
      <c r="GA662" s="13"/>
      <c r="GB662" s="13"/>
      <c r="GC662" s="13"/>
      <c r="GD662" s="13"/>
      <c r="GE662" s="13"/>
      <c r="GF662" s="13"/>
      <c r="GG662" s="13"/>
      <c r="GH662" s="13"/>
      <c r="GI662" s="13"/>
      <c r="GJ662" s="13"/>
      <c r="GK662" s="13"/>
      <c r="GL662" s="13"/>
      <c r="GM662" s="13"/>
      <c r="GN662" s="13"/>
      <c r="GO662" s="13"/>
      <c r="GP662" s="13"/>
      <c r="GQ662" s="13"/>
      <c r="GR662" s="13"/>
      <c r="GS662" s="13"/>
      <c r="GT662" s="13"/>
      <c r="GU662" s="13"/>
      <c r="GV662" s="13"/>
      <c r="GW662" s="13"/>
      <c r="GX662" s="13"/>
      <c r="GY662" s="13"/>
      <c r="GZ662" s="13"/>
      <c r="HA662" s="13"/>
      <c r="HB662" s="13"/>
      <c r="HC662" s="13"/>
      <c r="HD662" s="13"/>
      <c r="HE662" s="13"/>
      <c r="HF662" s="13"/>
      <c r="HG662" s="13"/>
      <c r="HH662" s="13"/>
      <c r="HI662" s="13"/>
      <c r="HJ662" s="13"/>
      <c r="HK662" s="13"/>
      <c r="HL662" s="13"/>
      <c r="HM662" s="13"/>
      <c r="HN662" s="13"/>
      <c r="HO662" s="13"/>
      <c r="HP662" s="13"/>
      <c r="HQ662" s="13"/>
      <c r="HR662" s="13"/>
      <c r="HS662" s="13"/>
      <c r="HT662" s="13"/>
      <c r="HU662" s="13"/>
      <c r="HV662" s="13"/>
      <c r="HW662" s="13"/>
      <c r="HX662" s="13"/>
      <c r="HY662" s="13"/>
      <c r="HZ662" s="13"/>
      <c r="IA662" s="13"/>
      <c r="IB662" s="13"/>
      <c r="IC662" s="13"/>
      <c r="ID662" s="13"/>
      <c r="IE662" s="13"/>
      <c r="IF662" s="13"/>
      <c r="IG662" s="13"/>
      <c r="IH662" s="13"/>
      <c r="II662" s="13"/>
      <c r="IJ662" s="13"/>
      <c r="IK662" s="13"/>
      <c r="IL662" s="13"/>
      <c r="IM662" s="13"/>
      <c r="IN662" s="13"/>
      <c r="IO662" s="13"/>
      <c r="IP662" s="13"/>
      <c r="IQ662" s="13"/>
      <c r="IR662" s="13"/>
      <c r="IS662" s="13"/>
      <c r="IT662" s="13"/>
      <c r="IU662" s="13"/>
      <c r="IV662" s="13"/>
    </row>
    <row r="663" spans="1:256" s="14" customFormat="1" ht="54.75" customHeight="1" x14ac:dyDescent="0.25">
      <c r="A663" s="360"/>
      <c r="B663" s="250"/>
      <c r="C663" s="130" t="s">
        <v>1226</v>
      </c>
      <c r="D663" s="131" t="s">
        <v>50</v>
      </c>
      <c r="E663" s="109" t="s">
        <v>53</v>
      </c>
      <c r="F663" s="115" t="s">
        <v>115</v>
      </c>
      <c r="G663" s="152" t="s">
        <v>477</v>
      </c>
      <c r="H663" s="113">
        <v>458</v>
      </c>
      <c r="I663" s="113">
        <v>402</v>
      </c>
      <c r="J663" s="113">
        <v>458</v>
      </c>
      <c r="K663" s="113">
        <v>458</v>
      </c>
      <c r="L663" s="113">
        <v>458</v>
      </c>
      <c r="M663" s="113">
        <v>458</v>
      </c>
      <c r="N663" s="109" t="s">
        <v>1029</v>
      </c>
      <c r="O663" s="19"/>
      <c r="P663" s="19"/>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c r="EY663" s="13"/>
      <c r="EZ663" s="13"/>
      <c r="FA663" s="13"/>
      <c r="FB663" s="13"/>
      <c r="FC663" s="13"/>
      <c r="FD663" s="13"/>
      <c r="FE663" s="13"/>
      <c r="FF663" s="13"/>
      <c r="FG663" s="13"/>
      <c r="FH663" s="13"/>
      <c r="FI663" s="13"/>
      <c r="FJ663" s="13"/>
      <c r="FK663" s="13"/>
      <c r="FL663" s="13"/>
      <c r="FM663" s="13"/>
      <c r="FN663" s="13"/>
      <c r="FO663" s="13"/>
      <c r="FP663" s="13"/>
      <c r="FQ663" s="13"/>
      <c r="FR663" s="13"/>
      <c r="FS663" s="13"/>
      <c r="FT663" s="13"/>
      <c r="FU663" s="13"/>
      <c r="FV663" s="13"/>
      <c r="FW663" s="13"/>
      <c r="FX663" s="13"/>
      <c r="FY663" s="13"/>
      <c r="FZ663" s="13"/>
      <c r="GA663" s="13"/>
      <c r="GB663" s="13"/>
      <c r="GC663" s="13"/>
      <c r="GD663" s="13"/>
      <c r="GE663" s="13"/>
      <c r="GF663" s="13"/>
      <c r="GG663" s="13"/>
      <c r="GH663" s="13"/>
      <c r="GI663" s="13"/>
      <c r="GJ663" s="13"/>
      <c r="GK663" s="13"/>
      <c r="GL663" s="13"/>
      <c r="GM663" s="13"/>
      <c r="GN663" s="13"/>
      <c r="GO663" s="13"/>
      <c r="GP663" s="13"/>
      <c r="GQ663" s="13"/>
      <c r="GR663" s="13"/>
      <c r="GS663" s="13"/>
      <c r="GT663" s="13"/>
      <c r="GU663" s="13"/>
      <c r="GV663" s="13"/>
      <c r="GW663" s="13"/>
      <c r="GX663" s="13"/>
      <c r="GY663" s="13"/>
      <c r="GZ663" s="13"/>
      <c r="HA663" s="13"/>
      <c r="HB663" s="13"/>
      <c r="HC663" s="13"/>
      <c r="HD663" s="13"/>
      <c r="HE663" s="13"/>
      <c r="HF663" s="13"/>
      <c r="HG663" s="13"/>
      <c r="HH663" s="13"/>
      <c r="HI663" s="13"/>
      <c r="HJ663" s="13"/>
      <c r="HK663" s="13"/>
      <c r="HL663" s="13"/>
      <c r="HM663" s="13"/>
      <c r="HN663" s="13"/>
      <c r="HO663" s="13"/>
      <c r="HP663" s="13"/>
      <c r="HQ663" s="13"/>
      <c r="HR663" s="13"/>
      <c r="HS663" s="13"/>
      <c r="HT663" s="13"/>
      <c r="HU663" s="13"/>
      <c r="HV663" s="13"/>
      <c r="HW663" s="13"/>
      <c r="HX663" s="13"/>
      <c r="HY663" s="13"/>
      <c r="HZ663" s="13"/>
      <c r="IA663" s="13"/>
      <c r="IB663" s="13"/>
      <c r="IC663" s="13"/>
      <c r="ID663" s="13"/>
      <c r="IE663" s="13"/>
      <c r="IF663" s="13"/>
      <c r="IG663" s="13"/>
      <c r="IH663" s="13"/>
      <c r="II663" s="13"/>
      <c r="IJ663" s="13"/>
      <c r="IK663" s="13"/>
      <c r="IL663" s="13"/>
      <c r="IM663" s="13"/>
      <c r="IN663" s="13"/>
      <c r="IO663" s="13"/>
      <c r="IP663" s="13"/>
      <c r="IQ663" s="13"/>
      <c r="IR663" s="13"/>
      <c r="IS663" s="13"/>
      <c r="IT663" s="13"/>
      <c r="IU663" s="13"/>
      <c r="IV663" s="13"/>
    </row>
    <row r="664" spans="1:256" s="14" customFormat="1" ht="51.75" customHeight="1" x14ac:dyDescent="0.25">
      <c r="A664" s="360"/>
      <c r="B664" s="250"/>
      <c r="C664" s="130" t="s">
        <v>1227</v>
      </c>
      <c r="D664" s="131" t="s">
        <v>74</v>
      </c>
      <c r="E664" s="109" t="s">
        <v>53</v>
      </c>
      <c r="F664" s="115" t="s">
        <v>115</v>
      </c>
      <c r="G664" s="152" t="s">
        <v>477</v>
      </c>
      <c r="H664" s="113">
        <v>325.5</v>
      </c>
      <c r="I664" s="113">
        <v>325.5</v>
      </c>
      <c r="J664" s="113">
        <v>325.5</v>
      </c>
      <c r="K664" s="113">
        <v>325.5</v>
      </c>
      <c r="L664" s="113">
        <v>325.5</v>
      </c>
      <c r="M664" s="113">
        <v>325.5</v>
      </c>
      <c r="N664" s="109" t="s">
        <v>690</v>
      </c>
      <c r="O664" s="19"/>
      <c r="P664" s="19"/>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c r="EY664" s="13"/>
      <c r="EZ664" s="13"/>
      <c r="FA664" s="13"/>
      <c r="FB664" s="13"/>
      <c r="FC664" s="13"/>
      <c r="FD664" s="13"/>
      <c r="FE664" s="13"/>
      <c r="FF664" s="13"/>
      <c r="FG664" s="13"/>
      <c r="FH664" s="13"/>
      <c r="FI664" s="13"/>
      <c r="FJ664" s="13"/>
      <c r="FK664" s="13"/>
      <c r="FL664" s="13"/>
      <c r="FM664" s="13"/>
      <c r="FN664" s="13"/>
      <c r="FO664" s="13"/>
      <c r="FP664" s="13"/>
      <c r="FQ664" s="13"/>
      <c r="FR664" s="13"/>
      <c r="FS664" s="13"/>
      <c r="FT664" s="13"/>
      <c r="FU664" s="13"/>
      <c r="FV664" s="13"/>
      <c r="FW664" s="13"/>
      <c r="FX664" s="13"/>
      <c r="FY664" s="13"/>
      <c r="FZ664" s="13"/>
      <c r="GA664" s="13"/>
      <c r="GB664" s="13"/>
      <c r="GC664" s="13"/>
      <c r="GD664" s="13"/>
      <c r="GE664" s="13"/>
      <c r="GF664" s="13"/>
      <c r="GG664" s="13"/>
      <c r="GH664" s="13"/>
      <c r="GI664" s="13"/>
      <c r="GJ664" s="13"/>
      <c r="GK664" s="13"/>
      <c r="GL664" s="13"/>
      <c r="GM664" s="13"/>
      <c r="GN664" s="13"/>
      <c r="GO664" s="13"/>
      <c r="GP664" s="13"/>
      <c r="GQ664" s="13"/>
      <c r="GR664" s="13"/>
      <c r="GS664" s="13"/>
      <c r="GT664" s="13"/>
      <c r="GU664" s="13"/>
      <c r="GV664" s="13"/>
      <c r="GW664" s="13"/>
      <c r="GX664" s="13"/>
      <c r="GY664" s="13"/>
      <c r="GZ664" s="13"/>
      <c r="HA664" s="13"/>
      <c r="HB664" s="13"/>
      <c r="HC664" s="13"/>
      <c r="HD664" s="13"/>
      <c r="HE664" s="13"/>
      <c r="HF664" s="13"/>
      <c r="HG664" s="13"/>
      <c r="HH664" s="13"/>
      <c r="HI664" s="13"/>
      <c r="HJ664" s="13"/>
      <c r="HK664" s="13"/>
      <c r="HL664" s="13"/>
      <c r="HM664" s="13"/>
      <c r="HN664" s="13"/>
      <c r="HO664" s="13"/>
      <c r="HP664" s="13"/>
      <c r="HQ664" s="13"/>
      <c r="HR664" s="13"/>
      <c r="HS664" s="13"/>
      <c r="HT664" s="13"/>
      <c r="HU664" s="13"/>
      <c r="HV664" s="13"/>
      <c r="HW664" s="13"/>
      <c r="HX664" s="13"/>
      <c r="HY664" s="13"/>
      <c r="HZ664" s="13"/>
      <c r="IA664" s="13"/>
      <c r="IB664" s="13"/>
      <c r="IC664" s="13"/>
      <c r="ID664" s="13"/>
      <c r="IE664" s="13"/>
      <c r="IF664" s="13"/>
      <c r="IG664" s="13"/>
      <c r="IH664" s="13"/>
      <c r="II664" s="13"/>
      <c r="IJ664" s="13"/>
      <c r="IK664" s="13"/>
      <c r="IL664" s="13"/>
      <c r="IM664" s="13"/>
      <c r="IN664" s="13"/>
      <c r="IO664" s="13"/>
      <c r="IP664" s="13"/>
      <c r="IQ664" s="13"/>
      <c r="IR664" s="13"/>
      <c r="IS664" s="13"/>
      <c r="IT664" s="13"/>
      <c r="IU664" s="13"/>
      <c r="IV664" s="13"/>
    </row>
    <row r="665" spans="1:256" s="14" customFormat="1" ht="36" customHeight="1" x14ac:dyDescent="0.25">
      <c r="A665" s="360"/>
      <c r="B665" s="250"/>
      <c r="C665" s="130" t="s">
        <v>1228</v>
      </c>
      <c r="D665" s="122">
        <v>702</v>
      </c>
      <c r="E665" s="148" t="s">
        <v>135</v>
      </c>
      <c r="F665" s="115" t="s">
        <v>115</v>
      </c>
      <c r="G665" s="130" t="s">
        <v>234</v>
      </c>
      <c r="H665" s="113">
        <v>0</v>
      </c>
      <c r="I665" s="113">
        <v>0</v>
      </c>
      <c r="J665" s="113">
        <v>32.6</v>
      </c>
      <c r="K665" s="113">
        <v>0</v>
      </c>
      <c r="L665" s="113">
        <v>32.6</v>
      </c>
      <c r="M665" s="113">
        <v>0</v>
      </c>
      <c r="N665" s="109" t="s">
        <v>137</v>
      </c>
      <c r="O665" s="19"/>
      <c r="P665" s="19"/>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c r="EY665" s="13"/>
      <c r="EZ665" s="13"/>
      <c r="FA665" s="13"/>
      <c r="FB665" s="13"/>
      <c r="FC665" s="13"/>
      <c r="FD665" s="13"/>
      <c r="FE665" s="13"/>
      <c r="FF665" s="13"/>
      <c r="FG665" s="13"/>
      <c r="FH665" s="13"/>
      <c r="FI665" s="13"/>
      <c r="FJ665" s="13"/>
      <c r="FK665" s="13"/>
      <c r="FL665" s="13"/>
      <c r="FM665" s="13"/>
      <c r="FN665" s="13"/>
      <c r="FO665" s="13"/>
      <c r="FP665" s="13"/>
      <c r="FQ665" s="13"/>
      <c r="FR665" s="13"/>
      <c r="FS665" s="13"/>
      <c r="FT665" s="13"/>
      <c r="FU665" s="13"/>
      <c r="FV665" s="13"/>
      <c r="FW665" s="13"/>
      <c r="FX665" s="13"/>
      <c r="FY665" s="13"/>
      <c r="FZ665" s="13"/>
      <c r="GA665" s="13"/>
      <c r="GB665" s="13"/>
      <c r="GC665" s="13"/>
      <c r="GD665" s="13"/>
      <c r="GE665" s="13"/>
      <c r="GF665" s="13"/>
      <c r="GG665" s="13"/>
      <c r="GH665" s="13"/>
      <c r="GI665" s="13"/>
      <c r="GJ665" s="13"/>
      <c r="GK665" s="13"/>
      <c r="GL665" s="13"/>
      <c r="GM665" s="13"/>
      <c r="GN665" s="13"/>
      <c r="GO665" s="13"/>
      <c r="GP665" s="13"/>
      <c r="GQ665" s="13"/>
      <c r="GR665" s="13"/>
      <c r="GS665" s="13"/>
      <c r="GT665" s="13"/>
      <c r="GU665" s="13"/>
      <c r="GV665" s="13"/>
      <c r="GW665" s="13"/>
      <c r="GX665" s="13"/>
      <c r="GY665" s="13"/>
      <c r="GZ665" s="13"/>
      <c r="HA665" s="13"/>
      <c r="HB665" s="13"/>
      <c r="HC665" s="13"/>
      <c r="HD665" s="13"/>
      <c r="HE665" s="13"/>
      <c r="HF665" s="13"/>
      <c r="HG665" s="13"/>
      <c r="HH665" s="13"/>
      <c r="HI665" s="13"/>
      <c r="HJ665" s="13"/>
      <c r="HK665" s="13"/>
      <c r="HL665" s="13"/>
      <c r="HM665" s="13"/>
      <c r="HN665" s="13"/>
      <c r="HO665" s="13"/>
      <c r="HP665" s="13"/>
      <c r="HQ665" s="13"/>
      <c r="HR665" s="13"/>
      <c r="HS665" s="13"/>
      <c r="HT665" s="13"/>
      <c r="HU665" s="13"/>
      <c r="HV665" s="13"/>
      <c r="HW665" s="13"/>
      <c r="HX665" s="13"/>
      <c r="HY665" s="13"/>
      <c r="HZ665" s="13"/>
      <c r="IA665" s="13"/>
      <c r="IB665" s="13"/>
      <c r="IC665" s="13"/>
      <c r="ID665" s="13"/>
      <c r="IE665" s="13"/>
      <c r="IF665" s="13"/>
      <c r="IG665" s="13"/>
      <c r="IH665" s="13"/>
      <c r="II665" s="13"/>
      <c r="IJ665" s="13"/>
      <c r="IK665" s="13"/>
      <c r="IL665" s="13"/>
      <c r="IM665" s="13"/>
      <c r="IN665" s="13"/>
      <c r="IO665" s="13"/>
      <c r="IP665" s="13"/>
      <c r="IQ665" s="13"/>
      <c r="IR665" s="13"/>
      <c r="IS665" s="13"/>
      <c r="IT665" s="13"/>
      <c r="IU665" s="13"/>
      <c r="IV665" s="13"/>
    </row>
    <row r="666" spans="1:256" s="14" customFormat="1" ht="36" customHeight="1" x14ac:dyDescent="0.25">
      <c r="A666" s="360"/>
      <c r="B666" s="250"/>
      <c r="C666" s="180" t="s">
        <v>1229</v>
      </c>
      <c r="D666" s="245">
        <v>707</v>
      </c>
      <c r="E666" s="148" t="s">
        <v>1437</v>
      </c>
      <c r="F666" s="130" t="s">
        <v>1438</v>
      </c>
      <c r="G666" s="130" t="s">
        <v>1439</v>
      </c>
      <c r="H666" s="170">
        <v>158.30000000000001</v>
      </c>
      <c r="I666" s="170">
        <v>158.30000000000001</v>
      </c>
      <c r="J666" s="170">
        <v>102.6</v>
      </c>
      <c r="K666" s="170">
        <v>79.2</v>
      </c>
      <c r="L666" s="170">
        <v>79.2</v>
      </c>
      <c r="M666" s="170">
        <v>79.2</v>
      </c>
      <c r="N666" s="173" t="s">
        <v>174</v>
      </c>
      <c r="O666" s="19"/>
      <c r="P666" s="19"/>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c r="EY666" s="13"/>
      <c r="EZ666" s="13"/>
      <c r="FA666" s="13"/>
      <c r="FB666" s="13"/>
      <c r="FC666" s="13"/>
      <c r="FD666" s="13"/>
      <c r="FE666" s="13"/>
      <c r="FF666" s="13"/>
      <c r="FG666" s="13"/>
      <c r="FH666" s="13"/>
      <c r="FI666" s="13"/>
      <c r="FJ666" s="13"/>
      <c r="FK666" s="13"/>
      <c r="FL666" s="13"/>
      <c r="FM666" s="13"/>
      <c r="FN666" s="13"/>
      <c r="FO666" s="13"/>
      <c r="FP666" s="13"/>
      <c r="FQ666" s="13"/>
      <c r="FR666" s="13"/>
      <c r="FS666" s="13"/>
      <c r="FT666" s="13"/>
      <c r="FU666" s="13"/>
      <c r="FV666" s="13"/>
      <c r="FW666" s="13"/>
      <c r="FX666" s="13"/>
      <c r="FY666" s="13"/>
      <c r="FZ666" s="13"/>
      <c r="GA666" s="13"/>
      <c r="GB666" s="13"/>
      <c r="GC666" s="13"/>
      <c r="GD666" s="13"/>
      <c r="GE666" s="13"/>
      <c r="GF666" s="13"/>
      <c r="GG666" s="13"/>
      <c r="GH666" s="13"/>
      <c r="GI666" s="13"/>
      <c r="GJ666" s="13"/>
      <c r="GK666" s="13"/>
      <c r="GL666" s="13"/>
      <c r="GM666" s="13"/>
      <c r="GN666" s="13"/>
      <c r="GO666" s="13"/>
      <c r="GP666" s="13"/>
      <c r="GQ666" s="13"/>
      <c r="GR666" s="13"/>
      <c r="GS666" s="13"/>
      <c r="GT666" s="13"/>
      <c r="GU666" s="13"/>
      <c r="GV666" s="13"/>
      <c r="GW666" s="13"/>
      <c r="GX666" s="13"/>
      <c r="GY666" s="13"/>
      <c r="GZ666" s="13"/>
      <c r="HA666" s="13"/>
      <c r="HB666" s="13"/>
      <c r="HC666" s="13"/>
      <c r="HD666" s="13"/>
      <c r="HE666" s="13"/>
      <c r="HF666" s="13"/>
      <c r="HG666" s="13"/>
      <c r="HH666" s="13"/>
      <c r="HI666" s="13"/>
      <c r="HJ666" s="13"/>
      <c r="HK666" s="13"/>
      <c r="HL666" s="13"/>
      <c r="HM666" s="13"/>
      <c r="HN666" s="13"/>
      <c r="HO666" s="13"/>
      <c r="HP666" s="13"/>
      <c r="HQ666" s="13"/>
      <c r="HR666" s="13"/>
      <c r="HS666" s="13"/>
      <c r="HT666" s="13"/>
      <c r="HU666" s="13"/>
      <c r="HV666" s="13"/>
      <c r="HW666" s="13"/>
      <c r="HX666" s="13"/>
      <c r="HY666" s="13"/>
      <c r="HZ666" s="13"/>
      <c r="IA666" s="13"/>
      <c r="IB666" s="13"/>
      <c r="IC666" s="13"/>
      <c r="ID666" s="13"/>
      <c r="IE666" s="13"/>
      <c r="IF666" s="13"/>
      <c r="IG666" s="13"/>
      <c r="IH666" s="13"/>
      <c r="II666" s="13"/>
      <c r="IJ666" s="13"/>
      <c r="IK666" s="13"/>
      <c r="IL666" s="13"/>
      <c r="IM666" s="13"/>
      <c r="IN666" s="13"/>
      <c r="IO666" s="13"/>
      <c r="IP666" s="13"/>
      <c r="IQ666" s="13"/>
      <c r="IR666" s="13"/>
      <c r="IS666" s="13"/>
      <c r="IT666" s="13"/>
      <c r="IU666" s="13"/>
      <c r="IV666" s="13"/>
    </row>
    <row r="667" spans="1:256" s="14" customFormat="1" ht="36" customHeight="1" x14ac:dyDescent="0.25">
      <c r="A667" s="360"/>
      <c r="B667" s="250"/>
      <c r="C667" s="196"/>
      <c r="D667" s="246"/>
      <c r="E667" s="148" t="s">
        <v>327</v>
      </c>
      <c r="F667" s="130" t="s">
        <v>47</v>
      </c>
      <c r="G667" s="130" t="s">
        <v>235</v>
      </c>
      <c r="H667" s="171"/>
      <c r="I667" s="171"/>
      <c r="J667" s="171"/>
      <c r="K667" s="171"/>
      <c r="L667" s="171"/>
      <c r="M667" s="171"/>
      <c r="N667" s="174"/>
      <c r="O667" s="19"/>
      <c r="P667" s="19"/>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c r="EY667" s="13"/>
      <c r="EZ667" s="13"/>
      <c r="FA667" s="13"/>
      <c r="FB667" s="13"/>
      <c r="FC667" s="13"/>
      <c r="FD667" s="13"/>
      <c r="FE667" s="13"/>
      <c r="FF667" s="13"/>
      <c r="FG667" s="13"/>
      <c r="FH667" s="13"/>
      <c r="FI667" s="13"/>
      <c r="FJ667" s="13"/>
      <c r="FK667" s="13"/>
      <c r="FL667" s="13"/>
      <c r="FM667" s="13"/>
      <c r="FN667" s="13"/>
      <c r="FO667" s="13"/>
      <c r="FP667" s="13"/>
      <c r="FQ667" s="13"/>
      <c r="FR667" s="13"/>
      <c r="FS667" s="13"/>
      <c r="FT667" s="13"/>
      <c r="FU667" s="13"/>
      <c r="FV667" s="13"/>
      <c r="FW667" s="13"/>
      <c r="FX667" s="13"/>
      <c r="FY667" s="13"/>
      <c r="FZ667" s="13"/>
      <c r="GA667" s="13"/>
      <c r="GB667" s="13"/>
      <c r="GC667" s="13"/>
      <c r="GD667" s="13"/>
      <c r="GE667" s="13"/>
      <c r="GF667" s="13"/>
      <c r="GG667" s="13"/>
      <c r="GH667" s="13"/>
      <c r="GI667" s="13"/>
      <c r="GJ667" s="13"/>
      <c r="GK667" s="13"/>
      <c r="GL667" s="13"/>
      <c r="GM667" s="13"/>
      <c r="GN667" s="13"/>
      <c r="GO667" s="13"/>
      <c r="GP667" s="13"/>
      <c r="GQ667" s="13"/>
      <c r="GR667" s="13"/>
      <c r="GS667" s="13"/>
      <c r="GT667" s="13"/>
      <c r="GU667" s="13"/>
      <c r="GV667" s="13"/>
      <c r="GW667" s="13"/>
      <c r="GX667" s="13"/>
      <c r="GY667" s="13"/>
      <c r="GZ667" s="13"/>
      <c r="HA667" s="13"/>
      <c r="HB667" s="13"/>
      <c r="HC667" s="13"/>
      <c r="HD667" s="13"/>
      <c r="HE667" s="13"/>
      <c r="HF667" s="13"/>
      <c r="HG667" s="13"/>
      <c r="HH667" s="13"/>
      <c r="HI667" s="13"/>
      <c r="HJ667" s="13"/>
      <c r="HK667" s="13"/>
      <c r="HL667" s="13"/>
      <c r="HM667" s="13"/>
      <c r="HN667" s="13"/>
      <c r="HO667" s="13"/>
      <c r="HP667" s="13"/>
      <c r="HQ667" s="13"/>
      <c r="HR667" s="13"/>
      <c r="HS667" s="13"/>
      <c r="HT667" s="13"/>
      <c r="HU667" s="13"/>
      <c r="HV667" s="13"/>
      <c r="HW667" s="13"/>
      <c r="HX667" s="13"/>
      <c r="HY667" s="13"/>
      <c r="HZ667" s="13"/>
      <c r="IA667" s="13"/>
      <c r="IB667" s="13"/>
      <c r="IC667" s="13"/>
      <c r="ID667" s="13"/>
      <c r="IE667" s="13"/>
      <c r="IF667" s="13"/>
      <c r="IG667" s="13"/>
      <c r="IH667" s="13"/>
      <c r="II667" s="13"/>
      <c r="IJ667" s="13"/>
      <c r="IK667" s="13"/>
      <c r="IL667" s="13"/>
      <c r="IM667" s="13"/>
      <c r="IN667" s="13"/>
      <c r="IO667" s="13"/>
      <c r="IP667" s="13"/>
      <c r="IQ667" s="13"/>
      <c r="IR667" s="13"/>
      <c r="IS667" s="13"/>
      <c r="IT667" s="13"/>
      <c r="IU667" s="13"/>
      <c r="IV667" s="13"/>
    </row>
    <row r="668" spans="1:256" s="14" customFormat="1" ht="46.9" customHeight="1" x14ac:dyDescent="0.25">
      <c r="A668" s="360"/>
      <c r="B668" s="250"/>
      <c r="C668" s="181"/>
      <c r="D668" s="247"/>
      <c r="E668" s="135" t="s">
        <v>946</v>
      </c>
      <c r="F668" s="115" t="s">
        <v>115</v>
      </c>
      <c r="G668" s="115" t="s">
        <v>1407</v>
      </c>
      <c r="H668" s="172"/>
      <c r="I668" s="172"/>
      <c r="J668" s="172"/>
      <c r="K668" s="172"/>
      <c r="L668" s="172"/>
      <c r="M668" s="172"/>
      <c r="N668" s="175"/>
      <c r="O668" s="19"/>
      <c r="P668" s="19"/>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c r="EY668" s="13"/>
      <c r="EZ668" s="13"/>
      <c r="FA668" s="13"/>
      <c r="FB668" s="13"/>
      <c r="FC668" s="13"/>
      <c r="FD668" s="13"/>
      <c r="FE668" s="13"/>
      <c r="FF668" s="13"/>
      <c r="FG668" s="13"/>
      <c r="FH668" s="13"/>
      <c r="FI668" s="13"/>
      <c r="FJ668" s="13"/>
      <c r="FK668" s="13"/>
      <c r="FL668" s="13"/>
      <c r="FM668" s="13"/>
      <c r="FN668" s="13"/>
      <c r="FO668" s="13"/>
      <c r="FP668" s="13"/>
      <c r="FQ668" s="13"/>
      <c r="FR668" s="13"/>
      <c r="FS668" s="13"/>
      <c r="FT668" s="13"/>
      <c r="FU668" s="13"/>
      <c r="FV668" s="13"/>
      <c r="FW668" s="13"/>
      <c r="FX668" s="13"/>
      <c r="FY668" s="13"/>
      <c r="FZ668" s="13"/>
      <c r="GA668" s="13"/>
      <c r="GB668" s="13"/>
      <c r="GC668" s="13"/>
      <c r="GD668" s="13"/>
      <c r="GE668" s="13"/>
      <c r="GF668" s="13"/>
      <c r="GG668" s="13"/>
      <c r="GH668" s="13"/>
      <c r="GI668" s="13"/>
      <c r="GJ668" s="13"/>
      <c r="GK668" s="13"/>
      <c r="GL668" s="13"/>
      <c r="GM668" s="13"/>
      <c r="GN668" s="13"/>
      <c r="GO668" s="13"/>
      <c r="GP668" s="13"/>
      <c r="GQ668" s="13"/>
      <c r="GR668" s="13"/>
      <c r="GS668" s="13"/>
      <c r="GT668" s="13"/>
      <c r="GU668" s="13"/>
      <c r="GV668" s="13"/>
      <c r="GW668" s="13"/>
      <c r="GX668" s="13"/>
      <c r="GY668" s="13"/>
      <c r="GZ668" s="13"/>
      <c r="HA668" s="13"/>
      <c r="HB668" s="13"/>
      <c r="HC668" s="13"/>
      <c r="HD668" s="13"/>
      <c r="HE668" s="13"/>
      <c r="HF668" s="13"/>
      <c r="HG668" s="13"/>
      <c r="HH668" s="13"/>
      <c r="HI668" s="13"/>
      <c r="HJ668" s="13"/>
      <c r="HK668" s="13"/>
      <c r="HL668" s="13"/>
      <c r="HM668" s="13"/>
      <c r="HN668" s="13"/>
      <c r="HO668" s="13"/>
      <c r="HP668" s="13"/>
      <c r="HQ668" s="13"/>
      <c r="HR668" s="13"/>
      <c r="HS668" s="13"/>
      <c r="HT668" s="13"/>
      <c r="HU668" s="13"/>
      <c r="HV668" s="13"/>
      <c r="HW668" s="13"/>
      <c r="HX668" s="13"/>
      <c r="HY668" s="13"/>
      <c r="HZ668" s="13"/>
      <c r="IA668" s="13"/>
      <c r="IB668" s="13"/>
      <c r="IC668" s="13"/>
      <c r="ID668" s="13"/>
      <c r="IE668" s="13"/>
      <c r="IF668" s="13"/>
      <c r="IG668" s="13"/>
      <c r="IH668" s="13"/>
      <c r="II668" s="13"/>
      <c r="IJ668" s="13"/>
      <c r="IK668" s="13"/>
      <c r="IL668" s="13"/>
      <c r="IM668" s="13"/>
      <c r="IN668" s="13"/>
      <c r="IO668" s="13"/>
      <c r="IP668" s="13"/>
      <c r="IQ668" s="13"/>
      <c r="IR668" s="13"/>
      <c r="IS668" s="13"/>
      <c r="IT668" s="13"/>
      <c r="IU668" s="13"/>
      <c r="IV668" s="13"/>
    </row>
    <row r="669" spans="1:256" s="14" customFormat="1" ht="55.5" customHeight="1" x14ac:dyDescent="0.25">
      <c r="A669" s="360"/>
      <c r="B669" s="250"/>
      <c r="C669" s="97" t="s">
        <v>1230</v>
      </c>
      <c r="D669" s="103" t="s">
        <v>7</v>
      </c>
      <c r="E669" s="148" t="s">
        <v>173</v>
      </c>
      <c r="F669" s="104" t="s">
        <v>115</v>
      </c>
      <c r="G669" s="143" t="s">
        <v>218</v>
      </c>
      <c r="H669" s="116">
        <v>4428.1000000000004</v>
      </c>
      <c r="I669" s="116">
        <v>4428.1000000000004</v>
      </c>
      <c r="J669" s="116">
        <v>3897.7</v>
      </c>
      <c r="K669" s="116">
        <v>4773.3</v>
      </c>
      <c r="L669" s="116">
        <v>4773.3</v>
      </c>
      <c r="M669" s="116">
        <v>4773.3</v>
      </c>
      <c r="N669" s="109" t="s">
        <v>1032</v>
      </c>
      <c r="O669" s="19"/>
      <c r="P669" s="19"/>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c r="EY669" s="13"/>
      <c r="EZ669" s="13"/>
      <c r="FA669" s="13"/>
      <c r="FB669" s="13"/>
      <c r="FC669" s="13"/>
      <c r="FD669" s="13"/>
      <c r="FE669" s="13"/>
      <c r="FF669" s="13"/>
      <c r="FG669" s="13"/>
      <c r="FH669" s="13"/>
      <c r="FI669" s="13"/>
      <c r="FJ669" s="13"/>
      <c r="FK669" s="13"/>
      <c r="FL669" s="13"/>
      <c r="FM669" s="13"/>
      <c r="FN669" s="13"/>
      <c r="FO669" s="13"/>
      <c r="FP669" s="13"/>
      <c r="FQ669" s="13"/>
      <c r="FR669" s="13"/>
      <c r="FS669" s="13"/>
      <c r="FT669" s="13"/>
      <c r="FU669" s="13"/>
      <c r="FV669" s="13"/>
      <c r="FW669" s="13"/>
      <c r="FX669" s="13"/>
      <c r="FY669" s="13"/>
      <c r="FZ669" s="13"/>
      <c r="GA669" s="13"/>
      <c r="GB669" s="13"/>
      <c r="GC669" s="13"/>
      <c r="GD669" s="13"/>
      <c r="GE669" s="13"/>
      <c r="GF669" s="13"/>
      <c r="GG669" s="13"/>
      <c r="GH669" s="13"/>
      <c r="GI669" s="13"/>
      <c r="GJ669" s="13"/>
      <c r="GK669" s="13"/>
      <c r="GL669" s="13"/>
      <c r="GM669" s="13"/>
      <c r="GN669" s="13"/>
      <c r="GO669" s="13"/>
      <c r="GP669" s="13"/>
      <c r="GQ669" s="13"/>
      <c r="GR669" s="13"/>
      <c r="GS669" s="13"/>
      <c r="GT669" s="13"/>
      <c r="GU669" s="13"/>
      <c r="GV669" s="13"/>
      <c r="GW669" s="13"/>
      <c r="GX669" s="13"/>
      <c r="GY669" s="13"/>
      <c r="GZ669" s="13"/>
      <c r="HA669" s="13"/>
      <c r="HB669" s="13"/>
      <c r="HC669" s="13"/>
      <c r="HD669" s="13"/>
      <c r="HE669" s="13"/>
      <c r="HF669" s="13"/>
      <c r="HG669" s="13"/>
      <c r="HH669" s="13"/>
      <c r="HI669" s="13"/>
      <c r="HJ669" s="13"/>
      <c r="HK669" s="13"/>
      <c r="HL669" s="13"/>
      <c r="HM669" s="13"/>
      <c r="HN669" s="13"/>
      <c r="HO669" s="13"/>
      <c r="HP669" s="13"/>
      <c r="HQ669" s="13"/>
      <c r="HR669" s="13"/>
      <c r="HS669" s="13"/>
      <c r="HT669" s="13"/>
      <c r="HU669" s="13"/>
      <c r="HV669" s="13"/>
      <c r="HW669" s="13"/>
      <c r="HX669" s="13"/>
      <c r="HY669" s="13"/>
      <c r="HZ669" s="13"/>
      <c r="IA669" s="13"/>
      <c r="IB669" s="13"/>
      <c r="IC669" s="13"/>
      <c r="ID669" s="13"/>
      <c r="IE669" s="13"/>
      <c r="IF669" s="13"/>
      <c r="IG669" s="13"/>
      <c r="IH669" s="13"/>
      <c r="II669" s="13"/>
      <c r="IJ669" s="13"/>
      <c r="IK669" s="13"/>
      <c r="IL669" s="13"/>
      <c r="IM669" s="13"/>
      <c r="IN669" s="13"/>
      <c r="IO669" s="13"/>
      <c r="IP669" s="13"/>
      <c r="IQ669" s="13"/>
      <c r="IR669" s="13"/>
      <c r="IS669" s="13"/>
      <c r="IT669" s="13"/>
      <c r="IU669" s="13"/>
      <c r="IV669" s="13"/>
    </row>
    <row r="670" spans="1:256" s="14" customFormat="1" ht="41.45" customHeight="1" x14ac:dyDescent="0.25">
      <c r="A670" s="360"/>
      <c r="B670" s="250"/>
      <c r="C670" s="223" t="s">
        <v>1231</v>
      </c>
      <c r="D670" s="245">
        <v>701</v>
      </c>
      <c r="E670" s="109" t="s">
        <v>1030</v>
      </c>
      <c r="F670" s="53" t="s">
        <v>115</v>
      </c>
      <c r="G670" s="54" t="s">
        <v>236</v>
      </c>
      <c r="H670" s="170">
        <v>8444</v>
      </c>
      <c r="I670" s="170">
        <v>8429.7999999999993</v>
      </c>
      <c r="J670" s="170">
        <v>8424</v>
      </c>
      <c r="K670" s="170">
        <v>8424</v>
      </c>
      <c r="L670" s="170">
        <v>8424</v>
      </c>
      <c r="M670" s="170">
        <v>8424</v>
      </c>
      <c r="N670" s="173" t="s">
        <v>460</v>
      </c>
      <c r="O670" s="19"/>
      <c r="P670" s="19"/>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c r="EY670" s="13"/>
      <c r="EZ670" s="13"/>
      <c r="FA670" s="13"/>
      <c r="FB670" s="13"/>
      <c r="FC670" s="13"/>
      <c r="FD670" s="13"/>
      <c r="FE670" s="13"/>
      <c r="FF670" s="13"/>
      <c r="FG670" s="13"/>
      <c r="FH670" s="13"/>
      <c r="FI670" s="13"/>
      <c r="FJ670" s="13"/>
      <c r="FK670" s="13"/>
      <c r="FL670" s="13"/>
      <c r="FM670" s="13"/>
      <c r="FN670" s="13"/>
      <c r="FO670" s="13"/>
      <c r="FP670" s="13"/>
      <c r="FQ670" s="13"/>
      <c r="FR670" s="13"/>
      <c r="FS670" s="13"/>
      <c r="FT670" s="13"/>
      <c r="FU670" s="13"/>
      <c r="FV670" s="13"/>
      <c r="FW670" s="13"/>
      <c r="FX670" s="13"/>
      <c r="FY670" s="13"/>
      <c r="FZ670" s="13"/>
      <c r="GA670" s="13"/>
      <c r="GB670" s="13"/>
      <c r="GC670" s="13"/>
      <c r="GD670" s="13"/>
      <c r="GE670" s="13"/>
      <c r="GF670" s="13"/>
      <c r="GG670" s="13"/>
      <c r="GH670" s="13"/>
      <c r="GI670" s="13"/>
      <c r="GJ670" s="13"/>
      <c r="GK670" s="13"/>
      <c r="GL670" s="13"/>
      <c r="GM670" s="13"/>
      <c r="GN670" s="13"/>
      <c r="GO670" s="13"/>
      <c r="GP670" s="13"/>
      <c r="GQ670" s="13"/>
      <c r="GR670" s="13"/>
      <c r="GS670" s="13"/>
      <c r="GT670" s="13"/>
      <c r="GU670" s="13"/>
      <c r="GV670" s="13"/>
      <c r="GW670" s="13"/>
      <c r="GX670" s="13"/>
      <c r="GY670" s="13"/>
      <c r="GZ670" s="13"/>
      <c r="HA670" s="13"/>
      <c r="HB670" s="13"/>
      <c r="HC670" s="13"/>
      <c r="HD670" s="13"/>
      <c r="HE670" s="13"/>
      <c r="HF670" s="13"/>
      <c r="HG670" s="13"/>
      <c r="HH670" s="13"/>
      <c r="HI670" s="13"/>
      <c r="HJ670" s="13"/>
      <c r="HK670" s="13"/>
      <c r="HL670" s="13"/>
      <c r="HM670" s="13"/>
      <c r="HN670" s="13"/>
      <c r="HO670" s="13"/>
      <c r="HP670" s="13"/>
      <c r="HQ670" s="13"/>
      <c r="HR670" s="13"/>
      <c r="HS670" s="13"/>
      <c r="HT670" s="13"/>
      <c r="HU670" s="13"/>
      <c r="HV670" s="13"/>
      <c r="HW670" s="13"/>
      <c r="HX670" s="13"/>
      <c r="HY670" s="13"/>
      <c r="HZ670" s="13"/>
      <c r="IA670" s="13"/>
      <c r="IB670" s="13"/>
      <c r="IC670" s="13"/>
      <c r="ID670" s="13"/>
      <c r="IE670" s="13"/>
      <c r="IF670" s="13"/>
      <c r="IG670" s="13"/>
      <c r="IH670" s="13"/>
      <c r="II670" s="13"/>
      <c r="IJ670" s="13"/>
      <c r="IK670" s="13"/>
      <c r="IL670" s="13"/>
      <c r="IM670" s="13"/>
      <c r="IN670" s="13"/>
      <c r="IO670" s="13"/>
      <c r="IP670" s="13"/>
      <c r="IQ670" s="13"/>
      <c r="IR670" s="13"/>
      <c r="IS670" s="13"/>
      <c r="IT670" s="13"/>
      <c r="IU670" s="13"/>
      <c r="IV670" s="13"/>
    </row>
    <row r="671" spans="1:256" s="14" customFormat="1" ht="61.5" customHeight="1" x14ac:dyDescent="0.25">
      <c r="A671" s="360"/>
      <c r="B671" s="250"/>
      <c r="C671" s="206"/>
      <c r="D671" s="206"/>
      <c r="E671" s="109" t="s">
        <v>1416</v>
      </c>
      <c r="F671" s="53" t="s">
        <v>115</v>
      </c>
      <c r="G671" s="54" t="s">
        <v>236</v>
      </c>
      <c r="H671" s="206"/>
      <c r="I671" s="206"/>
      <c r="J671" s="206"/>
      <c r="K671" s="206"/>
      <c r="L671" s="206"/>
      <c r="M671" s="206"/>
      <c r="N671" s="175"/>
      <c r="O671" s="19"/>
      <c r="P671" s="19"/>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c r="EY671" s="13"/>
      <c r="EZ671" s="13"/>
      <c r="FA671" s="13"/>
      <c r="FB671" s="13"/>
      <c r="FC671" s="13"/>
      <c r="FD671" s="13"/>
      <c r="FE671" s="13"/>
      <c r="FF671" s="13"/>
      <c r="FG671" s="13"/>
      <c r="FH671" s="13"/>
      <c r="FI671" s="13"/>
      <c r="FJ671" s="13"/>
      <c r="FK671" s="13"/>
      <c r="FL671" s="13"/>
      <c r="FM671" s="13"/>
      <c r="FN671" s="13"/>
      <c r="FO671" s="13"/>
      <c r="FP671" s="13"/>
      <c r="FQ671" s="13"/>
      <c r="FR671" s="13"/>
      <c r="FS671" s="13"/>
      <c r="FT671" s="13"/>
      <c r="FU671" s="13"/>
      <c r="FV671" s="13"/>
      <c r="FW671" s="13"/>
      <c r="FX671" s="13"/>
      <c r="FY671" s="13"/>
      <c r="FZ671" s="13"/>
      <c r="GA671" s="13"/>
      <c r="GB671" s="13"/>
      <c r="GC671" s="13"/>
      <c r="GD671" s="13"/>
      <c r="GE671" s="13"/>
      <c r="GF671" s="13"/>
      <c r="GG671" s="13"/>
      <c r="GH671" s="13"/>
      <c r="GI671" s="13"/>
      <c r="GJ671" s="13"/>
      <c r="GK671" s="13"/>
      <c r="GL671" s="13"/>
      <c r="GM671" s="13"/>
      <c r="GN671" s="13"/>
      <c r="GO671" s="13"/>
      <c r="GP671" s="13"/>
      <c r="GQ671" s="13"/>
      <c r="GR671" s="13"/>
      <c r="GS671" s="13"/>
      <c r="GT671" s="13"/>
      <c r="GU671" s="13"/>
      <c r="GV671" s="13"/>
      <c r="GW671" s="13"/>
      <c r="GX671" s="13"/>
      <c r="GY671" s="13"/>
      <c r="GZ671" s="13"/>
      <c r="HA671" s="13"/>
      <c r="HB671" s="13"/>
      <c r="HC671" s="13"/>
      <c r="HD671" s="13"/>
      <c r="HE671" s="13"/>
      <c r="HF671" s="13"/>
      <c r="HG671" s="13"/>
      <c r="HH671" s="13"/>
      <c r="HI671" s="13"/>
      <c r="HJ671" s="13"/>
      <c r="HK671" s="13"/>
      <c r="HL671" s="13"/>
      <c r="HM671" s="13"/>
      <c r="HN671" s="13"/>
      <c r="HO671" s="13"/>
      <c r="HP671" s="13"/>
      <c r="HQ671" s="13"/>
      <c r="HR671" s="13"/>
      <c r="HS671" s="13"/>
      <c r="HT671" s="13"/>
      <c r="HU671" s="13"/>
      <c r="HV671" s="13"/>
      <c r="HW671" s="13"/>
      <c r="HX671" s="13"/>
      <c r="HY671" s="13"/>
      <c r="HZ671" s="13"/>
      <c r="IA671" s="13"/>
      <c r="IB671" s="13"/>
      <c r="IC671" s="13"/>
      <c r="ID671" s="13"/>
      <c r="IE671" s="13"/>
      <c r="IF671" s="13"/>
      <c r="IG671" s="13"/>
      <c r="IH671" s="13"/>
      <c r="II671" s="13"/>
      <c r="IJ671" s="13"/>
      <c r="IK671" s="13"/>
      <c r="IL671" s="13"/>
      <c r="IM671" s="13"/>
      <c r="IN671" s="13"/>
      <c r="IO671" s="13"/>
      <c r="IP671" s="13"/>
      <c r="IQ671" s="13"/>
      <c r="IR671" s="13"/>
      <c r="IS671" s="13"/>
      <c r="IT671" s="13"/>
      <c r="IU671" s="13"/>
      <c r="IV671" s="13"/>
    </row>
    <row r="672" spans="1:256" s="14" customFormat="1" ht="36" customHeight="1" x14ac:dyDescent="0.25">
      <c r="A672" s="360"/>
      <c r="B672" s="250"/>
      <c r="C672" s="130" t="s">
        <v>1232</v>
      </c>
      <c r="D672" s="122">
        <v>702</v>
      </c>
      <c r="E672" s="109" t="s">
        <v>528</v>
      </c>
      <c r="F672" s="53" t="s">
        <v>115</v>
      </c>
      <c r="G672" s="54" t="s">
        <v>213</v>
      </c>
      <c r="H672" s="113">
        <v>1857.5</v>
      </c>
      <c r="I672" s="113">
        <v>1857.5</v>
      </c>
      <c r="J672" s="113">
        <v>0</v>
      </c>
      <c r="K672" s="113">
        <v>0</v>
      </c>
      <c r="L672" s="113">
        <v>0</v>
      </c>
      <c r="M672" s="113">
        <v>0</v>
      </c>
      <c r="N672" s="109" t="s">
        <v>574</v>
      </c>
      <c r="O672" s="19"/>
      <c r="P672" s="19"/>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c r="EG672" s="13"/>
      <c r="EH672" s="13"/>
      <c r="EI672" s="13"/>
      <c r="EJ672" s="13"/>
      <c r="EK672" s="13"/>
      <c r="EL672" s="13"/>
      <c r="EM672" s="13"/>
      <c r="EN672" s="13"/>
      <c r="EO672" s="13"/>
      <c r="EP672" s="13"/>
      <c r="EQ672" s="13"/>
      <c r="ER672" s="13"/>
      <c r="ES672" s="13"/>
      <c r="ET672" s="13"/>
      <c r="EU672" s="13"/>
      <c r="EV672" s="13"/>
      <c r="EW672" s="13"/>
      <c r="EX672" s="13"/>
      <c r="EY672" s="13"/>
      <c r="EZ672" s="13"/>
      <c r="FA672" s="13"/>
      <c r="FB672" s="13"/>
      <c r="FC672" s="13"/>
      <c r="FD672" s="13"/>
      <c r="FE672" s="13"/>
      <c r="FF672" s="13"/>
      <c r="FG672" s="13"/>
      <c r="FH672" s="13"/>
      <c r="FI672" s="13"/>
      <c r="FJ672" s="13"/>
      <c r="FK672" s="13"/>
      <c r="FL672" s="13"/>
      <c r="FM672" s="13"/>
      <c r="FN672" s="13"/>
      <c r="FO672" s="13"/>
      <c r="FP672" s="13"/>
      <c r="FQ672" s="13"/>
      <c r="FR672" s="13"/>
      <c r="FS672" s="13"/>
      <c r="FT672" s="13"/>
      <c r="FU672" s="13"/>
      <c r="FV672" s="13"/>
      <c r="FW672" s="13"/>
      <c r="FX672" s="13"/>
      <c r="FY672" s="13"/>
      <c r="FZ672" s="13"/>
      <c r="GA672" s="13"/>
      <c r="GB672" s="13"/>
      <c r="GC672" s="13"/>
      <c r="GD672" s="13"/>
      <c r="GE672" s="13"/>
      <c r="GF672" s="13"/>
      <c r="GG672" s="13"/>
      <c r="GH672" s="13"/>
      <c r="GI672" s="13"/>
      <c r="GJ672" s="13"/>
      <c r="GK672" s="13"/>
      <c r="GL672" s="13"/>
      <c r="GM672" s="13"/>
      <c r="GN672" s="13"/>
      <c r="GO672" s="13"/>
      <c r="GP672" s="13"/>
      <c r="GQ672" s="13"/>
      <c r="GR672" s="13"/>
      <c r="GS672" s="13"/>
      <c r="GT672" s="13"/>
      <c r="GU672" s="13"/>
      <c r="GV672" s="13"/>
      <c r="GW672" s="13"/>
      <c r="GX672" s="13"/>
      <c r="GY672" s="13"/>
      <c r="GZ672" s="13"/>
      <c r="HA672" s="13"/>
      <c r="HB672" s="13"/>
      <c r="HC672" s="13"/>
      <c r="HD672" s="13"/>
      <c r="HE672" s="13"/>
      <c r="HF672" s="13"/>
      <c r="HG672" s="13"/>
      <c r="HH672" s="13"/>
      <c r="HI672" s="13"/>
      <c r="HJ672" s="13"/>
      <c r="HK672" s="13"/>
      <c r="HL672" s="13"/>
      <c r="HM672" s="13"/>
      <c r="HN672" s="13"/>
      <c r="HO672" s="13"/>
      <c r="HP672" s="13"/>
      <c r="HQ672" s="13"/>
      <c r="HR672" s="13"/>
      <c r="HS672" s="13"/>
      <c r="HT672" s="13"/>
      <c r="HU672" s="13"/>
      <c r="HV672" s="13"/>
      <c r="HW672" s="13"/>
      <c r="HX672" s="13"/>
      <c r="HY672" s="13"/>
      <c r="HZ672" s="13"/>
      <c r="IA672" s="13"/>
      <c r="IB672" s="13"/>
      <c r="IC672" s="13"/>
      <c r="ID672" s="13"/>
      <c r="IE672" s="13"/>
      <c r="IF672" s="13"/>
      <c r="IG672" s="13"/>
      <c r="IH672" s="13"/>
      <c r="II672" s="13"/>
      <c r="IJ672" s="13"/>
      <c r="IK672" s="13"/>
      <c r="IL672" s="13"/>
      <c r="IM672" s="13"/>
      <c r="IN672" s="13"/>
      <c r="IO672" s="13"/>
      <c r="IP672" s="13"/>
      <c r="IQ672" s="13"/>
      <c r="IR672" s="13"/>
      <c r="IS672" s="13"/>
      <c r="IT672" s="13"/>
      <c r="IU672" s="13"/>
      <c r="IV672" s="13"/>
    </row>
    <row r="673" spans="1:256" s="14" customFormat="1" ht="69.75" customHeight="1" x14ac:dyDescent="0.25">
      <c r="A673" s="360"/>
      <c r="B673" s="250"/>
      <c r="C673" s="280" t="s">
        <v>1233</v>
      </c>
      <c r="D673" s="187" t="s">
        <v>1219</v>
      </c>
      <c r="E673" s="87" t="s">
        <v>1413</v>
      </c>
      <c r="F673" s="88" t="s">
        <v>115</v>
      </c>
      <c r="G673" s="89" t="s">
        <v>1220</v>
      </c>
      <c r="H673" s="170">
        <f>465.5+497</f>
        <v>962.5</v>
      </c>
      <c r="I673" s="170">
        <v>495.1</v>
      </c>
      <c r="J673" s="170">
        <v>962.5</v>
      </c>
      <c r="K673" s="170">
        <v>962.5</v>
      </c>
      <c r="L673" s="170">
        <v>962.5</v>
      </c>
      <c r="M673" s="170">
        <v>962.5</v>
      </c>
      <c r="N673" s="173" t="s">
        <v>627</v>
      </c>
      <c r="O673" s="19"/>
      <c r="P673" s="19"/>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c r="EG673" s="13"/>
      <c r="EH673" s="13"/>
      <c r="EI673" s="13"/>
      <c r="EJ673" s="13"/>
      <c r="EK673" s="13"/>
      <c r="EL673" s="13"/>
      <c r="EM673" s="13"/>
      <c r="EN673" s="13"/>
      <c r="EO673" s="13"/>
      <c r="EP673" s="13"/>
      <c r="EQ673" s="13"/>
      <c r="ER673" s="13"/>
      <c r="ES673" s="13"/>
      <c r="ET673" s="13"/>
      <c r="EU673" s="13"/>
      <c r="EV673" s="13"/>
      <c r="EW673" s="13"/>
      <c r="EX673" s="13"/>
      <c r="EY673" s="13"/>
      <c r="EZ673" s="13"/>
      <c r="FA673" s="13"/>
      <c r="FB673" s="13"/>
      <c r="FC673" s="13"/>
      <c r="FD673" s="13"/>
      <c r="FE673" s="13"/>
      <c r="FF673" s="13"/>
      <c r="FG673" s="13"/>
      <c r="FH673" s="13"/>
      <c r="FI673" s="13"/>
      <c r="FJ673" s="13"/>
      <c r="FK673" s="13"/>
      <c r="FL673" s="13"/>
      <c r="FM673" s="13"/>
      <c r="FN673" s="13"/>
      <c r="FO673" s="13"/>
      <c r="FP673" s="13"/>
      <c r="FQ673" s="13"/>
      <c r="FR673" s="13"/>
      <c r="FS673" s="13"/>
      <c r="FT673" s="13"/>
      <c r="FU673" s="13"/>
      <c r="FV673" s="13"/>
      <c r="FW673" s="13"/>
      <c r="FX673" s="13"/>
      <c r="FY673" s="13"/>
      <c r="FZ673" s="13"/>
      <c r="GA673" s="13"/>
      <c r="GB673" s="13"/>
      <c r="GC673" s="13"/>
      <c r="GD673" s="13"/>
      <c r="GE673" s="13"/>
      <c r="GF673" s="13"/>
      <c r="GG673" s="13"/>
      <c r="GH673" s="13"/>
      <c r="GI673" s="13"/>
      <c r="GJ673" s="13"/>
      <c r="GK673" s="13"/>
      <c r="GL673" s="13"/>
      <c r="GM673" s="13"/>
      <c r="GN673" s="13"/>
      <c r="GO673" s="13"/>
      <c r="GP673" s="13"/>
      <c r="GQ673" s="13"/>
      <c r="GR673" s="13"/>
      <c r="GS673" s="13"/>
      <c r="GT673" s="13"/>
      <c r="GU673" s="13"/>
      <c r="GV673" s="13"/>
      <c r="GW673" s="13"/>
      <c r="GX673" s="13"/>
      <c r="GY673" s="13"/>
      <c r="GZ673" s="13"/>
      <c r="HA673" s="13"/>
      <c r="HB673" s="13"/>
      <c r="HC673" s="13"/>
      <c r="HD673" s="13"/>
      <c r="HE673" s="13"/>
      <c r="HF673" s="13"/>
      <c r="HG673" s="13"/>
      <c r="HH673" s="13"/>
      <c r="HI673" s="13"/>
      <c r="HJ673" s="13"/>
      <c r="HK673" s="13"/>
      <c r="HL673" s="13"/>
      <c r="HM673" s="13"/>
      <c r="HN673" s="13"/>
      <c r="HO673" s="13"/>
      <c r="HP673" s="13"/>
      <c r="HQ673" s="13"/>
      <c r="HR673" s="13"/>
      <c r="HS673" s="13"/>
      <c r="HT673" s="13"/>
      <c r="HU673" s="13"/>
      <c r="HV673" s="13"/>
      <c r="HW673" s="13"/>
      <c r="HX673" s="13"/>
      <c r="HY673" s="13"/>
      <c r="HZ673" s="13"/>
      <c r="IA673" s="13"/>
      <c r="IB673" s="13"/>
      <c r="IC673" s="13"/>
      <c r="ID673" s="13"/>
      <c r="IE673" s="13"/>
      <c r="IF673" s="13"/>
      <c r="IG673" s="13"/>
      <c r="IH673" s="13"/>
      <c r="II673" s="13"/>
      <c r="IJ673" s="13"/>
      <c r="IK673" s="13"/>
      <c r="IL673" s="13"/>
      <c r="IM673" s="13"/>
      <c r="IN673" s="13"/>
      <c r="IO673" s="13"/>
      <c r="IP673" s="13"/>
      <c r="IQ673" s="13"/>
      <c r="IR673" s="13"/>
      <c r="IS673" s="13"/>
      <c r="IT673" s="13"/>
      <c r="IU673" s="13"/>
      <c r="IV673" s="13"/>
    </row>
    <row r="674" spans="1:256" s="14" customFormat="1" ht="37.9" customHeight="1" x14ac:dyDescent="0.25">
      <c r="A674" s="360"/>
      <c r="B674" s="250"/>
      <c r="C674" s="281"/>
      <c r="D674" s="188"/>
      <c r="E674" s="87" t="s">
        <v>1414</v>
      </c>
      <c r="F674" s="88" t="s">
        <v>115</v>
      </c>
      <c r="G674" s="89" t="s">
        <v>1415</v>
      </c>
      <c r="H674" s="171"/>
      <c r="I674" s="171"/>
      <c r="J674" s="171"/>
      <c r="K674" s="171"/>
      <c r="L674" s="171"/>
      <c r="M674" s="171"/>
      <c r="N674" s="174"/>
      <c r="O674" s="19"/>
      <c r="P674" s="19"/>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c r="EG674" s="13"/>
      <c r="EH674" s="13"/>
      <c r="EI674" s="13"/>
      <c r="EJ674" s="13"/>
      <c r="EK674" s="13"/>
      <c r="EL674" s="13"/>
      <c r="EM674" s="13"/>
      <c r="EN674" s="13"/>
      <c r="EO674" s="13"/>
      <c r="EP674" s="13"/>
      <c r="EQ674" s="13"/>
      <c r="ER674" s="13"/>
      <c r="ES674" s="13"/>
      <c r="ET674" s="13"/>
      <c r="EU674" s="13"/>
      <c r="EV674" s="13"/>
      <c r="EW674" s="13"/>
      <c r="EX674" s="13"/>
      <c r="EY674" s="13"/>
      <c r="EZ674" s="13"/>
      <c r="FA674" s="13"/>
      <c r="FB674" s="13"/>
      <c r="FC674" s="13"/>
      <c r="FD674" s="13"/>
      <c r="FE674" s="13"/>
      <c r="FF674" s="13"/>
      <c r="FG674" s="13"/>
      <c r="FH674" s="13"/>
      <c r="FI674" s="13"/>
      <c r="FJ674" s="13"/>
      <c r="FK674" s="13"/>
      <c r="FL674" s="13"/>
      <c r="FM674" s="13"/>
      <c r="FN674" s="13"/>
      <c r="FO674" s="13"/>
      <c r="FP674" s="13"/>
      <c r="FQ674" s="13"/>
      <c r="FR674" s="13"/>
      <c r="FS674" s="13"/>
      <c r="FT674" s="13"/>
      <c r="FU674" s="13"/>
      <c r="FV674" s="13"/>
      <c r="FW674" s="13"/>
      <c r="FX674" s="13"/>
      <c r="FY674" s="13"/>
      <c r="FZ674" s="13"/>
      <c r="GA674" s="13"/>
      <c r="GB674" s="13"/>
      <c r="GC674" s="13"/>
      <c r="GD674" s="13"/>
      <c r="GE674" s="13"/>
      <c r="GF674" s="13"/>
      <c r="GG674" s="13"/>
      <c r="GH674" s="13"/>
      <c r="GI674" s="13"/>
      <c r="GJ674" s="13"/>
      <c r="GK674" s="13"/>
      <c r="GL674" s="13"/>
      <c r="GM674" s="13"/>
      <c r="GN674" s="13"/>
      <c r="GO674" s="13"/>
      <c r="GP674" s="13"/>
      <c r="GQ674" s="13"/>
      <c r="GR674" s="13"/>
      <c r="GS674" s="13"/>
      <c r="GT674" s="13"/>
      <c r="GU674" s="13"/>
      <c r="GV674" s="13"/>
      <c r="GW674" s="13"/>
      <c r="GX674" s="13"/>
      <c r="GY674" s="13"/>
      <c r="GZ674" s="13"/>
      <c r="HA674" s="13"/>
      <c r="HB674" s="13"/>
      <c r="HC674" s="13"/>
      <c r="HD674" s="13"/>
      <c r="HE674" s="13"/>
      <c r="HF674" s="13"/>
      <c r="HG674" s="13"/>
      <c r="HH674" s="13"/>
      <c r="HI674" s="13"/>
      <c r="HJ674" s="13"/>
      <c r="HK674" s="13"/>
      <c r="HL674" s="13"/>
      <c r="HM674" s="13"/>
      <c r="HN674" s="13"/>
      <c r="HO674" s="13"/>
      <c r="HP674" s="13"/>
      <c r="HQ674" s="13"/>
      <c r="HR674" s="13"/>
      <c r="HS674" s="13"/>
      <c r="HT674" s="13"/>
      <c r="HU674" s="13"/>
      <c r="HV674" s="13"/>
      <c r="HW674" s="13"/>
      <c r="HX674" s="13"/>
      <c r="HY674" s="13"/>
      <c r="HZ674" s="13"/>
      <c r="IA674" s="13"/>
      <c r="IB674" s="13"/>
      <c r="IC674" s="13"/>
      <c r="ID674" s="13"/>
      <c r="IE674" s="13"/>
      <c r="IF674" s="13"/>
      <c r="IG674" s="13"/>
      <c r="IH674" s="13"/>
      <c r="II674" s="13"/>
      <c r="IJ674" s="13"/>
      <c r="IK674" s="13"/>
      <c r="IL674" s="13"/>
      <c r="IM674" s="13"/>
      <c r="IN674" s="13"/>
      <c r="IO674" s="13"/>
      <c r="IP674" s="13"/>
      <c r="IQ674" s="13"/>
      <c r="IR674" s="13"/>
      <c r="IS674" s="13"/>
      <c r="IT674" s="13"/>
      <c r="IU674" s="13"/>
      <c r="IV674" s="13"/>
    </row>
    <row r="675" spans="1:256" s="14" customFormat="1" ht="59.25" customHeight="1" x14ac:dyDescent="0.25">
      <c r="A675" s="360"/>
      <c r="B675" s="250"/>
      <c r="C675" s="282"/>
      <c r="D675" s="189"/>
      <c r="E675" s="135" t="s">
        <v>972</v>
      </c>
      <c r="F675" s="115" t="s">
        <v>115</v>
      </c>
      <c r="G675" s="115" t="s">
        <v>1356</v>
      </c>
      <c r="H675" s="172"/>
      <c r="I675" s="172"/>
      <c r="J675" s="172"/>
      <c r="K675" s="172"/>
      <c r="L675" s="172"/>
      <c r="M675" s="172"/>
      <c r="N675" s="175"/>
      <c r="O675" s="19"/>
      <c r="P675" s="19"/>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c r="EG675" s="13"/>
      <c r="EH675" s="13"/>
      <c r="EI675" s="13"/>
      <c r="EJ675" s="13"/>
      <c r="EK675" s="13"/>
      <c r="EL675" s="13"/>
      <c r="EM675" s="13"/>
      <c r="EN675" s="13"/>
      <c r="EO675" s="13"/>
      <c r="EP675" s="13"/>
      <c r="EQ675" s="13"/>
      <c r="ER675" s="13"/>
      <c r="ES675" s="13"/>
      <c r="ET675" s="13"/>
      <c r="EU675" s="13"/>
      <c r="EV675" s="13"/>
      <c r="EW675" s="13"/>
      <c r="EX675" s="13"/>
      <c r="EY675" s="13"/>
      <c r="EZ675" s="13"/>
      <c r="FA675" s="13"/>
      <c r="FB675" s="13"/>
      <c r="FC675" s="13"/>
      <c r="FD675" s="13"/>
      <c r="FE675" s="13"/>
      <c r="FF675" s="13"/>
      <c r="FG675" s="13"/>
      <c r="FH675" s="13"/>
      <c r="FI675" s="13"/>
      <c r="FJ675" s="13"/>
      <c r="FK675" s="13"/>
      <c r="FL675" s="13"/>
      <c r="FM675" s="13"/>
      <c r="FN675" s="13"/>
      <c r="FO675" s="13"/>
      <c r="FP675" s="13"/>
      <c r="FQ675" s="13"/>
      <c r="FR675" s="13"/>
      <c r="FS675" s="13"/>
      <c r="FT675" s="13"/>
      <c r="FU675" s="13"/>
      <c r="FV675" s="13"/>
      <c r="FW675" s="13"/>
      <c r="FX675" s="13"/>
      <c r="FY675" s="13"/>
      <c r="FZ675" s="13"/>
      <c r="GA675" s="13"/>
      <c r="GB675" s="13"/>
      <c r="GC675" s="13"/>
      <c r="GD675" s="13"/>
      <c r="GE675" s="13"/>
      <c r="GF675" s="13"/>
      <c r="GG675" s="13"/>
      <c r="GH675" s="13"/>
      <c r="GI675" s="13"/>
      <c r="GJ675" s="13"/>
      <c r="GK675" s="13"/>
      <c r="GL675" s="13"/>
      <c r="GM675" s="13"/>
      <c r="GN675" s="13"/>
      <c r="GO675" s="13"/>
      <c r="GP675" s="13"/>
      <c r="GQ675" s="13"/>
      <c r="GR675" s="13"/>
      <c r="GS675" s="13"/>
      <c r="GT675" s="13"/>
      <c r="GU675" s="13"/>
      <c r="GV675" s="13"/>
      <c r="GW675" s="13"/>
      <c r="GX675" s="13"/>
      <c r="GY675" s="13"/>
      <c r="GZ675" s="13"/>
      <c r="HA675" s="13"/>
      <c r="HB675" s="13"/>
      <c r="HC675" s="13"/>
      <c r="HD675" s="13"/>
      <c r="HE675" s="13"/>
      <c r="HF675" s="13"/>
      <c r="HG675" s="13"/>
      <c r="HH675" s="13"/>
      <c r="HI675" s="13"/>
      <c r="HJ675" s="13"/>
      <c r="HK675" s="13"/>
      <c r="HL675" s="13"/>
      <c r="HM675" s="13"/>
      <c r="HN675" s="13"/>
      <c r="HO675" s="13"/>
      <c r="HP675" s="13"/>
      <c r="HQ675" s="13"/>
      <c r="HR675" s="13"/>
      <c r="HS675" s="13"/>
      <c r="HT675" s="13"/>
      <c r="HU675" s="13"/>
      <c r="HV675" s="13"/>
      <c r="HW675" s="13"/>
      <c r="HX675" s="13"/>
      <c r="HY675" s="13"/>
      <c r="HZ675" s="13"/>
      <c r="IA675" s="13"/>
      <c r="IB675" s="13"/>
      <c r="IC675" s="13"/>
      <c r="ID675" s="13"/>
      <c r="IE675" s="13"/>
      <c r="IF675" s="13"/>
      <c r="IG675" s="13"/>
      <c r="IH675" s="13"/>
      <c r="II675" s="13"/>
      <c r="IJ675" s="13"/>
      <c r="IK675" s="13"/>
      <c r="IL675" s="13"/>
      <c r="IM675" s="13"/>
      <c r="IN675" s="13"/>
      <c r="IO675" s="13"/>
      <c r="IP675" s="13"/>
      <c r="IQ675" s="13"/>
      <c r="IR675" s="13"/>
      <c r="IS675" s="13"/>
      <c r="IT675" s="13"/>
      <c r="IU675" s="13"/>
      <c r="IV675" s="13"/>
    </row>
    <row r="676" spans="1:256" s="14" customFormat="1" ht="36" customHeight="1" x14ac:dyDescent="0.25">
      <c r="A676" s="360"/>
      <c r="B676" s="250"/>
      <c r="C676" s="130" t="s">
        <v>1234</v>
      </c>
      <c r="D676" s="122">
        <v>1003</v>
      </c>
      <c r="E676" s="148" t="s">
        <v>291</v>
      </c>
      <c r="F676" s="130" t="s">
        <v>115</v>
      </c>
      <c r="G676" s="130" t="s">
        <v>193</v>
      </c>
      <c r="H676" s="113">
        <v>71</v>
      </c>
      <c r="I676" s="113">
        <v>71</v>
      </c>
      <c r="J676" s="113">
        <v>71</v>
      </c>
      <c r="K676" s="113">
        <v>71</v>
      </c>
      <c r="L676" s="113">
        <v>71</v>
      </c>
      <c r="M676" s="113">
        <v>71</v>
      </c>
      <c r="N676" s="109" t="s">
        <v>167</v>
      </c>
      <c r="O676" s="19"/>
      <c r="P676" s="19"/>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c r="EY676" s="13"/>
      <c r="EZ676" s="13"/>
      <c r="FA676" s="13"/>
      <c r="FB676" s="13"/>
      <c r="FC676" s="13"/>
      <c r="FD676" s="13"/>
      <c r="FE676" s="13"/>
      <c r="FF676" s="13"/>
      <c r="FG676" s="13"/>
      <c r="FH676" s="13"/>
      <c r="FI676" s="13"/>
      <c r="FJ676" s="13"/>
      <c r="FK676" s="13"/>
      <c r="FL676" s="13"/>
      <c r="FM676" s="13"/>
      <c r="FN676" s="13"/>
      <c r="FO676" s="13"/>
      <c r="FP676" s="13"/>
      <c r="FQ676" s="13"/>
      <c r="FR676" s="13"/>
      <c r="FS676" s="13"/>
      <c r="FT676" s="13"/>
      <c r="FU676" s="13"/>
      <c r="FV676" s="13"/>
      <c r="FW676" s="13"/>
      <c r="FX676" s="13"/>
      <c r="FY676" s="13"/>
      <c r="FZ676" s="13"/>
      <c r="GA676" s="13"/>
      <c r="GB676" s="13"/>
      <c r="GC676" s="13"/>
      <c r="GD676" s="13"/>
      <c r="GE676" s="13"/>
      <c r="GF676" s="13"/>
      <c r="GG676" s="13"/>
      <c r="GH676" s="13"/>
      <c r="GI676" s="13"/>
      <c r="GJ676" s="13"/>
      <c r="GK676" s="13"/>
      <c r="GL676" s="13"/>
      <c r="GM676" s="13"/>
      <c r="GN676" s="13"/>
      <c r="GO676" s="13"/>
      <c r="GP676" s="13"/>
      <c r="GQ676" s="13"/>
      <c r="GR676" s="13"/>
      <c r="GS676" s="13"/>
      <c r="GT676" s="13"/>
      <c r="GU676" s="13"/>
      <c r="GV676" s="13"/>
      <c r="GW676" s="13"/>
      <c r="GX676" s="13"/>
      <c r="GY676" s="13"/>
      <c r="GZ676" s="13"/>
      <c r="HA676" s="13"/>
      <c r="HB676" s="13"/>
      <c r="HC676" s="13"/>
      <c r="HD676" s="13"/>
      <c r="HE676" s="13"/>
      <c r="HF676" s="13"/>
      <c r="HG676" s="13"/>
      <c r="HH676" s="13"/>
      <c r="HI676" s="13"/>
      <c r="HJ676" s="13"/>
      <c r="HK676" s="13"/>
      <c r="HL676" s="13"/>
      <c r="HM676" s="13"/>
      <c r="HN676" s="13"/>
      <c r="HO676" s="13"/>
      <c r="HP676" s="13"/>
      <c r="HQ676" s="13"/>
      <c r="HR676" s="13"/>
      <c r="HS676" s="13"/>
      <c r="HT676" s="13"/>
      <c r="HU676" s="13"/>
      <c r="HV676" s="13"/>
      <c r="HW676" s="13"/>
      <c r="HX676" s="13"/>
      <c r="HY676" s="13"/>
      <c r="HZ676" s="13"/>
      <c r="IA676" s="13"/>
      <c r="IB676" s="13"/>
      <c r="IC676" s="13"/>
      <c r="ID676" s="13"/>
      <c r="IE676" s="13"/>
      <c r="IF676" s="13"/>
      <c r="IG676" s="13"/>
      <c r="IH676" s="13"/>
      <c r="II676" s="13"/>
      <c r="IJ676" s="13"/>
      <c r="IK676" s="13"/>
      <c r="IL676" s="13"/>
      <c r="IM676" s="13"/>
      <c r="IN676" s="13"/>
      <c r="IO676" s="13"/>
      <c r="IP676" s="13"/>
      <c r="IQ676" s="13"/>
      <c r="IR676" s="13"/>
      <c r="IS676" s="13"/>
      <c r="IT676" s="13"/>
      <c r="IU676" s="13"/>
      <c r="IV676" s="13"/>
    </row>
    <row r="677" spans="1:256" s="14" customFormat="1" ht="36" customHeight="1" x14ac:dyDescent="0.25">
      <c r="A677" s="360"/>
      <c r="B677" s="250"/>
      <c r="C677" s="195" t="s">
        <v>1235</v>
      </c>
      <c r="D677" s="219">
        <v>1003</v>
      </c>
      <c r="E677" s="135" t="s">
        <v>136</v>
      </c>
      <c r="F677" s="115" t="s">
        <v>115</v>
      </c>
      <c r="G677" s="115" t="s">
        <v>237</v>
      </c>
      <c r="H677" s="170">
        <v>11257.7</v>
      </c>
      <c r="I677" s="170">
        <v>10329.299999999999</v>
      </c>
      <c r="J677" s="170">
        <v>15914.4</v>
      </c>
      <c r="K677" s="165">
        <v>29203.200000000001</v>
      </c>
      <c r="L677" s="165">
        <v>29203.200000000001</v>
      </c>
      <c r="M677" s="165">
        <v>29203.200000000001</v>
      </c>
      <c r="N677" s="164" t="s">
        <v>461</v>
      </c>
      <c r="O677" s="19"/>
      <c r="P677" s="19"/>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c r="EY677" s="13"/>
      <c r="EZ677" s="13"/>
      <c r="FA677" s="13"/>
      <c r="FB677" s="13"/>
      <c r="FC677" s="13"/>
      <c r="FD677" s="13"/>
      <c r="FE677" s="13"/>
      <c r="FF677" s="13"/>
      <c r="FG677" s="13"/>
      <c r="FH677" s="13"/>
      <c r="FI677" s="13"/>
      <c r="FJ677" s="13"/>
      <c r="FK677" s="13"/>
      <c r="FL677" s="13"/>
      <c r="FM677" s="13"/>
      <c r="FN677" s="13"/>
      <c r="FO677" s="13"/>
      <c r="FP677" s="13"/>
      <c r="FQ677" s="13"/>
      <c r="FR677" s="13"/>
      <c r="FS677" s="13"/>
      <c r="FT677" s="13"/>
      <c r="FU677" s="13"/>
      <c r="FV677" s="13"/>
      <c r="FW677" s="13"/>
      <c r="FX677" s="13"/>
      <c r="FY677" s="13"/>
      <c r="FZ677" s="13"/>
      <c r="GA677" s="13"/>
      <c r="GB677" s="13"/>
      <c r="GC677" s="13"/>
      <c r="GD677" s="13"/>
      <c r="GE677" s="13"/>
      <c r="GF677" s="13"/>
      <c r="GG677" s="13"/>
      <c r="GH677" s="13"/>
      <c r="GI677" s="13"/>
      <c r="GJ677" s="13"/>
      <c r="GK677" s="13"/>
      <c r="GL677" s="13"/>
      <c r="GM677" s="13"/>
      <c r="GN677" s="13"/>
      <c r="GO677" s="13"/>
      <c r="GP677" s="13"/>
      <c r="GQ677" s="13"/>
      <c r="GR677" s="13"/>
      <c r="GS677" s="13"/>
      <c r="GT677" s="13"/>
      <c r="GU677" s="13"/>
      <c r="GV677" s="13"/>
      <c r="GW677" s="13"/>
      <c r="GX677" s="13"/>
      <c r="GY677" s="13"/>
      <c r="GZ677" s="13"/>
      <c r="HA677" s="13"/>
      <c r="HB677" s="13"/>
      <c r="HC677" s="13"/>
      <c r="HD677" s="13"/>
      <c r="HE677" s="13"/>
      <c r="HF677" s="13"/>
      <c r="HG677" s="13"/>
      <c r="HH677" s="13"/>
      <c r="HI677" s="13"/>
      <c r="HJ677" s="13"/>
      <c r="HK677" s="13"/>
      <c r="HL677" s="13"/>
      <c r="HM677" s="13"/>
      <c r="HN677" s="13"/>
      <c r="HO677" s="13"/>
      <c r="HP677" s="13"/>
      <c r="HQ677" s="13"/>
      <c r="HR677" s="13"/>
      <c r="HS677" s="13"/>
      <c r="HT677" s="13"/>
      <c r="HU677" s="13"/>
      <c r="HV677" s="13"/>
      <c r="HW677" s="13"/>
      <c r="HX677" s="13"/>
      <c r="HY677" s="13"/>
      <c r="HZ677" s="13"/>
      <c r="IA677" s="13"/>
      <c r="IB677" s="13"/>
      <c r="IC677" s="13"/>
      <c r="ID677" s="13"/>
      <c r="IE677" s="13"/>
      <c r="IF677" s="13"/>
      <c r="IG677" s="13"/>
      <c r="IH677" s="13"/>
      <c r="II677" s="13"/>
      <c r="IJ677" s="13"/>
      <c r="IK677" s="13"/>
      <c r="IL677" s="13"/>
      <c r="IM677" s="13"/>
      <c r="IN677" s="13"/>
      <c r="IO677" s="13"/>
      <c r="IP677" s="13"/>
      <c r="IQ677" s="13"/>
      <c r="IR677" s="13"/>
      <c r="IS677" s="13"/>
      <c r="IT677" s="13"/>
      <c r="IU677" s="13"/>
      <c r="IV677" s="13"/>
    </row>
    <row r="678" spans="1:256" s="14" customFormat="1" ht="54.6" customHeight="1" x14ac:dyDescent="0.25">
      <c r="A678" s="360"/>
      <c r="B678" s="250"/>
      <c r="C678" s="195"/>
      <c r="D678" s="219"/>
      <c r="E678" s="135" t="s">
        <v>1417</v>
      </c>
      <c r="F678" s="115" t="s">
        <v>115</v>
      </c>
      <c r="G678" s="115" t="s">
        <v>240</v>
      </c>
      <c r="H678" s="172"/>
      <c r="I678" s="172"/>
      <c r="J678" s="172"/>
      <c r="K678" s="165"/>
      <c r="L678" s="165"/>
      <c r="M678" s="165"/>
      <c r="N678" s="164"/>
      <c r="O678" s="19"/>
      <c r="P678" s="19"/>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c r="EY678" s="13"/>
      <c r="EZ678" s="13"/>
      <c r="FA678" s="13"/>
      <c r="FB678" s="13"/>
      <c r="FC678" s="13"/>
      <c r="FD678" s="13"/>
      <c r="FE678" s="13"/>
      <c r="FF678" s="13"/>
      <c r="FG678" s="13"/>
      <c r="FH678" s="13"/>
      <c r="FI678" s="13"/>
      <c r="FJ678" s="13"/>
      <c r="FK678" s="13"/>
      <c r="FL678" s="13"/>
      <c r="FM678" s="13"/>
      <c r="FN678" s="13"/>
      <c r="FO678" s="13"/>
      <c r="FP678" s="13"/>
      <c r="FQ678" s="13"/>
      <c r="FR678" s="13"/>
      <c r="FS678" s="13"/>
      <c r="FT678" s="13"/>
      <c r="FU678" s="13"/>
      <c r="FV678" s="13"/>
      <c r="FW678" s="13"/>
      <c r="FX678" s="13"/>
      <c r="FY678" s="13"/>
      <c r="FZ678" s="13"/>
      <c r="GA678" s="13"/>
      <c r="GB678" s="13"/>
      <c r="GC678" s="13"/>
      <c r="GD678" s="13"/>
      <c r="GE678" s="13"/>
      <c r="GF678" s="13"/>
      <c r="GG678" s="13"/>
      <c r="GH678" s="13"/>
      <c r="GI678" s="13"/>
      <c r="GJ678" s="13"/>
      <c r="GK678" s="13"/>
      <c r="GL678" s="13"/>
      <c r="GM678" s="13"/>
      <c r="GN678" s="13"/>
      <c r="GO678" s="13"/>
      <c r="GP678" s="13"/>
      <c r="GQ678" s="13"/>
      <c r="GR678" s="13"/>
      <c r="GS678" s="13"/>
      <c r="GT678" s="13"/>
      <c r="GU678" s="13"/>
      <c r="GV678" s="13"/>
      <c r="GW678" s="13"/>
      <c r="GX678" s="13"/>
      <c r="GY678" s="13"/>
      <c r="GZ678" s="13"/>
      <c r="HA678" s="13"/>
      <c r="HB678" s="13"/>
      <c r="HC678" s="13"/>
      <c r="HD678" s="13"/>
      <c r="HE678" s="13"/>
      <c r="HF678" s="13"/>
      <c r="HG678" s="13"/>
      <c r="HH678" s="13"/>
      <c r="HI678" s="13"/>
      <c r="HJ678" s="13"/>
      <c r="HK678" s="13"/>
      <c r="HL678" s="13"/>
      <c r="HM678" s="13"/>
      <c r="HN678" s="13"/>
      <c r="HO678" s="13"/>
      <c r="HP678" s="13"/>
      <c r="HQ678" s="13"/>
      <c r="HR678" s="13"/>
      <c r="HS678" s="13"/>
      <c r="HT678" s="13"/>
      <c r="HU678" s="13"/>
      <c r="HV678" s="13"/>
      <c r="HW678" s="13"/>
      <c r="HX678" s="13"/>
      <c r="HY678" s="13"/>
      <c r="HZ678" s="13"/>
      <c r="IA678" s="13"/>
      <c r="IB678" s="13"/>
      <c r="IC678" s="13"/>
      <c r="ID678" s="13"/>
      <c r="IE678" s="13"/>
      <c r="IF678" s="13"/>
      <c r="IG678" s="13"/>
      <c r="IH678" s="13"/>
      <c r="II678" s="13"/>
      <c r="IJ678" s="13"/>
      <c r="IK678" s="13"/>
      <c r="IL678" s="13"/>
      <c r="IM678" s="13"/>
      <c r="IN678" s="13"/>
      <c r="IO678" s="13"/>
      <c r="IP678" s="13"/>
      <c r="IQ678" s="13"/>
      <c r="IR678" s="13"/>
      <c r="IS678" s="13"/>
      <c r="IT678" s="13"/>
      <c r="IU678" s="13"/>
      <c r="IV678" s="13"/>
    </row>
    <row r="679" spans="1:256" s="14" customFormat="1" ht="36" customHeight="1" x14ac:dyDescent="0.25">
      <c r="A679" s="360"/>
      <c r="B679" s="250"/>
      <c r="C679" s="180" t="s">
        <v>1236</v>
      </c>
      <c r="D679" s="245">
        <v>1003</v>
      </c>
      <c r="E679" s="50" t="s">
        <v>187</v>
      </c>
      <c r="F679" s="115" t="s">
        <v>115</v>
      </c>
      <c r="G679" s="33" t="s">
        <v>194</v>
      </c>
      <c r="H679" s="170">
        <v>186</v>
      </c>
      <c r="I679" s="170">
        <v>186</v>
      </c>
      <c r="J679" s="170">
        <v>186</v>
      </c>
      <c r="K679" s="170">
        <v>186</v>
      </c>
      <c r="L679" s="170">
        <v>186</v>
      </c>
      <c r="M679" s="170">
        <v>186</v>
      </c>
      <c r="N679" s="173" t="s">
        <v>408</v>
      </c>
      <c r="O679" s="19"/>
      <c r="P679" s="19"/>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c r="EY679" s="13"/>
      <c r="EZ679" s="13"/>
      <c r="FA679" s="13"/>
      <c r="FB679" s="13"/>
      <c r="FC679" s="13"/>
      <c r="FD679" s="13"/>
      <c r="FE679" s="13"/>
      <c r="FF679" s="13"/>
      <c r="FG679" s="13"/>
      <c r="FH679" s="13"/>
      <c r="FI679" s="13"/>
      <c r="FJ679" s="13"/>
      <c r="FK679" s="13"/>
      <c r="FL679" s="13"/>
      <c r="FM679" s="13"/>
      <c r="FN679" s="13"/>
      <c r="FO679" s="13"/>
      <c r="FP679" s="13"/>
      <c r="FQ679" s="13"/>
      <c r="FR679" s="13"/>
      <c r="FS679" s="13"/>
      <c r="FT679" s="13"/>
      <c r="FU679" s="13"/>
      <c r="FV679" s="13"/>
      <c r="FW679" s="13"/>
      <c r="FX679" s="13"/>
      <c r="FY679" s="13"/>
      <c r="FZ679" s="13"/>
      <c r="GA679" s="13"/>
      <c r="GB679" s="13"/>
      <c r="GC679" s="13"/>
      <c r="GD679" s="13"/>
      <c r="GE679" s="13"/>
      <c r="GF679" s="13"/>
      <c r="GG679" s="13"/>
      <c r="GH679" s="13"/>
      <c r="GI679" s="13"/>
      <c r="GJ679" s="13"/>
      <c r="GK679" s="13"/>
      <c r="GL679" s="13"/>
      <c r="GM679" s="13"/>
      <c r="GN679" s="13"/>
      <c r="GO679" s="13"/>
      <c r="GP679" s="13"/>
      <c r="GQ679" s="13"/>
      <c r="GR679" s="13"/>
      <c r="GS679" s="13"/>
      <c r="GT679" s="13"/>
      <c r="GU679" s="13"/>
      <c r="GV679" s="13"/>
      <c r="GW679" s="13"/>
      <c r="GX679" s="13"/>
      <c r="GY679" s="13"/>
      <c r="GZ679" s="13"/>
      <c r="HA679" s="13"/>
      <c r="HB679" s="13"/>
      <c r="HC679" s="13"/>
      <c r="HD679" s="13"/>
      <c r="HE679" s="13"/>
      <c r="HF679" s="13"/>
      <c r="HG679" s="13"/>
      <c r="HH679" s="13"/>
      <c r="HI679" s="13"/>
      <c r="HJ679" s="13"/>
      <c r="HK679" s="13"/>
      <c r="HL679" s="13"/>
      <c r="HM679" s="13"/>
      <c r="HN679" s="13"/>
      <c r="HO679" s="13"/>
      <c r="HP679" s="13"/>
      <c r="HQ679" s="13"/>
      <c r="HR679" s="13"/>
      <c r="HS679" s="13"/>
      <c r="HT679" s="13"/>
      <c r="HU679" s="13"/>
      <c r="HV679" s="13"/>
      <c r="HW679" s="13"/>
      <c r="HX679" s="13"/>
      <c r="HY679" s="13"/>
      <c r="HZ679" s="13"/>
      <c r="IA679" s="13"/>
      <c r="IB679" s="13"/>
      <c r="IC679" s="13"/>
      <c r="ID679" s="13"/>
      <c r="IE679" s="13"/>
      <c r="IF679" s="13"/>
      <c r="IG679" s="13"/>
      <c r="IH679" s="13"/>
      <c r="II679" s="13"/>
      <c r="IJ679" s="13"/>
      <c r="IK679" s="13"/>
      <c r="IL679" s="13"/>
      <c r="IM679" s="13"/>
      <c r="IN679" s="13"/>
      <c r="IO679" s="13"/>
      <c r="IP679" s="13"/>
      <c r="IQ679" s="13"/>
      <c r="IR679" s="13"/>
      <c r="IS679" s="13"/>
      <c r="IT679" s="13"/>
      <c r="IU679" s="13"/>
      <c r="IV679" s="13"/>
    </row>
    <row r="680" spans="1:256" s="14" customFormat="1" ht="36" customHeight="1" x14ac:dyDescent="0.25">
      <c r="A680" s="360"/>
      <c r="B680" s="250"/>
      <c r="C680" s="196"/>
      <c r="D680" s="246"/>
      <c r="E680" s="50" t="s">
        <v>1493</v>
      </c>
      <c r="F680" s="115" t="s">
        <v>115</v>
      </c>
      <c r="G680" s="33" t="s">
        <v>1494</v>
      </c>
      <c r="H680" s="171"/>
      <c r="I680" s="171"/>
      <c r="J680" s="171"/>
      <c r="K680" s="171"/>
      <c r="L680" s="171"/>
      <c r="M680" s="171"/>
      <c r="N680" s="174"/>
      <c r="O680" s="19"/>
      <c r="P680" s="19"/>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c r="EY680" s="13"/>
      <c r="EZ680" s="13"/>
      <c r="FA680" s="13"/>
      <c r="FB680" s="13"/>
      <c r="FC680" s="13"/>
      <c r="FD680" s="13"/>
      <c r="FE680" s="13"/>
      <c r="FF680" s="13"/>
      <c r="FG680" s="13"/>
      <c r="FH680" s="13"/>
      <c r="FI680" s="13"/>
      <c r="FJ680" s="13"/>
      <c r="FK680" s="13"/>
      <c r="FL680" s="13"/>
      <c r="FM680" s="13"/>
      <c r="FN680" s="13"/>
      <c r="FO680" s="13"/>
      <c r="FP680" s="13"/>
      <c r="FQ680" s="13"/>
      <c r="FR680" s="13"/>
      <c r="FS680" s="13"/>
      <c r="FT680" s="13"/>
      <c r="FU680" s="13"/>
      <c r="FV680" s="13"/>
      <c r="FW680" s="13"/>
      <c r="FX680" s="13"/>
      <c r="FY680" s="13"/>
      <c r="FZ680" s="13"/>
      <c r="GA680" s="13"/>
      <c r="GB680" s="13"/>
      <c r="GC680" s="13"/>
      <c r="GD680" s="13"/>
      <c r="GE680" s="13"/>
      <c r="GF680" s="13"/>
      <c r="GG680" s="13"/>
      <c r="GH680" s="13"/>
      <c r="GI680" s="13"/>
      <c r="GJ680" s="13"/>
      <c r="GK680" s="13"/>
      <c r="GL680" s="13"/>
      <c r="GM680" s="13"/>
      <c r="GN680" s="13"/>
      <c r="GO680" s="13"/>
      <c r="GP680" s="13"/>
      <c r="GQ680" s="13"/>
      <c r="GR680" s="13"/>
      <c r="GS680" s="13"/>
      <c r="GT680" s="13"/>
      <c r="GU680" s="13"/>
      <c r="GV680" s="13"/>
      <c r="GW680" s="13"/>
      <c r="GX680" s="13"/>
      <c r="GY680" s="13"/>
      <c r="GZ680" s="13"/>
      <c r="HA680" s="13"/>
      <c r="HB680" s="13"/>
      <c r="HC680" s="13"/>
      <c r="HD680" s="13"/>
      <c r="HE680" s="13"/>
      <c r="HF680" s="13"/>
      <c r="HG680" s="13"/>
      <c r="HH680" s="13"/>
      <c r="HI680" s="13"/>
      <c r="HJ680" s="13"/>
      <c r="HK680" s="13"/>
      <c r="HL680" s="13"/>
      <c r="HM680" s="13"/>
      <c r="HN680" s="13"/>
      <c r="HO680" s="13"/>
      <c r="HP680" s="13"/>
      <c r="HQ680" s="13"/>
      <c r="HR680" s="13"/>
      <c r="HS680" s="13"/>
      <c r="HT680" s="13"/>
      <c r="HU680" s="13"/>
      <c r="HV680" s="13"/>
      <c r="HW680" s="13"/>
      <c r="HX680" s="13"/>
      <c r="HY680" s="13"/>
      <c r="HZ680" s="13"/>
      <c r="IA680" s="13"/>
      <c r="IB680" s="13"/>
      <c r="IC680" s="13"/>
      <c r="ID680" s="13"/>
      <c r="IE680" s="13"/>
      <c r="IF680" s="13"/>
      <c r="IG680" s="13"/>
      <c r="IH680" s="13"/>
      <c r="II680" s="13"/>
      <c r="IJ680" s="13"/>
      <c r="IK680" s="13"/>
      <c r="IL680" s="13"/>
      <c r="IM680" s="13"/>
      <c r="IN680" s="13"/>
      <c r="IO680" s="13"/>
      <c r="IP680" s="13"/>
      <c r="IQ680" s="13"/>
      <c r="IR680" s="13"/>
      <c r="IS680" s="13"/>
      <c r="IT680" s="13"/>
      <c r="IU680" s="13"/>
      <c r="IV680" s="13"/>
    </row>
    <row r="681" spans="1:256" s="14" customFormat="1" ht="51" customHeight="1" x14ac:dyDescent="0.25">
      <c r="A681" s="360"/>
      <c r="B681" s="250"/>
      <c r="C681" s="181"/>
      <c r="D681" s="247"/>
      <c r="E681" s="50" t="s">
        <v>1418</v>
      </c>
      <c r="F681" s="115" t="s">
        <v>115</v>
      </c>
      <c r="G681" s="41" t="s">
        <v>262</v>
      </c>
      <c r="H681" s="172"/>
      <c r="I681" s="172"/>
      <c r="J681" s="172"/>
      <c r="K681" s="172"/>
      <c r="L681" s="172"/>
      <c r="M681" s="172"/>
      <c r="N681" s="175"/>
      <c r="O681" s="19"/>
      <c r="P681" s="19"/>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c r="EY681" s="13"/>
      <c r="EZ681" s="13"/>
      <c r="FA681" s="13"/>
      <c r="FB681" s="13"/>
      <c r="FC681" s="13"/>
      <c r="FD681" s="13"/>
      <c r="FE681" s="13"/>
      <c r="FF681" s="13"/>
      <c r="FG681" s="13"/>
      <c r="FH681" s="13"/>
      <c r="FI681" s="13"/>
      <c r="FJ681" s="13"/>
      <c r="FK681" s="13"/>
      <c r="FL681" s="13"/>
      <c r="FM681" s="13"/>
      <c r="FN681" s="13"/>
      <c r="FO681" s="13"/>
      <c r="FP681" s="13"/>
      <c r="FQ681" s="13"/>
      <c r="FR681" s="13"/>
      <c r="FS681" s="13"/>
      <c r="FT681" s="13"/>
      <c r="FU681" s="13"/>
      <c r="FV681" s="13"/>
      <c r="FW681" s="13"/>
      <c r="FX681" s="13"/>
      <c r="FY681" s="13"/>
      <c r="FZ681" s="13"/>
      <c r="GA681" s="13"/>
      <c r="GB681" s="13"/>
      <c r="GC681" s="13"/>
      <c r="GD681" s="13"/>
      <c r="GE681" s="13"/>
      <c r="GF681" s="13"/>
      <c r="GG681" s="13"/>
      <c r="GH681" s="13"/>
      <c r="GI681" s="13"/>
      <c r="GJ681" s="13"/>
      <c r="GK681" s="13"/>
      <c r="GL681" s="13"/>
      <c r="GM681" s="13"/>
      <c r="GN681" s="13"/>
      <c r="GO681" s="13"/>
      <c r="GP681" s="13"/>
      <c r="GQ681" s="13"/>
      <c r="GR681" s="13"/>
      <c r="GS681" s="13"/>
      <c r="GT681" s="13"/>
      <c r="GU681" s="13"/>
      <c r="GV681" s="13"/>
      <c r="GW681" s="13"/>
      <c r="GX681" s="13"/>
      <c r="GY681" s="13"/>
      <c r="GZ681" s="13"/>
      <c r="HA681" s="13"/>
      <c r="HB681" s="13"/>
      <c r="HC681" s="13"/>
      <c r="HD681" s="13"/>
      <c r="HE681" s="13"/>
      <c r="HF681" s="13"/>
      <c r="HG681" s="13"/>
      <c r="HH681" s="13"/>
      <c r="HI681" s="13"/>
      <c r="HJ681" s="13"/>
      <c r="HK681" s="13"/>
      <c r="HL681" s="13"/>
      <c r="HM681" s="13"/>
      <c r="HN681" s="13"/>
      <c r="HO681" s="13"/>
      <c r="HP681" s="13"/>
      <c r="HQ681" s="13"/>
      <c r="HR681" s="13"/>
      <c r="HS681" s="13"/>
      <c r="HT681" s="13"/>
      <c r="HU681" s="13"/>
      <c r="HV681" s="13"/>
      <c r="HW681" s="13"/>
      <c r="HX681" s="13"/>
      <c r="HY681" s="13"/>
      <c r="HZ681" s="13"/>
      <c r="IA681" s="13"/>
      <c r="IB681" s="13"/>
      <c r="IC681" s="13"/>
      <c r="ID681" s="13"/>
      <c r="IE681" s="13"/>
      <c r="IF681" s="13"/>
      <c r="IG681" s="13"/>
      <c r="IH681" s="13"/>
      <c r="II681" s="13"/>
      <c r="IJ681" s="13"/>
      <c r="IK681" s="13"/>
      <c r="IL681" s="13"/>
      <c r="IM681" s="13"/>
      <c r="IN681" s="13"/>
      <c r="IO681" s="13"/>
      <c r="IP681" s="13"/>
      <c r="IQ681" s="13"/>
      <c r="IR681" s="13"/>
      <c r="IS681" s="13"/>
      <c r="IT681" s="13"/>
      <c r="IU681" s="13"/>
      <c r="IV681" s="13"/>
    </row>
    <row r="682" spans="1:256" s="14" customFormat="1" ht="36" customHeight="1" x14ac:dyDescent="0.25">
      <c r="A682" s="360"/>
      <c r="B682" s="250"/>
      <c r="C682" s="180" t="s">
        <v>1237</v>
      </c>
      <c r="D682" s="245">
        <v>1003</v>
      </c>
      <c r="E682" s="50" t="s">
        <v>255</v>
      </c>
      <c r="F682" s="115" t="s">
        <v>115</v>
      </c>
      <c r="G682" s="41" t="s">
        <v>478</v>
      </c>
      <c r="H682" s="170">
        <v>3518</v>
      </c>
      <c r="I682" s="170">
        <v>3518</v>
      </c>
      <c r="J682" s="170">
        <f>4142.3</f>
        <v>4142.3</v>
      </c>
      <c r="K682" s="170">
        <f>2302.8+4151.8</f>
        <v>6454.6</v>
      </c>
      <c r="L682" s="170">
        <f>3440.5+4151.8</f>
        <v>7592.3</v>
      </c>
      <c r="M682" s="170">
        <f>4227.8+4151.8</f>
        <v>8379.6</v>
      </c>
      <c r="N682" s="173" t="s">
        <v>1221</v>
      </c>
      <c r="O682" s="19"/>
      <c r="P682" s="19"/>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c r="EY682" s="13"/>
      <c r="EZ682" s="13"/>
      <c r="FA682" s="13"/>
      <c r="FB682" s="13"/>
      <c r="FC682" s="13"/>
      <c r="FD682" s="13"/>
      <c r="FE682" s="13"/>
      <c r="FF682" s="13"/>
      <c r="FG682" s="13"/>
      <c r="FH682" s="13"/>
      <c r="FI682" s="13"/>
      <c r="FJ682" s="13"/>
      <c r="FK682" s="13"/>
      <c r="FL682" s="13"/>
      <c r="FM682" s="13"/>
      <c r="FN682" s="13"/>
      <c r="FO682" s="13"/>
      <c r="FP682" s="13"/>
      <c r="FQ682" s="13"/>
      <c r="FR682" s="13"/>
      <c r="FS682" s="13"/>
      <c r="FT682" s="13"/>
      <c r="FU682" s="13"/>
      <c r="FV682" s="13"/>
      <c r="FW682" s="13"/>
      <c r="FX682" s="13"/>
      <c r="FY682" s="13"/>
      <c r="FZ682" s="13"/>
      <c r="GA682" s="13"/>
      <c r="GB682" s="13"/>
      <c r="GC682" s="13"/>
      <c r="GD682" s="13"/>
      <c r="GE682" s="13"/>
      <c r="GF682" s="13"/>
      <c r="GG682" s="13"/>
      <c r="GH682" s="13"/>
      <c r="GI682" s="13"/>
      <c r="GJ682" s="13"/>
      <c r="GK682" s="13"/>
      <c r="GL682" s="13"/>
      <c r="GM682" s="13"/>
      <c r="GN682" s="13"/>
      <c r="GO682" s="13"/>
      <c r="GP682" s="13"/>
      <c r="GQ682" s="13"/>
      <c r="GR682" s="13"/>
      <c r="GS682" s="13"/>
      <c r="GT682" s="13"/>
      <c r="GU682" s="13"/>
      <c r="GV682" s="13"/>
      <c r="GW682" s="13"/>
      <c r="GX682" s="13"/>
      <c r="GY682" s="13"/>
      <c r="GZ682" s="13"/>
      <c r="HA682" s="13"/>
      <c r="HB682" s="13"/>
      <c r="HC682" s="13"/>
      <c r="HD682" s="13"/>
      <c r="HE682" s="13"/>
      <c r="HF682" s="13"/>
      <c r="HG682" s="13"/>
      <c r="HH682" s="13"/>
      <c r="HI682" s="13"/>
      <c r="HJ682" s="13"/>
      <c r="HK682" s="13"/>
      <c r="HL682" s="13"/>
      <c r="HM682" s="13"/>
      <c r="HN682" s="13"/>
      <c r="HO682" s="13"/>
      <c r="HP682" s="13"/>
      <c r="HQ682" s="13"/>
      <c r="HR682" s="13"/>
      <c r="HS682" s="13"/>
      <c r="HT682" s="13"/>
      <c r="HU682" s="13"/>
      <c r="HV682" s="13"/>
      <c r="HW682" s="13"/>
      <c r="HX682" s="13"/>
      <c r="HY682" s="13"/>
      <c r="HZ682" s="13"/>
      <c r="IA682" s="13"/>
      <c r="IB682" s="13"/>
      <c r="IC682" s="13"/>
      <c r="ID682" s="13"/>
      <c r="IE682" s="13"/>
      <c r="IF682" s="13"/>
      <c r="IG682" s="13"/>
      <c r="IH682" s="13"/>
      <c r="II682" s="13"/>
      <c r="IJ682" s="13"/>
      <c r="IK682" s="13"/>
      <c r="IL682" s="13"/>
      <c r="IM682" s="13"/>
      <c r="IN682" s="13"/>
      <c r="IO682" s="13"/>
      <c r="IP682" s="13"/>
      <c r="IQ682" s="13"/>
      <c r="IR682" s="13"/>
      <c r="IS682" s="13"/>
      <c r="IT682" s="13"/>
      <c r="IU682" s="13"/>
      <c r="IV682" s="13"/>
    </row>
    <row r="683" spans="1:256" s="14" customFormat="1" ht="36" customHeight="1" x14ac:dyDescent="0.25">
      <c r="A683" s="360"/>
      <c r="B683" s="250"/>
      <c r="C683" s="196"/>
      <c r="D683" s="246"/>
      <c r="E683" s="135" t="s">
        <v>256</v>
      </c>
      <c r="F683" s="115" t="s">
        <v>115</v>
      </c>
      <c r="G683" s="41" t="s">
        <v>257</v>
      </c>
      <c r="H683" s="171"/>
      <c r="I683" s="171"/>
      <c r="J683" s="171"/>
      <c r="K683" s="171"/>
      <c r="L683" s="171"/>
      <c r="M683" s="171"/>
      <c r="N683" s="174"/>
      <c r="O683" s="19"/>
      <c r="P683" s="19"/>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c r="EY683" s="13"/>
      <c r="EZ683" s="13"/>
      <c r="FA683" s="13"/>
      <c r="FB683" s="13"/>
      <c r="FC683" s="13"/>
      <c r="FD683" s="13"/>
      <c r="FE683" s="13"/>
      <c r="FF683" s="13"/>
      <c r="FG683" s="13"/>
      <c r="FH683" s="13"/>
      <c r="FI683" s="13"/>
      <c r="FJ683" s="13"/>
      <c r="FK683" s="13"/>
      <c r="FL683" s="13"/>
      <c r="FM683" s="13"/>
      <c r="FN683" s="13"/>
      <c r="FO683" s="13"/>
      <c r="FP683" s="13"/>
      <c r="FQ683" s="13"/>
      <c r="FR683" s="13"/>
      <c r="FS683" s="13"/>
      <c r="FT683" s="13"/>
      <c r="FU683" s="13"/>
      <c r="FV683" s="13"/>
      <c r="FW683" s="13"/>
      <c r="FX683" s="13"/>
      <c r="FY683" s="13"/>
      <c r="FZ683" s="13"/>
      <c r="GA683" s="13"/>
      <c r="GB683" s="13"/>
      <c r="GC683" s="13"/>
      <c r="GD683" s="13"/>
      <c r="GE683" s="13"/>
      <c r="GF683" s="13"/>
      <c r="GG683" s="13"/>
      <c r="GH683" s="13"/>
      <c r="GI683" s="13"/>
      <c r="GJ683" s="13"/>
      <c r="GK683" s="13"/>
      <c r="GL683" s="13"/>
      <c r="GM683" s="13"/>
      <c r="GN683" s="13"/>
      <c r="GO683" s="13"/>
      <c r="GP683" s="13"/>
      <c r="GQ683" s="13"/>
      <c r="GR683" s="13"/>
      <c r="GS683" s="13"/>
      <c r="GT683" s="13"/>
      <c r="GU683" s="13"/>
      <c r="GV683" s="13"/>
      <c r="GW683" s="13"/>
      <c r="GX683" s="13"/>
      <c r="GY683" s="13"/>
      <c r="GZ683" s="13"/>
      <c r="HA683" s="13"/>
      <c r="HB683" s="13"/>
      <c r="HC683" s="13"/>
      <c r="HD683" s="13"/>
      <c r="HE683" s="13"/>
      <c r="HF683" s="13"/>
      <c r="HG683" s="13"/>
      <c r="HH683" s="13"/>
      <c r="HI683" s="13"/>
      <c r="HJ683" s="13"/>
      <c r="HK683" s="13"/>
      <c r="HL683" s="13"/>
      <c r="HM683" s="13"/>
      <c r="HN683" s="13"/>
      <c r="HO683" s="13"/>
      <c r="HP683" s="13"/>
      <c r="HQ683" s="13"/>
      <c r="HR683" s="13"/>
      <c r="HS683" s="13"/>
      <c r="HT683" s="13"/>
      <c r="HU683" s="13"/>
      <c r="HV683" s="13"/>
      <c r="HW683" s="13"/>
      <c r="HX683" s="13"/>
      <c r="HY683" s="13"/>
      <c r="HZ683" s="13"/>
      <c r="IA683" s="13"/>
      <c r="IB683" s="13"/>
      <c r="IC683" s="13"/>
      <c r="ID683" s="13"/>
      <c r="IE683" s="13"/>
      <c r="IF683" s="13"/>
      <c r="IG683" s="13"/>
      <c r="IH683" s="13"/>
      <c r="II683" s="13"/>
      <c r="IJ683" s="13"/>
      <c r="IK683" s="13"/>
      <c r="IL683" s="13"/>
      <c r="IM683" s="13"/>
      <c r="IN683" s="13"/>
      <c r="IO683" s="13"/>
      <c r="IP683" s="13"/>
      <c r="IQ683" s="13"/>
      <c r="IR683" s="13"/>
      <c r="IS683" s="13"/>
      <c r="IT683" s="13"/>
      <c r="IU683" s="13"/>
      <c r="IV683" s="13"/>
    </row>
    <row r="684" spans="1:256" s="14" customFormat="1" ht="48.75" customHeight="1" x14ac:dyDescent="0.25">
      <c r="A684" s="360"/>
      <c r="B684" s="250"/>
      <c r="C684" s="181"/>
      <c r="D684" s="247"/>
      <c r="E684" s="25" t="s">
        <v>938</v>
      </c>
      <c r="F684" s="130" t="s">
        <v>115</v>
      </c>
      <c r="G684" s="115" t="s">
        <v>261</v>
      </c>
      <c r="H684" s="172"/>
      <c r="I684" s="172"/>
      <c r="J684" s="172"/>
      <c r="K684" s="172"/>
      <c r="L684" s="172"/>
      <c r="M684" s="172"/>
      <c r="N684" s="175"/>
      <c r="O684" s="19"/>
      <c r="P684" s="19"/>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c r="EY684" s="13"/>
      <c r="EZ684" s="13"/>
      <c r="FA684" s="13"/>
      <c r="FB684" s="13"/>
      <c r="FC684" s="13"/>
      <c r="FD684" s="13"/>
      <c r="FE684" s="13"/>
      <c r="FF684" s="13"/>
      <c r="FG684" s="13"/>
      <c r="FH684" s="13"/>
      <c r="FI684" s="13"/>
      <c r="FJ684" s="13"/>
      <c r="FK684" s="13"/>
      <c r="FL684" s="13"/>
      <c r="FM684" s="13"/>
      <c r="FN684" s="13"/>
      <c r="FO684" s="13"/>
      <c r="FP684" s="13"/>
      <c r="FQ684" s="13"/>
      <c r="FR684" s="13"/>
      <c r="FS684" s="13"/>
      <c r="FT684" s="13"/>
      <c r="FU684" s="13"/>
      <c r="FV684" s="13"/>
      <c r="FW684" s="13"/>
      <c r="FX684" s="13"/>
      <c r="FY684" s="13"/>
      <c r="FZ684" s="13"/>
      <c r="GA684" s="13"/>
      <c r="GB684" s="13"/>
      <c r="GC684" s="13"/>
      <c r="GD684" s="13"/>
      <c r="GE684" s="13"/>
      <c r="GF684" s="13"/>
      <c r="GG684" s="13"/>
      <c r="GH684" s="13"/>
      <c r="GI684" s="13"/>
      <c r="GJ684" s="13"/>
      <c r="GK684" s="13"/>
      <c r="GL684" s="13"/>
      <c r="GM684" s="13"/>
      <c r="GN684" s="13"/>
      <c r="GO684" s="13"/>
      <c r="GP684" s="13"/>
      <c r="GQ684" s="13"/>
      <c r="GR684" s="13"/>
      <c r="GS684" s="13"/>
      <c r="GT684" s="13"/>
      <c r="GU684" s="13"/>
      <c r="GV684" s="13"/>
      <c r="GW684" s="13"/>
      <c r="GX684" s="13"/>
      <c r="GY684" s="13"/>
      <c r="GZ684" s="13"/>
      <c r="HA684" s="13"/>
      <c r="HB684" s="13"/>
      <c r="HC684" s="13"/>
      <c r="HD684" s="13"/>
      <c r="HE684" s="13"/>
      <c r="HF684" s="13"/>
      <c r="HG684" s="13"/>
      <c r="HH684" s="13"/>
      <c r="HI684" s="13"/>
      <c r="HJ684" s="13"/>
      <c r="HK684" s="13"/>
      <c r="HL684" s="13"/>
      <c r="HM684" s="13"/>
      <c r="HN684" s="13"/>
      <c r="HO684" s="13"/>
      <c r="HP684" s="13"/>
      <c r="HQ684" s="13"/>
      <c r="HR684" s="13"/>
      <c r="HS684" s="13"/>
      <c r="HT684" s="13"/>
      <c r="HU684" s="13"/>
      <c r="HV684" s="13"/>
      <c r="HW684" s="13"/>
      <c r="HX684" s="13"/>
      <c r="HY684" s="13"/>
      <c r="HZ684" s="13"/>
      <c r="IA684" s="13"/>
      <c r="IB684" s="13"/>
      <c r="IC684" s="13"/>
      <c r="ID684" s="13"/>
      <c r="IE684" s="13"/>
      <c r="IF684" s="13"/>
      <c r="IG684" s="13"/>
      <c r="IH684" s="13"/>
      <c r="II684" s="13"/>
      <c r="IJ684" s="13"/>
      <c r="IK684" s="13"/>
      <c r="IL684" s="13"/>
      <c r="IM684" s="13"/>
      <c r="IN684" s="13"/>
      <c r="IO684" s="13"/>
      <c r="IP684" s="13"/>
      <c r="IQ684" s="13"/>
      <c r="IR684" s="13"/>
      <c r="IS684" s="13"/>
      <c r="IT684" s="13"/>
      <c r="IU684" s="13"/>
      <c r="IV684" s="13"/>
    </row>
    <row r="685" spans="1:256" s="14" customFormat="1" ht="51.75" customHeight="1" x14ac:dyDescent="0.25">
      <c r="A685" s="360"/>
      <c r="B685" s="250"/>
      <c r="C685" s="223" t="s">
        <v>1238</v>
      </c>
      <c r="D685" s="245">
        <v>1003</v>
      </c>
      <c r="E685" s="135" t="s">
        <v>54</v>
      </c>
      <c r="F685" s="115" t="s">
        <v>115</v>
      </c>
      <c r="G685" s="115" t="s">
        <v>193</v>
      </c>
      <c r="H685" s="170">
        <f>12289.1+3030.1</f>
        <v>15319.2</v>
      </c>
      <c r="I685" s="170">
        <f>12186.6+2917.8</f>
        <v>15104.400000000001</v>
      </c>
      <c r="J685" s="170">
        <v>15782</v>
      </c>
      <c r="K685" s="170">
        <v>14603</v>
      </c>
      <c r="L685" s="170">
        <v>14658.4</v>
      </c>
      <c r="M685" s="170">
        <v>14711.7</v>
      </c>
      <c r="N685" s="173" t="s">
        <v>168</v>
      </c>
      <c r="O685" s="19"/>
      <c r="P685" s="19"/>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c r="EY685" s="13"/>
      <c r="EZ685" s="13"/>
      <c r="FA685" s="13"/>
      <c r="FB685" s="13"/>
      <c r="FC685" s="13"/>
      <c r="FD685" s="13"/>
      <c r="FE685" s="13"/>
      <c r="FF685" s="13"/>
      <c r="FG685" s="13"/>
      <c r="FH685" s="13"/>
      <c r="FI685" s="13"/>
      <c r="FJ685" s="13"/>
      <c r="FK685" s="13"/>
      <c r="FL685" s="13"/>
      <c r="FM685" s="13"/>
      <c r="FN685" s="13"/>
      <c r="FO685" s="13"/>
      <c r="FP685" s="13"/>
      <c r="FQ685" s="13"/>
      <c r="FR685" s="13"/>
      <c r="FS685" s="13"/>
      <c r="FT685" s="13"/>
      <c r="FU685" s="13"/>
      <c r="FV685" s="13"/>
      <c r="FW685" s="13"/>
      <c r="FX685" s="13"/>
      <c r="FY685" s="13"/>
      <c r="FZ685" s="13"/>
      <c r="GA685" s="13"/>
      <c r="GB685" s="13"/>
      <c r="GC685" s="13"/>
      <c r="GD685" s="13"/>
      <c r="GE685" s="13"/>
      <c r="GF685" s="13"/>
      <c r="GG685" s="13"/>
      <c r="GH685" s="13"/>
      <c r="GI685" s="13"/>
      <c r="GJ685" s="13"/>
      <c r="GK685" s="13"/>
      <c r="GL685" s="13"/>
      <c r="GM685" s="13"/>
      <c r="GN685" s="13"/>
      <c r="GO685" s="13"/>
      <c r="GP685" s="13"/>
      <c r="GQ685" s="13"/>
      <c r="GR685" s="13"/>
      <c r="GS685" s="13"/>
      <c r="GT685" s="13"/>
      <c r="GU685" s="13"/>
      <c r="GV685" s="13"/>
      <c r="GW685" s="13"/>
      <c r="GX685" s="13"/>
      <c r="GY685" s="13"/>
      <c r="GZ685" s="13"/>
      <c r="HA685" s="13"/>
      <c r="HB685" s="13"/>
      <c r="HC685" s="13"/>
      <c r="HD685" s="13"/>
      <c r="HE685" s="13"/>
      <c r="HF685" s="13"/>
      <c r="HG685" s="13"/>
      <c r="HH685" s="13"/>
      <c r="HI685" s="13"/>
      <c r="HJ685" s="13"/>
      <c r="HK685" s="13"/>
      <c r="HL685" s="13"/>
      <c r="HM685" s="13"/>
      <c r="HN685" s="13"/>
      <c r="HO685" s="13"/>
      <c r="HP685" s="13"/>
      <c r="HQ685" s="13"/>
      <c r="HR685" s="13"/>
      <c r="HS685" s="13"/>
      <c r="HT685" s="13"/>
      <c r="HU685" s="13"/>
      <c r="HV685" s="13"/>
      <c r="HW685" s="13"/>
      <c r="HX685" s="13"/>
      <c r="HY685" s="13"/>
      <c r="HZ685" s="13"/>
      <c r="IA685" s="13"/>
      <c r="IB685" s="13"/>
      <c r="IC685" s="13"/>
      <c r="ID685" s="13"/>
      <c r="IE685" s="13"/>
      <c r="IF685" s="13"/>
      <c r="IG685" s="13"/>
      <c r="IH685" s="13"/>
      <c r="II685" s="13"/>
      <c r="IJ685" s="13"/>
      <c r="IK685" s="13"/>
      <c r="IL685" s="13"/>
      <c r="IM685" s="13"/>
      <c r="IN685" s="13"/>
      <c r="IO685" s="13"/>
      <c r="IP685" s="13"/>
      <c r="IQ685" s="13"/>
      <c r="IR685" s="13"/>
      <c r="IS685" s="13"/>
      <c r="IT685" s="13"/>
      <c r="IU685" s="13"/>
      <c r="IV685" s="13"/>
    </row>
    <row r="686" spans="1:256" s="14" customFormat="1" ht="51.75" customHeight="1" x14ac:dyDescent="0.25">
      <c r="A686" s="360"/>
      <c r="B686" s="250"/>
      <c r="C686" s="225"/>
      <c r="D686" s="247"/>
      <c r="E686" s="135" t="s">
        <v>972</v>
      </c>
      <c r="F686" s="115" t="s">
        <v>115</v>
      </c>
      <c r="G686" s="115" t="s">
        <v>1356</v>
      </c>
      <c r="H686" s="172"/>
      <c r="I686" s="172"/>
      <c r="J686" s="172"/>
      <c r="K686" s="172"/>
      <c r="L686" s="172"/>
      <c r="M686" s="172"/>
      <c r="N686" s="175"/>
      <c r="O686" s="19"/>
      <c r="P686" s="19"/>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c r="EY686" s="13"/>
      <c r="EZ686" s="13"/>
      <c r="FA686" s="13"/>
      <c r="FB686" s="13"/>
      <c r="FC686" s="13"/>
      <c r="FD686" s="13"/>
      <c r="FE686" s="13"/>
      <c r="FF686" s="13"/>
      <c r="FG686" s="13"/>
      <c r="FH686" s="13"/>
      <c r="FI686" s="13"/>
      <c r="FJ686" s="13"/>
      <c r="FK686" s="13"/>
      <c r="FL686" s="13"/>
      <c r="FM686" s="13"/>
      <c r="FN686" s="13"/>
      <c r="FO686" s="13"/>
      <c r="FP686" s="13"/>
      <c r="FQ686" s="13"/>
      <c r="FR686" s="13"/>
      <c r="FS686" s="13"/>
      <c r="FT686" s="13"/>
      <c r="FU686" s="13"/>
      <c r="FV686" s="13"/>
      <c r="FW686" s="13"/>
      <c r="FX686" s="13"/>
      <c r="FY686" s="13"/>
      <c r="FZ686" s="13"/>
      <c r="GA686" s="13"/>
      <c r="GB686" s="13"/>
      <c r="GC686" s="13"/>
      <c r="GD686" s="13"/>
      <c r="GE686" s="13"/>
      <c r="GF686" s="13"/>
      <c r="GG686" s="13"/>
      <c r="GH686" s="13"/>
      <c r="GI686" s="13"/>
      <c r="GJ686" s="13"/>
      <c r="GK686" s="13"/>
      <c r="GL686" s="13"/>
      <c r="GM686" s="13"/>
      <c r="GN686" s="13"/>
      <c r="GO686" s="13"/>
      <c r="GP686" s="13"/>
      <c r="GQ686" s="13"/>
      <c r="GR686" s="13"/>
      <c r="GS686" s="13"/>
      <c r="GT686" s="13"/>
      <c r="GU686" s="13"/>
      <c r="GV686" s="13"/>
      <c r="GW686" s="13"/>
      <c r="GX686" s="13"/>
      <c r="GY686" s="13"/>
      <c r="GZ686" s="13"/>
      <c r="HA686" s="13"/>
      <c r="HB686" s="13"/>
      <c r="HC686" s="13"/>
      <c r="HD686" s="13"/>
      <c r="HE686" s="13"/>
      <c r="HF686" s="13"/>
      <c r="HG686" s="13"/>
      <c r="HH686" s="13"/>
      <c r="HI686" s="13"/>
      <c r="HJ686" s="13"/>
      <c r="HK686" s="13"/>
      <c r="HL686" s="13"/>
      <c r="HM686" s="13"/>
      <c r="HN686" s="13"/>
      <c r="HO686" s="13"/>
      <c r="HP686" s="13"/>
      <c r="HQ686" s="13"/>
      <c r="HR686" s="13"/>
      <c r="HS686" s="13"/>
      <c r="HT686" s="13"/>
      <c r="HU686" s="13"/>
      <c r="HV686" s="13"/>
      <c r="HW686" s="13"/>
      <c r="HX686" s="13"/>
      <c r="HY686" s="13"/>
      <c r="HZ686" s="13"/>
      <c r="IA686" s="13"/>
      <c r="IB686" s="13"/>
      <c r="IC686" s="13"/>
      <c r="ID686" s="13"/>
      <c r="IE686" s="13"/>
      <c r="IF686" s="13"/>
      <c r="IG686" s="13"/>
      <c r="IH686" s="13"/>
      <c r="II686" s="13"/>
      <c r="IJ686" s="13"/>
      <c r="IK686" s="13"/>
      <c r="IL686" s="13"/>
      <c r="IM686" s="13"/>
      <c r="IN686" s="13"/>
      <c r="IO686" s="13"/>
      <c r="IP686" s="13"/>
      <c r="IQ686" s="13"/>
      <c r="IR686" s="13"/>
      <c r="IS686" s="13"/>
      <c r="IT686" s="13"/>
      <c r="IU686" s="13"/>
      <c r="IV686" s="13"/>
    </row>
    <row r="687" spans="1:256" s="14" customFormat="1" ht="23.25" customHeight="1" x14ac:dyDescent="0.25">
      <c r="A687" s="360"/>
      <c r="B687" s="250"/>
      <c r="C687" s="248" t="s">
        <v>1239</v>
      </c>
      <c r="D687" s="277" t="s">
        <v>46</v>
      </c>
      <c r="E687" s="164" t="s">
        <v>52</v>
      </c>
      <c r="F687" s="195" t="s">
        <v>115</v>
      </c>
      <c r="G687" s="367" t="s">
        <v>191</v>
      </c>
      <c r="H687" s="170">
        <f>157.5+245.5</f>
        <v>403</v>
      </c>
      <c r="I687" s="170">
        <f>64.5+245</f>
        <v>309.5</v>
      </c>
      <c r="J687" s="170">
        <v>436.4</v>
      </c>
      <c r="K687" s="165">
        <v>383</v>
      </c>
      <c r="L687" s="170">
        <v>401</v>
      </c>
      <c r="M687" s="170">
        <v>419</v>
      </c>
      <c r="N687" s="164" t="s">
        <v>144</v>
      </c>
      <c r="O687" s="19"/>
      <c r="P687" s="19"/>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c r="EG687" s="13"/>
      <c r="EH687" s="13"/>
      <c r="EI687" s="13"/>
      <c r="EJ687" s="13"/>
      <c r="EK687" s="13"/>
      <c r="EL687" s="13"/>
      <c r="EM687" s="13"/>
      <c r="EN687" s="13"/>
      <c r="EO687" s="13"/>
      <c r="EP687" s="13"/>
      <c r="EQ687" s="13"/>
      <c r="ER687" s="13"/>
      <c r="ES687" s="13"/>
      <c r="ET687" s="13"/>
      <c r="EU687" s="13"/>
      <c r="EV687" s="13"/>
      <c r="EW687" s="13"/>
      <c r="EX687" s="13"/>
      <c r="EY687" s="13"/>
      <c r="EZ687" s="13"/>
      <c r="FA687" s="13"/>
      <c r="FB687" s="13"/>
      <c r="FC687" s="13"/>
      <c r="FD687" s="13"/>
      <c r="FE687" s="13"/>
      <c r="FF687" s="13"/>
      <c r="FG687" s="13"/>
      <c r="FH687" s="13"/>
      <c r="FI687" s="13"/>
      <c r="FJ687" s="13"/>
      <c r="FK687" s="13"/>
      <c r="FL687" s="13"/>
      <c r="FM687" s="13"/>
      <c r="FN687" s="13"/>
      <c r="FO687" s="13"/>
      <c r="FP687" s="13"/>
      <c r="FQ687" s="13"/>
      <c r="FR687" s="13"/>
      <c r="FS687" s="13"/>
      <c r="FT687" s="13"/>
      <c r="FU687" s="13"/>
      <c r="FV687" s="13"/>
      <c r="FW687" s="13"/>
      <c r="FX687" s="13"/>
      <c r="FY687" s="13"/>
      <c r="FZ687" s="13"/>
      <c r="GA687" s="13"/>
      <c r="GB687" s="13"/>
      <c r="GC687" s="13"/>
      <c r="GD687" s="13"/>
      <c r="GE687" s="13"/>
      <c r="GF687" s="13"/>
      <c r="GG687" s="13"/>
      <c r="GH687" s="13"/>
      <c r="GI687" s="13"/>
      <c r="GJ687" s="13"/>
      <c r="GK687" s="13"/>
      <c r="GL687" s="13"/>
      <c r="GM687" s="13"/>
      <c r="GN687" s="13"/>
      <c r="GO687" s="13"/>
      <c r="GP687" s="13"/>
      <c r="GQ687" s="13"/>
      <c r="GR687" s="13"/>
      <c r="GS687" s="13"/>
      <c r="GT687" s="13"/>
      <c r="GU687" s="13"/>
      <c r="GV687" s="13"/>
      <c r="GW687" s="13"/>
      <c r="GX687" s="13"/>
      <c r="GY687" s="13"/>
      <c r="GZ687" s="13"/>
      <c r="HA687" s="13"/>
      <c r="HB687" s="13"/>
      <c r="HC687" s="13"/>
      <c r="HD687" s="13"/>
      <c r="HE687" s="13"/>
      <c r="HF687" s="13"/>
      <c r="HG687" s="13"/>
      <c r="HH687" s="13"/>
      <c r="HI687" s="13"/>
      <c r="HJ687" s="13"/>
      <c r="HK687" s="13"/>
      <c r="HL687" s="13"/>
      <c r="HM687" s="13"/>
      <c r="HN687" s="13"/>
      <c r="HO687" s="13"/>
      <c r="HP687" s="13"/>
      <c r="HQ687" s="13"/>
      <c r="HR687" s="13"/>
      <c r="HS687" s="13"/>
      <c r="HT687" s="13"/>
      <c r="HU687" s="13"/>
      <c r="HV687" s="13"/>
      <c r="HW687" s="13"/>
      <c r="HX687" s="13"/>
      <c r="HY687" s="13"/>
      <c r="HZ687" s="13"/>
      <c r="IA687" s="13"/>
      <c r="IB687" s="13"/>
      <c r="IC687" s="13"/>
      <c r="ID687" s="13"/>
      <c r="IE687" s="13"/>
      <c r="IF687" s="13"/>
      <c r="IG687" s="13"/>
      <c r="IH687" s="13"/>
      <c r="II687" s="13"/>
      <c r="IJ687" s="13"/>
      <c r="IK687" s="13"/>
      <c r="IL687" s="13"/>
      <c r="IM687" s="13"/>
      <c r="IN687" s="13"/>
      <c r="IO687" s="13"/>
      <c r="IP687" s="13"/>
      <c r="IQ687" s="13"/>
      <c r="IR687" s="13"/>
      <c r="IS687" s="13"/>
      <c r="IT687" s="13"/>
      <c r="IU687" s="13"/>
      <c r="IV687" s="13"/>
    </row>
    <row r="688" spans="1:256" s="14" customFormat="1" ht="27" customHeight="1" x14ac:dyDescent="0.25">
      <c r="A688" s="360"/>
      <c r="B688" s="250"/>
      <c r="C688" s="248"/>
      <c r="D688" s="277"/>
      <c r="E688" s="164"/>
      <c r="F688" s="195"/>
      <c r="G688" s="367"/>
      <c r="H688" s="172"/>
      <c r="I688" s="172"/>
      <c r="J688" s="172"/>
      <c r="K688" s="165"/>
      <c r="L688" s="172"/>
      <c r="M688" s="172"/>
      <c r="N688" s="164"/>
      <c r="O688" s="19"/>
      <c r="P688" s="19"/>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c r="EF688" s="13"/>
      <c r="EG688" s="13"/>
      <c r="EH688" s="13"/>
      <c r="EI688" s="13"/>
      <c r="EJ688" s="13"/>
      <c r="EK688" s="13"/>
      <c r="EL688" s="13"/>
      <c r="EM688" s="13"/>
      <c r="EN688" s="13"/>
      <c r="EO688" s="13"/>
      <c r="EP688" s="13"/>
      <c r="EQ688" s="13"/>
      <c r="ER688" s="13"/>
      <c r="ES688" s="13"/>
      <c r="ET688" s="13"/>
      <c r="EU688" s="13"/>
      <c r="EV688" s="13"/>
      <c r="EW688" s="13"/>
      <c r="EX688" s="13"/>
      <c r="EY688" s="13"/>
      <c r="EZ688" s="13"/>
      <c r="FA688" s="13"/>
      <c r="FB688" s="13"/>
      <c r="FC688" s="13"/>
      <c r="FD688" s="13"/>
      <c r="FE688" s="13"/>
      <c r="FF688" s="13"/>
      <c r="FG688" s="13"/>
      <c r="FH688" s="13"/>
      <c r="FI688" s="13"/>
      <c r="FJ688" s="13"/>
      <c r="FK688" s="13"/>
      <c r="FL688" s="13"/>
      <c r="FM688" s="13"/>
      <c r="FN688" s="13"/>
      <c r="FO688" s="13"/>
      <c r="FP688" s="13"/>
      <c r="FQ688" s="13"/>
      <c r="FR688" s="13"/>
      <c r="FS688" s="13"/>
      <c r="FT688" s="13"/>
      <c r="FU688" s="13"/>
      <c r="FV688" s="13"/>
      <c r="FW688" s="13"/>
      <c r="FX688" s="13"/>
      <c r="FY688" s="13"/>
      <c r="FZ688" s="13"/>
      <c r="GA688" s="13"/>
      <c r="GB688" s="13"/>
      <c r="GC688" s="13"/>
      <c r="GD688" s="13"/>
      <c r="GE688" s="13"/>
      <c r="GF688" s="13"/>
      <c r="GG688" s="13"/>
      <c r="GH688" s="13"/>
      <c r="GI688" s="13"/>
      <c r="GJ688" s="13"/>
      <c r="GK688" s="13"/>
      <c r="GL688" s="13"/>
      <c r="GM688" s="13"/>
      <c r="GN688" s="13"/>
      <c r="GO688" s="13"/>
      <c r="GP688" s="13"/>
      <c r="GQ688" s="13"/>
      <c r="GR688" s="13"/>
      <c r="GS688" s="13"/>
      <c r="GT688" s="13"/>
      <c r="GU688" s="13"/>
      <c r="GV688" s="13"/>
      <c r="GW688" s="13"/>
      <c r="GX688" s="13"/>
      <c r="GY688" s="13"/>
      <c r="GZ688" s="13"/>
      <c r="HA688" s="13"/>
      <c r="HB688" s="13"/>
      <c r="HC688" s="13"/>
      <c r="HD688" s="13"/>
      <c r="HE688" s="13"/>
      <c r="HF688" s="13"/>
      <c r="HG688" s="13"/>
      <c r="HH688" s="13"/>
      <c r="HI688" s="13"/>
      <c r="HJ688" s="13"/>
      <c r="HK688" s="13"/>
      <c r="HL688" s="13"/>
      <c r="HM688" s="13"/>
      <c r="HN688" s="13"/>
      <c r="HO688" s="13"/>
      <c r="HP688" s="13"/>
      <c r="HQ688" s="13"/>
      <c r="HR688" s="13"/>
      <c r="HS688" s="13"/>
      <c r="HT688" s="13"/>
      <c r="HU688" s="13"/>
      <c r="HV688" s="13"/>
      <c r="HW688" s="13"/>
      <c r="HX688" s="13"/>
      <c r="HY688" s="13"/>
      <c r="HZ688" s="13"/>
      <c r="IA688" s="13"/>
      <c r="IB688" s="13"/>
      <c r="IC688" s="13"/>
      <c r="ID688" s="13"/>
      <c r="IE688" s="13"/>
      <c r="IF688" s="13"/>
      <c r="IG688" s="13"/>
      <c r="IH688" s="13"/>
      <c r="II688" s="13"/>
      <c r="IJ688" s="13"/>
      <c r="IK688" s="13"/>
      <c r="IL688" s="13"/>
      <c r="IM688" s="13"/>
      <c r="IN688" s="13"/>
      <c r="IO688" s="13"/>
      <c r="IP688" s="13"/>
      <c r="IQ688" s="13"/>
      <c r="IR688" s="13"/>
      <c r="IS688" s="13"/>
      <c r="IT688" s="13"/>
      <c r="IU688" s="13"/>
      <c r="IV688" s="13"/>
    </row>
    <row r="689" spans="1:256" s="14" customFormat="1" ht="36" customHeight="1" x14ac:dyDescent="0.25">
      <c r="A689" s="360"/>
      <c r="B689" s="250"/>
      <c r="C689" s="130" t="s">
        <v>1240</v>
      </c>
      <c r="D689" s="122">
        <v>1003</v>
      </c>
      <c r="E689" s="135" t="s">
        <v>51</v>
      </c>
      <c r="F689" s="115" t="s">
        <v>115</v>
      </c>
      <c r="G689" s="115" t="s">
        <v>238</v>
      </c>
      <c r="H689" s="113">
        <f>217.8+162</f>
        <v>379.8</v>
      </c>
      <c r="I689" s="113">
        <f>49+145</f>
        <v>194</v>
      </c>
      <c r="J689" s="113">
        <v>358.6</v>
      </c>
      <c r="K689" s="113">
        <v>324</v>
      </c>
      <c r="L689" s="113">
        <v>348</v>
      </c>
      <c r="M689" s="113">
        <v>372</v>
      </c>
      <c r="N689" s="109" t="s">
        <v>169</v>
      </c>
      <c r="O689" s="19"/>
      <c r="P689" s="19"/>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c r="EF689" s="13"/>
      <c r="EG689" s="13"/>
      <c r="EH689" s="13"/>
      <c r="EI689" s="13"/>
      <c r="EJ689" s="13"/>
      <c r="EK689" s="13"/>
      <c r="EL689" s="13"/>
      <c r="EM689" s="13"/>
      <c r="EN689" s="13"/>
      <c r="EO689" s="13"/>
      <c r="EP689" s="13"/>
      <c r="EQ689" s="13"/>
      <c r="ER689" s="13"/>
      <c r="ES689" s="13"/>
      <c r="ET689" s="13"/>
      <c r="EU689" s="13"/>
      <c r="EV689" s="13"/>
      <c r="EW689" s="13"/>
      <c r="EX689" s="13"/>
      <c r="EY689" s="13"/>
      <c r="EZ689" s="13"/>
      <c r="FA689" s="13"/>
      <c r="FB689" s="13"/>
      <c r="FC689" s="13"/>
      <c r="FD689" s="13"/>
      <c r="FE689" s="13"/>
      <c r="FF689" s="13"/>
      <c r="FG689" s="13"/>
      <c r="FH689" s="13"/>
      <c r="FI689" s="13"/>
      <c r="FJ689" s="13"/>
      <c r="FK689" s="13"/>
      <c r="FL689" s="13"/>
      <c r="FM689" s="13"/>
      <c r="FN689" s="13"/>
      <c r="FO689" s="13"/>
      <c r="FP689" s="13"/>
      <c r="FQ689" s="13"/>
      <c r="FR689" s="13"/>
      <c r="FS689" s="13"/>
      <c r="FT689" s="13"/>
      <c r="FU689" s="13"/>
      <c r="FV689" s="13"/>
      <c r="FW689" s="13"/>
      <c r="FX689" s="13"/>
      <c r="FY689" s="13"/>
      <c r="FZ689" s="13"/>
      <c r="GA689" s="13"/>
      <c r="GB689" s="13"/>
      <c r="GC689" s="13"/>
      <c r="GD689" s="13"/>
      <c r="GE689" s="13"/>
      <c r="GF689" s="13"/>
      <c r="GG689" s="13"/>
      <c r="GH689" s="13"/>
      <c r="GI689" s="13"/>
      <c r="GJ689" s="13"/>
      <c r="GK689" s="13"/>
      <c r="GL689" s="13"/>
      <c r="GM689" s="13"/>
      <c r="GN689" s="13"/>
      <c r="GO689" s="13"/>
      <c r="GP689" s="13"/>
      <c r="GQ689" s="13"/>
      <c r="GR689" s="13"/>
      <c r="GS689" s="13"/>
      <c r="GT689" s="13"/>
      <c r="GU689" s="13"/>
      <c r="GV689" s="13"/>
      <c r="GW689" s="13"/>
      <c r="GX689" s="13"/>
      <c r="GY689" s="13"/>
      <c r="GZ689" s="13"/>
      <c r="HA689" s="13"/>
      <c r="HB689" s="13"/>
      <c r="HC689" s="13"/>
      <c r="HD689" s="13"/>
      <c r="HE689" s="13"/>
      <c r="HF689" s="13"/>
      <c r="HG689" s="13"/>
      <c r="HH689" s="13"/>
      <c r="HI689" s="13"/>
      <c r="HJ689" s="13"/>
      <c r="HK689" s="13"/>
      <c r="HL689" s="13"/>
      <c r="HM689" s="13"/>
      <c r="HN689" s="13"/>
      <c r="HO689" s="13"/>
      <c r="HP689" s="13"/>
      <c r="HQ689" s="13"/>
      <c r="HR689" s="13"/>
      <c r="HS689" s="13"/>
      <c r="HT689" s="13"/>
      <c r="HU689" s="13"/>
      <c r="HV689" s="13"/>
      <c r="HW689" s="13"/>
      <c r="HX689" s="13"/>
      <c r="HY689" s="13"/>
      <c r="HZ689" s="13"/>
      <c r="IA689" s="13"/>
      <c r="IB689" s="13"/>
      <c r="IC689" s="13"/>
      <c r="ID689" s="13"/>
      <c r="IE689" s="13"/>
      <c r="IF689" s="13"/>
      <c r="IG689" s="13"/>
      <c r="IH689" s="13"/>
      <c r="II689" s="13"/>
      <c r="IJ689" s="13"/>
      <c r="IK689" s="13"/>
      <c r="IL689" s="13"/>
      <c r="IM689" s="13"/>
      <c r="IN689" s="13"/>
      <c r="IO689" s="13"/>
      <c r="IP689" s="13"/>
      <c r="IQ689" s="13"/>
      <c r="IR689" s="13"/>
      <c r="IS689" s="13"/>
      <c r="IT689" s="13"/>
      <c r="IU689" s="13"/>
      <c r="IV689" s="13"/>
    </row>
    <row r="690" spans="1:256" s="14" customFormat="1" ht="48.75" customHeight="1" x14ac:dyDescent="0.25">
      <c r="A690" s="360"/>
      <c r="B690" s="250"/>
      <c r="C690" s="130" t="s">
        <v>1241</v>
      </c>
      <c r="D690" s="122">
        <v>1003</v>
      </c>
      <c r="E690" s="135" t="s">
        <v>145</v>
      </c>
      <c r="F690" s="115" t="s">
        <v>115</v>
      </c>
      <c r="G690" s="144" t="s">
        <v>209</v>
      </c>
      <c r="H690" s="113">
        <f>5319.8+18229.4</f>
        <v>23549.200000000001</v>
      </c>
      <c r="I690" s="113">
        <f>3597+18082.9</f>
        <v>21679.9</v>
      </c>
      <c r="J690" s="113">
        <v>21313.599999999999</v>
      </c>
      <c r="K690" s="113">
        <v>23046</v>
      </c>
      <c r="L690" s="113">
        <v>23046</v>
      </c>
      <c r="M690" s="113">
        <v>23046</v>
      </c>
      <c r="N690" s="109" t="s">
        <v>467</v>
      </c>
      <c r="O690" s="19"/>
      <c r="P690" s="19"/>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c r="EF690" s="13"/>
      <c r="EG690" s="13"/>
      <c r="EH690" s="13"/>
      <c r="EI690" s="13"/>
      <c r="EJ690" s="13"/>
      <c r="EK690" s="13"/>
      <c r="EL690" s="13"/>
      <c r="EM690" s="13"/>
      <c r="EN690" s="13"/>
      <c r="EO690" s="13"/>
      <c r="EP690" s="13"/>
      <c r="EQ690" s="13"/>
      <c r="ER690" s="13"/>
      <c r="ES690" s="13"/>
      <c r="ET690" s="13"/>
      <c r="EU690" s="13"/>
      <c r="EV690" s="13"/>
      <c r="EW690" s="13"/>
      <c r="EX690" s="13"/>
      <c r="EY690" s="13"/>
      <c r="EZ690" s="13"/>
      <c r="FA690" s="13"/>
      <c r="FB690" s="13"/>
      <c r="FC690" s="13"/>
      <c r="FD690" s="13"/>
      <c r="FE690" s="13"/>
      <c r="FF690" s="13"/>
      <c r="FG690" s="13"/>
      <c r="FH690" s="13"/>
      <c r="FI690" s="13"/>
      <c r="FJ690" s="13"/>
      <c r="FK690" s="13"/>
      <c r="FL690" s="13"/>
      <c r="FM690" s="13"/>
      <c r="FN690" s="13"/>
      <c r="FO690" s="13"/>
      <c r="FP690" s="13"/>
      <c r="FQ690" s="13"/>
      <c r="FR690" s="13"/>
      <c r="FS690" s="13"/>
      <c r="FT690" s="13"/>
      <c r="FU690" s="13"/>
      <c r="FV690" s="13"/>
      <c r="FW690" s="13"/>
      <c r="FX690" s="13"/>
      <c r="FY690" s="13"/>
      <c r="FZ690" s="13"/>
      <c r="GA690" s="13"/>
      <c r="GB690" s="13"/>
      <c r="GC690" s="13"/>
      <c r="GD690" s="13"/>
      <c r="GE690" s="13"/>
      <c r="GF690" s="13"/>
      <c r="GG690" s="13"/>
      <c r="GH690" s="13"/>
      <c r="GI690" s="13"/>
      <c r="GJ690" s="13"/>
      <c r="GK690" s="13"/>
      <c r="GL690" s="13"/>
      <c r="GM690" s="13"/>
      <c r="GN690" s="13"/>
      <c r="GO690" s="13"/>
      <c r="GP690" s="13"/>
      <c r="GQ690" s="13"/>
      <c r="GR690" s="13"/>
      <c r="GS690" s="13"/>
      <c r="GT690" s="13"/>
      <c r="GU690" s="13"/>
      <c r="GV690" s="13"/>
      <c r="GW690" s="13"/>
      <c r="GX690" s="13"/>
      <c r="GY690" s="13"/>
      <c r="GZ690" s="13"/>
      <c r="HA690" s="13"/>
      <c r="HB690" s="13"/>
      <c r="HC690" s="13"/>
      <c r="HD690" s="13"/>
      <c r="HE690" s="13"/>
      <c r="HF690" s="13"/>
      <c r="HG690" s="13"/>
      <c r="HH690" s="13"/>
      <c r="HI690" s="13"/>
      <c r="HJ690" s="13"/>
      <c r="HK690" s="13"/>
      <c r="HL690" s="13"/>
      <c r="HM690" s="13"/>
      <c r="HN690" s="13"/>
      <c r="HO690" s="13"/>
      <c r="HP690" s="13"/>
      <c r="HQ690" s="13"/>
      <c r="HR690" s="13"/>
      <c r="HS690" s="13"/>
      <c r="HT690" s="13"/>
      <c r="HU690" s="13"/>
      <c r="HV690" s="13"/>
      <c r="HW690" s="13"/>
      <c r="HX690" s="13"/>
      <c r="HY690" s="13"/>
      <c r="HZ690" s="13"/>
      <c r="IA690" s="13"/>
      <c r="IB690" s="13"/>
      <c r="IC690" s="13"/>
      <c r="ID690" s="13"/>
      <c r="IE690" s="13"/>
      <c r="IF690" s="13"/>
      <c r="IG690" s="13"/>
      <c r="IH690" s="13"/>
      <c r="II690" s="13"/>
      <c r="IJ690" s="13"/>
      <c r="IK690" s="13"/>
      <c r="IL690" s="13"/>
      <c r="IM690" s="13"/>
      <c r="IN690" s="13"/>
      <c r="IO690" s="13"/>
      <c r="IP690" s="13"/>
      <c r="IQ690" s="13"/>
      <c r="IR690" s="13"/>
      <c r="IS690" s="13"/>
      <c r="IT690" s="13"/>
      <c r="IU690" s="13"/>
      <c r="IV690" s="13"/>
    </row>
    <row r="691" spans="1:256" s="14" customFormat="1" ht="50.25" customHeight="1" x14ac:dyDescent="0.25">
      <c r="A691" s="360"/>
      <c r="B691" s="250"/>
      <c r="C691" s="130" t="s">
        <v>1242</v>
      </c>
      <c r="D691" s="122">
        <v>1003</v>
      </c>
      <c r="E691" s="31" t="s">
        <v>146</v>
      </c>
      <c r="F691" s="115" t="s">
        <v>115</v>
      </c>
      <c r="G691" s="144" t="s">
        <v>239</v>
      </c>
      <c r="H691" s="113">
        <f>2235.1+3601</f>
        <v>5836.1</v>
      </c>
      <c r="I691" s="113">
        <f>1228.9+3586.9</f>
        <v>4815.8</v>
      </c>
      <c r="J691" s="113">
        <v>8071.4</v>
      </c>
      <c r="K691" s="113">
        <v>8424</v>
      </c>
      <c r="L691" s="113">
        <v>8424</v>
      </c>
      <c r="M691" s="113">
        <v>8424</v>
      </c>
      <c r="N691" s="109" t="s">
        <v>1133</v>
      </c>
      <c r="O691" s="19"/>
      <c r="P691" s="19"/>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c r="EF691" s="13"/>
      <c r="EG691" s="13"/>
      <c r="EH691" s="13"/>
      <c r="EI691" s="13"/>
      <c r="EJ691" s="13"/>
      <c r="EK691" s="13"/>
      <c r="EL691" s="13"/>
      <c r="EM691" s="13"/>
      <c r="EN691" s="13"/>
      <c r="EO691" s="13"/>
      <c r="EP691" s="13"/>
      <c r="EQ691" s="13"/>
      <c r="ER691" s="13"/>
      <c r="ES691" s="13"/>
      <c r="ET691" s="13"/>
      <c r="EU691" s="13"/>
      <c r="EV691" s="13"/>
      <c r="EW691" s="13"/>
      <c r="EX691" s="13"/>
      <c r="EY691" s="13"/>
      <c r="EZ691" s="13"/>
      <c r="FA691" s="13"/>
      <c r="FB691" s="13"/>
      <c r="FC691" s="13"/>
      <c r="FD691" s="13"/>
      <c r="FE691" s="13"/>
      <c r="FF691" s="13"/>
      <c r="FG691" s="13"/>
      <c r="FH691" s="13"/>
      <c r="FI691" s="13"/>
      <c r="FJ691" s="13"/>
      <c r="FK691" s="13"/>
      <c r="FL691" s="13"/>
      <c r="FM691" s="13"/>
      <c r="FN691" s="13"/>
      <c r="FO691" s="13"/>
      <c r="FP691" s="13"/>
      <c r="FQ691" s="13"/>
      <c r="FR691" s="13"/>
      <c r="FS691" s="13"/>
      <c r="FT691" s="13"/>
      <c r="FU691" s="13"/>
      <c r="FV691" s="13"/>
      <c r="FW691" s="13"/>
      <c r="FX691" s="13"/>
      <c r="FY691" s="13"/>
      <c r="FZ691" s="13"/>
      <c r="GA691" s="13"/>
      <c r="GB691" s="13"/>
      <c r="GC691" s="13"/>
      <c r="GD691" s="13"/>
      <c r="GE691" s="13"/>
      <c r="GF691" s="13"/>
      <c r="GG691" s="13"/>
      <c r="GH691" s="13"/>
      <c r="GI691" s="13"/>
      <c r="GJ691" s="13"/>
      <c r="GK691" s="13"/>
      <c r="GL691" s="13"/>
      <c r="GM691" s="13"/>
      <c r="GN691" s="13"/>
      <c r="GO691" s="13"/>
      <c r="GP691" s="13"/>
      <c r="GQ691" s="13"/>
      <c r="GR691" s="13"/>
      <c r="GS691" s="13"/>
      <c r="GT691" s="13"/>
      <c r="GU691" s="13"/>
      <c r="GV691" s="13"/>
      <c r="GW691" s="13"/>
      <c r="GX691" s="13"/>
      <c r="GY691" s="13"/>
      <c r="GZ691" s="13"/>
      <c r="HA691" s="13"/>
      <c r="HB691" s="13"/>
      <c r="HC691" s="13"/>
      <c r="HD691" s="13"/>
      <c r="HE691" s="13"/>
      <c r="HF691" s="13"/>
      <c r="HG691" s="13"/>
      <c r="HH691" s="13"/>
      <c r="HI691" s="13"/>
      <c r="HJ691" s="13"/>
      <c r="HK691" s="13"/>
      <c r="HL691" s="13"/>
      <c r="HM691" s="13"/>
      <c r="HN691" s="13"/>
      <c r="HO691" s="13"/>
      <c r="HP691" s="13"/>
      <c r="HQ691" s="13"/>
      <c r="HR691" s="13"/>
      <c r="HS691" s="13"/>
      <c r="HT691" s="13"/>
      <c r="HU691" s="13"/>
      <c r="HV691" s="13"/>
      <c r="HW691" s="13"/>
      <c r="HX691" s="13"/>
      <c r="HY691" s="13"/>
      <c r="HZ691" s="13"/>
      <c r="IA691" s="13"/>
      <c r="IB691" s="13"/>
      <c r="IC691" s="13"/>
      <c r="ID691" s="13"/>
      <c r="IE691" s="13"/>
      <c r="IF691" s="13"/>
      <c r="IG691" s="13"/>
      <c r="IH691" s="13"/>
      <c r="II691" s="13"/>
      <c r="IJ691" s="13"/>
      <c r="IK691" s="13"/>
      <c r="IL691" s="13"/>
      <c r="IM691" s="13"/>
      <c r="IN691" s="13"/>
      <c r="IO691" s="13"/>
      <c r="IP691" s="13"/>
      <c r="IQ691" s="13"/>
      <c r="IR691" s="13"/>
      <c r="IS691" s="13"/>
      <c r="IT691" s="13"/>
      <c r="IU691" s="13"/>
      <c r="IV691" s="13"/>
    </row>
    <row r="692" spans="1:256" s="14" customFormat="1" ht="51.75" customHeight="1" x14ac:dyDescent="0.25">
      <c r="A692" s="360"/>
      <c r="B692" s="250"/>
      <c r="C692" s="130" t="s">
        <v>1243</v>
      </c>
      <c r="D692" s="122">
        <v>1004</v>
      </c>
      <c r="E692" s="135" t="s">
        <v>1031</v>
      </c>
      <c r="F692" s="115" t="s">
        <v>115</v>
      </c>
      <c r="G692" s="115" t="s">
        <v>240</v>
      </c>
      <c r="H692" s="113">
        <v>17503.7</v>
      </c>
      <c r="I692" s="113">
        <v>16739</v>
      </c>
      <c r="J692" s="113">
        <v>17503.7</v>
      </c>
      <c r="K692" s="113">
        <v>17503.7</v>
      </c>
      <c r="L692" s="113">
        <v>17503.7</v>
      </c>
      <c r="M692" s="113">
        <v>17503.7</v>
      </c>
      <c r="N692" s="109" t="s">
        <v>468</v>
      </c>
      <c r="O692" s="19"/>
      <c r="P692" s="19"/>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c r="EF692" s="13"/>
      <c r="EG692" s="13"/>
      <c r="EH692" s="13"/>
      <c r="EI692" s="13"/>
      <c r="EJ692" s="13"/>
      <c r="EK692" s="13"/>
      <c r="EL692" s="13"/>
      <c r="EM692" s="13"/>
      <c r="EN692" s="13"/>
      <c r="EO692" s="13"/>
      <c r="EP692" s="13"/>
      <c r="EQ692" s="13"/>
      <c r="ER692" s="13"/>
      <c r="ES692" s="13"/>
      <c r="ET692" s="13"/>
      <c r="EU692" s="13"/>
      <c r="EV692" s="13"/>
      <c r="EW692" s="13"/>
      <c r="EX692" s="13"/>
      <c r="EY692" s="13"/>
      <c r="EZ692" s="13"/>
      <c r="FA692" s="13"/>
      <c r="FB692" s="13"/>
      <c r="FC692" s="13"/>
      <c r="FD692" s="13"/>
      <c r="FE692" s="13"/>
      <c r="FF692" s="13"/>
      <c r="FG692" s="13"/>
      <c r="FH692" s="13"/>
      <c r="FI692" s="13"/>
      <c r="FJ692" s="13"/>
      <c r="FK692" s="13"/>
      <c r="FL692" s="13"/>
      <c r="FM692" s="13"/>
      <c r="FN692" s="13"/>
      <c r="FO692" s="13"/>
      <c r="FP692" s="13"/>
      <c r="FQ692" s="13"/>
      <c r="FR692" s="13"/>
      <c r="FS692" s="13"/>
      <c r="FT692" s="13"/>
      <c r="FU692" s="13"/>
      <c r="FV692" s="13"/>
      <c r="FW692" s="13"/>
      <c r="FX692" s="13"/>
      <c r="FY692" s="13"/>
      <c r="FZ692" s="13"/>
      <c r="GA692" s="13"/>
      <c r="GB692" s="13"/>
      <c r="GC692" s="13"/>
      <c r="GD692" s="13"/>
      <c r="GE692" s="13"/>
      <c r="GF692" s="13"/>
      <c r="GG692" s="13"/>
      <c r="GH692" s="13"/>
      <c r="GI692" s="13"/>
      <c r="GJ692" s="13"/>
      <c r="GK692" s="13"/>
      <c r="GL692" s="13"/>
      <c r="GM692" s="13"/>
      <c r="GN692" s="13"/>
      <c r="GO692" s="13"/>
      <c r="GP692" s="13"/>
      <c r="GQ692" s="13"/>
      <c r="GR692" s="13"/>
      <c r="GS692" s="13"/>
      <c r="GT692" s="13"/>
      <c r="GU692" s="13"/>
      <c r="GV692" s="13"/>
      <c r="GW692" s="13"/>
      <c r="GX692" s="13"/>
      <c r="GY692" s="13"/>
      <c r="GZ692" s="13"/>
      <c r="HA692" s="13"/>
      <c r="HB692" s="13"/>
      <c r="HC692" s="13"/>
      <c r="HD692" s="13"/>
      <c r="HE692" s="13"/>
      <c r="HF692" s="13"/>
      <c r="HG692" s="13"/>
      <c r="HH692" s="13"/>
      <c r="HI692" s="13"/>
      <c r="HJ692" s="13"/>
      <c r="HK692" s="13"/>
      <c r="HL692" s="13"/>
      <c r="HM692" s="13"/>
      <c r="HN692" s="13"/>
      <c r="HO692" s="13"/>
      <c r="HP692" s="13"/>
      <c r="HQ692" s="13"/>
      <c r="HR692" s="13"/>
      <c r="HS692" s="13"/>
      <c r="HT692" s="13"/>
      <c r="HU692" s="13"/>
      <c r="HV692" s="13"/>
      <c r="HW692" s="13"/>
      <c r="HX692" s="13"/>
      <c r="HY692" s="13"/>
      <c r="HZ692" s="13"/>
      <c r="IA692" s="13"/>
      <c r="IB692" s="13"/>
      <c r="IC692" s="13"/>
      <c r="ID692" s="13"/>
      <c r="IE692" s="13"/>
      <c r="IF692" s="13"/>
      <c r="IG692" s="13"/>
      <c r="IH692" s="13"/>
      <c r="II692" s="13"/>
      <c r="IJ692" s="13"/>
      <c r="IK692" s="13"/>
      <c r="IL692" s="13"/>
      <c r="IM692" s="13"/>
      <c r="IN692" s="13"/>
      <c r="IO692" s="13"/>
      <c r="IP692" s="13"/>
      <c r="IQ692" s="13"/>
      <c r="IR692" s="13"/>
      <c r="IS692" s="13"/>
      <c r="IT692" s="13"/>
      <c r="IU692" s="13"/>
      <c r="IV692" s="13"/>
    </row>
    <row r="693" spans="1:256" s="14" customFormat="1" ht="36" customHeight="1" x14ac:dyDescent="0.25">
      <c r="A693" s="360"/>
      <c r="B693" s="250"/>
      <c r="C693" s="104" t="s">
        <v>1244</v>
      </c>
      <c r="D693" s="103">
        <v>1003</v>
      </c>
      <c r="E693" s="80" t="s">
        <v>692</v>
      </c>
      <c r="F693" s="115" t="s">
        <v>115</v>
      </c>
      <c r="G693" s="152" t="s">
        <v>578</v>
      </c>
      <c r="H693" s="108">
        <v>500</v>
      </c>
      <c r="I693" s="108">
        <v>500</v>
      </c>
      <c r="J693" s="108">
        <v>0</v>
      </c>
      <c r="K693" s="108">
        <v>0</v>
      </c>
      <c r="L693" s="108">
        <v>0</v>
      </c>
      <c r="M693" s="108">
        <v>0</v>
      </c>
      <c r="N693" s="100" t="s">
        <v>613</v>
      </c>
      <c r="O693" s="19"/>
      <c r="P693" s="19"/>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c r="EF693" s="13"/>
      <c r="EG693" s="13"/>
      <c r="EH693" s="13"/>
      <c r="EI693" s="13"/>
      <c r="EJ693" s="13"/>
      <c r="EK693" s="13"/>
      <c r="EL693" s="13"/>
      <c r="EM693" s="13"/>
      <c r="EN693" s="13"/>
      <c r="EO693" s="13"/>
      <c r="EP693" s="13"/>
      <c r="EQ693" s="13"/>
      <c r="ER693" s="13"/>
      <c r="ES693" s="13"/>
      <c r="ET693" s="13"/>
      <c r="EU693" s="13"/>
      <c r="EV693" s="13"/>
      <c r="EW693" s="13"/>
      <c r="EX693" s="13"/>
      <c r="EY693" s="13"/>
      <c r="EZ693" s="13"/>
      <c r="FA693" s="13"/>
      <c r="FB693" s="13"/>
      <c r="FC693" s="13"/>
      <c r="FD693" s="13"/>
      <c r="FE693" s="13"/>
      <c r="FF693" s="13"/>
      <c r="FG693" s="13"/>
      <c r="FH693" s="13"/>
      <c r="FI693" s="13"/>
      <c r="FJ693" s="13"/>
      <c r="FK693" s="13"/>
      <c r="FL693" s="13"/>
      <c r="FM693" s="13"/>
      <c r="FN693" s="13"/>
      <c r="FO693" s="13"/>
      <c r="FP693" s="13"/>
      <c r="FQ693" s="13"/>
      <c r="FR693" s="13"/>
      <c r="FS693" s="13"/>
      <c r="FT693" s="13"/>
      <c r="FU693" s="13"/>
      <c r="FV693" s="13"/>
      <c r="FW693" s="13"/>
      <c r="FX693" s="13"/>
      <c r="FY693" s="13"/>
      <c r="FZ693" s="13"/>
      <c r="GA693" s="13"/>
      <c r="GB693" s="13"/>
      <c r="GC693" s="13"/>
      <c r="GD693" s="13"/>
      <c r="GE693" s="13"/>
      <c r="GF693" s="13"/>
      <c r="GG693" s="13"/>
      <c r="GH693" s="13"/>
      <c r="GI693" s="13"/>
      <c r="GJ693" s="13"/>
      <c r="GK693" s="13"/>
      <c r="GL693" s="13"/>
      <c r="GM693" s="13"/>
      <c r="GN693" s="13"/>
      <c r="GO693" s="13"/>
      <c r="GP693" s="13"/>
      <c r="GQ693" s="13"/>
      <c r="GR693" s="13"/>
      <c r="GS693" s="13"/>
      <c r="GT693" s="13"/>
      <c r="GU693" s="13"/>
      <c r="GV693" s="13"/>
      <c r="GW693" s="13"/>
      <c r="GX693" s="13"/>
      <c r="GY693" s="13"/>
      <c r="GZ693" s="13"/>
      <c r="HA693" s="13"/>
      <c r="HB693" s="13"/>
      <c r="HC693" s="13"/>
      <c r="HD693" s="13"/>
      <c r="HE693" s="13"/>
      <c r="HF693" s="13"/>
      <c r="HG693" s="13"/>
      <c r="HH693" s="13"/>
      <c r="HI693" s="13"/>
      <c r="HJ693" s="13"/>
      <c r="HK693" s="13"/>
      <c r="HL693" s="13"/>
      <c r="HM693" s="13"/>
      <c r="HN693" s="13"/>
      <c r="HO693" s="13"/>
      <c r="HP693" s="13"/>
      <c r="HQ693" s="13"/>
      <c r="HR693" s="13"/>
      <c r="HS693" s="13"/>
      <c r="HT693" s="13"/>
      <c r="HU693" s="13"/>
      <c r="HV693" s="13"/>
      <c r="HW693" s="13"/>
      <c r="HX693" s="13"/>
      <c r="HY693" s="13"/>
      <c r="HZ693" s="13"/>
      <c r="IA693" s="13"/>
      <c r="IB693" s="13"/>
      <c r="IC693" s="13"/>
      <c r="ID693" s="13"/>
      <c r="IE693" s="13"/>
      <c r="IF693" s="13"/>
      <c r="IG693" s="13"/>
      <c r="IH693" s="13"/>
      <c r="II693" s="13"/>
      <c r="IJ693" s="13"/>
      <c r="IK693" s="13"/>
      <c r="IL693" s="13"/>
      <c r="IM693" s="13"/>
      <c r="IN693" s="13"/>
      <c r="IO693" s="13"/>
      <c r="IP693" s="13"/>
      <c r="IQ693" s="13"/>
      <c r="IR693" s="13"/>
      <c r="IS693" s="13"/>
      <c r="IT693" s="13"/>
      <c r="IU693" s="13"/>
      <c r="IV693" s="13"/>
    </row>
    <row r="694" spans="1:256" s="14" customFormat="1" ht="36" customHeight="1" x14ac:dyDescent="0.25">
      <c r="A694" s="360"/>
      <c r="B694" s="250"/>
      <c r="C694" s="223" t="s">
        <v>1245</v>
      </c>
      <c r="D694" s="245">
        <v>1003</v>
      </c>
      <c r="E694" s="31" t="s">
        <v>998</v>
      </c>
      <c r="F694" s="115" t="s">
        <v>115</v>
      </c>
      <c r="G694" s="144" t="s">
        <v>591</v>
      </c>
      <c r="H694" s="168">
        <v>346.6</v>
      </c>
      <c r="I694" s="168">
        <v>345.6</v>
      </c>
      <c r="J694" s="168">
        <v>346.6</v>
      </c>
      <c r="K694" s="168">
        <v>346.6</v>
      </c>
      <c r="L694" s="168">
        <v>346.6</v>
      </c>
      <c r="M694" s="168">
        <v>346.6</v>
      </c>
      <c r="N694" s="173" t="s">
        <v>592</v>
      </c>
      <c r="O694" s="19"/>
      <c r="P694" s="19"/>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3"/>
      <c r="EV694" s="13"/>
      <c r="EW694" s="13"/>
      <c r="EX694" s="13"/>
      <c r="EY694" s="13"/>
      <c r="EZ694" s="13"/>
      <c r="FA694" s="13"/>
      <c r="FB694" s="13"/>
      <c r="FC694" s="13"/>
      <c r="FD694" s="13"/>
      <c r="FE694" s="13"/>
      <c r="FF694" s="13"/>
      <c r="FG694" s="13"/>
      <c r="FH694" s="13"/>
      <c r="FI694" s="13"/>
      <c r="FJ694" s="13"/>
      <c r="FK694" s="13"/>
      <c r="FL694" s="13"/>
      <c r="FM694" s="13"/>
      <c r="FN694" s="13"/>
      <c r="FO694" s="13"/>
      <c r="FP694" s="13"/>
      <c r="FQ694" s="13"/>
      <c r="FR694" s="13"/>
      <c r="FS694" s="13"/>
      <c r="FT694" s="13"/>
      <c r="FU694" s="13"/>
      <c r="FV694" s="13"/>
      <c r="FW694" s="13"/>
      <c r="FX694" s="13"/>
      <c r="FY694" s="13"/>
      <c r="FZ694" s="13"/>
      <c r="GA694" s="13"/>
      <c r="GB694" s="13"/>
      <c r="GC694" s="13"/>
      <c r="GD694" s="13"/>
      <c r="GE694" s="13"/>
      <c r="GF694" s="13"/>
      <c r="GG694" s="13"/>
      <c r="GH694" s="13"/>
      <c r="GI694" s="13"/>
      <c r="GJ694" s="13"/>
      <c r="GK694" s="13"/>
      <c r="GL694" s="13"/>
      <c r="GM694" s="13"/>
      <c r="GN694" s="13"/>
      <c r="GO694" s="13"/>
      <c r="GP694" s="13"/>
      <c r="GQ694" s="13"/>
      <c r="GR694" s="13"/>
      <c r="GS694" s="13"/>
      <c r="GT694" s="13"/>
      <c r="GU694" s="13"/>
      <c r="GV694" s="13"/>
      <c r="GW694" s="13"/>
      <c r="GX694" s="13"/>
      <c r="GY694" s="13"/>
      <c r="GZ694" s="13"/>
      <c r="HA694" s="13"/>
      <c r="HB694" s="13"/>
      <c r="HC694" s="13"/>
      <c r="HD694" s="13"/>
      <c r="HE694" s="13"/>
      <c r="HF694" s="13"/>
      <c r="HG694" s="13"/>
      <c r="HH694" s="13"/>
      <c r="HI694" s="13"/>
      <c r="HJ694" s="13"/>
      <c r="HK694" s="13"/>
      <c r="HL694" s="13"/>
      <c r="HM694" s="13"/>
      <c r="HN694" s="13"/>
      <c r="HO694" s="13"/>
      <c r="HP694" s="13"/>
      <c r="HQ694" s="13"/>
      <c r="HR694" s="13"/>
      <c r="HS694" s="13"/>
      <c r="HT694" s="13"/>
      <c r="HU694" s="13"/>
      <c r="HV694" s="13"/>
      <c r="HW694" s="13"/>
      <c r="HX694" s="13"/>
      <c r="HY694" s="13"/>
      <c r="HZ694" s="13"/>
      <c r="IA694" s="13"/>
      <c r="IB694" s="13"/>
      <c r="IC694" s="13"/>
      <c r="ID694" s="13"/>
      <c r="IE694" s="13"/>
      <c r="IF694" s="13"/>
      <c r="IG694" s="13"/>
      <c r="IH694" s="13"/>
      <c r="II694" s="13"/>
      <c r="IJ694" s="13"/>
      <c r="IK694" s="13"/>
      <c r="IL694" s="13"/>
      <c r="IM694" s="13"/>
      <c r="IN694" s="13"/>
      <c r="IO694" s="13"/>
      <c r="IP694" s="13"/>
      <c r="IQ694" s="13"/>
      <c r="IR694" s="13"/>
      <c r="IS694" s="13"/>
      <c r="IT694" s="13"/>
      <c r="IU694" s="13"/>
      <c r="IV694" s="13"/>
    </row>
    <row r="695" spans="1:256" s="14" customFormat="1" ht="45.75" customHeight="1" x14ac:dyDescent="0.25">
      <c r="A695" s="360"/>
      <c r="B695" s="250"/>
      <c r="C695" s="224"/>
      <c r="D695" s="246"/>
      <c r="E695" s="31" t="s">
        <v>999</v>
      </c>
      <c r="F695" s="115" t="s">
        <v>115</v>
      </c>
      <c r="G695" s="144" t="s">
        <v>600</v>
      </c>
      <c r="H695" s="190"/>
      <c r="I695" s="190"/>
      <c r="J695" s="190"/>
      <c r="K695" s="190"/>
      <c r="L695" s="190"/>
      <c r="M695" s="190"/>
      <c r="N695" s="174"/>
      <c r="O695" s="19"/>
      <c r="P695" s="19"/>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c r="EY695" s="13"/>
      <c r="EZ695" s="13"/>
      <c r="FA695" s="13"/>
      <c r="FB695" s="13"/>
      <c r="FC695" s="13"/>
      <c r="FD695" s="13"/>
      <c r="FE695" s="13"/>
      <c r="FF695" s="13"/>
      <c r="FG695" s="13"/>
      <c r="FH695" s="13"/>
      <c r="FI695" s="13"/>
      <c r="FJ695" s="13"/>
      <c r="FK695" s="13"/>
      <c r="FL695" s="13"/>
      <c r="FM695" s="13"/>
      <c r="FN695" s="13"/>
      <c r="FO695" s="13"/>
      <c r="FP695" s="13"/>
      <c r="FQ695" s="13"/>
      <c r="FR695" s="13"/>
      <c r="FS695" s="13"/>
      <c r="FT695" s="13"/>
      <c r="FU695" s="13"/>
      <c r="FV695" s="13"/>
      <c r="FW695" s="13"/>
      <c r="FX695" s="13"/>
      <c r="FY695" s="13"/>
      <c r="FZ695" s="13"/>
      <c r="GA695" s="13"/>
      <c r="GB695" s="13"/>
      <c r="GC695" s="13"/>
      <c r="GD695" s="13"/>
      <c r="GE695" s="13"/>
      <c r="GF695" s="13"/>
      <c r="GG695" s="13"/>
      <c r="GH695" s="13"/>
      <c r="GI695" s="13"/>
      <c r="GJ695" s="13"/>
      <c r="GK695" s="13"/>
      <c r="GL695" s="13"/>
      <c r="GM695" s="13"/>
      <c r="GN695" s="13"/>
      <c r="GO695" s="13"/>
      <c r="GP695" s="13"/>
      <c r="GQ695" s="13"/>
      <c r="GR695" s="13"/>
      <c r="GS695" s="13"/>
      <c r="GT695" s="13"/>
      <c r="GU695" s="13"/>
      <c r="GV695" s="13"/>
      <c r="GW695" s="13"/>
      <c r="GX695" s="13"/>
      <c r="GY695" s="13"/>
      <c r="GZ695" s="13"/>
      <c r="HA695" s="13"/>
      <c r="HB695" s="13"/>
      <c r="HC695" s="13"/>
      <c r="HD695" s="13"/>
      <c r="HE695" s="13"/>
      <c r="HF695" s="13"/>
      <c r="HG695" s="13"/>
      <c r="HH695" s="13"/>
      <c r="HI695" s="13"/>
      <c r="HJ695" s="13"/>
      <c r="HK695" s="13"/>
      <c r="HL695" s="13"/>
      <c r="HM695" s="13"/>
      <c r="HN695" s="13"/>
      <c r="HO695" s="13"/>
      <c r="HP695" s="13"/>
      <c r="HQ695" s="13"/>
      <c r="HR695" s="13"/>
      <c r="HS695" s="13"/>
      <c r="HT695" s="13"/>
      <c r="HU695" s="13"/>
      <c r="HV695" s="13"/>
      <c r="HW695" s="13"/>
      <c r="HX695" s="13"/>
      <c r="HY695" s="13"/>
      <c r="HZ695" s="13"/>
      <c r="IA695" s="13"/>
      <c r="IB695" s="13"/>
      <c r="IC695" s="13"/>
      <c r="ID695" s="13"/>
      <c r="IE695" s="13"/>
      <c r="IF695" s="13"/>
      <c r="IG695" s="13"/>
      <c r="IH695" s="13"/>
      <c r="II695" s="13"/>
      <c r="IJ695" s="13"/>
      <c r="IK695" s="13"/>
      <c r="IL695" s="13"/>
      <c r="IM695" s="13"/>
      <c r="IN695" s="13"/>
      <c r="IO695" s="13"/>
      <c r="IP695" s="13"/>
      <c r="IQ695" s="13"/>
      <c r="IR695" s="13"/>
      <c r="IS695" s="13"/>
      <c r="IT695" s="13"/>
      <c r="IU695" s="13"/>
      <c r="IV695" s="13"/>
    </row>
    <row r="696" spans="1:256" s="14" customFormat="1" ht="55.5" customHeight="1" x14ac:dyDescent="0.25">
      <c r="A696" s="360"/>
      <c r="B696" s="250"/>
      <c r="C696" s="225"/>
      <c r="D696" s="247"/>
      <c r="E696" s="135" t="s">
        <v>972</v>
      </c>
      <c r="F696" s="115" t="s">
        <v>115</v>
      </c>
      <c r="G696" s="115" t="s">
        <v>1356</v>
      </c>
      <c r="H696" s="169"/>
      <c r="I696" s="169"/>
      <c r="J696" s="169"/>
      <c r="K696" s="169"/>
      <c r="L696" s="169"/>
      <c r="M696" s="169"/>
      <c r="N696" s="175"/>
      <c r="O696" s="19"/>
      <c r="P696" s="19"/>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c r="EY696" s="13"/>
      <c r="EZ696" s="13"/>
      <c r="FA696" s="13"/>
      <c r="FB696" s="13"/>
      <c r="FC696" s="13"/>
      <c r="FD696" s="13"/>
      <c r="FE696" s="13"/>
      <c r="FF696" s="13"/>
      <c r="FG696" s="13"/>
      <c r="FH696" s="13"/>
      <c r="FI696" s="13"/>
      <c r="FJ696" s="13"/>
      <c r="FK696" s="13"/>
      <c r="FL696" s="13"/>
      <c r="FM696" s="13"/>
      <c r="FN696" s="13"/>
      <c r="FO696" s="13"/>
      <c r="FP696" s="13"/>
      <c r="FQ696" s="13"/>
      <c r="FR696" s="13"/>
      <c r="FS696" s="13"/>
      <c r="FT696" s="13"/>
      <c r="FU696" s="13"/>
      <c r="FV696" s="13"/>
      <c r="FW696" s="13"/>
      <c r="FX696" s="13"/>
      <c r="FY696" s="13"/>
      <c r="FZ696" s="13"/>
      <c r="GA696" s="13"/>
      <c r="GB696" s="13"/>
      <c r="GC696" s="13"/>
      <c r="GD696" s="13"/>
      <c r="GE696" s="13"/>
      <c r="GF696" s="13"/>
      <c r="GG696" s="13"/>
      <c r="GH696" s="13"/>
      <c r="GI696" s="13"/>
      <c r="GJ696" s="13"/>
      <c r="GK696" s="13"/>
      <c r="GL696" s="13"/>
      <c r="GM696" s="13"/>
      <c r="GN696" s="13"/>
      <c r="GO696" s="13"/>
      <c r="GP696" s="13"/>
      <c r="GQ696" s="13"/>
      <c r="GR696" s="13"/>
      <c r="GS696" s="13"/>
      <c r="GT696" s="13"/>
      <c r="GU696" s="13"/>
      <c r="GV696" s="13"/>
      <c r="GW696" s="13"/>
      <c r="GX696" s="13"/>
      <c r="GY696" s="13"/>
      <c r="GZ696" s="13"/>
      <c r="HA696" s="13"/>
      <c r="HB696" s="13"/>
      <c r="HC696" s="13"/>
      <c r="HD696" s="13"/>
      <c r="HE696" s="13"/>
      <c r="HF696" s="13"/>
      <c r="HG696" s="13"/>
      <c r="HH696" s="13"/>
      <c r="HI696" s="13"/>
      <c r="HJ696" s="13"/>
      <c r="HK696" s="13"/>
      <c r="HL696" s="13"/>
      <c r="HM696" s="13"/>
      <c r="HN696" s="13"/>
      <c r="HO696" s="13"/>
      <c r="HP696" s="13"/>
      <c r="HQ696" s="13"/>
      <c r="HR696" s="13"/>
      <c r="HS696" s="13"/>
      <c r="HT696" s="13"/>
      <c r="HU696" s="13"/>
      <c r="HV696" s="13"/>
      <c r="HW696" s="13"/>
      <c r="HX696" s="13"/>
      <c r="HY696" s="13"/>
      <c r="HZ696" s="13"/>
      <c r="IA696" s="13"/>
      <c r="IB696" s="13"/>
      <c r="IC696" s="13"/>
      <c r="ID696" s="13"/>
      <c r="IE696" s="13"/>
      <c r="IF696" s="13"/>
      <c r="IG696" s="13"/>
      <c r="IH696" s="13"/>
      <c r="II696" s="13"/>
      <c r="IJ696" s="13"/>
      <c r="IK696" s="13"/>
      <c r="IL696" s="13"/>
      <c r="IM696" s="13"/>
      <c r="IN696" s="13"/>
      <c r="IO696" s="13"/>
      <c r="IP696" s="13"/>
      <c r="IQ696" s="13"/>
      <c r="IR696" s="13"/>
      <c r="IS696" s="13"/>
      <c r="IT696" s="13"/>
      <c r="IU696" s="13"/>
      <c r="IV696" s="13"/>
    </row>
    <row r="697" spans="1:256" s="14" customFormat="1" ht="50.45" customHeight="1" x14ac:dyDescent="0.25">
      <c r="A697" s="360"/>
      <c r="B697" s="250"/>
      <c r="C697" s="223" t="s">
        <v>1246</v>
      </c>
      <c r="D697" s="245">
        <v>1001</v>
      </c>
      <c r="E697" s="148" t="s">
        <v>116</v>
      </c>
      <c r="F697" s="130" t="s">
        <v>47</v>
      </c>
      <c r="G697" s="130" t="s">
        <v>193</v>
      </c>
      <c r="H697" s="170">
        <v>16301.3</v>
      </c>
      <c r="I697" s="170">
        <v>13475.6</v>
      </c>
      <c r="J697" s="170">
        <v>17951.400000000001</v>
      </c>
      <c r="K697" s="170">
        <v>23157.200000000001</v>
      </c>
      <c r="L697" s="170">
        <v>23157.200000000001</v>
      </c>
      <c r="M697" s="170">
        <v>23157.200000000001</v>
      </c>
      <c r="N697" s="173" t="s">
        <v>1222</v>
      </c>
      <c r="O697" s="19"/>
      <c r="P697" s="19"/>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c r="EY697" s="13"/>
      <c r="EZ697" s="13"/>
      <c r="FA697" s="13"/>
      <c r="FB697" s="13"/>
      <c r="FC697" s="13"/>
      <c r="FD697" s="13"/>
      <c r="FE697" s="13"/>
      <c r="FF697" s="13"/>
      <c r="FG697" s="13"/>
      <c r="FH697" s="13"/>
      <c r="FI697" s="13"/>
      <c r="FJ697" s="13"/>
      <c r="FK697" s="13"/>
      <c r="FL697" s="13"/>
      <c r="FM697" s="13"/>
      <c r="FN697" s="13"/>
      <c r="FO697" s="13"/>
      <c r="FP697" s="13"/>
      <c r="FQ697" s="13"/>
      <c r="FR697" s="13"/>
      <c r="FS697" s="13"/>
      <c r="FT697" s="13"/>
      <c r="FU697" s="13"/>
      <c r="FV697" s="13"/>
      <c r="FW697" s="13"/>
      <c r="FX697" s="13"/>
      <c r="FY697" s="13"/>
      <c r="FZ697" s="13"/>
      <c r="GA697" s="13"/>
      <c r="GB697" s="13"/>
      <c r="GC697" s="13"/>
      <c r="GD697" s="13"/>
      <c r="GE697" s="13"/>
      <c r="GF697" s="13"/>
      <c r="GG697" s="13"/>
      <c r="GH697" s="13"/>
      <c r="GI697" s="13"/>
      <c r="GJ697" s="13"/>
      <c r="GK697" s="13"/>
      <c r="GL697" s="13"/>
      <c r="GM697" s="13"/>
      <c r="GN697" s="13"/>
      <c r="GO697" s="13"/>
      <c r="GP697" s="13"/>
      <c r="GQ697" s="13"/>
      <c r="GR697" s="13"/>
      <c r="GS697" s="13"/>
      <c r="GT697" s="13"/>
      <c r="GU697" s="13"/>
      <c r="GV697" s="13"/>
      <c r="GW697" s="13"/>
      <c r="GX697" s="13"/>
      <c r="GY697" s="13"/>
      <c r="GZ697" s="13"/>
      <c r="HA697" s="13"/>
      <c r="HB697" s="13"/>
      <c r="HC697" s="13"/>
      <c r="HD697" s="13"/>
      <c r="HE697" s="13"/>
      <c r="HF697" s="13"/>
      <c r="HG697" s="13"/>
      <c r="HH697" s="13"/>
      <c r="HI697" s="13"/>
      <c r="HJ697" s="13"/>
      <c r="HK697" s="13"/>
      <c r="HL697" s="13"/>
      <c r="HM697" s="13"/>
      <c r="HN697" s="13"/>
      <c r="HO697" s="13"/>
      <c r="HP697" s="13"/>
      <c r="HQ697" s="13"/>
      <c r="HR697" s="13"/>
      <c r="HS697" s="13"/>
      <c r="HT697" s="13"/>
      <c r="HU697" s="13"/>
      <c r="HV697" s="13"/>
      <c r="HW697" s="13"/>
      <c r="HX697" s="13"/>
      <c r="HY697" s="13"/>
      <c r="HZ697" s="13"/>
      <c r="IA697" s="13"/>
      <c r="IB697" s="13"/>
      <c r="IC697" s="13"/>
      <c r="ID697" s="13"/>
      <c r="IE697" s="13"/>
      <c r="IF697" s="13"/>
      <c r="IG697" s="13"/>
      <c r="IH697" s="13"/>
      <c r="II697" s="13"/>
      <c r="IJ697" s="13"/>
      <c r="IK697" s="13"/>
      <c r="IL697" s="13"/>
      <c r="IM697" s="13"/>
      <c r="IN697" s="13"/>
      <c r="IO697" s="13"/>
      <c r="IP697" s="13"/>
      <c r="IQ697" s="13"/>
      <c r="IR697" s="13"/>
      <c r="IS697" s="13"/>
      <c r="IT697" s="13"/>
      <c r="IU697" s="13"/>
      <c r="IV697" s="13"/>
    </row>
    <row r="698" spans="1:256" s="14" customFormat="1" ht="52.15" customHeight="1" x14ac:dyDescent="0.25">
      <c r="A698" s="360"/>
      <c r="B698" s="250"/>
      <c r="C698" s="224"/>
      <c r="D698" s="246"/>
      <c r="E698" s="148" t="s">
        <v>525</v>
      </c>
      <c r="F698" s="130" t="s">
        <v>47</v>
      </c>
      <c r="G698" s="130" t="s">
        <v>526</v>
      </c>
      <c r="H698" s="171"/>
      <c r="I698" s="171"/>
      <c r="J698" s="171"/>
      <c r="K698" s="171"/>
      <c r="L698" s="171"/>
      <c r="M698" s="171"/>
      <c r="N698" s="174"/>
      <c r="O698" s="19"/>
      <c r="P698" s="19"/>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c r="EY698" s="13"/>
      <c r="EZ698" s="13"/>
      <c r="FA698" s="13"/>
      <c r="FB698" s="13"/>
      <c r="FC698" s="13"/>
      <c r="FD698" s="13"/>
      <c r="FE698" s="13"/>
      <c r="FF698" s="13"/>
      <c r="FG698" s="13"/>
      <c r="FH698" s="13"/>
      <c r="FI698" s="13"/>
      <c r="FJ698" s="13"/>
      <c r="FK698" s="13"/>
      <c r="FL698" s="13"/>
      <c r="FM698" s="13"/>
      <c r="FN698" s="13"/>
      <c r="FO698" s="13"/>
      <c r="FP698" s="13"/>
      <c r="FQ698" s="13"/>
      <c r="FR698" s="13"/>
      <c r="FS698" s="13"/>
      <c r="FT698" s="13"/>
      <c r="FU698" s="13"/>
      <c r="FV698" s="13"/>
      <c r="FW698" s="13"/>
      <c r="FX698" s="13"/>
      <c r="FY698" s="13"/>
      <c r="FZ698" s="13"/>
      <c r="GA698" s="13"/>
      <c r="GB698" s="13"/>
      <c r="GC698" s="13"/>
      <c r="GD698" s="13"/>
      <c r="GE698" s="13"/>
      <c r="GF698" s="13"/>
      <c r="GG698" s="13"/>
      <c r="GH698" s="13"/>
      <c r="GI698" s="13"/>
      <c r="GJ698" s="13"/>
      <c r="GK698" s="13"/>
      <c r="GL698" s="13"/>
      <c r="GM698" s="13"/>
      <c r="GN698" s="13"/>
      <c r="GO698" s="13"/>
      <c r="GP698" s="13"/>
      <c r="GQ698" s="13"/>
      <c r="GR698" s="13"/>
      <c r="GS698" s="13"/>
      <c r="GT698" s="13"/>
      <c r="GU698" s="13"/>
      <c r="GV698" s="13"/>
      <c r="GW698" s="13"/>
      <c r="GX698" s="13"/>
      <c r="GY698" s="13"/>
      <c r="GZ698" s="13"/>
      <c r="HA698" s="13"/>
      <c r="HB698" s="13"/>
      <c r="HC698" s="13"/>
      <c r="HD698" s="13"/>
      <c r="HE698" s="13"/>
      <c r="HF698" s="13"/>
      <c r="HG698" s="13"/>
      <c r="HH698" s="13"/>
      <c r="HI698" s="13"/>
      <c r="HJ698" s="13"/>
      <c r="HK698" s="13"/>
      <c r="HL698" s="13"/>
      <c r="HM698" s="13"/>
      <c r="HN698" s="13"/>
      <c r="HO698" s="13"/>
      <c r="HP698" s="13"/>
      <c r="HQ698" s="13"/>
      <c r="HR698" s="13"/>
      <c r="HS698" s="13"/>
      <c r="HT698" s="13"/>
      <c r="HU698" s="13"/>
      <c r="HV698" s="13"/>
      <c r="HW698" s="13"/>
      <c r="HX698" s="13"/>
      <c r="HY698" s="13"/>
      <c r="HZ698" s="13"/>
      <c r="IA698" s="13"/>
      <c r="IB698" s="13"/>
      <c r="IC698" s="13"/>
      <c r="ID698" s="13"/>
      <c r="IE698" s="13"/>
      <c r="IF698" s="13"/>
      <c r="IG698" s="13"/>
      <c r="IH698" s="13"/>
      <c r="II698" s="13"/>
      <c r="IJ698" s="13"/>
      <c r="IK698" s="13"/>
      <c r="IL698" s="13"/>
      <c r="IM698" s="13"/>
      <c r="IN698" s="13"/>
      <c r="IO698" s="13"/>
      <c r="IP698" s="13"/>
      <c r="IQ698" s="13"/>
      <c r="IR698" s="13"/>
      <c r="IS698" s="13"/>
      <c r="IT698" s="13"/>
      <c r="IU698" s="13"/>
      <c r="IV698" s="13"/>
    </row>
    <row r="699" spans="1:256" s="14" customFormat="1" ht="46.9" customHeight="1" x14ac:dyDescent="0.25">
      <c r="A699" s="360"/>
      <c r="B699" s="250"/>
      <c r="C699" s="224"/>
      <c r="D699" s="246"/>
      <c r="E699" s="148" t="s">
        <v>339</v>
      </c>
      <c r="F699" s="115" t="s">
        <v>47</v>
      </c>
      <c r="G699" s="51" t="s">
        <v>296</v>
      </c>
      <c r="H699" s="171"/>
      <c r="I699" s="171"/>
      <c r="J699" s="171"/>
      <c r="K699" s="171"/>
      <c r="L699" s="171"/>
      <c r="M699" s="171"/>
      <c r="N699" s="174"/>
      <c r="O699" s="19"/>
      <c r="P699" s="19"/>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c r="EY699" s="13"/>
      <c r="EZ699" s="13"/>
      <c r="FA699" s="13"/>
      <c r="FB699" s="13"/>
      <c r="FC699" s="13"/>
      <c r="FD699" s="13"/>
      <c r="FE699" s="13"/>
      <c r="FF699" s="13"/>
      <c r="FG699" s="13"/>
      <c r="FH699" s="13"/>
      <c r="FI699" s="13"/>
      <c r="FJ699" s="13"/>
      <c r="FK699" s="13"/>
      <c r="FL699" s="13"/>
      <c r="FM699" s="13"/>
      <c r="FN699" s="13"/>
      <c r="FO699" s="13"/>
      <c r="FP699" s="13"/>
      <c r="FQ699" s="13"/>
      <c r="FR699" s="13"/>
      <c r="FS699" s="13"/>
      <c r="FT699" s="13"/>
      <c r="FU699" s="13"/>
      <c r="FV699" s="13"/>
      <c r="FW699" s="13"/>
      <c r="FX699" s="13"/>
      <c r="FY699" s="13"/>
      <c r="FZ699" s="13"/>
      <c r="GA699" s="13"/>
      <c r="GB699" s="13"/>
      <c r="GC699" s="13"/>
      <c r="GD699" s="13"/>
      <c r="GE699" s="13"/>
      <c r="GF699" s="13"/>
      <c r="GG699" s="13"/>
      <c r="GH699" s="13"/>
      <c r="GI699" s="13"/>
      <c r="GJ699" s="13"/>
      <c r="GK699" s="13"/>
      <c r="GL699" s="13"/>
      <c r="GM699" s="13"/>
      <c r="GN699" s="13"/>
      <c r="GO699" s="13"/>
      <c r="GP699" s="13"/>
      <c r="GQ699" s="13"/>
      <c r="GR699" s="13"/>
      <c r="GS699" s="13"/>
      <c r="GT699" s="13"/>
      <c r="GU699" s="13"/>
      <c r="GV699" s="13"/>
      <c r="GW699" s="13"/>
      <c r="GX699" s="13"/>
      <c r="GY699" s="13"/>
      <c r="GZ699" s="13"/>
      <c r="HA699" s="13"/>
      <c r="HB699" s="13"/>
      <c r="HC699" s="13"/>
      <c r="HD699" s="13"/>
      <c r="HE699" s="13"/>
      <c r="HF699" s="13"/>
      <c r="HG699" s="13"/>
      <c r="HH699" s="13"/>
      <c r="HI699" s="13"/>
      <c r="HJ699" s="13"/>
      <c r="HK699" s="13"/>
      <c r="HL699" s="13"/>
      <c r="HM699" s="13"/>
      <c r="HN699" s="13"/>
      <c r="HO699" s="13"/>
      <c r="HP699" s="13"/>
      <c r="HQ699" s="13"/>
      <c r="HR699" s="13"/>
      <c r="HS699" s="13"/>
      <c r="HT699" s="13"/>
      <c r="HU699" s="13"/>
      <c r="HV699" s="13"/>
      <c r="HW699" s="13"/>
      <c r="HX699" s="13"/>
      <c r="HY699" s="13"/>
      <c r="HZ699" s="13"/>
      <c r="IA699" s="13"/>
      <c r="IB699" s="13"/>
      <c r="IC699" s="13"/>
      <c r="ID699" s="13"/>
      <c r="IE699" s="13"/>
      <c r="IF699" s="13"/>
      <c r="IG699" s="13"/>
      <c r="IH699" s="13"/>
      <c r="II699" s="13"/>
      <c r="IJ699" s="13"/>
      <c r="IK699" s="13"/>
      <c r="IL699" s="13"/>
      <c r="IM699" s="13"/>
      <c r="IN699" s="13"/>
      <c r="IO699" s="13"/>
      <c r="IP699" s="13"/>
      <c r="IQ699" s="13"/>
      <c r="IR699" s="13"/>
      <c r="IS699" s="13"/>
      <c r="IT699" s="13"/>
      <c r="IU699" s="13"/>
      <c r="IV699" s="13"/>
    </row>
    <row r="700" spans="1:256" s="14" customFormat="1" ht="55.9" customHeight="1" x14ac:dyDescent="0.25">
      <c r="A700" s="360"/>
      <c r="B700" s="250"/>
      <c r="C700" s="224"/>
      <c r="D700" s="246"/>
      <c r="E700" s="148" t="s">
        <v>509</v>
      </c>
      <c r="F700" s="115" t="s">
        <v>47</v>
      </c>
      <c r="G700" s="51" t="s">
        <v>510</v>
      </c>
      <c r="H700" s="171"/>
      <c r="I700" s="171"/>
      <c r="J700" s="171"/>
      <c r="K700" s="171"/>
      <c r="L700" s="171"/>
      <c r="M700" s="171"/>
      <c r="N700" s="174"/>
      <c r="O700" s="19"/>
      <c r="P700" s="19"/>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c r="EY700" s="13"/>
      <c r="EZ700" s="13"/>
      <c r="FA700" s="13"/>
      <c r="FB700" s="13"/>
      <c r="FC700" s="13"/>
      <c r="FD700" s="13"/>
      <c r="FE700" s="13"/>
      <c r="FF700" s="13"/>
      <c r="FG700" s="13"/>
      <c r="FH700" s="13"/>
      <c r="FI700" s="13"/>
      <c r="FJ700" s="13"/>
      <c r="FK700" s="13"/>
      <c r="FL700" s="13"/>
      <c r="FM700" s="13"/>
      <c r="FN700" s="13"/>
      <c r="FO700" s="13"/>
      <c r="FP700" s="13"/>
      <c r="FQ700" s="13"/>
      <c r="FR700" s="13"/>
      <c r="FS700" s="13"/>
      <c r="FT700" s="13"/>
      <c r="FU700" s="13"/>
      <c r="FV700" s="13"/>
      <c r="FW700" s="13"/>
      <c r="FX700" s="13"/>
      <c r="FY700" s="13"/>
      <c r="FZ700" s="13"/>
      <c r="GA700" s="13"/>
      <c r="GB700" s="13"/>
      <c r="GC700" s="13"/>
      <c r="GD700" s="13"/>
      <c r="GE700" s="13"/>
      <c r="GF700" s="13"/>
      <c r="GG700" s="13"/>
      <c r="GH700" s="13"/>
      <c r="GI700" s="13"/>
      <c r="GJ700" s="13"/>
      <c r="GK700" s="13"/>
      <c r="GL700" s="13"/>
      <c r="GM700" s="13"/>
      <c r="GN700" s="13"/>
      <c r="GO700" s="13"/>
      <c r="GP700" s="13"/>
      <c r="GQ700" s="13"/>
      <c r="GR700" s="13"/>
      <c r="GS700" s="13"/>
      <c r="GT700" s="13"/>
      <c r="GU700" s="13"/>
      <c r="GV700" s="13"/>
      <c r="GW700" s="13"/>
      <c r="GX700" s="13"/>
      <c r="GY700" s="13"/>
      <c r="GZ700" s="13"/>
      <c r="HA700" s="13"/>
      <c r="HB700" s="13"/>
      <c r="HC700" s="13"/>
      <c r="HD700" s="13"/>
      <c r="HE700" s="13"/>
      <c r="HF700" s="13"/>
      <c r="HG700" s="13"/>
      <c r="HH700" s="13"/>
      <c r="HI700" s="13"/>
      <c r="HJ700" s="13"/>
      <c r="HK700" s="13"/>
      <c r="HL700" s="13"/>
      <c r="HM700" s="13"/>
      <c r="HN700" s="13"/>
      <c r="HO700" s="13"/>
      <c r="HP700" s="13"/>
      <c r="HQ700" s="13"/>
      <c r="HR700" s="13"/>
      <c r="HS700" s="13"/>
      <c r="HT700" s="13"/>
      <c r="HU700" s="13"/>
      <c r="HV700" s="13"/>
      <c r="HW700" s="13"/>
      <c r="HX700" s="13"/>
      <c r="HY700" s="13"/>
      <c r="HZ700" s="13"/>
      <c r="IA700" s="13"/>
      <c r="IB700" s="13"/>
      <c r="IC700" s="13"/>
      <c r="ID700" s="13"/>
      <c r="IE700" s="13"/>
      <c r="IF700" s="13"/>
      <c r="IG700" s="13"/>
      <c r="IH700" s="13"/>
      <c r="II700" s="13"/>
      <c r="IJ700" s="13"/>
      <c r="IK700" s="13"/>
      <c r="IL700" s="13"/>
      <c r="IM700" s="13"/>
      <c r="IN700" s="13"/>
      <c r="IO700" s="13"/>
      <c r="IP700" s="13"/>
      <c r="IQ700" s="13"/>
      <c r="IR700" s="13"/>
      <c r="IS700" s="13"/>
      <c r="IT700" s="13"/>
      <c r="IU700" s="13"/>
      <c r="IV700" s="13"/>
    </row>
    <row r="701" spans="1:256" s="14" customFormat="1" ht="54.6" customHeight="1" x14ac:dyDescent="0.25">
      <c r="A701" s="360"/>
      <c r="B701" s="250"/>
      <c r="C701" s="225"/>
      <c r="D701" s="247"/>
      <c r="E701" s="135" t="s">
        <v>961</v>
      </c>
      <c r="F701" s="115" t="s">
        <v>115</v>
      </c>
      <c r="G701" s="115" t="s">
        <v>1081</v>
      </c>
      <c r="H701" s="172"/>
      <c r="I701" s="172"/>
      <c r="J701" s="172"/>
      <c r="K701" s="172"/>
      <c r="L701" s="172"/>
      <c r="M701" s="172"/>
      <c r="N701" s="175"/>
      <c r="O701" s="19"/>
      <c r="P701" s="19"/>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c r="EY701" s="13"/>
      <c r="EZ701" s="13"/>
      <c r="FA701" s="13"/>
      <c r="FB701" s="13"/>
      <c r="FC701" s="13"/>
      <c r="FD701" s="13"/>
      <c r="FE701" s="13"/>
      <c r="FF701" s="13"/>
      <c r="FG701" s="13"/>
      <c r="FH701" s="13"/>
      <c r="FI701" s="13"/>
      <c r="FJ701" s="13"/>
      <c r="FK701" s="13"/>
      <c r="FL701" s="13"/>
      <c r="FM701" s="13"/>
      <c r="FN701" s="13"/>
      <c r="FO701" s="13"/>
      <c r="FP701" s="13"/>
      <c r="FQ701" s="13"/>
      <c r="FR701" s="13"/>
      <c r="FS701" s="13"/>
      <c r="FT701" s="13"/>
      <c r="FU701" s="13"/>
      <c r="FV701" s="13"/>
      <c r="FW701" s="13"/>
      <c r="FX701" s="13"/>
      <c r="FY701" s="13"/>
      <c r="FZ701" s="13"/>
      <c r="GA701" s="13"/>
      <c r="GB701" s="13"/>
      <c r="GC701" s="13"/>
      <c r="GD701" s="13"/>
      <c r="GE701" s="13"/>
      <c r="GF701" s="13"/>
      <c r="GG701" s="13"/>
      <c r="GH701" s="13"/>
      <c r="GI701" s="13"/>
      <c r="GJ701" s="13"/>
      <c r="GK701" s="13"/>
      <c r="GL701" s="13"/>
      <c r="GM701" s="13"/>
      <c r="GN701" s="13"/>
      <c r="GO701" s="13"/>
      <c r="GP701" s="13"/>
      <c r="GQ701" s="13"/>
      <c r="GR701" s="13"/>
      <c r="GS701" s="13"/>
      <c r="GT701" s="13"/>
      <c r="GU701" s="13"/>
      <c r="GV701" s="13"/>
      <c r="GW701" s="13"/>
      <c r="GX701" s="13"/>
      <c r="GY701" s="13"/>
      <c r="GZ701" s="13"/>
      <c r="HA701" s="13"/>
      <c r="HB701" s="13"/>
      <c r="HC701" s="13"/>
      <c r="HD701" s="13"/>
      <c r="HE701" s="13"/>
      <c r="HF701" s="13"/>
      <c r="HG701" s="13"/>
      <c r="HH701" s="13"/>
      <c r="HI701" s="13"/>
      <c r="HJ701" s="13"/>
      <c r="HK701" s="13"/>
      <c r="HL701" s="13"/>
      <c r="HM701" s="13"/>
      <c r="HN701" s="13"/>
      <c r="HO701" s="13"/>
      <c r="HP701" s="13"/>
      <c r="HQ701" s="13"/>
      <c r="HR701" s="13"/>
      <c r="HS701" s="13"/>
      <c r="HT701" s="13"/>
      <c r="HU701" s="13"/>
      <c r="HV701" s="13"/>
      <c r="HW701" s="13"/>
      <c r="HX701" s="13"/>
      <c r="HY701" s="13"/>
      <c r="HZ701" s="13"/>
      <c r="IA701" s="13"/>
      <c r="IB701" s="13"/>
      <c r="IC701" s="13"/>
      <c r="ID701" s="13"/>
      <c r="IE701" s="13"/>
      <c r="IF701" s="13"/>
      <c r="IG701" s="13"/>
      <c r="IH701" s="13"/>
      <c r="II701" s="13"/>
      <c r="IJ701" s="13"/>
      <c r="IK701" s="13"/>
      <c r="IL701" s="13"/>
      <c r="IM701" s="13"/>
      <c r="IN701" s="13"/>
      <c r="IO701" s="13"/>
      <c r="IP701" s="13"/>
      <c r="IQ701" s="13"/>
      <c r="IR701" s="13"/>
      <c r="IS701" s="13"/>
      <c r="IT701" s="13"/>
      <c r="IU701" s="13"/>
      <c r="IV701" s="13"/>
    </row>
    <row r="702" spans="1:256" s="14" customFormat="1" ht="36" customHeight="1" x14ac:dyDescent="0.25">
      <c r="A702" s="360"/>
      <c r="B702" s="250"/>
      <c r="C702" s="223" t="s">
        <v>1247</v>
      </c>
      <c r="D702" s="245">
        <v>1003</v>
      </c>
      <c r="E702" s="148" t="s">
        <v>1424</v>
      </c>
      <c r="F702" s="115" t="s">
        <v>47</v>
      </c>
      <c r="G702" s="130" t="s">
        <v>1134</v>
      </c>
      <c r="H702" s="170">
        <v>400</v>
      </c>
      <c r="I702" s="170">
        <v>400</v>
      </c>
      <c r="J702" s="170">
        <v>0</v>
      </c>
      <c r="K702" s="170">
        <v>0</v>
      </c>
      <c r="L702" s="170">
        <v>0</v>
      </c>
      <c r="M702" s="170">
        <v>0</v>
      </c>
      <c r="N702" s="173" t="s">
        <v>614</v>
      </c>
      <c r="O702" s="19"/>
      <c r="P702" s="19"/>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c r="EY702" s="13"/>
      <c r="EZ702" s="13"/>
      <c r="FA702" s="13"/>
      <c r="FB702" s="13"/>
      <c r="FC702" s="13"/>
      <c r="FD702" s="13"/>
      <c r="FE702" s="13"/>
      <c r="FF702" s="13"/>
      <c r="FG702" s="13"/>
      <c r="FH702" s="13"/>
      <c r="FI702" s="13"/>
      <c r="FJ702" s="13"/>
      <c r="FK702" s="13"/>
      <c r="FL702" s="13"/>
      <c r="FM702" s="13"/>
      <c r="FN702" s="13"/>
      <c r="FO702" s="13"/>
      <c r="FP702" s="13"/>
      <c r="FQ702" s="13"/>
      <c r="FR702" s="13"/>
      <c r="FS702" s="13"/>
      <c r="FT702" s="13"/>
      <c r="FU702" s="13"/>
      <c r="FV702" s="13"/>
      <c r="FW702" s="13"/>
      <c r="FX702" s="13"/>
      <c r="FY702" s="13"/>
      <c r="FZ702" s="13"/>
      <c r="GA702" s="13"/>
      <c r="GB702" s="13"/>
      <c r="GC702" s="13"/>
      <c r="GD702" s="13"/>
      <c r="GE702" s="13"/>
      <c r="GF702" s="13"/>
      <c r="GG702" s="13"/>
      <c r="GH702" s="13"/>
      <c r="GI702" s="13"/>
      <c r="GJ702" s="13"/>
      <c r="GK702" s="13"/>
      <c r="GL702" s="13"/>
      <c r="GM702" s="13"/>
      <c r="GN702" s="13"/>
      <c r="GO702" s="13"/>
      <c r="GP702" s="13"/>
      <c r="GQ702" s="13"/>
      <c r="GR702" s="13"/>
      <c r="GS702" s="13"/>
      <c r="GT702" s="13"/>
      <c r="GU702" s="13"/>
      <c r="GV702" s="13"/>
      <c r="GW702" s="13"/>
      <c r="GX702" s="13"/>
      <c r="GY702" s="13"/>
      <c r="GZ702" s="13"/>
      <c r="HA702" s="13"/>
      <c r="HB702" s="13"/>
      <c r="HC702" s="13"/>
      <c r="HD702" s="13"/>
      <c r="HE702" s="13"/>
      <c r="HF702" s="13"/>
      <c r="HG702" s="13"/>
      <c r="HH702" s="13"/>
      <c r="HI702" s="13"/>
      <c r="HJ702" s="13"/>
      <c r="HK702" s="13"/>
      <c r="HL702" s="13"/>
      <c r="HM702" s="13"/>
      <c r="HN702" s="13"/>
      <c r="HO702" s="13"/>
      <c r="HP702" s="13"/>
      <c r="HQ702" s="13"/>
      <c r="HR702" s="13"/>
      <c r="HS702" s="13"/>
      <c r="HT702" s="13"/>
      <c r="HU702" s="13"/>
      <c r="HV702" s="13"/>
      <c r="HW702" s="13"/>
      <c r="HX702" s="13"/>
      <c r="HY702" s="13"/>
      <c r="HZ702" s="13"/>
      <c r="IA702" s="13"/>
      <c r="IB702" s="13"/>
      <c r="IC702" s="13"/>
      <c r="ID702" s="13"/>
      <c r="IE702" s="13"/>
      <c r="IF702" s="13"/>
      <c r="IG702" s="13"/>
      <c r="IH702" s="13"/>
      <c r="II702" s="13"/>
      <c r="IJ702" s="13"/>
      <c r="IK702" s="13"/>
      <c r="IL702" s="13"/>
      <c r="IM702" s="13"/>
      <c r="IN702" s="13"/>
      <c r="IO702" s="13"/>
      <c r="IP702" s="13"/>
      <c r="IQ702" s="13"/>
      <c r="IR702" s="13"/>
      <c r="IS702" s="13"/>
      <c r="IT702" s="13"/>
      <c r="IU702" s="13"/>
      <c r="IV702" s="13"/>
    </row>
    <row r="703" spans="1:256" s="14" customFormat="1" ht="36" customHeight="1" x14ac:dyDescent="0.25">
      <c r="A703" s="360"/>
      <c r="B703" s="250"/>
      <c r="C703" s="225"/>
      <c r="D703" s="247"/>
      <c r="E703" s="148" t="s">
        <v>1135</v>
      </c>
      <c r="F703" s="115" t="s">
        <v>47</v>
      </c>
      <c r="G703" s="130" t="s">
        <v>1321</v>
      </c>
      <c r="H703" s="172"/>
      <c r="I703" s="172"/>
      <c r="J703" s="172"/>
      <c r="K703" s="172"/>
      <c r="L703" s="172"/>
      <c r="M703" s="172"/>
      <c r="N703" s="175"/>
      <c r="O703" s="19"/>
      <c r="P703" s="19"/>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c r="EY703" s="13"/>
      <c r="EZ703" s="13"/>
      <c r="FA703" s="13"/>
      <c r="FB703" s="13"/>
      <c r="FC703" s="13"/>
      <c r="FD703" s="13"/>
      <c r="FE703" s="13"/>
      <c r="FF703" s="13"/>
      <c r="FG703" s="13"/>
      <c r="FH703" s="13"/>
      <c r="FI703" s="13"/>
      <c r="FJ703" s="13"/>
      <c r="FK703" s="13"/>
      <c r="FL703" s="13"/>
      <c r="FM703" s="13"/>
      <c r="FN703" s="13"/>
      <c r="FO703" s="13"/>
      <c r="FP703" s="13"/>
      <c r="FQ703" s="13"/>
      <c r="FR703" s="13"/>
      <c r="FS703" s="13"/>
      <c r="FT703" s="13"/>
      <c r="FU703" s="13"/>
      <c r="FV703" s="13"/>
      <c r="FW703" s="13"/>
      <c r="FX703" s="13"/>
      <c r="FY703" s="13"/>
      <c r="FZ703" s="13"/>
      <c r="GA703" s="13"/>
      <c r="GB703" s="13"/>
      <c r="GC703" s="13"/>
      <c r="GD703" s="13"/>
      <c r="GE703" s="13"/>
      <c r="GF703" s="13"/>
      <c r="GG703" s="13"/>
      <c r="GH703" s="13"/>
      <c r="GI703" s="13"/>
      <c r="GJ703" s="13"/>
      <c r="GK703" s="13"/>
      <c r="GL703" s="13"/>
      <c r="GM703" s="13"/>
      <c r="GN703" s="13"/>
      <c r="GO703" s="13"/>
      <c r="GP703" s="13"/>
      <c r="GQ703" s="13"/>
      <c r="GR703" s="13"/>
      <c r="GS703" s="13"/>
      <c r="GT703" s="13"/>
      <c r="GU703" s="13"/>
      <c r="GV703" s="13"/>
      <c r="GW703" s="13"/>
      <c r="GX703" s="13"/>
      <c r="GY703" s="13"/>
      <c r="GZ703" s="13"/>
      <c r="HA703" s="13"/>
      <c r="HB703" s="13"/>
      <c r="HC703" s="13"/>
      <c r="HD703" s="13"/>
      <c r="HE703" s="13"/>
      <c r="HF703" s="13"/>
      <c r="HG703" s="13"/>
      <c r="HH703" s="13"/>
      <c r="HI703" s="13"/>
      <c r="HJ703" s="13"/>
      <c r="HK703" s="13"/>
      <c r="HL703" s="13"/>
      <c r="HM703" s="13"/>
      <c r="HN703" s="13"/>
      <c r="HO703" s="13"/>
      <c r="HP703" s="13"/>
      <c r="HQ703" s="13"/>
      <c r="HR703" s="13"/>
      <c r="HS703" s="13"/>
      <c r="HT703" s="13"/>
      <c r="HU703" s="13"/>
      <c r="HV703" s="13"/>
      <c r="HW703" s="13"/>
      <c r="HX703" s="13"/>
      <c r="HY703" s="13"/>
      <c r="HZ703" s="13"/>
      <c r="IA703" s="13"/>
      <c r="IB703" s="13"/>
      <c r="IC703" s="13"/>
      <c r="ID703" s="13"/>
      <c r="IE703" s="13"/>
      <c r="IF703" s="13"/>
      <c r="IG703" s="13"/>
      <c r="IH703" s="13"/>
      <c r="II703" s="13"/>
      <c r="IJ703" s="13"/>
      <c r="IK703" s="13"/>
      <c r="IL703" s="13"/>
      <c r="IM703" s="13"/>
      <c r="IN703" s="13"/>
      <c r="IO703" s="13"/>
      <c r="IP703" s="13"/>
      <c r="IQ703" s="13"/>
      <c r="IR703" s="13"/>
      <c r="IS703" s="13"/>
      <c r="IT703" s="13"/>
      <c r="IU703" s="13"/>
      <c r="IV703" s="13"/>
    </row>
    <row r="704" spans="1:256" s="14" customFormat="1" ht="53.25" customHeight="1" x14ac:dyDescent="0.25">
      <c r="A704" s="360"/>
      <c r="B704" s="250"/>
      <c r="C704" s="130" t="s">
        <v>1248</v>
      </c>
      <c r="D704" s="131" t="s">
        <v>1218</v>
      </c>
      <c r="E704" s="135" t="s">
        <v>38</v>
      </c>
      <c r="F704" s="115" t="s">
        <v>115</v>
      </c>
      <c r="G704" s="115" t="s">
        <v>191</v>
      </c>
      <c r="H704" s="113">
        <f>1713.1+318.8</f>
        <v>2031.8999999999999</v>
      </c>
      <c r="I704" s="113">
        <f>1713.1+268.8</f>
        <v>1981.8999999999999</v>
      </c>
      <c r="J704" s="113">
        <v>1425.5</v>
      </c>
      <c r="K704" s="113">
        <v>1425.5</v>
      </c>
      <c r="L704" s="113">
        <v>1425.5</v>
      </c>
      <c r="M704" s="113">
        <v>1425.5</v>
      </c>
      <c r="N704" s="109" t="s">
        <v>469</v>
      </c>
      <c r="O704" s="19"/>
      <c r="P704" s="19"/>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c r="EY704" s="13"/>
      <c r="EZ704" s="13"/>
      <c r="FA704" s="13"/>
      <c r="FB704" s="13"/>
      <c r="FC704" s="13"/>
      <c r="FD704" s="13"/>
      <c r="FE704" s="13"/>
      <c r="FF704" s="13"/>
      <c r="FG704" s="13"/>
      <c r="FH704" s="13"/>
      <c r="FI704" s="13"/>
      <c r="FJ704" s="13"/>
      <c r="FK704" s="13"/>
      <c r="FL704" s="13"/>
      <c r="FM704" s="13"/>
      <c r="FN704" s="13"/>
      <c r="FO704" s="13"/>
      <c r="FP704" s="13"/>
      <c r="FQ704" s="13"/>
      <c r="FR704" s="13"/>
      <c r="FS704" s="13"/>
      <c r="FT704" s="13"/>
      <c r="FU704" s="13"/>
      <c r="FV704" s="13"/>
      <c r="FW704" s="13"/>
      <c r="FX704" s="13"/>
      <c r="FY704" s="13"/>
      <c r="FZ704" s="13"/>
      <c r="GA704" s="13"/>
      <c r="GB704" s="13"/>
      <c r="GC704" s="13"/>
      <c r="GD704" s="13"/>
      <c r="GE704" s="13"/>
      <c r="GF704" s="13"/>
      <c r="GG704" s="13"/>
      <c r="GH704" s="13"/>
      <c r="GI704" s="13"/>
      <c r="GJ704" s="13"/>
      <c r="GK704" s="13"/>
      <c r="GL704" s="13"/>
      <c r="GM704" s="13"/>
      <c r="GN704" s="13"/>
      <c r="GO704" s="13"/>
      <c r="GP704" s="13"/>
      <c r="GQ704" s="13"/>
      <c r="GR704" s="13"/>
      <c r="GS704" s="13"/>
      <c r="GT704" s="13"/>
      <c r="GU704" s="13"/>
      <c r="GV704" s="13"/>
      <c r="GW704" s="13"/>
      <c r="GX704" s="13"/>
      <c r="GY704" s="13"/>
      <c r="GZ704" s="13"/>
      <c r="HA704" s="13"/>
      <c r="HB704" s="13"/>
      <c r="HC704" s="13"/>
      <c r="HD704" s="13"/>
      <c r="HE704" s="13"/>
      <c r="HF704" s="13"/>
      <c r="HG704" s="13"/>
      <c r="HH704" s="13"/>
      <c r="HI704" s="13"/>
      <c r="HJ704" s="13"/>
      <c r="HK704" s="13"/>
      <c r="HL704" s="13"/>
      <c r="HM704" s="13"/>
      <c r="HN704" s="13"/>
      <c r="HO704" s="13"/>
      <c r="HP704" s="13"/>
      <c r="HQ704" s="13"/>
      <c r="HR704" s="13"/>
      <c r="HS704" s="13"/>
      <c r="HT704" s="13"/>
      <c r="HU704" s="13"/>
      <c r="HV704" s="13"/>
      <c r="HW704" s="13"/>
      <c r="HX704" s="13"/>
      <c r="HY704" s="13"/>
      <c r="HZ704" s="13"/>
      <c r="IA704" s="13"/>
      <c r="IB704" s="13"/>
      <c r="IC704" s="13"/>
      <c r="ID704" s="13"/>
      <c r="IE704" s="13"/>
      <c r="IF704" s="13"/>
      <c r="IG704" s="13"/>
      <c r="IH704" s="13"/>
      <c r="II704" s="13"/>
      <c r="IJ704" s="13"/>
      <c r="IK704" s="13"/>
      <c r="IL704" s="13"/>
      <c r="IM704" s="13"/>
      <c r="IN704" s="13"/>
      <c r="IO704" s="13"/>
      <c r="IP704" s="13"/>
      <c r="IQ704" s="13"/>
      <c r="IR704" s="13"/>
      <c r="IS704" s="13"/>
      <c r="IT704" s="13"/>
      <c r="IU704" s="13"/>
      <c r="IV704" s="13"/>
    </row>
    <row r="705" spans="1:256" s="14" customFormat="1" ht="36" customHeight="1" x14ac:dyDescent="0.25">
      <c r="A705" s="360"/>
      <c r="B705" s="250"/>
      <c r="C705" s="180" t="s">
        <v>1249</v>
      </c>
      <c r="D705" s="245">
        <v>113</v>
      </c>
      <c r="E705" s="135" t="s">
        <v>162</v>
      </c>
      <c r="F705" s="115" t="s">
        <v>115</v>
      </c>
      <c r="G705" s="115" t="s">
        <v>328</v>
      </c>
      <c r="H705" s="242">
        <v>265.5</v>
      </c>
      <c r="I705" s="242">
        <v>265.5</v>
      </c>
      <c r="J705" s="242">
        <v>281.10000000000002</v>
      </c>
      <c r="K705" s="242">
        <v>281.10000000000002</v>
      </c>
      <c r="L705" s="242">
        <v>281.10000000000002</v>
      </c>
      <c r="M705" s="242">
        <v>281.10000000000002</v>
      </c>
      <c r="N705" s="173" t="s">
        <v>175</v>
      </c>
      <c r="O705" s="19"/>
      <c r="P705" s="19"/>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c r="EY705" s="13"/>
      <c r="EZ705" s="13"/>
      <c r="FA705" s="13"/>
      <c r="FB705" s="13"/>
      <c r="FC705" s="13"/>
      <c r="FD705" s="13"/>
      <c r="FE705" s="13"/>
      <c r="FF705" s="13"/>
      <c r="FG705" s="13"/>
      <c r="FH705" s="13"/>
      <c r="FI705" s="13"/>
      <c r="FJ705" s="13"/>
      <c r="FK705" s="13"/>
      <c r="FL705" s="13"/>
      <c r="FM705" s="13"/>
      <c r="FN705" s="13"/>
      <c r="FO705" s="13"/>
      <c r="FP705" s="13"/>
      <c r="FQ705" s="13"/>
      <c r="FR705" s="13"/>
      <c r="FS705" s="13"/>
      <c r="FT705" s="13"/>
      <c r="FU705" s="13"/>
      <c r="FV705" s="13"/>
      <c r="FW705" s="13"/>
      <c r="FX705" s="13"/>
      <c r="FY705" s="13"/>
      <c r="FZ705" s="13"/>
      <c r="GA705" s="13"/>
      <c r="GB705" s="13"/>
      <c r="GC705" s="13"/>
      <c r="GD705" s="13"/>
      <c r="GE705" s="13"/>
      <c r="GF705" s="13"/>
      <c r="GG705" s="13"/>
      <c r="GH705" s="13"/>
      <c r="GI705" s="13"/>
      <c r="GJ705" s="13"/>
      <c r="GK705" s="13"/>
      <c r="GL705" s="13"/>
      <c r="GM705" s="13"/>
      <c r="GN705" s="13"/>
      <c r="GO705" s="13"/>
      <c r="GP705" s="13"/>
      <c r="GQ705" s="13"/>
      <c r="GR705" s="13"/>
      <c r="GS705" s="13"/>
      <c r="GT705" s="13"/>
      <c r="GU705" s="13"/>
      <c r="GV705" s="13"/>
      <c r="GW705" s="13"/>
      <c r="GX705" s="13"/>
      <c r="GY705" s="13"/>
      <c r="GZ705" s="13"/>
      <c r="HA705" s="13"/>
      <c r="HB705" s="13"/>
      <c r="HC705" s="13"/>
      <c r="HD705" s="13"/>
      <c r="HE705" s="13"/>
      <c r="HF705" s="13"/>
      <c r="HG705" s="13"/>
      <c r="HH705" s="13"/>
      <c r="HI705" s="13"/>
      <c r="HJ705" s="13"/>
      <c r="HK705" s="13"/>
      <c r="HL705" s="13"/>
      <c r="HM705" s="13"/>
      <c r="HN705" s="13"/>
      <c r="HO705" s="13"/>
      <c r="HP705" s="13"/>
      <c r="HQ705" s="13"/>
      <c r="HR705" s="13"/>
      <c r="HS705" s="13"/>
      <c r="HT705" s="13"/>
      <c r="HU705" s="13"/>
      <c r="HV705" s="13"/>
      <c r="HW705" s="13"/>
      <c r="HX705" s="13"/>
      <c r="HY705" s="13"/>
      <c r="HZ705" s="13"/>
      <c r="IA705" s="13"/>
      <c r="IB705" s="13"/>
      <c r="IC705" s="13"/>
      <c r="ID705" s="13"/>
      <c r="IE705" s="13"/>
      <c r="IF705" s="13"/>
      <c r="IG705" s="13"/>
      <c r="IH705" s="13"/>
      <c r="II705" s="13"/>
      <c r="IJ705" s="13"/>
      <c r="IK705" s="13"/>
      <c r="IL705" s="13"/>
      <c r="IM705" s="13"/>
      <c r="IN705" s="13"/>
      <c r="IO705" s="13"/>
      <c r="IP705" s="13"/>
      <c r="IQ705" s="13"/>
      <c r="IR705" s="13"/>
      <c r="IS705" s="13"/>
      <c r="IT705" s="13"/>
      <c r="IU705" s="13"/>
      <c r="IV705" s="13"/>
    </row>
    <row r="706" spans="1:256" s="14" customFormat="1" ht="36" customHeight="1" x14ac:dyDescent="0.25">
      <c r="A706" s="360"/>
      <c r="B706" s="250"/>
      <c r="C706" s="196"/>
      <c r="D706" s="246"/>
      <c r="E706" s="135" t="s">
        <v>253</v>
      </c>
      <c r="F706" s="115" t="s">
        <v>115</v>
      </c>
      <c r="G706" s="115" t="s">
        <v>254</v>
      </c>
      <c r="H706" s="243"/>
      <c r="I706" s="243"/>
      <c r="J706" s="243"/>
      <c r="K706" s="243"/>
      <c r="L706" s="243"/>
      <c r="M706" s="243"/>
      <c r="N706" s="174"/>
      <c r="O706" s="19"/>
      <c r="P706" s="19"/>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c r="EY706" s="13"/>
      <c r="EZ706" s="13"/>
      <c r="FA706" s="13"/>
      <c r="FB706" s="13"/>
      <c r="FC706" s="13"/>
      <c r="FD706" s="13"/>
      <c r="FE706" s="13"/>
      <c r="FF706" s="13"/>
      <c r="FG706" s="13"/>
      <c r="FH706" s="13"/>
      <c r="FI706" s="13"/>
      <c r="FJ706" s="13"/>
      <c r="FK706" s="13"/>
      <c r="FL706" s="13"/>
      <c r="FM706" s="13"/>
      <c r="FN706" s="13"/>
      <c r="FO706" s="13"/>
      <c r="FP706" s="13"/>
      <c r="FQ706" s="13"/>
      <c r="FR706" s="13"/>
      <c r="FS706" s="13"/>
      <c r="FT706" s="13"/>
      <c r="FU706" s="13"/>
      <c r="FV706" s="13"/>
      <c r="FW706" s="13"/>
      <c r="FX706" s="13"/>
      <c r="FY706" s="13"/>
      <c r="FZ706" s="13"/>
      <c r="GA706" s="13"/>
      <c r="GB706" s="13"/>
      <c r="GC706" s="13"/>
      <c r="GD706" s="13"/>
      <c r="GE706" s="13"/>
      <c r="GF706" s="13"/>
      <c r="GG706" s="13"/>
      <c r="GH706" s="13"/>
      <c r="GI706" s="13"/>
      <c r="GJ706" s="13"/>
      <c r="GK706" s="13"/>
      <c r="GL706" s="13"/>
      <c r="GM706" s="13"/>
      <c r="GN706" s="13"/>
      <c r="GO706" s="13"/>
      <c r="GP706" s="13"/>
      <c r="GQ706" s="13"/>
      <c r="GR706" s="13"/>
      <c r="GS706" s="13"/>
      <c r="GT706" s="13"/>
      <c r="GU706" s="13"/>
      <c r="GV706" s="13"/>
      <c r="GW706" s="13"/>
      <c r="GX706" s="13"/>
      <c r="GY706" s="13"/>
      <c r="GZ706" s="13"/>
      <c r="HA706" s="13"/>
      <c r="HB706" s="13"/>
      <c r="HC706" s="13"/>
      <c r="HD706" s="13"/>
      <c r="HE706" s="13"/>
      <c r="HF706" s="13"/>
      <c r="HG706" s="13"/>
      <c r="HH706" s="13"/>
      <c r="HI706" s="13"/>
      <c r="HJ706" s="13"/>
      <c r="HK706" s="13"/>
      <c r="HL706" s="13"/>
      <c r="HM706" s="13"/>
      <c r="HN706" s="13"/>
      <c r="HO706" s="13"/>
      <c r="HP706" s="13"/>
      <c r="HQ706" s="13"/>
      <c r="HR706" s="13"/>
      <c r="HS706" s="13"/>
      <c r="HT706" s="13"/>
      <c r="HU706" s="13"/>
      <c r="HV706" s="13"/>
      <c r="HW706" s="13"/>
      <c r="HX706" s="13"/>
      <c r="HY706" s="13"/>
      <c r="HZ706" s="13"/>
      <c r="IA706" s="13"/>
      <c r="IB706" s="13"/>
      <c r="IC706" s="13"/>
      <c r="ID706" s="13"/>
      <c r="IE706" s="13"/>
      <c r="IF706" s="13"/>
      <c r="IG706" s="13"/>
      <c r="IH706" s="13"/>
      <c r="II706" s="13"/>
      <c r="IJ706" s="13"/>
      <c r="IK706" s="13"/>
      <c r="IL706" s="13"/>
      <c r="IM706" s="13"/>
      <c r="IN706" s="13"/>
      <c r="IO706" s="13"/>
      <c r="IP706" s="13"/>
      <c r="IQ706" s="13"/>
      <c r="IR706" s="13"/>
      <c r="IS706" s="13"/>
      <c r="IT706" s="13"/>
      <c r="IU706" s="13"/>
      <c r="IV706" s="13"/>
    </row>
    <row r="707" spans="1:256" s="14" customFormat="1" ht="50.45" customHeight="1" x14ac:dyDescent="0.25">
      <c r="A707" s="360"/>
      <c r="B707" s="250"/>
      <c r="C707" s="196"/>
      <c r="D707" s="246"/>
      <c r="E707" s="135" t="s">
        <v>519</v>
      </c>
      <c r="F707" s="144" t="s">
        <v>115</v>
      </c>
      <c r="G707" s="115" t="s">
        <v>270</v>
      </c>
      <c r="H707" s="243"/>
      <c r="I707" s="243"/>
      <c r="J707" s="243"/>
      <c r="K707" s="243"/>
      <c r="L707" s="243"/>
      <c r="M707" s="243"/>
      <c r="N707" s="174"/>
      <c r="O707" s="19"/>
      <c r="P707" s="19"/>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c r="EY707" s="13"/>
      <c r="EZ707" s="13"/>
      <c r="FA707" s="13"/>
      <c r="FB707" s="13"/>
      <c r="FC707" s="13"/>
      <c r="FD707" s="13"/>
      <c r="FE707" s="13"/>
      <c r="FF707" s="13"/>
      <c r="FG707" s="13"/>
      <c r="FH707" s="13"/>
      <c r="FI707" s="13"/>
      <c r="FJ707" s="13"/>
      <c r="FK707" s="13"/>
      <c r="FL707" s="13"/>
      <c r="FM707" s="13"/>
      <c r="FN707" s="13"/>
      <c r="FO707" s="13"/>
      <c r="FP707" s="13"/>
      <c r="FQ707" s="13"/>
      <c r="FR707" s="13"/>
      <c r="FS707" s="13"/>
      <c r="FT707" s="13"/>
      <c r="FU707" s="13"/>
      <c r="FV707" s="13"/>
      <c r="FW707" s="13"/>
      <c r="FX707" s="13"/>
      <c r="FY707" s="13"/>
      <c r="FZ707" s="13"/>
      <c r="GA707" s="13"/>
      <c r="GB707" s="13"/>
      <c r="GC707" s="13"/>
      <c r="GD707" s="13"/>
      <c r="GE707" s="13"/>
      <c r="GF707" s="13"/>
      <c r="GG707" s="13"/>
      <c r="GH707" s="13"/>
      <c r="GI707" s="13"/>
      <c r="GJ707" s="13"/>
      <c r="GK707" s="13"/>
      <c r="GL707" s="13"/>
      <c r="GM707" s="13"/>
      <c r="GN707" s="13"/>
      <c r="GO707" s="13"/>
      <c r="GP707" s="13"/>
      <c r="GQ707" s="13"/>
      <c r="GR707" s="13"/>
      <c r="GS707" s="13"/>
      <c r="GT707" s="13"/>
      <c r="GU707" s="13"/>
      <c r="GV707" s="13"/>
      <c r="GW707" s="13"/>
      <c r="GX707" s="13"/>
      <c r="GY707" s="13"/>
      <c r="GZ707" s="13"/>
      <c r="HA707" s="13"/>
      <c r="HB707" s="13"/>
      <c r="HC707" s="13"/>
      <c r="HD707" s="13"/>
      <c r="HE707" s="13"/>
      <c r="HF707" s="13"/>
      <c r="HG707" s="13"/>
      <c r="HH707" s="13"/>
      <c r="HI707" s="13"/>
      <c r="HJ707" s="13"/>
      <c r="HK707" s="13"/>
      <c r="HL707" s="13"/>
      <c r="HM707" s="13"/>
      <c r="HN707" s="13"/>
      <c r="HO707" s="13"/>
      <c r="HP707" s="13"/>
      <c r="HQ707" s="13"/>
      <c r="HR707" s="13"/>
      <c r="HS707" s="13"/>
      <c r="HT707" s="13"/>
      <c r="HU707" s="13"/>
      <c r="HV707" s="13"/>
      <c r="HW707" s="13"/>
      <c r="HX707" s="13"/>
      <c r="HY707" s="13"/>
      <c r="HZ707" s="13"/>
      <c r="IA707" s="13"/>
      <c r="IB707" s="13"/>
      <c r="IC707" s="13"/>
      <c r="ID707" s="13"/>
      <c r="IE707" s="13"/>
      <c r="IF707" s="13"/>
      <c r="IG707" s="13"/>
      <c r="IH707" s="13"/>
      <c r="II707" s="13"/>
      <c r="IJ707" s="13"/>
      <c r="IK707" s="13"/>
      <c r="IL707" s="13"/>
      <c r="IM707" s="13"/>
      <c r="IN707" s="13"/>
      <c r="IO707" s="13"/>
      <c r="IP707" s="13"/>
      <c r="IQ707" s="13"/>
      <c r="IR707" s="13"/>
      <c r="IS707" s="13"/>
      <c r="IT707" s="13"/>
      <c r="IU707" s="13"/>
      <c r="IV707" s="13"/>
    </row>
    <row r="708" spans="1:256" s="14" customFormat="1" ht="36" customHeight="1" x14ac:dyDescent="0.25">
      <c r="A708" s="360"/>
      <c r="B708" s="250"/>
      <c r="C708" s="196"/>
      <c r="D708" s="246"/>
      <c r="E708" s="80" t="s">
        <v>1422</v>
      </c>
      <c r="F708" s="115" t="s">
        <v>115</v>
      </c>
      <c r="G708" s="152" t="s">
        <v>1423</v>
      </c>
      <c r="H708" s="243"/>
      <c r="I708" s="243"/>
      <c r="J708" s="243"/>
      <c r="K708" s="243"/>
      <c r="L708" s="243"/>
      <c r="M708" s="243"/>
      <c r="N708" s="174"/>
      <c r="O708" s="19"/>
      <c r="P708" s="19"/>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c r="EY708" s="13"/>
      <c r="EZ708" s="13"/>
      <c r="FA708" s="13"/>
      <c r="FB708" s="13"/>
      <c r="FC708" s="13"/>
      <c r="FD708" s="13"/>
      <c r="FE708" s="13"/>
      <c r="FF708" s="13"/>
      <c r="FG708" s="13"/>
      <c r="FH708" s="13"/>
      <c r="FI708" s="13"/>
      <c r="FJ708" s="13"/>
      <c r="FK708" s="13"/>
      <c r="FL708" s="13"/>
      <c r="FM708" s="13"/>
      <c r="FN708" s="13"/>
      <c r="FO708" s="13"/>
      <c r="FP708" s="13"/>
      <c r="FQ708" s="13"/>
      <c r="FR708" s="13"/>
      <c r="FS708" s="13"/>
      <c r="FT708" s="13"/>
      <c r="FU708" s="13"/>
      <c r="FV708" s="13"/>
      <c r="FW708" s="13"/>
      <c r="FX708" s="13"/>
      <c r="FY708" s="13"/>
      <c r="FZ708" s="13"/>
      <c r="GA708" s="13"/>
      <c r="GB708" s="13"/>
      <c r="GC708" s="13"/>
      <c r="GD708" s="13"/>
      <c r="GE708" s="13"/>
      <c r="GF708" s="13"/>
      <c r="GG708" s="13"/>
      <c r="GH708" s="13"/>
      <c r="GI708" s="13"/>
      <c r="GJ708" s="13"/>
      <c r="GK708" s="13"/>
      <c r="GL708" s="13"/>
      <c r="GM708" s="13"/>
      <c r="GN708" s="13"/>
      <c r="GO708" s="13"/>
      <c r="GP708" s="13"/>
      <c r="GQ708" s="13"/>
      <c r="GR708" s="13"/>
      <c r="GS708" s="13"/>
      <c r="GT708" s="13"/>
      <c r="GU708" s="13"/>
      <c r="GV708" s="13"/>
      <c r="GW708" s="13"/>
      <c r="GX708" s="13"/>
      <c r="GY708" s="13"/>
      <c r="GZ708" s="13"/>
      <c r="HA708" s="13"/>
      <c r="HB708" s="13"/>
      <c r="HC708" s="13"/>
      <c r="HD708" s="13"/>
      <c r="HE708" s="13"/>
      <c r="HF708" s="13"/>
      <c r="HG708" s="13"/>
      <c r="HH708" s="13"/>
      <c r="HI708" s="13"/>
      <c r="HJ708" s="13"/>
      <c r="HK708" s="13"/>
      <c r="HL708" s="13"/>
      <c r="HM708" s="13"/>
      <c r="HN708" s="13"/>
      <c r="HO708" s="13"/>
      <c r="HP708" s="13"/>
      <c r="HQ708" s="13"/>
      <c r="HR708" s="13"/>
      <c r="HS708" s="13"/>
      <c r="HT708" s="13"/>
      <c r="HU708" s="13"/>
      <c r="HV708" s="13"/>
      <c r="HW708" s="13"/>
      <c r="HX708" s="13"/>
      <c r="HY708" s="13"/>
      <c r="HZ708" s="13"/>
      <c r="IA708" s="13"/>
      <c r="IB708" s="13"/>
      <c r="IC708" s="13"/>
      <c r="ID708" s="13"/>
      <c r="IE708" s="13"/>
      <c r="IF708" s="13"/>
      <c r="IG708" s="13"/>
      <c r="IH708" s="13"/>
      <c r="II708" s="13"/>
      <c r="IJ708" s="13"/>
      <c r="IK708" s="13"/>
      <c r="IL708" s="13"/>
      <c r="IM708" s="13"/>
      <c r="IN708" s="13"/>
      <c r="IO708" s="13"/>
      <c r="IP708" s="13"/>
      <c r="IQ708" s="13"/>
      <c r="IR708" s="13"/>
      <c r="IS708" s="13"/>
      <c r="IT708" s="13"/>
      <c r="IU708" s="13"/>
      <c r="IV708" s="13"/>
    </row>
    <row r="709" spans="1:256" s="14" customFormat="1" ht="36" customHeight="1" x14ac:dyDescent="0.25">
      <c r="A709" s="360"/>
      <c r="B709" s="250"/>
      <c r="C709" s="181"/>
      <c r="D709" s="247"/>
      <c r="E709" s="80" t="s">
        <v>1420</v>
      </c>
      <c r="F709" s="115" t="s">
        <v>115</v>
      </c>
      <c r="G709" s="152" t="s">
        <v>669</v>
      </c>
      <c r="H709" s="244"/>
      <c r="I709" s="244"/>
      <c r="J709" s="244"/>
      <c r="K709" s="244"/>
      <c r="L709" s="244"/>
      <c r="M709" s="244"/>
      <c r="N709" s="175"/>
      <c r="O709" s="19"/>
      <c r="P709" s="19"/>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c r="EY709" s="13"/>
      <c r="EZ709" s="13"/>
      <c r="FA709" s="13"/>
      <c r="FB709" s="13"/>
      <c r="FC709" s="13"/>
      <c r="FD709" s="13"/>
      <c r="FE709" s="13"/>
      <c r="FF709" s="13"/>
      <c r="FG709" s="13"/>
      <c r="FH709" s="13"/>
      <c r="FI709" s="13"/>
      <c r="FJ709" s="13"/>
      <c r="FK709" s="13"/>
      <c r="FL709" s="13"/>
      <c r="FM709" s="13"/>
      <c r="FN709" s="13"/>
      <c r="FO709" s="13"/>
      <c r="FP709" s="13"/>
      <c r="FQ709" s="13"/>
      <c r="FR709" s="13"/>
      <c r="FS709" s="13"/>
      <c r="FT709" s="13"/>
      <c r="FU709" s="13"/>
      <c r="FV709" s="13"/>
      <c r="FW709" s="13"/>
      <c r="FX709" s="13"/>
      <c r="FY709" s="13"/>
      <c r="FZ709" s="13"/>
      <c r="GA709" s="13"/>
      <c r="GB709" s="13"/>
      <c r="GC709" s="13"/>
      <c r="GD709" s="13"/>
      <c r="GE709" s="13"/>
      <c r="GF709" s="13"/>
      <c r="GG709" s="13"/>
      <c r="GH709" s="13"/>
      <c r="GI709" s="13"/>
      <c r="GJ709" s="13"/>
      <c r="GK709" s="13"/>
      <c r="GL709" s="13"/>
      <c r="GM709" s="13"/>
      <c r="GN709" s="13"/>
      <c r="GO709" s="13"/>
      <c r="GP709" s="13"/>
      <c r="GQ709" s="13"/>
      <c r="GR709" s="13"/>
      <c r="GS709" s="13"/>
      <c r="GT709" s="13"/>
      <c r="GU709" s="13"/>
      <c r="GV709" s="13"/>
      <c r="GW709" s="13"/>
      <c r="GX709" s="13"/>
      <c r="GY709" s="13"/>
      <c r="GZ709" s="13"/>
      <c r="HA709" s="13"/>
      <c r="HB709" s="13"/>
      <c r="HC709" s="13"/>
      <c r="HD709" s="13"/>
      <c r="HE709" s="13"/>
      <c r="HF709" s="13"/>
      <c r="HG709" s="13"/>
      <c r="HH709" s="13"/>
      <c r="HI709" s="13"/>
      <c r="HJ709" s="13"/>
      <c r="HK709" s="13"/>
      <c r="HL709" s="13"/>
      <c r="HM709" s="13"/>
      <c r="HN709" s="13"/>
      <c r="HO709" s="13"/>
      <c r="HP709" s="13"/>
      <c r="HQ709" s="13"/>
      <c r="HR709" s="13"/>
      <c r="HS709" s="13"/>
      <c r="HT709" s="13"/>
      <c r="HU709" s="13"/>
      <c r="HV709" s="13"/>
      <c r="HW709" s="13"/>
      <c r="HX709" s="13"/>
      <c r="HY709" s="13"/>
      <c r="HZ709" s="13"/>
      <c r="IA709" s="13"/>
      <c r="IB709" s="13"/>
      <c r="IC709" s="13"/>
      <c r="ID709" s="13"/>
      <c r="IE709" s="13"/>
      <c r="IF709" s="13"/>
      <c r="IG709" s="13"/>
      <c r="IH709" s="13"/>
      <c r="II709" s="13"/>
      <c r="IJ709" s="13"/>
      <c r="IK709" s="13"/>
      <c r="IL709" s="13"/>
      <c r="IM709" s="13"/>
      <c r="IN709" s="13"/>
      <c r="IO709" s="13"/>
      <c r="IP709" s="13"/>
      <c r="IQ709" s="13"/>
      <c r="IR709" s="13"/>
      <c r="IS709" s="13"/>
      <c r="IT709" s="13"/>
      <c r="IU709" s="13"/>
      <c r="IV709" s="13"/>
    </row>
    <row r="710" spans="1:256" s="14" customFormat="1" ht="36" customHeight="1" x14ac:dyDescent="0.25">
      <c r="A710" s="360"/>
      <c r="B710" s="250"/>
      <c r="C710" s="180" t="s">
        <v>1250</v>
      </c>
      <c r="D710" s="245">
        <v>113</v>
      </c>
      <c r="E710" s="135" t="s">
        <v>163</v>
      </c>
      <c r="F710" s="115" t="s">
        <v>115</v>
      </c>
      <c r="G710" s="115" t="s">
        <v>216</v>
      </c>
      <c r="H710" s="242">
        <v>126.7</v>
      </c>
      <c r="I710" s="242">
        <v>126.7</v>
      </c>
      <c r="J710" s="242">
        <v>127.3</v>
      </c>
      <c r="K710" s="242">
        <v>127.4</v>
      </c>
      <c r="L710" s="242">
        <v>127.4</v>
      </c>
      <c r="M710" s="242">
        <v>127.4</v>
      </c>
      <c r="N710" s="173" t="s">
        <v>587</v>
      </c>
      <c r="O710" s="19"/>
      <c r="P710" s="19"/>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c r="GX710" s="13"/>
      <c r="GY710" s="13"/>
      <c r="GZ710" s="13"/>
      <c r="HA710" s="13"/>
      <c r="HB710" s="13"/>
      <c r="HC710" s="13"/>
      <c r="HD710" s="13"/>
      <c r="HE710" s="13"/>
      <c r="HF710" s="13"/>
      <c r="HG710" s="13"/>
      <c r="HH710" s="13"/>
      <c r="HI710" s="13"/>
      <c r="HJ710" s="13"/>
      <c r="HK710" s="13"/>
      <c r="HL710" s="13"/>
      <c r="HM710" s="13"/>
      <c r="HN710" s="13"/>
      <c r="HO710" s="13"/>
      <c r="HP710" s="13"/>
      <c r="HQ710" s="13"/>
      <c r="HR710" s="13"/>
      <c r="HS710" s="13"/>
      <c r="HT710" s="13"/>
      <c r="HU710" s="13"/>
      <c r="HV710" s="13"/>
      <c r="HW710" s="13"/>
      <c r="HX710" s="13"/>
      <c r="HY710" s="13"/>
      <c r="HZ710" s="13"/>
      <c r="IA710" s="13"/>
      <c r="IB710" s="13"/>
      <c r="IC710" s="13"/>
      <c r="ID710" s="13"/>
      <c r="IE710" s="13"/>
      <c r="IF710" s="13"/>
      <c r="IG710" s="13"/>
      <c r="IH710" s="13"/>
      <c r="II710" s="13"/>
      <c r="IJ710" s="13"/>
      <c r="IK710" s="13"/>
      <c r="IL710" s="13"/>
      <c r="IM710" s="13"/>
      <c r="IN710" s="13"/>
      <c r="IO710" s="13"/>
      <c r="IP710" s="13"/>
      <c r="IQ710" s="13"/>
      <c r="IR710" s="13"/>
      <c r="IS710" s="13"/>
      <c r="IT710" s="13"/>
      <c r="IU710" s="13"/>
      <c r="IV710" s="13"/>
    </row>
    <row r="711" spans="1:256" s="14" customFormat="1" ht="36" customHeight="1" x14ac:dyDescent="0.25">
      <c r="A711" s="360"/>
      <c r="B711" s="250"/>
      <c r="C711" s="196"/>
      <c r="D711" s="246"/>
      <c r="E711" s="135" t="s">
        <v>252</v>
      </c>
      <c r="F711" s="115" t="s">
        <v>115</v>
      </c>
      <c r="G711" s="115" t="s">
        <v>251</v>
      </c>
      <c r="H711" s="243"/>
      <c r="I711" s="243"/>
      <c r="J711" s="243"/>
      <c r="K711" s="243"/>
      <c r="L711" s="243"/>
      <c r="M711" s="243"/>
      <c r="N711" s="174"/>
      <c r="O711" s="19"/>
      <c r="P711" s="19"/>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c r="EY711" s="13"/>
      <c r="EZ711" s="13"/>
      <c r="FA711" s="13"/>
      <c r="FB711" s="13"/>
      <c r="FC711" s="13"/>
      <c r="FD711" s="13"/>
      <c r="FE711" s="13"/>
      <c r="FF711" s="13"/>
      <c r="FG711" s="13"/>
      <c r="FH711" s="13"/>
      <c r="FI711" s="13"/>
      <c r="FJ711" s="13"/>
      <c r="FK711" s="13"/>
      <c r="FL711" s="13"/>
      <c r="FM711" s="13"/>
      <c r="FN711" s="13"/>
      <c r="FO711" s="13"/>
      <c r="FP711" s="13"/>
      <c r="FQ711" s="13"/>
      <c r="FR711" s="13"/>
      <c r="FS711" s="13"/>
      <c r="FT711" s="13"/>
      <c r="FU711" s="13"/>
      <c r="FV711" s="13"/>
      <c r="FW711" s="13"/>
      <c r="FX711" s="13"/>
      <c r="FY711" s="13"/>
      <c r="FZ711" s="13"/>
      <c r="GA711" s="13"/>
      <c r="GB711" s="13"/>
      <c r="GC711" s="13"/>
      <c r="GD711" s="13"/>
      <c r="GE711" s="13"/>
      <c r="GF711" s="13"/>
      <c r="GG711" s="13"/>
      <c r="GH711" s="13"/>
      <c r="GI711" s="13"/>
      <c r="GJ711" s="13"/>
      <c r="GK711" s="13"/>
      <c r="GL711" s="13"/>
      <c r="GM711" s="13"/>
      <c r="GN711" s="13"/>
      <c r="GO711" s="13"/>
      <c r="GP711" s="13"/>
      <c r="GQ711" s="13"/>
      <c r="GR711" s="13"/>
      <c r="GS711" s="13"/>
      <c r="GT711" s="13"/>
      <c r="GU711" s="13"/>
      <c r="GV711" s="13"/>
      <c r="GW711" s="13"/>
      <c r="GX711" s="13"/>
      <c r="GY711" s="13"/>
      <c r="GZ711" s="13"/>
      <c r="HA711" s="13"/>
      <c r="HB711" s="13"/>
      <c r="HC711" s="13"/>
      <c r="HD711" s="13"/>
      <c r="HE711" s="13"/>
      <c r="HF711" s="13"/>
      <c r="HG711" s="13"/>
      <c r="HH711" s="13"/>
      <c r="HI711" s="13"/>
      <c r="HJ711" s="13"/>
      <c r="HK711" s="13"/>
      <c r="HL711" s="13"/>
      <c r="HM711" s="13"/>
      <c r="HN711" s="13"/>
      <c r="HO711" s="13"/>
      <c r="HP711" s="13"/>
      <c r="HQ711" s="13"/>
      <c r="HR711" s="13"/>
      <c r="HS711" s="13"/>
      <c r="HT711" s="13"/>
      <c r="HU711" s="13"/>
      <c r="HV711" s="13"/>
      <c r="HW711" s="13"/>
      <c r="HX711" s="13"/>
      <c r="HY711" s="13"/>
      <c r="HZ711" s="13"/>
      <c r="IA711" s="13"/>
      <c r="IB711" s="13"/>
      <c r="IC711" s="13"/>
      <c r="ID711" s="13"/>
      <c r="IE711" s="13"/>
      <c r="IF711" s="13"/>
      <c r="IG711" s="13"/>
      <c r="IH711" s="13"/>
      <c r="II711" s="13"/>
      <c r="IJ711" s="13"/>
      <c r="IK711" s="13"/>
      <c r="IL711" s="13"/>
      <c r="IM711" s="13"/>
      <c r="IN711" s="13"/>
      <c r="IO711" s="13"/>
      <c r="IP711" s="13"/>
      <c r="IQ711" s="13"/>
      <c r="IR711" s="13"/>
      <c r="IS711" s="13"/>
      <c r="IT711" s="13"/>
      <c r="IU711" s="13"/>
      <c r="IV711" s="13"/>
    </row>
    <row r="712" spans="1:256" s="14" customFormat="1" ht="43.9" customHeight="1" x14ac:dyDescent="0.25">
      <c r="A712" s="360"/>
      <c r="B712" s="250"/>
      <c r="C712" s="196"/>
      <c r="D712" s="246"/>
      <c r="E712" s="156" t="s">
        <v>1357</v>
      </c>
      <c r="F712" s="157" t="s">
        <v>115</v>
      </c>
      <c r="G712" s="157" t="s">
        <v>1358</v>
      </c>
      <c r="H712" s="243"/>
      <c r="I712" s="243"/>
      <c r="J712" s="243"/>
      <c r="K712" s="243"/>
      <c r="L712" s="243"/>
      <c r="M712" s="243"/>
      <c r="N712" s="174"/>
      <c r="O712" s="19"/>
      <c r="P712" s="19"/>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c r="HO712" s="13"/>
      <c r="HP712" s="13"/>
      <c r="HQ712" s="13"/>
      <c r="HR712" s="13"/>
      <c r="HS712" s="13"/>
      <c r="HT712" s="13"/>
      <c r="HU712" s="13"/>
      <c r="HV712" s="13"/>
      <c r="HW712" s="13"/>
      <c r="HX712" s="13"/>
      <c r="HY712" s="13"/>
      <c r="HZ712" s="13"/>
      <c r="IA712" s="13"/>
      <c r="IB712" s="13"/>
      <c r="IC712" s="13"/>
      <c r="ID712" s="13"/>
      <c r="IE712" s="13"/>
      <c r="IF712" s="13"/>
      <c r="IG712" s="13"/>
      <c r="IH712" s="13"/>
      <c r="II712" s="13"/>
      <c r="IJ712" s="13"/>
      <c r="IK712" s="13"/>
      <c r="IL712" s="13"/>
      <c r="IM712" s="13"/>
      <c r="IN712" s="13"/>
      <c r="IO712" s="13"/>
      <c r="IP712" s="13"/>
      <c r="IQ712" s="13"/>
      <c r="IR712" s="13"/>
      <c r="IS712" s="13"/>
      <c r="IT712" s="13"/>
      <c r="IU712" s="13"/>
      <c r="IV712" s="13"/>
    </row>
    <row r="713" spans="1:256" s="14" customFormat="1" ht="36" customHeight="1" x14ac:dyDescent="0.25">
      <c r="A713" s="360"/>
      <c r="B713" s="250"/>
      <c r="C713" s="196"/>
      <c r="D713" s="246"/>
      <c r="E713" s="80" t="s">
        <v>1419</v>
      </c>
      <c r="F713" s="115" t="s">
        <v>115</v>
      </c>
      <c r="G713" s="152" t="s">
        <v>1421</v>
      </c>
      <c r="H713" s="243"/>
      <c r="I713" s="243"/>
      <c r="J713" s="243"/>
      <c r="K713" s="243"/>
      <c r="L713" s="243"/>
      <c r="M713" s="243"/>
      <c r="N713" s="174"/>
      <c r="O713" s="19"/>
      <c r="P713" s="19"/>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c r="EF713" s="13"/>
      <c r="EG713" s="13"/>
      <c r="EH713" s="13"/>
      <c r="EI713" s="13"/>
      <c r="EJ713" s="13"/>
      <c r="EK713" s="13"/>
      <c r="EL713" s="13"/>
      <c r="EM713" s="13"/>
      <c r="EN713" s="13"/>
      <c r="EO713" s="13"/>
      <c r="EP713" s="13"/>
      <c r="EQ713" s="13"/>
      <c r="ER713" s="13"/>
      <c r="ES713" s="13"/>
      <c r="ET713" s="13"/>
      <c r="EU713" s="13"/>
      <c r="EV713" s="13"/>
      <c r="EW713" s="13"/>
      <c r="EX713" s="13"/>
      <c r="EY713" s="13"/>
      <c r="EZ713" s="13"/>
      <c r="FA713" s="13"/>
      <c r="FB713" s="13"/>
      <c r="FC713" s="13"/>
      <c r="FD713" s="13"/>
      <c r="FE713" s="13"/>
      <c r="FF713" s="13"/>
      <c r="FG713" s="13"/>
      <c r="FH713" s="13"/>
      <c r="FI713" s="13"/>
      <c r="FJ713" s="13"/>
      <c r="FK713" s="13"/>
      <c r="FL713" s="13"/>
      <c r="FM713" s="13"/>
      <c r="FN713" s="13"/>
      <c r="FO713" s="13"/>
      <c r="FP713" s="13"/>
      <c r="FQ713" s="13"/>
      <c r="FR713" s="13"/>
      <c r="FS713" s="13"/>
      <c r="FT713" s="13"/>
      <c r="FU713" s="13"/>
      <c r="FV713" s="13"/>
      <c r="FW713" s="13"/>
      <c r="FX713" s="13"/>
      <c r="FY713" s="13"/>
      <c r="FZ713" s="13"/>
      <c r="GA713" s="13"/>
      <c r="GB713" s="13"/>
      <c r="GC713" s="13"/>
      <c r="GD713" s="13"/>
      <c r="GE713" s="13"/>
      <c r="GF713" s="13"/>
      <c r="GG713" s="13"/>
      <c r="GH713" s="13"/>
      <c r="GI713" s="13"/>
      <c r="GJ713" s="13"/>
      <c r="GK713" s="13"/>
      <c r="GL713" s="13"/>
      <c r="GM713" s="13"/>
      <c r="GN713" s="13"/>
      <c r="GO713" s="13"/>
      <c r="GP713" s="13"/>
      <c r="GQ713" s="13"/>
      <c r="GR713" s="13"/>
      <c r="GS713" s="13"/>
      <c r="GT713" s="13"/>
      <c r="GU713" s="13"/>
      <c r="GV713" s="13"/>
      <c r="GW713" s="13"/>
      <c r="GX713" s="13"/>
      <c r="GY713" s="13"/>
      <c r="GZ713" s="13"/>
      <c r="HA713" s="13"/>
      <c r="HB713" s="13"/>
      <c r="HC713" s="13"/>
      <c r="HD713" s="13"/>
      <c r="HE713" s="13"/>
      <c r="HF713" s="13"/>
      <c r="HG713" s="13"/>
      <c r="HH713" s="13"/>
      <c r="HI713" s="13"/>
      <c r="HJ713" s="13"/>
      <c r="HK713" s="13"/>
      <c r="HL713" s="13"/>
      <c r="HM713" s="13"/>
      <c r="HN713" s="13"/>
      <c r="HO713" s="13"/>
      <c r="HP713" s="13"/>
      <c r="HQ713" s="13"/>
      <c r="HR713" s="13"/>
      <c r="HS713" s="13"/>
      <c r="HT713" s="13"/>
      <c r="HU713" s="13"/>
      <c r="HV713" s="13"/>
      <c r="HW713" s="13"/>
      <c r="HX713" s="13"/>
      <c r="HY713" s="13"/>
      <c r="HZ713" s="13"/>
      <c r="IA713" s="13"/>
      <c r="IB713" s="13"/>
      <c r="IC713" s="13"/>
      <c r="ID713" s="13"/>
      <c r="IE713" s="13"/>
      <c r="IF713" s="13"/>
      <c r="IG713" s="13"/>
      <c r="IH713" s="13"/>
      <c r="II713" s="13"/>
      <c r="IJ713" s="13"/>
      <c r="IK713" s="13"/>
      <c r="IL713" s="13"/>
      <c r="IM713" s="13"/>
      <c r="IN713" s="13"/>
      <c r="IO713" s="13"/>
      <c r="IP713" s="13"/>
      <c r="IQ713" s="13"/>
      <c r="IR713" s="13"/>
      <c r="IS713" s="13"/>
      <c r="IT713" s="13"/>
      <c r="IU713" s="13"/>
      <c r="IV713" s="13"/>
    </row>
    <row r="714" spans="1:256" s="14" customFormat="1" ht="36" customHeight="1" x14ac:dyDescent="0.25">
      <c r="A714" s="360"/>
      <c r="B714" s="250"/>
      <c r="C714" s="181"/>
      <c r="D714" s="247"/>
      <c r="E714" s="80" t="s">
        <v>668</v>
      </c>
      <c r="F714" s="115" t="s">
        <v>115</v>
      </c>
      <c r="G714" s="152" t="s">
        <v>669</v>
      </c>
      <c r="H714" s="244"/>
      <c r="I714" s="244"/>
      <c r="J714" s="244"/>
      <c r="K714" s="244"/>
      <c r="L714" s="244"/>
      <c r="M714" s="244"/>
      <c r="N714" s="175"/>
      <c r="O714" s="19"/>
      <c r="P714" s="19"/>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c r="EF714" s="13"/>
      <c r="EG714" s="13"/>
      <c r="EH714" s="13"/>
      <c r="EI714" s="13"/>
      <c r="EJ714" s="13"/>
      <c r="EK714" s="13"/>
      <c r="EL714" s="13"/>
      <c r="EM714" s="13"/>
      <c r="EN714" s="13"/>
      <c r="EO714" s="13"/>
      <c r="EP714" s="13"/>
      <c r="EQ714" s="13"/>
      <c r="ER714" s="13"/>
      <c r="ES714" s="13"/>
      <c r="ET714" s="13"/>
      <c r="EU714" s="13"/>
      <c r="EV714" s="13"/>
      <c r="EW714" s="13"/>
      <c r="EX714" s="13"/>
      <c r="EY714" s="13"/>
      <c r="EZ714" s="13"/>
      <c r="FA714" s="13"/>
      <c r="FB714" s="13"/>
      <c r="FC714" s="13"/>
      <c r="FD714" s="13"/>
      <c r="FE714" s="13"/>
      <c r="FF714" s="13"/>
      <c r="FG714" s="13"/>
      <c r="FH714" s="13"/>
      <c r="FI714" s="13"/>
      <c r="FJ714" s="13"/>
      <c r="FK714" s="13"/>
      <c r="FL714" s="13"/>
      <c r="FM714" s="13"/>
      <c r="FN714" s="13"/>
      <c r="FO714" s="13"/>
      <c r="FP714" s="13"/>
      <c r="FQ714" s="13"/>
      <c r="FR714" s="13"/>
      <c r="FS714" s="13"/>
      <c r="FT714" s="13"/>
      <c r="FU714" s="13"/>
      <c r="FV714" s="13"/>
      <c r="FW714" s="13"/>
      <c r="FX714" s="13"/>
      <c r="FY714" s="13"/>
      <c r="FZ714" s="13"/>
      <c r="GA714" s="13"/>
      <c r="GB714" s="13"/>
      <c r="GC714" s="13"/>
      <c r="GD714" s="13"/>
      <c r="GE714" s="13"/>
      <c r="GF714" s="13"/>
      <c r="GG714" s="13"/>
      <c r="GH714" s="13"/>
      <c r="GI714" s="13"/>
      <c r="GJ714" s="13"/>
      <c r="GK714" s="13"/>
      <c r="GL714" s="13"/>
      <c r="GM714" s="13"/>
      <c r="GN714" s="13"/>
      <c r="GO714" s="13"/>
      <c r="GP714" s="13"/>
      <c r="GQ714" s="13"/>
      <c r="GR714" s="13"/>
      <c r="GS714" s="13"/>
      <c r="GT714" s="13"/>
      <c r="GU714" s="13"/>
      <c r="GV714" s="13"/>
      <c r="GW714" s="13"/>
      <c r="GX714" s="13"/>
      <c r="GY714" s="13"/>
      <c r="GZ714" s="13"/>
      <c r="HA714" s="13"/>
      <c r="HB714" s="13"/>
      <c r="HC714" s="13"/>
      <c r="HD714" s="13"/>
      <c r="HE714" s="13"/>
      <c r="HF714" s="13"/>
      <c r="HG714" s="13"/>
      <c r="HH714" s="13"/>
      <c r="HI714" s="13"/>
      <c r="HJ714" s="13"/>
      <c r="HK714" s="13"/>
      <c r="HL714" s="13"/>
      <c r="HM714" s="13"/>
      <c r="HN714" s="13"/>
      <c r="HO714" s="13"/>
      <c r="HP714" s="13"/>
      <c r="HQ714" s="13"/>
      <c r="HR714" s="13"/>
      <c r="HS714" s="13"/>
      <c r="HT714" s="13"/>
      <c r="HU714" s="13"/>
      <c r="HV714" s="13"/>
      <c r="HW714" s="13"/>
      <c r="HX714" s="13"/>
      <c r="HY714" s="13"/>
      <c r="HZ714" s="13"/>
      <c r="IA714" s="13"/>
      <c r="IB714" s="13"/>
      <c r="IC714" s="13"/>
      <c r="ID714" s="13"/>
      <c r="IE714" s="13"/>
      <c r="IF714" s="13"/>
      <c r="IG714" s="13"/>
      <c r="IH714" s="13"/>
      <c r="II714" s="13"/>
      <c r="IJ714" s="13"/>
      <c r="IK714" s="13"/>
      <c r="IL714" s="13"/>
      <c r="IM714" s="13"/>
      <c r="IN714" s="13"/>
      <c r="IO714" s="13"/>
      <c r="IP714" s="13"/>
      <c r="IQ714" s="13"/>
      <c r="IR714" s="13"/>
      <c r="IS714" s="13"/>
      <c r="IT714" s="13"/>
      <c r="IU714" s="13"/>
      <c r="IV714" s="13"/>
    </row>
    <row r="715" spans="1:256" s="14" customFormat="1" ht="51" customHeight="1" x14ac:dyDescent="0.25">
      <c r="A715" s="360"/>
      <c r="B715" s="250"/>
      <c r="C715" s="180" t="s">
        <v>1251</v>
      </c>
      <c r="D715" s="245">
        <v>113</v>
      </c>
      <c r="E715" s="135" t="s">
        <v>55</v>
      </c>
      <c r="F715" s="115" t="s">
        <v>115</v>
      </c>
      <c r="G715" s="144" t="s">
        <v>241</v>
      </c>
      <c r="H715" s="242">
        <v>117.7</v>
      </c>
      <c r="I715" s="242">
        <v>117.7</v>
      </c>
      <c r="J715" s="242">
        <v>117.8</v>
      </c>
      <c r="K715" s="242">
        <v>117.8</v>
      </c>
      <c r="L715" s="242">
        <v>117.8</v>
      </c>
      <c r="M715" s="242">
        <v>117.8</v>
      </c>
      <c r="N715" s="173" t="s">
        <v>170</v>
      </c>
      <c r="O715" s="19"/>
      <c r="P715" s="19"/>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c r="EF715" s="13"/>
      <c r="EG715" s="13"/>
      <c r="EH715" s="13"/>
      <c r="EI715" s="13"/>
      <c r="EJ715" s="13"/>
      <c r="EK715" s="13"/>
      <c r="EL715" s="13"/>
      <c r="EM715" s="13"/>
      <c r="EN715" s="13"/>
      <c r="EO715" s="13"/>
      <c r="EP715" s="13"/>
      <c r="EQ715" s="13"/>
      <c r="ER715" s="13"/>
      <c r="ES715" s="13"/>
      <c r="ET715" s="13"/>
      <c r="EU715" s="13"/>
      <c r="EV715" s="13"/>
      <c r="EW715" s="13"/>
      <c r="EX715" s="13"/>
      <c r="EY715" s="13"/>
      <c r="EZ715" s="13"/>
      <c r="FA715" s="13"/>
      <c r="FB715" s="13"/>
      <c r="FC715" s="13"/>
      <c r="FD715" s="13"/>
      <c r="FE715" s="13"/>
      <c r="FF715" s="13"/>
      <c r="FG715" s="13"/>
      <c r="FH715" s="13"/>
      <c r="FI715" s="13"/>
      <c r="FJ715" s="13"/>
      <c r="FK715" s="13"/>
      <c r="FL715" s="13"/>
      <c r="FM715" s="13"/>
      <c r="FN715" s="13"/>
      <c r="FO715" s="13"/>
      <c r="FP715" s="13"/>
      <c r="FQ715" s="13"/>
      <c r="FR715" s="13"/>
      <c r="FS715" s="13"/>
      <c r="FT715" s="13"/>
      <c r="FU715" s="13"/>
      <c r="FV715" s="13"/>
      <c r="FW715" s="13"/>
      <c r="FX715" s="13"/>
      <c r="FY715" s="13"/>
      <c r="FZ715" s="13"/>
      <c r="GA715" s="13"/>
      <c r="GB715" s="13"/>
      <c r="GC715" s="13"/>
      <c r="GD715" s="13"/>
      <c r="GE715" s="13"/>
      <c r="GF715" s="13"/>
      <c r="GG715" s="13"/>
      <c r="GH715" s="13"/>
      <c r="GI715" s="13"/>
      <c r="GJ715" s="13"/>
      <c r="GK715" s="13"/>
      <c r="GL715" s="13"/>
      <c r="GM715" s="13"/>
      <c r="GN715" s="13"/>
      <c r="GO715" s="13"/>
      <c r="GP715" s="13"/>
      <c r="GQ715" s="13"/>
      <c r="GR715" s="13"/>
      <c r="GS715" s="13"/>
      <c r="GT715" s="13"/>
      <c r="GU715" s="13"/>
      <c r="GV715" s="13"/>
      <c r="GW715" s="13"/>
      <c r="GX715" s="13"/>
      <c r="GY715" s="13"/>
      <c r="GZ715" s="13"/>
      <c r="HA715" s="13"/>
      <c r="HB715" s="13"/>
      <c r="HC715" s="13"/>
      <c r="HD715" s="13"/>
      <c r="HE715" s="13"/>
      <c r="HF715" s="13"/>
      <c r="HG715" s="13"/>
      <c r="HH715" s="13"/>
      <c r="HI715" s="13"/>
      <c r="HJ715" s="13"/>
      <c r="HK715" s="13"/>
      <c r="HL715" s="13"/>
      <c r="HM715" s="13"/>
      <c r="HN715" s="13"/>
      <c r="HO715" s="13"/>
      <c r="HP715" s="13"/>
      <c r="HQ715" s="13"/>
      <c r="HR715" s="13"/>
      <c r="HS715" s="13"/>
      <c r="HT715" s="13"/>
      <c r="HU715" s="13"/>
      <c r="HV715" s="13"/>
      <c r="HW715" s="13"/>
      <c r="HX715" s="13"/>
      <c r="HY715" s="13"/>
      <c r="HZ715" s="13"/>
      <c r="IA715" s="13"/>
      <c r="IB715" s="13"/>
      <c r="IC715" s="13"/>
      <c r="ID715" s="13"/>
      <c r="IE715" s="13"/>
      <c r="IF715" s="13"/>
      <c r="IG715" s="13"/>
      <c r="IH715" s="13"/>
      <c r="II715" s="13"/>
      <c r="IJ715" s="13"/>
      <c r="IK715" s="13"/>
      <c r="IL715" s="13"/>
      <c r="IM715" s="13"/>
      <c r="IN715" s="13"/>
      <c r="IO715" s="13"/>
      <c r="IP715" s="13"/>
      <c r="IQ715" s="13"/>
      <c r="IR715" s="13"/>
      <c r="IS715" s="13"/>
      <c r="IT715" s="13"/>
      <c r="IU715" s="13"/>
      <c r="IV715" s="13"/>
    </row>
    <row r="716" spans="1:256" s="14" customFormat="1" ht="36" customHeight="1" x14ac:dyDescent="0.25">
      <c r="A716" s="360"/>
      <c r="B716" s="250"/>
      <c r="C716" s="196"/>
      <c r="D716" s="246"/>
      <c r="E716" s="135" t="s">
        <v>250</v>
      </c>
      <c r="F716" s="115" t="s">
        <v>115</v>
      </c>
      <c r="G716" s="144" t="s">
        <v>1425</v>
      </c>
      <c r="H716" s="243"/>
      <c r="I716" s="243"/>
      <c r="J716" s="243"/>
      <c r="K716" s="243"/>
      <c r="L716" s="243"/>
      <c r="M716" s="243"/>
      <c r="N716" s="174"/>
      <c r="O716" s="19"/>
      <c r="P716" s="19"/>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c r="EF716" s="13"/>
      <c r="EG716" s="13"/>
      <c r="EH716" s="13"/>
      <c r="EI716" s="13"/>
      <c r="EJ716" s="13"/>
      <c r="EK716" s="13"/>
      <c r="EL716" s="13"/>
      <c r="EM716" s="13"/>
      <c r="EN716" s="13"/>
      <c r="EO716" s="13"/>
      <c r="EP716" s="13"/>
      <c r="EQ716" s="13"/>
      <c r="ER716" s="13"/>
      <c r="ES716" s="13"/>
      <c r="ET716" s="13"/>
      <c r="EU716" s="13"/>
      <c r="EV716" s="13"/>
      <c r="EW716" s="13"/>
      <c r="EX716" s="13"/>
      <c r="EY716" s="13"/>
      <c r="EZ716" s="13"/>
      <c r="FA716" s="13"/>
      <c r="FB716" s="13"/>
      <c r="FC716" s="13"/>
      <c r="FD716" s="13"/>
      <c r="FE716" s="13"/>
      <c r="FF716" s="13"/>
      <c r="FG716" s="13"/>
      <c r="FH716" s="13"/>
      <c r="FI716" s="13"/>
      <c r="FJ716" s="13"/>
      <c r="FK716" s="13"/>
      <c r="FL716" s="13"/>
      <c r="FM716" s="13"/>
      <c r="FN716" s="13"/>
      <c r="FO716" s="13"/>
      <c r="FP716" s="13"/>
      <c r="FQ716" s="13"/>
      <c r="FR716" s="13"/>
      <c r="FS716" s="13"/>
      <c r="FT716" s="13"/>
      <c r="FU716" s="13"/>
      <c r="FV716" s="13"/>
      <c r="FW716" s="13"/>
      <c r="FX716" s="13"/>
      <c r="FY716" s="13"/>
      <c r="FZ716" s="13"/>
      <c r="GA716" s="13"/>
      <c r="GB716" s="13"/>
      <c r="GC716" s="13"/>
      <c r="GD716" s="13"/>
      <c r="GE716" s="13"/>
      <c r="GF716" s="13"/>
      <c r="GG716" s="13"/>
      <c r="GH716" s="13"/>
      <c r="GI716" s="13"/>
      <c r="GJ716" s="13"/>
      <c r="GK716" s="13"/>
      <c r="GL716" s="13"/>
      <c r="GM716" s="13"/>
      <c r="GN716" s="13"/>
      <c r="GO716" s="13"/>
      <c r="GP716" s="13"/>
      <c r="GQ716" s="13"/>
      <c r="GR716" s="13"/>
      <c r="GS716" s="13"/>
      <c r="GT716" s="13"/>
      <c r="GU716" s="13"/>
      <c r="GV716" s="13"/>
      <c r="GW716" s="13"/>
      <c r="GX716" s="13"/>
      <c r="GY716" s="13"/>
      <c r="GZ716" s="13"/>
      <c r="HA716" s="13"/>
      <c r="HB716" s="13"/>
      <c r="HC716" s="13"/>
      <c r="HD716" s="13"/>
      <c r="HE716" s="13"/>
      <c r="HF716" s="13"/>
      <c r="HG716" s="13"/>
      <c r="HH716" s="13"/>
      <c r="HI716" s="13"/>
      <c r="HJ716" s="13"/>
      <c r="HK716" s="13"/>
      <c r="HL716" s="13"/>
      <c r="HM716" s="13"/>
      <c r="HN716" s="13"/>
      <c r="HO716" s="13"/>
      <c r="HP716" s="13"/>
      <c r="HQ716" s="13"/>
      <c r="HR716" s="13"/>
      <c r="HS716" s="13"/>
      <c r="HT716" s="13"/>
      <c r="HU716" s="13"/>
      <c r="HV716" s="13"/>
      <c r="HW716" s="13"/>
      <c r="HX716" s="13"/>
      <c r="HY716" s="13"/>
      <c r="HZ716" s="13"/>
      <c r="IA716" s="13"/>
      <c r="IB716" s="13"/>
      <c r="IC716" s="13"/>
      <c r="ID716" s="13"/>
      <c r="IE716" s="13"/>
      <c r="IF716" s="13"/>
      <c r="IG716" s="13"/>
      <c r="IH716" s="13"/>
      <c r="II716" s="13"/>
      <c r="IJ716" s="13"/>
      <c r="IK716" s="13"/>
      <c r="IL716" s="13"/>
      <c r="IM716" s="13"/>
      <c r="IN716" s="13"/>
      <c r="IO716" s="13"/>
      <c r="IP716" s="13"/>
      <c r="IQ716" s="13"/>
      <c r="IR716" s="13"/>
      <c r="IS716" s="13"/>
      <c r="IT716" s="13"/>
      <c r="IU716" s="13"/>
      <c r="IV716" s="13"/>
    </row>
    <row r="717" spans="1:256" s="14" customFormat="1" ht="74.25" customHeight="1" x14ac:dyDescent="0.25">
      <c r="A717" s="360"/>
      <c r="B717" s="250"/>
      <c r="C717" s="196"/>
      <c r="D717" s="246"/>
      <c r="E717" s="156" t="s">
        <v>1357</v>
      </c>
      <c r="F717" s="157" t="s">
        <v>115</v>
      </c>
      <c r="G717" s="157" t="s">
        <v>1358</v>
      </c>
      <c r="H717" s="243"/>
      <c r="I717" s="243"/>
      <c r="J717" s="243"/>
      <c r="K717" s="243"/>
      <c r="L717" s="243"/>
      <c r="M717" s="243"/>
      <c r="N717" s="174"/>
      <c r="O717" s="19"/>
      <c r="P717" s="19"/>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c r="EF717" s="13"/>
      <c r="EG717" s="13"/>
      <c r="EH717" s="13"/>
      <c r="EI717" s="13"/>
      <c r="EJ717" s="13"/>
      <c r="EK717" s="13"/>
      <c r="EL717" s="13"/>
      <c r="EM717" s="13"/>
      <c r="EN717" s="13"/>
      <c r="EO717" s="13"/>
      <c r="EP717" s="13"/>
      <c r="EQ717" s="13"/>
      <c r="ER717" s="13"/>
      <c r="ES717" s="13"/>
      <c r="ET717" s="13"/>
      <c r="EU717" s="13"/>
      <c r="EV717" s="13"/>
      <c r="EW717" s="13"/>
      <c r="EX717" s="13"/>
      <c r="EY717" s="13"/>
      <c r="EZ717" s="13"/>
      <c r="FA717" s="13"/>
      <c r="FB717" s="13"/>
      <c r="FC717" s="13"/>
      <c r="FD717" s="13"/>
      <c r="FE717" s="13"/>
      <c r="FF717" s="13"/>
      <c r="FG717" s="13"/>
      <c r="FH717" s="13"/>
      <c r="FI717" s="13"/>
      <c r="FJ717" s="13"/>
      <c r="FK717" s="13"/>
      <c r="FL717" s="13"/>
      <c r="FM717" s="13"/>
      <c r="FN717" s="13"/>
      <c r="FO717" s="13"/>
      <c r="FP717" s="13"/>
      <c r="FQ717" s="13"/>
      <c r="FR717" s="13"/>
      <c r="FS717" s="13"/>
      <c r="FT717" s="13"/>
      <c r="FU717" s="13"/>
      <c r="FV717" s="13"/>
      <c r="FW717" s="13"/>
      <c r="FX717" s="13"/>
      <c r="FY717" s="13"/>
      <c r="FZ717" s="13"/>
      <c r="GA717" s="13"/>
      <c r="GB717" s="13"/>
      <c r="GC717" s="13"/>
      <c r="GD717" s="13"/>
      <c r="GE717" s="13"/>
      <c r="GF717" s="13"/>
      <c r="GG717" s="13"/>
      <c r="GH717" s="13"/>
      <c r="GI717" s="13"/>
      <c r="GJ717" s="13"/>
      <c r="GK717" s="13"/>
      <c r="GL717" s="13"/>
      <c r="GM717" s="13"/>
      <c r="GN717" s="13"/>
      <c r="GO717" s="13"/>
      <c r="GP717" s="13"/>
      <c r="GQ717" s="13"/>
      <c r="GR717" s="13"/>
      <c r="GS717" s="13"/>
      <c r="GT717" s="13"/>
      <c r="GU717" s="13"/>
      <c r="GV717" s="13"/>
      <c r="GW717" s="13"/>
      <c r="GX717" s="13"/>
      <c r="GY717" s="13"/>
      <c r="GZ717" s="13"/>
      <c r="HA717" s="13"/>
      <c r="HB717" s="13"/>
      <c r="HC717" s="13"/>
      <c r="HD717" s="13"/>
      <c r="HE717" s="13"/>
      <c r="HF717" s="13"/>
      <c r="HG717" s="13"/>
      <c r="HH717" s="13"/>
      <c r="HI717" s="13"/>
      <c r="HJ717" s="13"/>
      <c r="HK717" s="13"/>
      <c r="HL717" s="13"/>
      <c r="HM717" s="13"/>
      <c r="HN717" s="13"/>
      <c r="HO717" s="13"/>
      <c r="HP717" s="13"/>
      <c r="HQ717" s="13"/>
      <c r="HR717" s="13"/>
      <c r="HS717" s="13"/>
      <c r="HT717" s="13"/>
      <c r="HU717" s="13"/>
      <c r="HV717" s="13"/>
      <c r="HW717" s="13"/>
      <c r="HX717" s="13"/>
      <c r="HY717" s="13"/>
      <c r="HZ717" s="13"/>
      <c r="IA717" s="13"/>
      <c r="IB717" s="13"/>
      <c r="IC717" s="13"/>
      <c r="ID717" s="13"/>
      <c r="IE717" s="13"/>
      <c r="IF717" s="13"/>
      <c r="IG717" s="13"/>
      <c r="IH717" s="13"/>
      <c r="II717" s="13"/>
      <c r="IJ717" s="13"/>
      <c r="IK717" s="13"/>
      <c r="IL717" s="13"/>
      <c r="IM717" s="13"/>
      <c r="IN717" s="13"/>
      <c r="IO717" s="13"/>
      <c r="IP717" s="13"/>
      <c r="IQ717" s="13"/>
      <c r="IR717" s="13"/>
      <c r="IS717" s="13"/>
      <c r="IT717" s="13"/>
      <c r="IU717" s="13"/>
      <c r="IV717" s="13"/>
    </row>
    <row r="718" spans="1:256" s="14" customFormat="1" ht="63" customHeight="1" x14ac:dyDescent="0.25">
      <c r="A718" s="360"/>
      <c r="B718" s="250"/>
      <c r="C718" s="195" t="s">
        <v>1252</v>
      </c>
      <c r="D718" s="219">
        <v>113</v>
      </c>
      <c r="E718" s="80" t="s">
        <v>1307</v>
      </c>
      <c r="F718" s="115" t="s">
        <v>115</v>
      </c>
      <c r="G718" s="152" t="s">
        <v>1224</v>
      </c>
      <c r="H718" s="368">
        <v>0</v>
      </c>
      <c r="I718" s="368">
        <v>0</v>
      </c>
      <c r="J718" s="368">
        <v>14.4</v>
      </c>
      <c r="K718" s="368">
        <v>0</v>
      </c>
      <c r="L718" s="368">
        <v>0</v>
      </c>
      <c r="M718" s="368">
        <v>0</v>
      </c>
      <c r="N718" s="173" t="s">
        <v>1225</v>
      </c>
      <c r="O718" s="19"/>
      <c r="P718" s="19"/>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3"/>
      <c r="EP718" s="13"/>
      <c r="EQ718" s="13"/>
      <c r="ER718" s="13"/>
      <c r="ES718" s="13"/>
      <c r="ET718" s="13"/>
      <c r="EU718" s="13"/>
      <c r="EV718" s="13"/>
      <c r="EW718" s="13"/>
      <c r="EX718" s="13"/>
      <c r="EY718" s="13"/>
      <c r="EZ718" s="13"/>
      <c r="FA718" s="13"/>
      <c r="FB718" s="13"/>
      <c r="FC718" s="13"/>
      <c r="FD718" s="13"/>
      <c r="FE718" s="13"/>
      <c r="FF718" s="13"/>
      <c r="FG718" s="13"/>
      <c r="FH718" s="13"/>
      <c r="FI718" s="13"/>
      <c r="FJ718" s="13"/>
      <c r="FK718" s="13"/>
      <c r="FL718" s="13"/>
      <c r="FM718" s="13"/>
      <c r="FN718" s="13"/>
      <c r="FO718" s="13"/>
      <c r="FP718" s="13"/>
      <c r="FQ718" s="13"/>
      <c r="FR718" s="13"/>
      <c r="FS718" s="13"/>
      <c r="FT718" s="13"/>
      <c r="FU718" s="13"/>
      <c r="FV718" s="13"/>
      <c r="FW718" s="13"/>
      <c r="FX718" s="13"/>
      <c r="FY718" s="13"/>
      <c r="FZ718" s="13"/>
      <c r="GA718" s="13"/>
      <c r="GB718" s="13"/>
      <c r="GC718" s="13"/>
      <c r="GD718" s="13"/>
      <c r="GE718" s="13"/>
      <c r="GF718" s="13"/>
      <c r="GG718" s="13"/>
      <c r="GH718" s="13"/>
      <c r="GI718" s="13"/>
      <c r="GJ718" s="13"/>
      <c r="GK718" s="13"/>
      <c r="GL718" s="13"/>
      <c r="GM718" s="13"/>
      <c r="GN718" s="13"/>
      <c r="GO718" s="13"/>
      <c r="GP718" s="13"/>
      <c r="GQ718" s="13"/>
      <c r="GR718" s="13"/>
      <c r="GS718" s="13"/>
      <c r="GT718" s="13"/>
      <c r="GU718" s="13"/>
      <c r="GV718" s="13"/>
      <c r="GW718" s="13"/>
      <c r="GX718" s="13"/>
      <c r="GY718" s="13"/>
      <c r="GZ718" s="13"/>
      <c r="HA718" s="13"/>
      <c r="HB718" s="13"/>
      <c r="HC718" s="13"/>
      <c r="HD718" s="13"/>
      <c r="HE718" s="13"/>
      <c r="HF718" s="13"/>
      <c r="HG718" s="13"/>
      <c r="HH718" s="13"/>
      <c r="HI718" s="13"/>
      <c r="HJ718" s="13"/>
      <c r="HK718" s="13"/>
      <c r="HL718" s="13"/>
      <c r="HM718" s="13"/>
      <c r="HN718" s="13"/>
      <c r="HO718" s="13"/>
      <c r="HP718" s="13"/>
      <c r="HQ718" s="13"/>
      <c r="HR718" s="13"/>
      <c r="HS718" s="13"/>
      <c r="HT718" s="13"/>
      <c r="HU718" s="13"/>
      <c r="HV718" s="13"/>
      <c r="HW718" s="13"/>
      <c r="HX718" s="13"/>
      <c r="HY718" s="13"/>
      <c r="HZ718" s="13"/>
      <c r="IA718" s="13"/>
      <c r="IB718" s="13"/>
      <c r="IC718" s="13"/>
      <c r="ID718" s="13"/>
      <c r="IE718" s="13"/>
      <c r="IF718" s="13"/>
      <c r="IG718" s="13"/>
      <c r="IH718" s="13"/>
      <c r="II718" s="13"/>
      <c r="IJ718" s="13"/>
      <c r="IK718" s="13"/>
      <c r="IL718" s="13"/>
      <c r="IM718" s="13"/>
      <c r="IN718" s="13"/>
      <c r="IO718" s="13"/>
      <c r="IP718" s="13"/>
      <c r="IQ718" s="13"/>
      <c r="IR718" s="13"/>
      <c r="IS718" s="13"/>
      <c r="IT718" s="13"/>
      <c r="IU718" s="13"/>
      <c r="IV718" s="13"/>
    </row>
    <row r="719" spans="1:256" s="14" customFormat="1" ht="35.25" customHeight="1" x14ac:dyDescent="0.25">
      <c r="A719" s="360"/>
      <c r="B719" s="250"/>
      <c r="C719" s="195"/>
      <c r="D719" s="219"/>
      <c r="E719" s="80" t="s">
        <v>1308</v>
      </c>
      <c r="F719" s="115" t="s">
        <v>115</v>
      </c>
      <c r="G719" s="152" t="s">
        <v>1309</v>
      </c>
      <c r="H719" s="368"/>
      <c r="I719" s="368"/>
      <c r="J719" s="368"/>
      <c r="K719" s="368"/>
      <c r="L719" s="368"/>
      <c r="M719" s="368"/>
      <c r="N719" s="174"/>
      <c r="O719" s="19"/>
      <c r="P719" s="19"/>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c r="DI719" s="13"/>
      <c r="DJ719" s="13"/>
      <c r="DK719" s="13"/>
      <c r="DL719" s="13"/>
      <c r="DM719" s="13"/>
      <c r="DN719" s="13"/>
      <c r="DO719" s="13"/>
      <c r="DP719" s="13"/>
      <c r="DQ719" s="13"/>
      <c r="DR719" s="13"/>
      <c r="DS719" s="13"/>
      <c r="DT719" s="13"/>
      <c r="DU719" s="13"/>
      <c r="DV719" s="13"/>
      <c r="DW719" s="13"/>
      <c r="DX719" s="13"/>
      <c r="DY719" s="13"/>
      <c r="DZ719" s="13"/>
      <c r="EA719" s="13"/>
      <c r="EB719" s="13"/>
      <c r="EC719" s="13"/>
      <c r="ED719" s="13"/>
      <c r="EE719" s="13"/>
      <c r="EF719" s="13"/>
      <c r="EG719" s="13"/>
      <c r="EH719" s="13"/>
      <c r="EI719" s="13"/>
      <c r="EJ719" s="13"/>
      <c r="EK719" s="13"/>
      <c r="EL719" s="13"/>
      <c r="EM719" s="13"/>
      <c r="EN719" s="13"/>
      <c r="EO719" s="13"/>
      <c r="EP719" s="13"/>
      <c r="EQ719" s="13"/>
      <c r="ER719" s="13"/>
      <c r="ES719" s="13"/>
      <c r="ET719" s="13"/>
      <c r="EU719" s="13"/>
      <c r="EV719" s="13"/>
      <c r="EW719" s="13"/>
      <c r="EX719" s="13"/>
      <c r="EY719" s="13"/>
      <c r="EZ719" s="13"/>
      <c r="FA719" s="13"/>
      <c r="FB719" s="13"/>
      <c r="FC719" s="13"/>
      <c r="FD719" s="13"/>
      <c r="FE719" s="13"/>
      <c r="FF719" s="13"/>
      <c r="FG719" s="13"/>
      <c r="FH719" s="13"/>
      <c r="FI719" s="13"/>
      <c r="FJ719" s="13"/>
      <c r="FK719" s="13"/>
      <c r="FL719" s="13"/>
      <c r="FM719" s="13"/>
      <c r="FN719" s="13"/>
      <c r="FO719" s="13"/>
      <c r="FP719" s="13"/>
      <c r="FQ719" s="13"/>
      <c r="FR719" s="13"/>
      <c r="FS719" s="13"/>
      <c r="FT719" s="13"/>
      <c r="FU719" s="13"/>
      <c r="FV719" s="13"/>
      <c r="FW719" s="13"/>
      <c r="FX719" s="13"/>
      <c r="FY719" s="13"/>
      <c r="FZ719" s="13"/>
      <c r="GA719" s="13"/>
      <c r="GB719" s="13"/>
      <c r="GC719" s="13"/>
      <c r="GD719" s="13"/>
      <c r="GE719" s="13"/>
      <c r="GF719" s="13"/>
      <c r="GG719" s="13"/>
      <c r="GH719" s="13"/>
      <c r="GI719" s="13"/>
      <c r="GJ719" s="13"/>
      <c r="GK719" s="13"/>
      <c r="GL719" s="13"/>
      <c r="GM719" s="13"/>
      <c r="GN719" s="13"/>
      <c r="GO719" s="13"/>
      <c r="GP719" s="13"/>
      <c r="GQ719" s="13"/>
      <c r="GR719" s="13"/>
      <c r="GS719" s="13"/>
      <c r="GT719" s="13"/>
      <c r="GU719" s="13"/>
      <c r="GV719" s="13"/>
      <c r="GW719" s="13"/>
      <c r="GX719" s="13"/>
      <c r="GY719" s="13"/>
      <c r="GZ719" s="13"/>
      <c r="HA719" s="13"/>
      <c r="HB719" s="13"/>
      <c r="HC719" s="13"/>
      <c r="HD719" s="13"/>
      <c r="HE719" s="13"/>
      <c r="HF719" s="13"/>
      <c r="HG719" s="13"/>
      <c r="HH719" s="13"/>
      <c r="HI719" s="13"/>
      <c r="HJ719" s="13"/>
      <c r="HK719" s="13"/>
      <c r="HL719" s="13"/>
      <c r="HM719" s="13"/>
      <c r="HN719" s="13"/>
      <c r="HO719" s="13"/>
      <c r="HP719" s="13"/>
      <c r="HQ719" s="13"/>
      <c r="HR719" s="13"/>
      <c r="HS719" s="13"/>
      <c r="HT719" s="13"/>
      <c r="HU719" s="13"/>
      <c r="HV719" s="13"/>
      <c r="HW719" s="13"/>
      <c r="HX719" s="13"/>
      <c r="HY719" s="13"/>
      <c r="HZ719" s="13"/>
      <c r="IA719" s="13"/>
      <c r="IB719" s="13"/>
      <c r="IC719" s="13"/>
      <c r="ID719" s="13"/>
      <c r="IE719" s="13"/>
      <c r="IF719" s="13"/>
      <c r="IG719" s="13"/>
      <c r="IH719" s="13"/>
      <c r="II719" s="13"/>
      <c r="IJ719" s="13"/>
      <c r="IK719" s="13"/>
      <c r="IL719" s="13"/>
      <c r="IM719" s="13"/>
      <c r="IN719" s="13"/>
      <c r="IO719" s="13"/>
      <c r="IP719" s="13"/>
      <c r="IQ719" s="13"/>
      <c r="IR719" s="13"/>
      <c r="IS719" s="13"/>
      <c r="IT719" s="13"/>
      <c r="IU719" s="13"/>
      <c r="IV719" s="13"/>
    </row>
    <row r="720" spans="1:256" s="14" customFormat="1" ht="35.25" customHeight="1" x14ac:dyDescent="0.25">
      <c r="A720" s="360"/>
      <c r="B720" s="250"/>
      <c r="C720" s="195"/>
      <c r="D720" s="219"/>
      <c r="E720" s="80" t="s">
        <v>1310</v>
      </c>
      <c r="F720" s="115" t="s">
        <v>115</v>
      </c>
      <c r="G720" s="152" t="s">
        <v>1311</v>
      </c>
      <c r="H720" s="368"/>
      <c r="I720" s="368"/>
      <c r="J720" s="368"/>
      <c r="K720" s="368"/>
      <c r="L720" s="368"/>
      <c r="M720" s="368"/>
      <c r="N720" s="174"/>
      <c r="O720" s="19"/>
      <c r="P720" s="19"/>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3"/>
      <c r="DK720" s="13"/>
      <c r="DL720" s="13"/>
      <c r="DM720" s="13"/>
      <c r="DN720" s="13"/>
      <c r="DO720" s="13"/>
      <c r="DP720" s="13"/>
      <c r="DQ720" s="13"/>
      <c r="DR720" s="13"/>
      <c r="DS720" s="13"/>
      <c r="DT720" s="13"/>
      <c r="DU720" s="13"/>
      <c r="DV720" s="13"/>
      <c r="DW720" s="13"/>
      <c r="DX720" s="13"/>
      <c r="DY720" s="13"/>
      <c r="DZ720" s="13"/>
      <c r="EA720" s="13"/>
      <c r="EB720" s="13"/>
      <c r="EC720" s="13"/>
      <c r="ED720" s="13"/>
      <c r="EE720" s="13"/>
      <c r="EF720" s="13"/>
      <c r="EG720" s="13"/>
      <c r="EH720" s="13"/>
      <c r="EI720" s="13"/>
      <c r="EJ720" s="13"/>
      <c r="EK720" s="13"/>
      <c r="EL720" s="13"/>
      <c r="EM720" s="13"/>
      <c r="EN720" s="13"/>
      <c r="EO720" s="13"/>
      <c r="EP720" s="13"/>
      <c r="EQ720" s="13"/>
      <c r="ER720" s="13"/>
      <c r="ES720" s="13"/>
      <c r="ET720" s="13"/>
      <c r="EU720" s="13"/>
      <c r="EV720" s="13"/>
      <c r="EW720" s="13"/>
      <c r="EX720" s="13"/>
      <c r="EY720" s="13"/>
      <c r="EZ720" s="13"/>
      <c r="FA720" s="13"/>
      <c r="FB720" s="13"/>
      <c r="FC720" s="13"/>
      <c r="FD720" s="13"/>
      <c r="FE720" s="13"/>
      <c r="FF720" s="13"/>
      <c r="FG720" s="13"/>
      <c r="FH720" s="13"/>
      <c r="FI720" s="13"/>
      <c r="FJ720" s="13"/>
      <c r="FK720" s="13"/>
      <c r="FL720" s="13"/>
      <c r="FM720" s="13"/>
      <c r="FN720" s="13"/>
      <c r="FO720" s="13"/>
      <c r="FP720" s="13"/>
      <c r="FQ720" s="13"/>
      <c r="FR720" s="13"/>
      <c r="FS720" s="13"/>
      <c r="FT720" s="13"/>
      <c r="FU720" s="13"/>
      <c r="FV720" s="13"/>
      <c r="FW720" s="13"/>
      <c r="FX720" s="13"/>
      <c r="FY720" s="13"/>
      <c r="FZ720" s="13"/>
      <c r="GA720" s="13"/>
      <c r="GB720" s="13"/>
      <c r="GC720" s="13"/>
      <c r="GD720" s="13"/>
      <c r="GE720" s="13"/>
      <c r="GF720" s="13"/>
      <c r="GG720" s="13"/>
      <c r="GH720" s="13"/>
      <c r="GI720" s="13"/>
      <c r="GJ720" s="13"/>
      <c r="GK720" s="13"/>
      <c r="GL720" s="13"/>
      <c r="GM720" s="13"/>
      <c r="GN720" s="13"/>
      <c r="GO720" s="13"/>
      <c r="GP720" s="13"/>
      <c r="GQ720" s="13"/>
      <c r="GR720" s="13"/>
      <c r="GS720" s="13"/>
      <c r="GT720" s="13"/>
      <c r="GU720" s="13"/>
      <c r="GV720" s="13"/>
      <c r="GW720" s="13"/>
      <c r="GX720" s="13"/>
      <c r="GY720" s="13"/>
      <c r="GZ720" s="13"/>
      <c r="HA720" s="13"/>
      <c r="HB720" s="13"/>
      <c r="HC720" s="13"/>
      <c r="HD720" s="13"/>
      <c r="HE720" s="13"/>
      <c r="HF720" s="13"/>
      <c r="HG720" s="13"/>
      <c r="HH720" s="13"/>
      <c r="HI720" s="13"/>
      <c r="HJ720" s="13"/>
      <c r="HK720" s="13"/>
      <c r="HL720" s="13"/>
      <c r="HM720" s="13"/>
      <c r="HN720" s="13"/>
      <c r="HO720" s="13"/>
      <c r="HP720" s="13"/>
      <c r="HQ720" s="13"/>
      <c r="HR720" s="13"/>
      <c r="HS720" s="13"/>
      <c r="HT720" s="13"/>
      <c r="HU720" s="13"/>
      <c r="HV720" s="13"/>
      <c r="HW720" s="13"/>
      <c r="HX720" s="13"/>
      <c r="HY720" s="13"/>
      <c r="HZ720" s="13"/>
      <c r="IA720" s="13"/>
      <c r="IB720" s="13"/>
      <c r="IC720" s="13"/>
      <c r="ID720" s="13"/>
      <c r="IE720" s="13"/>
      <c r="IF720" s="13"/>
      <c r="IG720" s="13"/>
      <c r="IH720" s="13"/>
      <c r="II720" s="13"/>
      <c r="IJ720" s="13"/>
      <c r="IK720" s="13"/>
      <c r="IL720" s="13"/>
      <c r="IM720" s="13"/>
      <c r="IN720" s="13"/>
      <c r="IO720" s="13"/>
      <c r="IP720" s="13"/>
      <c r="IQ720" s="13"/>
      <c r="IR720" s="13"/>
      <c r="IS720" s="13"/>
      <c r="IT720" s="13"/>
      <c r="IU720" s="13"/>
      <c r="IV720" s="13"/>
    </row>
    <row r="721" spans="1:256" s="14" customFormat="1" ht="35.25" customHeight="1" x14ac:dyDescent="0.25">
      <c r="A721" s="360"/>
      <c r="B721" s="250"/>
      <c r="C721" s="195"/>
      <c r="D721" s="219"/>
      <c r="E721" s="80" t="s">
        <v>1428</v>
      </c>
      <c r="F721" s="115" t="s">
        <v>115</v>
      </c>
      <c r="G721" s="152" t="s">
        <v>1427</v>
      </c>
      <c r="H721" s="368"/>
      <c r="I721" s="368"/>
      <c r="J721" s="368"/>
      <c r="K721" s="368"/>
      <c r="L721" s="368"/>
      <c r="M721" s="368"/>
      <c r="N721" s="175"/>
      <c r="O721" s="19"/>
      <c r="P721" s="19"/>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3"/>
      <c r="DK721" s="13"/>
      <c r="DL721" s="13"/>
      <c r="DM721" s="13"/>
      <c r="DN721" s="13"/>
      <c r="DO721" s="13"/>
      <c r="DP721" s="13"/>
      <c r="DQ721" s="13"/>
      <c r="DR721" s="13"/>
      <c r="DS721" s="13"/>
      <c r="DT721" s="13"/>
      <c r="DU721" s="13"/>
      <c r="DV721" s="13"/>
      <c r="DW721" s="13"/>
      <c r="DX721" s="13"/>
      <c r="DY721" s="13"/>
      <c r="DZ721" s="13"/>
      <c r="EA721" s="13"/>
      <c r="EB721" s="13"/>
      <c r="EC721" s="13"/>
      <c r="ED721" s="13"/>
      <c r="EE721" s="13"/>
      <c r="EF721" s="13"/>
      <c r="EG721" s="13"/>
      <c r="EH721" s="13"/>
      <c r="EI721" s="13"/>
      <c r="EJ721" s="13"/>
      <c r="EK721" s="13"/>
      <c r="EL721" s="13"/>
      <c r="EM721" s="13"/>
      <c r="EN721" s="13"/>
      <c r="EO721" s="13"/>
      <c r="EP721" s="13"/>
      <c r="EQ721" s="13"/>
      <c r="ER721" s="13"/>
      <c r="ES721" s="13"/>
      <c r="ET721" s="13"/>
      <c r="EU721" s="13"/>
      <c r="EV721" s="13"/>
      <c r="EW721" s="13"/>
      <c r="EX721" s="13"/>
      <c r="EY721" s="13"/>
      <c r="EZ721" s="13"/>
      <c r="FA721" s="13"/>
      <c r="FB721" s="13"/>
      <c r="FC721" s="13"/>
      <c r="FD721" s="13"/>
      <c r="FE721" s="13"/>
      <c r="FF721" s="13"/>
      <c r="FG721" s="13"/>
      <c r="FH721" s="13"/>
      <c r="FI721" s="13"/>
      <c r="FJ721" s="13"/>
      <c r="FK721" s="13"/>
      <c r="FL721" s="13"/>
      <c r="FM721" s="13"/>
      <c r="FN721" s="13"/>
      <c r="FO721" s="13"/>
      <c r="FP721" s="13"/>
      <c r="FQ721" s="13"/>
      <c r="FR721" s="13"/>
      <c r="FS721" s="13"/>
      <c r="FT721" s="13"/>
      <c r="FU721" s="13"/>
      <c r="FV721" s="13"/>
      <c r="FW721" s="13"/>
      <c r="FX721" s="13"/>
      <c r="FY721" s="13"/>
      <c r="FZ721" s="13"/>
      <c r="GA721" s="13"/>
      <c r="GB721" s="13"/>
      <c r="GC721" s="13"/>
      <c r="GD721" s="13"/>
      <c r="GE721" s="13"/>
      <c r="GF721" s="13"/>
      <c r="GG721" s="13"/>
      <c r="GH721" s="13"/>
      <c r="GI721" s="13"/>
      <c r="GJ721" s="13"/>
      <c r="GK721" s="13"/>
      <c r="GL721" s="13"/>
      <c r="GM721" s="13"/>
      <c r="GN721" s="13"/>
      <c r="GO721" s="13"/>
      <c r="GP721" s="13"/>
      <c r="GQ721" s="13"/>
      <c r="GR721" s="13"/>
      <c r="GS721" s="13"/>
      <c r="GT721" s="13"/>
      <c r="GU721" s="13"/>
      <c r="GV721" s="13"/>
      <c r="GW721" s="13"/>
      <c r="GX721" s="13"/>
      <c r="GY721" s="13"/>
      <c r="GZ721" s="13"/>
      <c r="HA721" s="13"/>
      <c r="HB721" s="13"/>
      <c r="HC721" s="13"/>
      <c r="HD721" s="13"/>
      <c r="HE721" s="13"/>
      <c r="HF721" s="13"/>
      <c r="HG721" s="13"/>
      <c r="HH721" s="13"/>
      <c r="HI721" s="13"/>
      <c r="HJ721" s="13"/>
      <c r="HK721" s="13"/>
      <c r="HL721" s="13"/>
      <c r="HM721" s="13"/>
      <c r="HN721" s="13"/>
      <c r="HO721" s="13"/>
      <c r="HP721" s="13"/>
      <c r="HQ721" s="13"/>
      <c r="HR721" s="13"/>
      <c r="HS721" s="13"/>
      <c r="HT721" s="13"/>
      <c r="HU721" s="13"/>
      <c r="HV721" s="13"/>
      <c r="HW721" s="13"/>
      <c r="HX721" s="13"/>
      <c r="HY721" s="13"/>
      <c r="HZ721" s="13"/>
      <c r="IA721" s="13"/>
      <c r="IB721" s="13"/>
      <c r="IC721" s="13"/>
      <c r="ID721" s="13"/>
      <c r="IE721" s="13"/>
      <c r="IF721" s="13"/>
      <c r="IG721" s="13"/>
      <c r="IH721" s="13"/>
      <c r="II721" s="13"/>
      <c r="IJ721" s="13"/>
      <c r="IK721" s="13"/>
      <c r="IL721" s="13"/>
      <c r="IM721" s="13"/>
      <c r="IN721" s="13"/>
      <c r="IO721" s="13"/>
      <c r="IP721" s="13"/>
      <c r="IQ721" s="13"/>
      <c r="IR721" s="13"/>
      <c r="IS721" s="13"/>
      <c r="IT721" s="13"/>
      <c r="IU721" s="13"/>
      <c r="IV721" s="13"/>
    </row>
    <row r="722" spans="1:256" s="14" customFormat="1" ht="49.9" customHeight="1" x14ac:dyDescent="0.25">
      <c r="A722" s="360"/>
      <c r="B722" s="250"/>
      <c r="C722" s="180" t="s">
        <v>1253</v>
      </c>
      <c r="D722" s="245">
        <v>113</v>
      </c>
      <c r="E722" s="148" t="s">
        <v>1402</v>
      </c>
      <c r="F722" s="115" t="s">
        <v>115</v>
      </c>
      <c r="G722" s="144" t="s">
        <v>682</v>
      </c>
      <c r="H722" s="242">
        <v>142.19999999999999</v>
      </c>
      <c r="I722" s="242">
        <v>142.19999999999999</v>
      </c>
      <c r="J722" s="242">
        <v>142.19999999999999</v>
      </c>
      <c r="K722" s="242">
        <v>142.19999999999999</v>
      </c>
      <c r="L722" s="242">
        <v>142.19999999999999</v>
      </c>
      <c r="M722" s="242">
        <v>142.19999999999999</v>
      </c>
      <c r="N722" s="173" t="s">
        <v>1223</v>
      </c>
      <c r="O722" s="19"/>
      <c r="P722" s="19"/>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c r="DK722" s="13"/>
      <c r="DL722" s="13"/>
      <c r="DM722" s="13"/>
      <c r="DN722" s="13"/>
      <c r="DO722" s="13"/>
      <c r="DP722" s="13"/>
      <c r="DQ722" s="13"/>
      <c r="DR722" s="13"/>
      <c r="DS722" s="13"/>
      <c r="DT722" s="13"/>
      <c r="DU722" s="13"/>
      <c r="DV722" s="13"/>
      <c r="DW722" s="13"/>
      <c r="DX722" s="13"/>
      <c r="DY722" s="13"/>
      <c r="DZ722" s="13"/>
      <c r="EA722" s="13"/>
      <c r="EB722" s="13"/>
      <c r="EC722" s="13"/>
      <c r="ED722" s="13"/>
      <c r="EE722" s="13"/>
      <c r="EF722" s="13"/>
      <c r="EG722" s="13"/>
      <c r="EH722" s="13"/>
      <c r="EI722" s="13"/>
      <c r="EJ722" s="13"/>
      <c r="EK722" s="13"/>
      <c r="EL722" s="13"/>
      <c r="EM722" s="13"/>
      <c r="EN722" s="13"/>
      <c r="EO722" s="13"/>
      <c r="EP722" s="13"/>
      <c r="EQ722" s="13"/>
      <c r="ER722" s="13"/>
      <c r="ES722" s="13"/>
      <c r="ET722" s="13"/>
      <c r="EU722" s="13"/>
      <c r="EV722" s="13"/>
      <c r="EW722" s="13"/>
      <c r="EX722" s="13"/>
      <c r="EY722" s="13"/>
      <c r="EZ722" s="13"/>
      <c r="FA722" s="13"/>
      <c r="FB722" s="13"/>
      <c r="FC722" s="13"/>
      <c r="FD722" s="13"/>
      <c r="FE722" s="13"/>
      <c r="FF722" s="13"/>
      <c r="FG722" s="13"/>
      <c r="FH722" s="13"/>
      <c r="FI722" s="13"/>
      <c r="FJ722" s="13"/>
      <c r="FK722" s="13"/>
      <c r="FL722" s="13"/>
      <c r="FM722" s="13"/>
      <c r="FN722" s="13"/>
      <c r="FO722" s="13"/>
      <c r="FP722" s="13"/>
      <c r="FQ722" s="13"/>
      <c r="FR722" s="13"/>
      <c r="FS722" s="13"/>
      <c r="FT722" s="13"/>
      <c r="FU722" s="13"/>
      <c r="FV722" s="13"/>
      <c r="FW722" s="13"/>
      <c r="FX722" s="13"/>
      <c r="FY722" s="13"/>
      <c r="FZ722" s="13"/>
      <c r="GA722" s="13"/>
      <c r="GB722" s="13"/>
      <c r="GC722" s="13"/>
      <c r="GD722" s="13"/>
      <c r="GE722" s="13"/>
      <c r="GF722" s="13"/>
      <c r="GG722" s="13"/>
      <c r="GH722" s="13"/>
      <c r="GI722" s="13"/>
      <c r="GJ722" s="13"/>
      <c r="GK722" s="13"/>
      <c r="GL722" s="13"/>
      <c r="GM722" s="13"/>
      <c r="GN722" s="13"/>
      <c r="GO722" s="13"/>
      <c r="GP722" s="13"/>
      <c r="GQ722" s="13"/>
      <c r="GR722" s="13"/>
      <c r="GS722" s="13"/>
      <c r="GT722" s="13"/>
      <c r="GU722" s="13"/>
      <c r="GV722" s="13"/>
      <c r="GW722" s="13"/>
      <c r="GX722" s="13"/>
      <c r="GY722" s="13"/>
      <c r="GZ722" s="13"/>
      <c r="HA722" s="13"/>
      <c r="HB722" s="13"/>
      <c r="HC722" s="13"/>
      <c r="HD722" s="13"/>
      <c r="HE722" s="13"/>
      <c r="HF722" s="13"/>
      <c r="HG722" s="13"/>
      <c r="HH722" s="13"/>
      <c r="HI722" s="13"/>
      <c r="HJ722" s="13"/>
      <c r="HK722" s="13"/>
      <c r="HL722" s="13"/>
      <c r="HM722" s="13"/>
      <c r="HN722" s="13"/>
      <c r="HO722" s="13"/>
      <c r="HP722" s="13"/>
      <c r="HQ722" s="13"/>
      <c r="HR722" s="13"/>
      <c r="HS722" s="13"/>
      <c r="HT722" s="13"/>
      <c r="HU722" s="13"/>
      <c r="HV722" s="13"/>
      <c r="HW722" s="13"/>
      <c r="HX722" s="13"/>
      <c r="HY722" s="13"/>
      <c r="HZ722" s="13"/>
      <c r="IA722" s="13"/>
      <c r="IB722" s="13"/>
      <c r="IC722" s="13"/>
      <c r="ID722" s="13"/>
      <c r="IE722" s="13"/>
      <c r="IF722" s="13"/>
      <c r="IG722" s="13"/>
      <c r="IH722" s="13"/>
      <c r="II722" s="13"/>
      <c r="IJ722" s="13"/>
      <c r="IK722" s="13"/>
      <c r="IL722" s="13"/>
      <c r="IM722" s="13"/>
      <c r="IN722" s="13"/>
      <c r="IO722" s="13"/>
      <c r="IP722" s="13"/>
      <c r="IQ722" s="13"/>
      <c r="IR722" s="13"/>
      <c r="IS722" s="13"/>
      <c r="IT722" s="13"/>
      <c r="IU722" s="13"/>
      <c r="IV722" s="13"/>
    </row>
    <row r="723" spans="1:256" s="14" customFormat="1" ht="48" customHeight="1" x14ac:dyDescent="0.25">
      <c r="A723" s="360"/>
      <c r="B723" s="250"/>
      <c r="C723" s="206"/>
      <c r="D723" s="206"/>
      <c r="E723" s="135" t="s">
        <v>243</v>
      </c>
      <c r="F723" s="115" t="s">
        <v>108</v>
      </c>
      <c r="G723" s="144" t="s">
        <v>1355</v>
      </c>
      <c r="H723" s="208"/>
      <c r="I723" s="208"/>
      <c r="J723" s="208"/>
      <c r="K723" s="208"/>
      <c r="L723" s="208"/>
      <c r="M723" s="208"/>
      <c r="N723" s="209"/>
      <c r="O723" s="19"/>
      <c r="P723" s="19"/>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3"/>
      <c r="DK723" s="13"/>
      <c r="DL723" s="13"/>
      <c r="DM723" s="13"/>
      <c r="DN723" s="13"/>
      <c r="DO723" s="13"/>
      <c r="DP723" s="13"/>
      <c r="DQ723" s="13"/>
      <c r="DR723" s="13"/>
      <c r="DS723" s="13"/>
      <c r="DT723" s="13"/>
      <c r="DU723" s="13"/>
      <c r="DV723" s="13"/>
      <c r="DW723" s="13"/>
      <c r="DX723" s="13"/>
      <c r="DY723" s="13"/>
      <c r="DZ723" s="13"/>
      <c r="EA723" s="13"/>
      <c r="EB723" s="13"/>
      <c r="EC723" s="13"/>
      <c r="ED723" s="13"/>
      <c r="EE723" s="13"/>
      <c r="EF723" s="13"/>
      <c r="EG723" s="13"/>
      <c r="EH723" s="13"/>
      <c r="EI723" s="13"/>
      <c r="EJ723" s="13"/>
      <c r="EK723" s="13"/>
      <c r="EL723" s="13"/>
      <c r="EM723" s="13"/>
      <c r="EN723" s="13"/>
      <c r="EO723" s="13"/>
      <c r="EP723" s="13"/>
      <c r="EQ723" s="13"/>
      <c r="ER723" s="13"/>
      <c r="ES723" s="13"/>
      <c r="ET723" s="13"/>
      <c r="EU723" s="13"/>
      <c r="EV723" s="13"/>
      <c r="EW723" s="13"/>
      <c r="EX723" s="13"/>
      <c r="EY723" s="13"/>
      <c r="EZ723" s="13"/>
      <c r="FA723" s="13"/>
      <c r="FB723" s="13"/>
      <c r="FC723" s="13"/>
      <c r="FD723" s="13"/>
      <c r="FE723" s="13"/>
      <c r="FF723" s="13"/>
      <c r="FG723" s="13"/>
      <c r="FH723" s="13"/>
      <c r="FI723" s="13"/>
      <c r="FJ723" s="13"/>
      <c r="FK723" s="13"/>
      <c r="FL723" s="13"/>
      <c r="FM723" s="13"/>
      <c r="FN723" s="13"/>
      <c r="FO723" s="13"/>
      <c r="FP723" s="13"/>
      <c r="FQ723" s="13"/>
      <c r="FR723" s="13"/>
      <c r="FS723" s="13"/>
      <c r="FT723" s="13"/>
      <c r="FU723" s="13"/>
      <c r="FV723" s="13"/>
      <c r="FW723" s="13"/>
      <c r="FX723" s="13"/>
      <c r="FY723" s="13"/>
      <c r="FZ723" s="13"/>
      <c r="GA723" s="13"/>
      <c r="GB723" s="13"/>
      <c r="GC723" s="13"/>
      <c r="GD723" s="13"/>
      <c r="GE723" s="13"/>
      <c r="GF723" s="13"/>
      <c r="GG723" s="13"/>
      <c r="GH723" s="13"/>
      <c r="GI723" s="13"/>
      <c r="GJ723" s="13"/>
      <c r="GK723" s="13"/>
      <c r="GL723" s="13"/>
      <c r="GM723" s="13"/>
      <c r="GN723" s="13"/>
      <c r="GO723" s="13"/>
      <c r="GP723" s="13"/>
      <c r="GQ723" s="13"/>
      <c r="GR723" s="13"/>
      <c r="GS723" s="13"/>
      <c r="GT723" s="13"/>
      <c r="GU723" s="13"/>
      <c r="GV723" s="13"/>
      <c r="GW723" s="13"/>
      <c r="GX723" s="13"/>
      <c r="GY723" s="13"/>
      <c r="GZ723" s="13"/>
      <c r="HA723" s="13"/>
      <c r="HB723" s="13"/>
      <c r="HC723" s="13"/>
      <c r="HD723" s="13"/>
      <c r="HE723" s="13"/>
      <c r="HF723" s="13"/>
      <c r="HG723" s="13"/>
      <c r="HH723" s="13"/>
      <c r="HI723" s="13"/>
      <c r="HJ723" s="13"/>
      <c r="HK723" s="13"/>
      <c r="HL723" s="13"/>
      <c r="HM723" s="13"/>
      <c r="HN723" s="13"/>
      <c r="HO723" s="13"/>
      <c r="HP723" s="13"/>
      <c r="HQ723" s="13"/>
      <c r="HR723" s="13"/>
      <c r="HS723" s="13"/>
      <c r="HT723" s="13"/>
      <c r="HU723" s="13"/>
      <c r="HV723" s="13"/>
      <c r="HW723" s="13"/>
      <c r="HX723" s="13"/>
      <c r="HY723" s="13"/>
      <c r="HZ723" s="13"/>
      <c r="IA723" s="13"/>
      <c r="IB723" s="13"/>
      <c r="IC723" s="13"/>
      <c r="ID723" s="13"/>
      <c r="IE723" s="13"/>
      <c r="IF723" s="13"/>
      <c r="IG723" s="13"/>
      <c r="IH723" s="13"/>
      <c r="II723" s="13"/>
      <c r="IJ723" s="13"/>
      <c r="IK723" s="13"/>
      <c r="IL723" s="13"/>
      <c r="IM723" s="13"/>
      <c r="IN723" s="13"/>
      <c r="IO723" s="13"/>
      <c r="IP723" s="13"/>
      <c r="IQ723" s="13"/>
      <c r="IR723" s="13"/>
      <c r="IS723" s="13"/>
      <c r="IT723" s="13"/>
      <c r="IU723" s="13"/>
      <c r="IV723" s="13"/>
    </row>
    <row r="724" spans="1:256" s="14" customFormat="1" ht="36" customHeight="1" x14ac:dyDescent="0.25">
      <c r="A724" s="360"/>
      <c r="B724" s="250"/>
      <c r="C724" s="180" t="s">
        <v>1254</v>
      </c>
      <c r="D724" s="245">
        <v>113</v>
      </c>
      <c r="E724" s="135" t="s">
        <v>147</v>
      </c>
      <c r="F724" s="115" t="s">
        <v>115</v>
      </c>
      <c r="G724" s="115" t="s">
        <v>234</v>
      </c>
      <c r="H724" s="242">
        <v>2678</v>
      </c>
      <c r="I724" s="242">
        <v>2678</v>
      </c>
      <c r="J724" s="242">
        <v>31.8</v>
      </c>
      <c r="K724" s="242">
        <v>31.8</v>
      </c>
      <c r="L724" s="242">
        <v>31.8</v>
      </c>
      <c r="M724" s="242">
        <v>31.8</v>
      </c>
      <c r="N724" s="173" t="s">
        <v>171</v>
      </c>
      <c r="O724" s="19"/>
      <c r="P724" s="19"/>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3"/>
      <c r="DK724" s="13"/>
      <c r="DL724" s="13"/>
      <c r="DM724" s="13"/>
      <c r="DN724" s="13"/>
      <c r="DO724" s="13"/>
      <c r="DP724" s="13"/>
      <c r="DQ724" s="13"/>
      <c r="DR724" s="13"/>
      <c r="DS724" s="13"/>
      <c r="DT724" s="13"/>
      <c r="DU724" s="13"/>
      <c r="DV724" s="13"/>
      <c r="DW724" s="13"/>
      <c r="DX724" s="13"/>
      <c r="DY724" s="13"/>
      <c r="DZ724" s="13"/>
      <c r="EA724" s="13"/>
      <c r="EB724" s="13"/>
      <c r="EC724" s="13"/>
      <c r="ED724" s="13"/>
      <c r="EE724" s="13"/>
      <c r="EF724" s="13"/>
      <c r="EG724" s="13"/>
      <c r="EH724" s="13"/>
      <c r="EI724" s="13"/>
      <c r="EJ724" s="13"/>
      <c r="EK724" s="13"/>
      <c r="EL724" s="13"/>
      <c r="EM724" s="13"/>
      <c r="EN724" s="13"/>
      <c r="EO724" s="13"/>
      <c r="EP724" s="13"/>
      <c r="EQ724" s="13"/>
      <c r="ER724" s="13"/>
      <c r="ES724" s="13"/>
      <c r="ET724" s="13"/>
      <c r="EU724" s="13"/>
      <c r="EV724" s="13"/>
      <c r="EW724" s="13"/>
      <c r="EX724" s="13"/>
      <c r="EY724" s="13"/>
      <c r="EZ724" s="13"/>
      <c r="FA724" s="13"/>
      <c r="FB724" s="13"/>
      <c r="FC724" s="13"/>
      <c r="FD724" s="13"/>
      <c r="FE724" s="13"/>
      <c r="FF724" s="13"/>
      <c r="FG724" s="13"/>
      <c r="FH724" s="13"/>
      <c r="FI724" s="13"/>
      <c r="FJ724" s="13"/>
      <c r="FK724" s="13"/>
      <c r="FL724" s="13"/>
      <c r="FM724" s="13"/>
      <c r="FN724" s="13"/>
      <c r="FO724" s="13"/>
      <c r="FP724" s="13"/>
      <c r="FQ724" s="13"/>
      <c r="FR724" s="13"/>
      <c r="FS724" s="13"/>
      <c r="FT724" s="13"/>
      <c r="FU724" s="13"/>
      <c r="FV724" s="13"/>
      <c r="FW724" s="13"/>
      <c r="FX724" s="13"/>
      <c r="FY724" s="13"/>
      <c r="FZ724" s="13"/>
      <c r="GA724" s="13"/>
      <c r="GB724" s="13"/>
      <c r="GC724" s="13"/>
      <c r="GD724" s="13"/>
      <c r="GE724" s="13"/>
      <c r="GF724" s="13"/>
      <c r="GG724" s="13"/>
      <c r="GH724" s="13"/>
      <c r="GI724" s="13"/>
      <c r="GJ724" s="13"/>
      <c r="GK724" s="13"/>
      <c r="GL724" s="13"/>
      <c r="GM724" s="13"/>
      <c r="GN724" s="13"/>
      <c r="GO724" s="13"/>
      <c r="GP724" s="13"/>
      <c r="GQ724" s="13"/>
      <c r="GR724" s="13"/>
      <c r="GS724" s="13"/>
      <c r="GT724" s="13"/>
      <c r="GU724" s="13"/>
      <c r="GV724" s="13"/>
      <c r="GW724" s="13"/>
      <c r="GX724" s="13"/>
      <c r="GY724" s="13"/>
      <c r="GZ724" s="13"/>
      <c r="HA724" s="13"/>
      <c r="HB724" s="13"/>
      <c r="HC724" s="13"/>
      <c r="HD724" s="13"/>
      <c r="HE724" s="13"/>
      <c r="HF724" s="13"/>
      <c r="HG724" s="13"/>
      <c r="HH724" s="13"/>
      <c r="HI724" s="13"/>
      <c r="HJ724" s="13"/>
      <c r="HK724" s="13"/>
      <c r="HL724" s="13"/>
      <c r="HM724" s="13"/>
      <c r="HN724" s="13"/>
      <c r="HO724" s="13"/>
      <c r="HP724" s="13"/>
      <c r="HQ724" s="13"/>
      <c r="HR724" s="13"/>
      <c r="HS724" s="13"/>
      <c r="HT724" s="13"/>
      <c r="HU724" s="13"/>
      <c r="HV724" s="13"/>
      <c r="HW724" s="13"/>
      <c r="HX724" s="13"/>
      <c r="HY724" s="13"/>
      <c r="HZ724" s="13"/>
      <c r="IA724" s="13"/>
      <c r="IB724" s="13"/>
      <c r="IC724" s="13"/>
      <c r="ID724" s="13"/>
      <c r="IE724" s="13"/>
      <c r="IF724" s="13"/>
      <c r="IG724" s="13"/>
      <c r="IH724" s="13"/>
      <c r="II724" s="13"/>
      <c r="IJ724" s="13"/>
      <c r="IK724" s="13"/>
      <c r="IL724" s="13"/>
      <c r="IM724" s="13"/>
      <c r="IN724" s="13"/>
      <c r="IO724" s="13"/>
      <c r="IP724" s="13"/>
      <c r="IQ724" s="13"/>
      <c r="IR724" s="13"/>
      <c r="IS724" s="13"/>
      <c r="IT724" s="13"/>
      <c r="IU724" s="13"/>
      <c r="IV724" s="13"/>
    </row>
    <row r="725" spans="1:256" s="14" customFormat="1" ht="36" customHeight="1" x14ac:dyDescent="0.25">
      <c r="A725" s="360"/>
      <c r="B725" s="250"/>
      <c r="C725" s="196"/>
      <c r="D725" s="246"/>
      <c r="E725" s="135" t="s">
        <v>470</v>
      </c>
      <c r="F725" s="115" t="s">
        <v>115</v>
      </c>
      <c r="G725" s="115" t="s">
        <v>249</v>
      </c>
      <c r="H725" s="243"/>
      <c r="I725" s="243"/>
      <c r="J725" s="243"/>
      <c r="K725" s="243"/>
      <c r="L725" s="243"/>
      <c r="M725" s="243"/>
      <c r="N725" s="174"/>
      <c r="O725" s="19"/>
      <c r="P725" s="19"/>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c r="DB725" s="13"/>
      <c r="DC725" s="13"/>
      <c r="DD725" s="13"/>
      <c r="DE725" s="13"/>
      <c r="DF725" s="13"/>
      <c r="DG725" s="13"/>
      <c r="DH725" s="13"/>
      <c r="DI725" s="13"/>
      <c r="DJ725" s="13"/>
      <c r="DK725" s="13"/>
      <c r="DL725" s="13"/>
      <c r="DM725" s="13"/>
      <c r="DN725" s="13"/>
      <c r="DO725" s="13"/>
      <c r="DP725" s="13"/>
      <c r="DQ725" s="13"/>
      <c r="DR725" s="13"/>
      <c r="DS725" s="13"/>
      <c r="DT725" s="13"/>
      <c r="DU725" s="13"/>
      <c r="DV725" s="13"/>
      <c r="DW725" s="13"/>
      <c r="DX725" s="13"/>
      <c r="DY725" s="13"/>
      <c r="DZ725" s="13"/>
      <c r="EA725" s="13"/>
      <c r="EB725" s="13"/>
      <c r="EC725" s="13"/>
      <c r="ED725" s="13"/>
      <c r="EE725" s="13"/>
      <c r="EF725" s="13"/>
      <c r="EG725" s="13"/>
      <c r="EH725" s="13"/>
      <c r="EI725" s="13"/>
      <c r="EJ725" s="13"/>
      <c r="EK725" s="13"/>
      <c r="EL725" s="13"/>
      <c r="EM725" s="13"/>
      <c r="EN725" s="13"/>
      <c r="EO725" s="13"/>
      <c r="EP725" s="13"/>
      <c r="EQ725" s="13"/>
      <c r="ER725" s="13"/>
      <c r="ES725" s="13"/>
      <c r="ET725" s="13"/>
      <c r="EU725" s="13"/>
      <c r="EV725" s="13"/>
      <c r="EW725" s="13"/>
      <c r="EX725" s="13"/>
      <c r="EY725" s="13"/>
      <c r="EZ725" s="13"/>
      <c r="FA725" s="13"/>
      <c r="FB725" s="13"/>
      <c r="FC725" s="13"/>
      <c r="FD725" s="13"/>
      <c r="FE725" s="13"/>
      <c r="FF725" s="13"/>
      <c r="FG725" s="13"/>
      <c r="FH725" s="13"/>
      <c r="FI725" s="13"/>
      <c r="FJ725" s="13"/>
      <c r="FK725" s="13"/>
      <c r="FL725" s="13"/>
      <c r="FM725" s="13"/>
      <c r="FN725" s="13"/>
      <c r="FO725" s="13"/>
      <c r="FP725" s="13"/>
      <c r="FQ725" s="13"/>
      <c r="FR725" s="13"/>
      <c r="FS725" s="13"/>
      <c r="FT725" s="13"/>
      <c r="FU725" s="13"/>
      <c r="FV725" s="13"/>
      <c r="FW725" s="13"/>
      <c r="FX725" s="13"/>
      <c r="FY725" s="13"/>
      <c r="FZ725" s="13"/>
      <c r="GA725" s="13"/>
      <c r="GB725" s="13"/>
      <c r="GC725" s="13"/>
      <c r="GD725" s="13"/>
      <c r="GE725" s="13"/>
      <c r="GF725" s="13"/>
      <c r="GG725" s="13"/>
      <c r="GH725" s="13"/>
      <c r="GI725" s="13"/>
      <c r="GJ725" s="13"/>
      <c r="GK725" s="13"/>
      <c r="GL725" s="13"/>
      <c r="GM725" s="13"/>
      <c r="GN725" s="13"/>
      <c r="GO725" s="13"/>
      <c r="GP725" s="13"/>
      <c r="GQ725" s="13"/>
      <c r="GR725" s="13"/>
      <c r="GS725" s="13"/>
      <c r="GT725" s="13"/>
      <c r="GU725" s="13"/>
      <c r="GV725" s="13"/>
      <c r="GW725" s="13"/>
      <c r="GX725" s="13"/>
      <c r="GY725" s="13"/>
      <c r="GZ725" s="13"/>
      <c r="HA725" s="13"/>
      <c r="HB725" s="13"/>
      <c r="HC725" s="13"/>
      <c r="HD725" s="13"/>
      <c r="HE725" s="13"/>
      <c r="HF725" s="13"/>
      <c r="HG725" s="13"/>
      <c r="HH725" s="13"/>
      <c r="HI725" s="13"/>
      <c r="HJ725" s="13"/>
      <c r="HK725" s="13"/>
      <c r="HL725" s="13"/>
      <c r="HM725" s="13"/>
      <c r="HN725" s="13"/>
      <c r="HO725" s="13"/>
      <c r="HP725" s="13"/>
      <c r="HQ725" s="13"/>
      <c r="HR725" s="13"/>
      <c r="HS725" s="13"/>
      <c r="HT725" s="13"/>
      <c r="HU725" s="13"/>
      <c r="HV725" s="13"/>
      <c r="HW725" s="13"/>
      <c r="HX725" s="13"/>
      <c r="HY725" s="13"/>
      <c r="HZ725" s="13"/>
      <c r="IA725" s="13"/>
      <c r="IB725" s="13"/>
      <c r="IC725" s="13"/>
      <c r="ID725" s="13"/>
      <c r="IE725" s="13"/>
      <c r="IF725" s="13"/>
      <c r="IG725" s="13"/>
      <c r="IH725" s="13"/>
      <c r="II725" s="13"/>
      <c r="IJ725" s="13"/>
      <c r="IK725" s="13"/>
      <c r="IL725" s="13"/>
      <c r="IM725" s="13"/>
      <c r="IN725" s="13"/>
      <c r="IO725" s="13"/>
      <c r="IP725" s="13"/>
      <c r="IQ725" s="13"/>
      <c r="IR725" s="13"/>
      <c r="IS725" s="13"/>
      <c r="IT725" s="13"/>
      <c r="IU725" s="13"/>
      <c r="IV725" s="13"/>
    </row>
    <row r="726" spans="1:256" s="14" customFormat="1" ht="49.9" customHeight="1" x14ac:dyDescent="0.25">
      <c r="A726" s="360"/>
      <c r="B726" s="250"/>
      <c r="C726" s="196"/>
      <c r="D726" s="246"/>
      <c r="E726" s="135" t="s">
        <v>243</v>
      </c>
      <c r="F726" s="115" t="s">
        <v>108</v>
      </c>
      <c r="G726" s="144" t="s">
        <v>1355</v>
      </c>
      <c r="H726" s="243"/>
      <c r="I726" s="243"/>
      <c r="J726" s="243"/>
      <c r="K726" s="243"/>
      <c r="L726" s="243"/>
      <c r="M726" s="243"/>
      <c r="N726" s="174"/>
      <c r="O726" s="19"/>
      <c r="P726" s="19"/>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c r="EF726" s="13"/>
      <c r="EG726" s="13"/>
      <c r="EH726" s="13"/>
      <c r="EI726" s="13"/>
      <c r="EJ726" s="13"/>
      <c r="EK726" s="13"/>
      <c r="EL726" s="13"/>
      <c r="EM726" s="13"/>
      <c r="EN726" s="13"/>
      <c r="EO726" s="13"/>
      <c r="EP726" s="13"/>
      <c r="EQ726" s="13"/>
      <c r="ER726" s="13"/>
      <c r="ES726" s="13"/>
      <c r="ET726" s="13"/>
      <c r="EU726" s="13"/>
      <c r="EV726" s="13"/>
      <c r="EW726" s="13"/>
      <c r="EX726" s="13"/>
      <c r="EY726" s="13"/>
      <c r="EZ726" s="13"/>
      <c r="FA726" s="13"/>
      <c r="FB726" s="13"/>
      <c r="FC726" s="13"/>
      <c r="FD726" s="13"/>
      <c r="FE726" s="13"/>
      <c r="FF726" s="13"/>
      <c r="FG726" s="13"/>
      <c r="FH726" s="13"/>
      <c r="FI726" s="13"/>
      <c r="FJ726" s="13"/>
      <c r="FK726" s="13"/>
      <c r="FL726" s="13"/>
      <c r="FM726" s="13"/>
      <c r="FN726" s="13"/>
      <c r="FO726" s="13"/>
      <c r="FP726" s="13"/>
      <c r="FQ726" s="13"/>
      <c r="FR726" s="13"/>
      <c r="FS726" s="13"/>
      <c r="FT726" s="13"/>
      <c r="FU726" s="13"/>
      <c r="FV726" s="13"/>
      <c r="FW726" s="13"/>
      <c r="FX726" s="13"/>
      <c r="FY726" s="13"/>
      <c r="FZ726" s="13"/>
      <c r="GA726" s="13"/>
      <c r="GB726" s="13"/>
      <c r="GC726" s="13"/>
      <c r="GD726" s="13"/>
      <c r="GE726" s="13"/>
      <c r="GF726" s="13"/>
      <c r="GG726" s="13"/>
      <c r="GH726" s="13"/>
      <c r="GI726" s="13"/>
      <c r="GJ726" s="13"/>
      <c r="GK726" s="13"/>
      <c r="GL726" s="13"/>
      <c r="GM726" s="13"/>
      <c r="GN726" s="13"/>
      <c r="GO726" s="13"/>
      <c r="GP726" s="13"/>
      <c r="GQ726" s="13"/>
      <c r="GR726" s="13"/>
      <c r="GS726" s="13"/>
      <c r="GT726" s="13"/>
      <c r="GU726" s="13"/>
      <c r="GV726" s="13"/>
      <c r="GW726" s="13"/>
      <c r="GX726" s="13"/>
      <c r="GY726" s="13"/>
      <c r="GZ726" s="13"/>
      <c r="HA726" s="13"/>
      <c r="HB726" s="13"/>
      <c r="HC726" s="13"/>
      <c r="HD726" s="13"/>
      <c r="HE726" s="13"/>
      <c r="HF726" s="13"/>
      <c r="HG726" s="13"/>
      <c r="HH726" s="13"/>
      <c r="HI726" s="13"/>
      <c r="HJ726" s="13"/>
      <c r="HK726" s="13"/>
      <c r="HL726" s="13"/>
      <c r="HM726" s="13"/>
      <c r="HN726" s="13"/>
      <c r="HO726" s="13"/>
      <c r="HP726" s="13"/>
      <c r="HQ726" s="13"/>
      <c r="HR726" s="13"/>
      <c r="HS726" s="13"/>
      <c r="HT726" s="13"/>
      <c r="HU726" s="13"/>
      <c r="HV726" s="13"/>
      <c r="HW726" s="13"/>
      <c r="HX726" s="13"/>
      <c r="HY726" s="13"/>
      <c r="HZ726" s="13"/>
      <c r="IA726" s="13"/>
      <c r="IB726" s="13"/>
      <c r="IC726" s="13"/>
      <c r="ID726" s="13"/>
      <c r="IE726" s="13"/>
      <c r="IF726" s="13"/>
      <c r="IG726" s="13"/>
      <c r="IH726" s="13"/>
      <c r="II726" s="13"/>
      <c r="IJ726" s="13"/>
      <c r="IK726" s="13"/>
      <c r="IL726" s="13"/>
      <c r="IM726" s="13"/>
      <c r="IN726" s="13"/>
      <c r="IO726" s="13"/>
      <c r="IP726" s="13"/>
      <c r="IQ726" s="13"/>
      <c r="IR726" s="13"/>
      <c r="IS726" s="13"/>
      <c r="IT726" s="13"/>
      <c r="IU726" s="13"/>
      <c r="IV726" s="13"/>
    </row>
    <row r="727" spans="1:256" s="14" customFormat="1" ht="49.15" customHeight="1" x14ac:dyDescent="0.25">
      <c r="A727" s="360"/>
      <c r="B727" s="250"/>
      <c r="C727" s="196"/>
      <c r="D727" s="246"/>
      <c r="E727" s="148" t="s">
        <v>1402</v>
      </c>
      <c r="F727" s="115" t="s">
        <v>115</v>
      </c>
      <c r="G727" s="144" t="s">
        <v>682</v>
      </c>
      <c r="H727" s="243"/>
      <c r="I727" s="243"/>
      <c r="J727" s="243"/>
      <c r="K727" s="243"/>
      <c r="L727" s="243"/>
      <c r="M727" s="243"/>
      <c r="N727" s="174"/>
      <c r="O727" s="19"/>
      <c r="P727" s="19"/>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3"/>
      <c r="DK727" s="13"/>
      <c r="DL727" s="13"/>
      <c r="DM727" s="13"/>
      <c r="DN727" s="13"/>
      <c r="DO727" s="13"/>
      <c r="DP727" s="13"/>
      <c r="DQ727" s="13"/>
      <c r="DR727" s="13"/>
      <c r="DS727" s="13"/>
      <c r="DT727" s="13"/>
      <c r="DU727" s="13"/>
      <c r="DV727" s="13"/>
      <c r="DW727" s="13"/>
      <c r="DX727" s="13"/>
      <c r="DY727" s="13"/>
      <c r="DZ727" s="13"/>
      <c r="EA727" s="13"/>
      <c r="EB727" s="13"/>
      <c r="EC727" s="13"/>
      <c r="ED727" s="13"/>
      <c r="EE727" s="13"/>
      <c r="EF727" s="13"/>
      <c r="EG727" s="13"/>
      <c r="EH727" s="13"/>
      <c r="EI727" s="13"/>
      <c r="EJ727" s="13"/>
      <c r="EK727" s="13"/>
      <c r="EL727" s="13"/>
      <c r="EM727" s="13"/>
      <c r="EN727" s="13"/>
      <c r="EO727" s="13"/>
      <c r="EP727" s="13"/>
      <c r="EQ727" s="13"/>
      <c r="ER727" s="13"/>
      <c r="ES727" s="13"/>
      <c r="ET727" s="13"/>
      <c r="EU727" s="13"/>
      <c r="EV727" s="13"/>
      <c r="EW727" s="13"/>
      <c r="EX727" s="13"/>
      <c r="EY727" s="13"/>
      <c r="EZ727" s="13"/>
      <c r="FA727" s="13"/>
      <c r="FB727" s="13"/>
      <c r="FC727" s="13"/>
      <c r="FD727" s="13"/>
      <c r="FE727" s="13"/>
      <c r="FF727" s="13"/>
      <c r="FG727" s="13"/>
      <c r="FH727" s="13"/>
      <c r="FI727" s="13"/>
      <c r="FJ727" s="13"/>
      <c r="FK727" s="13"/>
      <c r="FL727" s="13"/>
      <c r="FM727" s="13"/>
      <c r="FN727" s="13"/>
      <c r="FO727" s="13"/>
      <c r="FP727" s="13"/>
      <c r="FQ727" s="13"/>
      <c r="FR727" s="13"/>
      <c r="FS727" s="13"/>
      <c r="FT727" s="13"/>
      <c r="FU727" s="13"/>
      <c r="FV727" s="13"/>
      <c r="FW727" s="13"/>
      <c r="FX727" s="13"/>
      <c r="FY727" s="13"/>
      <c r="FZ727" s="13"/>
      <c r="GA727" s="13"/>
      <c r="GB727" s="13"/>
      <c r="GC727" s="13"/>
      <c r="GD727" s="13"/>
      <c r="GE727" s="13"/>
      <c r="GF727" s="13"/>
      <c r="GG727" s="13"/>
      <c r="GH727" s="13"/>
      <c r="GI727" s="13"/>
      <c r="GJ727" s="13"/>
      <c r="GK727" s="13"/>
      <c r="GL727" s="13"/>
      <c r="GM727" s="13"/>
      <c r="GN727" s="13"/>
      <c r="GO727" s="13"/>
      <c r="GP727" s="13"/>
      <c r="GQ727" s="13"/>
      <c r="GR727" s="13"/>
      <c r="GS727" s="13"/>
      <c r="GT727" s="13"/>
      <c r="GU727" s="13"/>
      <c r="GV727" s="13"/>
      <c r="GW727" s="13"/>
      <c r="GX727" s="13"/>
      <c r="GY727" s="13"/>
      <c r="GZ727" s="13"/>
      <c r="HA727" s="13"/>
      <c r="HB727" s="13"/>
      <c r="HC727" s="13"/>
      <c r="HD727" s="13"/>
      <c r="HE727" s="13"/>
      <c r="HF727" s="13"/>
      <c r="HG727" s="13"/>
      <c r="HH727" s="13"/>
      <c r="HI727" s="13"/>
      <c r="HJ727" s="13"/>
      <c r="HK727" s="13"/>
      <c r="HL727" s="13"/>
      <c r="HM727" s="13"/>
      <c r="HN727" s="13"/>
      <c r="HO727" s="13"/>
      <c r="HP727" s="13"/>
      <c r="HQ727" s="13"/>
      <c r="HR727" s="13"/>
      <c r="HS727" s="13"/>
      <c r="HT727" s="13"/>
      <c r="HU727" s="13"/>
      <c r="HV727" s="13"/>
      <c r="HW727" s="13"/>
      <c r="HX727" s="13"/>
      <c r="HY727" s="13"/>
      <c r="HZ727" s="13"/>
      <c r="IA727" s="13"/>
      <c r="IB727" s="13"/>
      <c r="IC727" s="13"/>
      <c r="ID727" s="13"/>
      <c r="IE727" s="13"/>
      <c r="IF727" s="13"/>
      <c r="IG727" s="13"/>
      <c r="IH727" s="13"/>
      <c r="II727" s="13"/>
      <c r="IJ727" s="13"/>
      <c r="IK727" s="13"/>
      <c r="IL727" s="13"/>
      <c r="IM727" s="13"/>
      <c r="IN727" s="13"/>
      <c r="IO727" s="13"/>
      <c r="IP727" s="13"/>
      <c r="IQ727" s="13"/>
      <c r="IR727" s="13"/>
      <c r="IS727" s="13"/>
      <c r="IT727" s="13"/>
      <c r="IU727" s="13"/>
      <c r="IV727" s="13"/>
    </row>
    <row r="728" spans="1:256" s="14" customFormat="1" ht="29.45" customHeight="1" x14ac:dyDescent="0.25">
      <c r="A728" s="360"/>
      <c r="B728" s="250"/>
      <c r="C728" s="196"/>
      <c r="D728" s="246"/>
      <c r="E728" s="80" t="s">
        <v>1426</v>
      </c>
      <c r="F728" s="115" t="s">
        <v>115</v>
      </c>
      <c r="G728" s="152" t="s">
        <v>1427</v>
      </c>
      <c r="H728" s="243"/>
      <c r="I728" s="243"/>
      <c r="J728" s="243"/>
      <c r="K728" s="243"/>
      <c r="L728" s="243"/>
      <c r="M728" s="243"/>
      <c r="N728" s="174"/>
      <c r="O728" s="19"/>
      <c r="P728" s="19"/>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3"/>
      <c r="DK728" s="13"/>
      <c r="DL728" s="13"/>
      <c r="DM728" s="13"/>
      <c r="DN728" s="13"/>
      <c r="DO728" s="13"/>
      <c r="DP728" s="13"/>
      <c r="DQ728" s="13"/>
      <c r="DR728" s="13"/>
      <c r="DS728" s="13"/>
      <c r="DT728" s="13"/>
      <c r="DU728" s="13"/>
      <c r="DV728" s="13"/>
      <c r="DW728" s="13"/>
      <c r="DX728" s="13"/>
      <c r="DY728" s="13"/>
      <c r="DZ728" s="13"/>
      <c r="EA728" s="13"/>
      <c r="EB728" s="13"/>
      <c r="EC728" s="13"/>
      <c r="ED728" s="13"/>
      <c r="EE728" s="13"/>
      <c r="EF728" s="13"/>
      <c r="EG728" s="13"/>
      <c r="EH728" s="13"/>
      <c r="EI728" s="13"/>
      <c r="EJ728" s="13"/>
      <c r="EK728" s="13"/>
      <c r="EL728" s="13"/>
      <c r="EM728" s="13"/>
      <c r="EN728" s="13"/>
      <c r="EO728" s="13"/>
      <c r="EP728" s="13"/>
      <c r="EQ728" s="13"/>
      <c r="ER728" s="13"/>
      <c r="ES728" s="13"/>
      <c r="ET728" s="13"/>
      <c r="EU728" s="13"/>
      <c r="EV728" s="13"/>
      <c r="EW728" s="13"/>
      <c r="EX728" s="13"/>
      <c r="EY728" s="13"/>
      <c r="EZ728" s="13"/>
      <c r="FA728" s="13"/>
      <c r="FB728" s="13"/>
      <c r="FC728" s="13"/>
      <c r="FD728" s="13"/>
      <c r="FE728" s="13"/>
      <c r="FF728" s="13"/>
      <c r="FG728" s="13"/>
      <c r="FH728" s="13"/>
      <c r="FI728" s="13"/>
      <c r="FJ728" s="13"/>
      <c r="FK728" s="13"/>
      <c r="FL728" s="13"/>
      <c r="FM728" s="13"/>
      <c r="FN728" s="13"/>
      <c r="FO728" s="13"/>
      <c r="FP728" s="13"/>
      <c r="FQ728" s="13"/>
      <c r="FR728" s="13"/>
      <c r="FS728" s="13"/>
      <c r="FT728" s="13"/>
      <c r="FU728" s="13"/>
      <c r="FV728" s="13"/>
      <c r="FW728" s="13"/>
      <c r="FX728" s="13"/>
      <c r="FY728" s="13"/>
      <c r="FZ728" s="13"/>
      <c r="GA728" s="13"/>
      <c r="GB728" s="13"/>
      <c r="GC728" s="13"/>
      <c r="GD728" s="13"/>
      <c r="GE728" s="13"/>
      <c r="GF728" s="13"/>
      <c r="GG728" s="13"/>
      <c r="GH728" s="13"/>
      <c r="GI728" s="13"/>
      <c r="GJ728" s="13"/>
      <c r="GK728" s="13"/>
      <c r="GL728" s="13"/>
      <c r="GM728" s="13"/>
      <c r="GN728" s="13"/>
      <c r="GO728" s="13"/>
      <c r="GP728" s="13"/>
      <c r="GQ728" s="13"/>
      <c r="GR728" s="13"/>
      <c r="GS728" s="13"/>
      <c r="GT728" s="13"/>
      <c r="GU728" s="13"/>
      <c r="GV728" s="13"/>
      <c r="GW728" s="13"/>
      <c r="GX728" s="13"/>
      <c r="GY728" s="13"/>
      <c r="GZ728" s="13"/>
      <c r="HA728" s="13"/>
      <c r="HB728" s="13"/>
      <c r="HC728" s="13"/>
      <c r="HD728" s="13"/>
      <c r="HE728" s="13"/>
      <c r="HF728" s="13"/>
      <c r="HG728" s="13"/>
      <c r="HH728" s="13"/>
      <c r="HI728" s="13"/>
      <c r="HJ728" s="13"/>
      <c r="HK728" s="13"/>
      <c r="HL728" s="13"/>
      <c r="HM728" s="13"/>
      <c r="HN728" s="13"/>
      <c r="HO728" s="13"/>
      <c r="HP728" s="13"/>
      <c r="HQ728" s="13"/>
      <c r="HR728" s="13"/>
      <c r="HS728" s="13"/>
      <c r="HT728" s="13"/>
      <c r="HU728" s="13"/>
      <c r="HV728" s="13"/>
      <c r="HW728" s="13"/>
      <c r="HX728" s="13"/>
      <c r="HY728" s="13"/>
      <c r="HZ728" s="13"/>
      <c r="IA728" s="13"/>
      <c r="IB728" s="13"/>
      <c r="IC728" s="13"/>
      <c r="ID728" s="13"/>
      <c r="IE728" s="13"/>
      <c r="IF728" s="13"/>
      <c r="IG728" s="13"/>
      <c r="IH728" s="13"/>
      <c r="II728" s="13"/>
      <c r="IJ728" s="13"/>
      <c r="IK728" s="13"/>
      <c r="IL728" s="13"/>
      <c r="IM728" s="13"/>
      <c r="IN728" s="13"/>
      <c r="IO728" s="13"/>
      <c r="IP728" s="13"/>
      <c r="IQ728" s="13"/>
      <c r="IR728" s="13"/>
      <c r="IS728" s="13"/>
      <c r="IT728" s="13"/>
      <c r="IU728" s="13"/>
      <c r="IV728" s="13"/>
    </row>
    <row r="729" spans="1:256" s="14" customFormat="1" ht="33" customHeight="1" x14ac:dyDescent="0.25">
      <c r="A729" s="360"/>
      <c r="B729" s="250"/>
      <c r="C729" s="181"/>
      <c r="D729" s="247"/>
      <c r="E729" s="80" t="s">
        <v>629</v>
      </c>
      <c r="F729" s="115" t="s">
        <v>115</v>
      </c>
      <c r="G729" s="152" t="s">
        <v>628</v>
      </c>
      <c r="H729" s="244"/>
      <c r="I729" s="244"/>
      <c r="J729" s="244"/>
      <c r="K729" s="244"/>
      <c r="L729" s="244"/>
      <c r="M729" s="244"/>
      <c r="N729" s="175"/>
      <c r="O729" s="19"/>
      <c r="P729" s="19"/>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c r="EF729" s="13"/>
      <c r="EG729" s="13"/>
      <c r="EH729" s="13"/>
      <c r="EI729" s="13"/>
      <c r="EJ729" s="13"/>
      <c r="EK729" s="13"/>
      <c r="EL729" s="13"/>
      <c r="EM729" s="13"/>
      <c r="EN729" s="13"/>
      <c r="EO729" s="13"/>
      <c r="EP729" s="13"/>
      <c r="EQ729" s="13"/>
      <c r="ER729" s="13"/>
      <c r="ES729" s="13"/>
      <c r="ET729" s="13"/>
      <c r="EU729" s="13"/>
      <c r="EV729" s="13"/>
      <c r="EW729" s="13"/>
      <c r="EX729" s="13"/>
      <c r="EY729" s="13"/>
      <c r="EZ729" s="13"/>
      <c r="FA729" s="13"/>
      <c r="FB729" s="13"/>
      <c r="FC729" s="13"/>
      <c r="FD729" s="13"/>
      <c r="FE729" s="13"/>
      <c r="FF729" s="13"/>
      <c r="FG729" s="13"/>
      <c r="FH729" s="13"/>
      <c r="FI729" s="13"/>
      <c r="FJ729" s="13"/>
      <c r="FK729" s="13"/>
      <c r="FL729" s="13"/>
      <c r="FM729" s="13"/>
      <c r="FN729" s="13"/>
      <c r="FO729" s="13"/>
      <c r="FP729" s="13"/>
      <c r="FQ729" s="13"/>
      <c r="FR729" s="13"/>
      <c r="FS729" s="13"/>
      <c r="FT729" s="13"/>
      <c r="FU729" s="13"/>
      <c r="FV729" s="13"/>
      <c r="FW729" s="13"/>
      <c r="FX729" s="13"/>
      <c r="FY729" s="13"/>
      <c r="FZ729" s="13"/>
      <c r="GA729" s="13"/>
      <c r="GB729" s="13"/>
      <c r="GC729" s="13"/>
      <c r="GD729" s="13"/>
      <c r="GE729" s="13"/>
      <c r="GF729" s="13"/>
      <c r="GG729" s="13"/>
      <c r="GH729" s="13"/>
      <c r="GI729" s="13"/>
      <c r="GJ729" s="13"/>
      <c r="GK729" s="13"/>
      <c r="GL729" s="13"/>
      <c r="GM729" s="13"/>
      <c r="GN729" s="13"/>
      <c r="GO729" s="13"/>
      <c r="GP729" s="13"/>
      <c r="GQ729" s="13"/>
      <c r="GR729" s="13"/>
      <c r="GS729" s="13"/>
      <c r="GT729" s="13"/>
      <c r="GU729" s="13"/>
      <c r="GV729" s="13"/>
      <c r="GW729" s="13"/>
      <c r="GX729" s="13"/>
      <c r="GY729" s="13"/>
      <c r="GZ729" s="13"/>
      <c r="HA729" s="13"/>
      <c r="HB729" s="13"/>
      <c r="HC729" s="13"/>
      <c r="HD729" s="13"/>
      <c r="HE729" s="13"/>
      <c r="HF729" s="13"/>
      <c r="HG729" s="13"/>
      <c r="HH729" s="13"/>
      <c r="HI729" s="13"/>
      <c r="HJ729" s="13"/>
      <c r="HK729" s="13"/>
      <c r="HL729" s="13"/>
      <c r="HM729" s="13"/>
      <c r="HN729" s="13"/>
      <c r="HO729" s="13"/>
      <c r="HP729" s="13"/>
      <c r="HQ729" s="13"/>
      <c r="HR729" s="13"/>
      <c r="HS729" s="13"/>
      <c r="HT729" s="13"/>
      <c r="HU729" s="13"/>
      <c r="HV729" s="13"/>
      <c r="HW729" s="13"/>
      <c r="HX729" s="13"/>
      <c r="HY729" s="13"/>
      <c r="HZ729" s="13"/>
      <c r="IA729" s="13"/>
      <c r="IB729" s="13"/>
      <c r="IC729" s="13"/>
      <c r="ID729" s="13"/>
      <c r="IE729" s="13"/>
      <c r="IF729" s="13"/>
      <c r="IG729" s="13"/>
      <c r="IH729" s="13"/>
      <c r="II729" s="13"/>
      <c r="IJ729" s="13"/>
      <c r="IK729" s="13"/>
      <c r="IL729" s="13"/>
      <c r="IM729" s="13"/>
      <c r="IN729" s="13"/>
      <c r="IO729" s="13"/>
      <c r="IP729" s="13"/>
      <c r="IQ729" s="13"/>
      <c r="IR729" s="13"/>
      <c r="IS729" s="13"/>
      <c r="IT729" s="13"/>
      <c r="IU729" s="13"/>
      <c r="IV729" s="13"/>
    </row>
    <row r="730" spans="1:256" s="14" customFormat="1" ht="36" customHeight="1" x14ac:dyDescent="0.25">
      <c r="A730" s="360"/>
      <c r="B730" s="250"/>
      <c r="C730" s="180" t="s">
        <v>1255</v>
      </c>
      <c r="D730" s="187" t="s">
        <v>87</v>
      </c>
      <c r="E730" s="127" t="s">
        <v>148</v>
      </c>
      <c r="F730" s="97" t="s">
        <v>115</v>
      </c>
      <c r="G730" s="69" t="s">
        <v>242</v>
      </c>
      <c r="H730" s="170">
        <v>228.2</v>
      </c>
      <c r="I730" s="170">
        <v>228.2</v>
      </c>
      <c r="J730" s="170">
        <v>0</v>
      </c>
      <c r="K730" s="242">
        <v>0</v>
      </c>
      <c r="L730" s="170">
        <v>0</v>
      </c>
      <c r="M730" s="242">
        <v>0</v>
      </c>
      <c r="N730" s="173" t="s">
        <v>1129</v>
      </c>
      <c r="O730" s="19"/>
      <c r="P730" s="19"/>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c r="EY730" s="13"/>
      <c r="EZ730" s="13"/>
      <c r="FA730" s="13"/>
      <c r="FB730" s="13"/>
      <c r="FC730" s="13"/>
      <c r="FD730" s="13"/>
      <c r="FE730" s="13"/>
      <c r="FF730" s="13"/>
      <c r="FG730" s="13"/>
      <c r="FH730" s="13"/>
      <c r="FI730" s="13"/>
      <c r="FJ730" s="13"/>
      <c r="FK730" s="13"/>
      <c r="FL730" s="13"/>
      <c r="FM730" s="13"/>
      <c r="FN730" s="13"/>
      <c r="FO730" s="13"/>
      <c r="FP730" s="13"/>
      <c r="FQ730" s="13"/>
      <c r="FR730" s="13"/>
      <c r="FS730" s="13"/>
      <c r="FT730" s="13"/>
      <c r="FU730" s="13"/>
      <c r="FV730" s="13"/>
      <c r="FW730" s="13"/>
      <c r="FX730" s="13"/>
      <c r="FY730" s="13"/>
      <c r="FZ730" s="13"/>
      <c r="GA730" s="13"/>
      <c r="GB730" s="13"/>
      <c r="GC730" s="13"/>
      <c r="GD730" s="13"/>
      <c r="GE730" s="13"/>
      <c r="GF730" s="13"/>
      <c r="GG730" s="13"/>
      <c r="GH730" s="13"/>
      <c r="GI730" s="13"/>
      <c r="GJ730" s="13"/>
      <c r="GK730" s="13"/>
      <c r="GL730" s="13"/>
      <c r="GM730" s="13"/>
      <c r="GN730" s="13"/>
      <c r="GO730" s="13"/>
      <c r="GP730" s="13"/>
      <c r="GQ730" s="13"/>
      <c r="GR730" s="13"/>
      <c r="GS730" s="13"/>
      <c r="GT730" s="13"/>
      <c r="GU730" s="13"/>
      <c r="GV730" s="13"/>
      <c r="GW730" s="13"/>
      <c r="GX730" s="13"/>
      <c r="GY730" s="13"/>
      <c r="GZ730" s="13"/>
      <c r="HA730" s="13"/>
      <c r="HB730" s="13"/>
      <c r="HC730" s="13"/>
      <c r="HD730" s="13"/>
      <c r="HE730" s="13"/>
      <c r="HF730" s="13"/>
      <c r="HG730" s="13"/>
      <c r="HH730" s="13"/>
      <c r="HI730" s="13"/>
      <c r="HJ730" s="13"/>
      <c r="HK730" s="13"/>
      <c r="HL730" s="13"/>
      <c r="HM730" s="13"/>
      <c r="HN730" s="13"/>
      <c r="HO730" s="13"/>
      <c r="HP730" s="13"/>
      <c r="HQ730" s="13"/>
      <c r="HR730" s="13"/>
      <c r="HS730" s="13"/>
      <c r="HT730" s="13"/>
      <c r="HU730" s="13"/>
      <c r="HV730" s="13"/>
      <c r="HW730" s="13"/>
      <c r="HX730" s="13"/>
      <c r="HY730" s="13"/>
      <c r="HZ730" s="13"/>
      <c r="IA730" s="13"/>
      <c r="IB730" s="13"/>
      <c r="IC730" s="13"/>
      <c r="ID730" s="13"/>
      <c r="IE730" s="13"/>
      <c r="IF730" s="13"/>
      <c r="IG730" s="13"/>
      <c r="IH730" s="13"/>
      <c r="II730" s="13"/>
      <c r="IJ730" s="13"/>
      <c r="IK730" s="13"/>
      <c r="IL730" s="13"/>
      <c r="IM730" s="13"/>
      <c r="IN730" s="13"/>
      <c r="IO730" s="13"/>
      <c r="IP730" s="13"/>
      <c r="IQ730" s="13"/>
      <c r="IR730" s="13"/>
      <c r="IS730" s="13"/>
      <c r="IT730" s="13"/>
      <c r="IU730" s="13"/>
      <c r="IV730" s="13"/>
    </row>
    <row r="731" spans="1:256" s="14" customFormat="1" ht="36" customHeight="1" x14ac:dyDescent="0.25">
      <c r="A731" s="360"/>
      <c r="B731" s="250"/>
      <c r="C731" s="196"/>
      <c r="D731" s="188"/>
      <c r="E731" s="80" t="s">
        <v>1128</v>
      </c>
      <c r="F731" s="97" t="s">
        <v>115</v>
      </c>
      <c r="G731" s="69" t="s">
        <v>626</v>
      </c>
      <c r="H731" s="171"/>
      <c r="I731" s="171"/>
      <c r="J731" s="171"/>
      <c r="K731" s="243"/>
      <c r="L731" s="171"/>
      <c r="M731" s="243"/>
      <c r="N731" s="174"/>
      <c r="O731" s="19"/>
      <c r="P731" s="19"/>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c r="EY731" s="13"/>
      <c r="EZ731" s="13"/>
      <c r="FA731" s="13"/>
      <c r="FB731" s="13"/>
      <c r="FC731" s="13"/>
      <c r="FD731" s="13"/>
      <c r="FE731" s="13"/>
      <c r="FF731" s="13"/>
      <c r="FG731" s="13"/>
      <c r="FH731" s="13"/>
      <c r="FI731" s="13"/>
      <c r="FJ731" s="13"/>
      <c r="FK731" s="13"/>
      <c r="FL731" s="13"/>
      <c r="FM731" s="13"/>
      <c r="FN731" s="13"/>
      <c r="FO731" s="13"/>
      <c r="FP731" s="13"/>
      <c r="FQ731" s="13"/>
      <c r="FR731" s="13"/>
      <c r="FS731" s="13"/>
      <c r="FT731" s="13"/>
      <c r="FU731" s="13"/>
      <c r="FV731" s="13"/>
      <c r="FW731" s="13"/>
      <c r="FX731" s="13"/>
      <c r="FY731" s="13"/>
      <c r="FZ731" s="13"/>
      <c r="GA731" s="13"/>
      <c r="GB731" s="13"/>
      <c r="GC731" s="13"/>
      <c r="GD731" s="13"/>
      <c r="GE731" s="13"/>
      <c r="GF731" s="13"/>
      <c r="GG731" s="13"/>
      <c r="GH731" s="13"/>
      <c r="GI731" s="13"/>
      <c r="GJ731" s="13"/>
      <c r="GK731" s="13"/>
      <c r="GL731" s="13"/>
      <c r="GM731" s="13"/>
      <c r="GN731" s="13"/>
      <c r="GO731" s="13"/>
      <c r="GP731" s="13"/>
      <c r="GQ731" s="13"/>
      <c r="GR731" s="13"/>
      <c r="GS731" s="13"/>
      <c r="GT731" s="13"/>
      <c r="GU731" s="13"/>
      <c r="GV731" s="13"/>
      <c r="GW731" s="13"/>
      <c r="GX731" s="13"/>
      <c r="GY731" s="13"/>
      <c r="GZ731" s="13"/>
      <c r="HA731" s="13"/>
      <c r="HB731" s="13"/>
      <c r="HC731" s="13"/>
      <c r="HD731" s="13"/>
      <c r="HE731" s="13"/>
      <c r="HF731" s="13"/>
      <c r="HG731" s="13"/>
      <c r="HH731" s="13"/>
      <c r="HI731" s="13"/>
      <c r="HJ731" s="13"/>
      <c r="HK731" s="13"/>
      <c r="HL731" s="13"/>
      <c r="HM731" s="13"/>
      <c r="HN731" s="13"/>
      <c r="HO731" s="13"/>
      <c r="HP731" s="13"/>
      <c r="HQ731" s="13"/>
      <c r="HR731" s="13"/>
      <c r="HS731" s="13"/>
      <c r="HT731" s="13"/>
      <c r="HU731" s="13"/>
      <c r="HV731" s="13"/>
      <c r="HW731" s="13"/>
      <c r="HX731" s="13"/>
      <c r="HY731" s="13"/>
      <c r="HZ731" s="13"/>
      <c r="IA731" s="13"/>
      <c r="IB731" s="13"/>
      <c r="IC731" s="13"/>
      <c r="ID731" s="13"/>
      <c r="IE731" s="13"/>
      <c r="IF731" s="13"/>
      <c r="IG731" s="13"/>
      <c r="IH731" s="13"/>
      <c r="II731" s="13"/>
      <c r="IJ731" s="13"/>
      <c r="IK731" s="13"/>
      <c r="IL731" s="13"/>
      <c r="IM731" s="13"/>
      <c r="IN731" s="13"/>
      <c r="IO731" s="13"/>
      <c r="IP731" s="13"/>
      <c r="IQ731" s="13"/>
      <c r="IR731" s="13"/>
      <c r="IS731" s="13"/>
      <c r="IT731" s="13"/>
      <c r="IU731" s="13"/>
      <c r="IV731" s="13"/>
    </row>
    <row r="732" spans="1:256" s="14" customFormat="1" ht="36" customHeight="1" x14ac:dyDescent="0.25">
      <c r="A732" s="360"/>
      <c r="B732" s="250"/>
      <c r="C732" s="180" t="s">
        <v>1256</v>
      </c>
      <c r="D732" s="187" t="s">
        <v>60</v>
      </c>
      <c r="E732" s="148" t="s">
        <v>1437</v>
      </c>
      <c r="F732" s="130" t="s">
        <v>1438</v>
      </c>
      <c r="G732" s="130" t="s">
        <v>1439</v>
      </c>
      <c r="H732" s="170">
        <v>1193.7</v>
      </c>
      <c r="I732" s="170">
        <v>1174.0999999999999</v>
      </c>
      <c r="J732" s="170">
        <v>1207.5999999999999</v>
      </c>
      <c r="K732" s="170">
        <v>996</v>
      </c>
      <c r="L732" s="170">
        <v>996</v>
      </c>
      <c r="M732" s="170">
        <v>996</v>
      </c>
      <c r="N732" s="173" t="s">
        <v>88</v>
      </c>
      <c r="O732" s="19"/>
      <c r="P732" s="19"/>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c r="EY732" s="13"/>
      <c r="EZ732" s="13"/>
      <c r="FA732" s="13"/>
      <c r="FB732" s="13"/>
      <c r="FC732" s="13"/>
      <c r="FD732" s="13"/>
      <c r="FE732" s="13"/>
      <c r="FF732" s="13"/>
      <c r="FG732" s="13"/>
      <c r="FH732" s="13"/>
      <c r="FI732" s="13"/>
      <c r="FJ732" s="13"/>
      <c r="FK732" s="13"/>
      <c r="FL732" s="13"/>
      <c r="FM732" s="13"/>
      <c r="FN732" s="13"/>
      <c r="FO732" s="13"/>
      <c r="FP732" s="13"/>
      <c r="FQ732" s="13"/>
      <c r="FR732" s="13"/>
      <c r="FS732" s="13"/>
      <c r="FT732" s="13"/>
      <c r="FU732" s="13"/>
      <c r="FV732" s="13"/>
      <c r="FW732" s="13"/>
      <c r="FX732" s="13"/>
      <c r="FY732" s="13"/>
      <c r="FZ732" s="13"/>
      <c r="GA732" s="13"/>
      <c r="GB732" s="13"/>
      <c r="GC732" s="13"/>
      <c r="GD732" s="13"/>
      <c r="GE732" s="13"/>
      <c r="GF732" s="13"/>
      <c r="GG732" s="13"/>
      <c r="GH732" s="13"/>
      <c r="GI732" s="13"/>
      <c r="GJ732" s="13"/>
      <c r="GK732" s="13"/>
      <c r="GL732" s="13"/>
      <c r="GM732" s="13"/>
      <c r="GN732" s="13"/>
      <c r="GO732" s="13"/>
      <c r="GP732" s="13"/>
      <c r="GQ732" s="13"/>
      <c r="GR732" s="13"/>
      <c r="GS732" s="13"/>
      <c r="GT732" s="13"/>
      <c r="GU732" s="13"/>
      <c r="GV732" s="13"/>
      <c r="GW732" s="13"/>
      <c r="GX732" s="13"/>
      <c r="GY732" s="13"/>
      <c r="GZ732" s="13"/>
      <c r="HA732" s="13"/>
      <c r="HB732" s="13"/>
      <c r="HC732" s="13"/>
      <c r="HD732" s="13"/>
      <c r="HE732" s="13"/>
      <c r="HF732" s="13"/>
      <c r="HG732" s="13"/>
      <c r="HH732" s="13"/>
      <c r="HI732" s="13"/>
      <c r="HJ732" s="13"/>
      <c r="HK732" s="13"/>
      <c r="HL732" s="13"/>
      <c r="HM732" s="13"/>
      <c r="HN732" s="13"/>
      <c r="HO732" s="13"/>
      <c r="HP732" s="13"/>
      <c r="HQ732" s="13"/>
      <c r="HR732" s="13"/>
      <c r="HS732" s="13"/>
      <c r="HT732" s="13"/>
      <c r="HU732" s="13"/>
      <c r="HV732" s="13"/>
      <c r="HW732" s="13"/>
      <c r="HX732" s="13"/>
      <c r="HY732" s="13"/>
      <c r="HZ732" s="13"/>
      <c r="IA732" s="13"/>
      <c r="IB732" s="13"/>
      <c r="IC732" s="13"/>
      <c r="ID732" s="13"/>
      <c r="IE732" s="13"/>
      <c r="IF732" s="13"/>
      <c r="IG732" s="13"/>
      <c r="IH732" s="13"/>
      <c r="II732" s="13"/>
      <c r="IJ732" s="13"/>
      <c r="IK732" s="13"/>
      <c r="IL732" s="13"/>
      <c r="IM732" s="13"/>
      <c r="IN732" s="13"/>
      <c r="IO732" s="13"/>
      <c r="IP732" s="13"/>
      <c r="IQ732" s="13"/>
      <c r="IR732" s="13"/>
      <c r="IS732" s="13"/>
      <c r="IT732" s="13"/>
      <c r="IU732" s="13"/>
      <c r="IV732" s="13"/>
    </row>
    <row r="733" spans="1:256" s="14" customFormat="1" ht="36" customHeight="1" x14ac:dyDescent="0.25">
      <c r="A733" s="360"/>
      <c r="B733" s="250"/>
      <c r="C733" s="196"/>
      <c r="D733" s="188"/>
      <c r="E733" s="148" t="s">
        <v>327</v>
      </c>
      <c r="F733" s="130" t="s">
        <v>47</v>
      </c>
      <c r="G733" s="130" t="s">
        <v>235</v>
      </c>
      <c r="H733" s="171"/>
      <c r="I733" s="171"/>
      <c r="J733" s="171"/>
      <c r="K733" s="171"/>
      <c r="L733" s="171"/>
      <c r="M733" s="171"/>
      <c r="N733" s="174"/>
      <c r="O733" s="19"/>
      <c r="P733" s="19"/>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c r="EY733" s="13"/>
      <c r="EZ733" s="13"/>
      <c r="FA733" s="13"/>
      <c r="FB733" s="13"/>
      <c r="FC733" s="13"/>
      <c r="FD733" s="13"/>
      <c r="FE733" s="13"/>
      <c r="FF733" s="13"/>
      <c r="FG733" s="13"/>
      <c r="FH733" s="13"/>
      <c r="FI733" s="13"/>
      <c r="FJ733" s="13"/>
      <c r="FK733" s="13"/>
      <c r="FL733" s="13"/>
      <c r="FM733" s="13"/>
      <c r="FN733" s="13"/>
      <c r="FO733" s="13"/>
      <c r="FP733" s="13"/>
      <c r="FQ733" s="13"/>
      <c r="FR733" s="13"/>
      <c r="FS733" s="13"/>
      <c r="FT733" s="13"/>
      <c r="FU733" s="13"/>
      <c r="FV733" s="13"/>
      <c r="FW733" s="13"/>
      <c r="FX733" s="13"/>
      <c r="FY733" s="13"/>
      <c r="FZ733" s="13"/>
      <c r="GA733" s="13"/>
      <c r="GB733" s="13"/>
      <c r="GC733" s="13"/>
      <c r="GD733" s="13"/>
      <c r="GE733" s="13"/>
      <c r="GF733" s="13"/>
      <c r="GG733" s="13"/>
      <c r="GH733" s="13"/>
      <c r="GI733" s="13"/>
      <c r="GJ733" s="13"/>
      <c r="GK733" s="13"/>
      <c r="GL733" s="13"/>
      <c r="GM733" s="13"/>
      <c r="GN733" s="13"/>
      <c r="GO733" s="13"/>
      <c r="GP733" s="13"/>
      <c r="GQ733" s="13"/>
      <c r="GR733" s="13"/>
      <c r="GS733" s="13"/>
      <c r="GT733" s="13"/>
      <c r="GU733" s="13"/>
      <c r="GV733" s="13"/>
      <c r="GW733" s="13"/>
      <c r="GX733" s="13"/>
      <c r="GY733" s="13"/>
      <c r="GZ733" s="13"/>
      <c r="HA733" s="13"/>
      <c r="HB733" s="13"/>
      <c r="HC733" s="13"/>
      <c r="HD733" s="13"/>
      <c r="HE733" s="13"/>
      <c r="HF733" s="13"/>
      <c r="HG733" s="13"/>
      <c r="HH733" s="13"/>
      <c r="HI733" s="13"/>
      <c r="HJ733" s="13"/>
      <c r="HK733" s="13"/>
      <c r="HL733" s="13"/>
      <c r="HM733" s="13"/>
      <c r="HN733" s="13"/>
      <c r="HO733" s="13"/>
      <c r="HP733" s="13"/>
      <c r="HQ733" s="13"/>
      <c r="HR733" s="13"/>
      <c r="HS733" s="13"/>
      <c r="HT733" s="13"/>
      <c r="HU733" s="13"/>
      <c r="HV733" s="13"/>
      <c r="HW733" s="13"/>
      <c r="HX733" s="13"/>
      <c r="HY733" s="13"/>
      <c r="HZ733" s="13"/>
      <c r="IA733" s="13"/>
      <c r="IB733" s="13"/>
      <c r="IC733" s="13"/>
      <c r="ID733" s="13"/>
      <c r="IE733" s="13"/>
      <c r="IF733" s="13"/>
      <c r="IG733" s="13"/>
      <c r="IH733" s="13"/>
      <c r="II733" s="13"/>
      <c r="IJ733" s="13"/>
      <c r="IK733" s="13"/>
      <c r="IL733" s="13"/>
      <c r="IM733" s="13"/>
      <c r="IN733" s="13"/>
      <c r="IO733" s="13"/>
      <c r="IP733" s="13"/>
      <c r="IQ733" s="13"/>
      <c r="IR733" s="13"/>
      <c r="IS733" s="13"/>
      <c r="IT733" s="13"/>
      <c r="IU733" s="13"/>
      <c r="IV733" s="13"/>
    </row>
    <row r="734" spans="1:256" s="14" customFormat="1" ht="50.25" customHeight="1" x14ac:dyDescent="0.25">
      <c r="A734" s="360"/>
      <c r="B734" s="250"/>
      <c r="C734" s="181"/>
      <c r="D734" s="189"/>
      <c r="E734" s="135" t="s">
        <v>946</v>
      </c>
      <c r="F734" s="115" t="s">
        <v>115</v>
      </c>
      <c r="G734" s="115" t="s">
        <v>1407</v>
      </c>
      <c r="H734" s="172"/>
      <c r="I734" s="172"/>
      <c r="J734" s="172"/>
      <c r="K734" s="172"/>
      <c r="L734" s="172"/>
      <c r="M734" s="172"/>
      <c r="N734" s="175"/>
      <c r="O734" s="19"/>
      <c r="P734" s="19"/>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c r="EY734" s="13"/>
      <c r="EZ734" s="13"/>
      <c r="FA734" s="13"/>
      <c r="FB734" s="13"/>
      <c r="FC734" s="13"/>
      <c r="FD734" s="13"/>
      <c r="FE734" s="13"/>
      <c r="FF734" s="13"/>
      <c r="FG734" s="13"/>
      <c r="FH734" s="13"/>
      <c r="FI734" s="13"/>
      <c r="FJ734" s="13"/>
      <c r="FK734" s="13"/>
      <c r="FL734" s="13"/>
      <c r="FM734" s="13"/>
      <c r="FN734" s="13"/>
      <c r="FO734" s="13"/>
      <c r="FP734" s="13"/>
      <c r="FQ734" s="13"/>
      <c r="FR734" s="13"/>
      <c r="FS734" s="13"/>
      <c r="FT734" s="13"/>
      <c r="FU734" s="13"/>
      <c r="FV734" s="13"/>
      <c r="FW734" s="13"/>
      <c r="FX734" s="13"/>
      <c r="FY734" s="13"/>
      <c r="FZ734" s="13"/>
      <c r="GA734" s="13"/>
      <c r="GB734" s="13"/>
      <c r="GC734" s="13"/>
      <c r="GD734" s="13"/>
      <c r="GE734" s="13"/>
      <c r="GF734" s="13"/>
      <c r="GG734" s="13"/>
      <c r="GH734" s="13"/>
      <c r="GI734" s="13"/>
      <c r="GJ734" s="13"/>
      <c r="GK734" s="13"/>
      <c r="GL734" s="13"/>
      <c r="GM734" s="13"/>
      <c r="GN734" s="13"/>
      <c r="GO734" s="13"/>
      <c r="GP734" s="13"/>
      <c r="GQ734" s="13"/>
      <c r="GR734" s="13"/>
      <c r="GS734" s="13"/>
      <c r="GT734" s="13"/>
      <c r="GU734" s="13"/>
      <c r="GV734" s="13"/>
      <c r="GW734" s="13"/>
      <c r="GX734" s="13"/>
      <c r="GY734" s="13"/>
      <c r="GZ734" s="13"/>
      <c r="HA734" s="13"/>
      <c r="HB734" s="13"/>
      <c r="HC734" s="13"/>
      <c r="HD734" s="13"/>
      <c r="HE734" s="13"/>
      <c r="HF734" s="13"/>
      <c r="HG734" s="13"/>
      <c r="HH734" s="13"/>
      <c r="HI734" s="13"/>
      <c r="HJ734" s="13"/>
      <c r="HK734" s="13"/>
      <c r="HL734" s="13"/>
      <c r="HM734" s="13"/>
      <c r="HN734" s="13"/>
      <c r="HO734" s="13"/>
      <c r="HP734" s="13"/>
      <c r="HQ734" s="13"/>
      <c r="HR734" s="13"/>
      <c r="HS734" s="13"/>
      <c r="HT734" s="13"/>
      <c r="HU734" s="13"/>
      <c r="HV734" s="13"/>
      <c r="HW734" s="13"/>
      <c r="HX734" s="13"/>
      <c r="HY734" s="13"/>
      <c r="HZ734" s="13"/>
      <c r="IA734" s="13"/>
      <c r="IB734" s="13"/>
      <c r="IC734" s="13"/>
      <c r="ID734" s="13"/>
      <c r="IE734" s="13"/>
      <c r="IF734" s="13"/>
      <c r="IG734" s="13"/>
      <c r="IH734" s="13"/>
      <c r="II734" s="13"/>
      <c r="IJ734" s="13"/>
      <c r="IK734" s="13"/>
      <c r="IL734" s="13"/>
      <c r="IM734" s="13"/>
      <c r="IN734" s="13"/>
      <c r="IO734" s="13"/>
      <c r="IP734" s="13"/>
      <c r="IQ734" s="13"/>
      <c r="IR734" s="13"/>
      <c r="IS734" s="13"/>
      <c r="IT734" s="13"/>
      <c r="IU734" s="13"/>
      <c r="IV734" s="13"/>
    </row>
    <row r="735" spans="1:256" s="14" customFormat="1" ht="36" customHeight="1" x14ac:dyDescent="0.25">
      <c r="A735" s="360"/>
      <c r="B735" s="250"/>
      <c r="C735" s="180" t="s">
        <v>1257</v>
      </c>
      <c r="D735" s="187" t="s">
        <v>45</v>
      </c>
      <c r="E735" s="109" t="s">
        <v>601</v>
      </c>
      <c r="F735" s="115" t="s">
        <v>605</v>
      </c>
      <c r="G735" s="152" t="s">
        <v>1431</v>
      </c>
      <c r="H735" s="170">
        <v>1400</v>
      </c>
      <c r="I735" s="170">
        <v>0</v>
      </c>
      <c r="J735" s="170">
        <v>0</v>
      </c>
      <c r="K735" s="170">
        <v>4500</v>
      </c>
      <c r="L735" s="170">
        <v>0</v>
      </c>
      <c r="M735" s="170">
        <v>0</v>
      </c>
      <c r="N735" s="241" t="s">
        <v>1620</v>
      </c>
      <c r="O735" s="19"/>
      <c r="P735" s="19"/>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c r="EY735" s="13"/>
      <c r="EZ735" s="13"/>
      <c r="FA735" s="13"/>
      <c r="FB735" s="13"/>
      <c r="FC735" s="13"/>
      <c r="FD735" s="13"/>
      <c r="FE735" s="13"/>
      <c r="FF735" s="13"/>
      <c r="FG735" s="13"/>
      <c r="FH735" s="13"/>
      <c r="FI735" s="13"/>
      <c r="FJ735" s="13"/>
      <c r="FK735" s="13"/>
      <c r="FL735" s="13"/>
      <c r="FM735" s="13"/>
      <c r="FN735" s="13"/>
      <c r="FO735" s="13"/>
      <c r="FP735" s="13"/>
      <c r="FQ735" s="13"/>
      <c r="FR735" s="13"/>
      <c r="FS735" s="13"/>
      <c r="FT735" s="13"/>
      <c r="FU735" s="13"/>
      <c r="FV735" s="13"/>
      <c r="FW735" s="13"/>
      <c r="FX735" s="13"/>
      <c r="FY735" s="13"/>
      <c r="FZ735" s="13"/>
      <c r="GA735" s="13"/>
      <c r="GB735" s="13"/>
      <c r="GC735" s="13"/>
      <c r="GD735" s="13"/>
      <c r="GE735" s="13"/>
      <c r="GF735" s="13"/>
      <c r="GG735" s="13"/>
      <c r="GH735" s="13"/>
      <c r="GI735" s="13"/>
      <c r="GJ735" s="13"/>
      <c r="GK735" s="13"/>
      <c r="GL735" s="13"/>
      <c r="GM735" s="13"/>
      <c r="GN735" s="13"/>
      <c r="GO735" s="13"/>
      <c r="GP735" s="13"/>
      <c r="GQ735" s="13"/>
      <c r="GR735" s="13"/>
      <c r="GS735" s="13"/>
      <c r="GT735" s="13"/>
      <c r="GU735" s="13"/>
      <c r="GV735" s="13"/>
      <c r="GW735" s="13"/>
      <c r="GX735" s="13"/>
      <c r="GY735" s="13"/>
      <c r="GZ735" s="13"/>
      <c r="HA735" s="13"/>
      <c r="HB735" s="13"/>
      <c r="HC735" s="13"/>
      <c r="HD735" s="13"/>
      <c r="HE735" s="13"/>
      <c r="HF735" s="13"/>
      <c r="HG735" s="13"/>
      <c r="HH735" s="13"/>
      <c r="HI735" s="13"/>
      <c r="HJ735" s="13"/>
      <c r="HK735" s="13"/>
      <c r="HL735" s="13"/>
      <c r="HM735" s="13"/>
      <c r="HN735" s="13"/>
      <c r="HO735" s="13"/>
      <c r="HP735" s="13"/>
      <c r="HQ735" s="13"/>
      <c r="HR735" s="13"/>
      <c r="HS735" s="13"/>
      <c r="HT735" s="13"/>
      <c r="HU735" s="13"/>
      <c r="HV735" s="13"/>
      <c r="HW735" s="13"/>
      <c r="HX735" s="13"/>
      <c r="HY735" s="13"/>
      <c r="HZ735" s="13"/>
      <c r="IA735" s="13"/>
      <c r="IB735" s="13"/>
      <c r="IC735" s="13"/>
      <c r="ID735" s="13"/>
      <c r="IE735" s="13"/>
      <c r="IF735" s="13"/>
      <c r="IG735" s="13"/>
      <c r="IH735" s="13"/>
      <c r="II735" s="13"/>
      <c r="IJ735" s="13"/>
      <c r="IK735" s="13"/>
      <c r="IL735" s="13"/>
      <c r="IM735" s="13"/>
      <c r="IN735" s="13"/>
      <c r="IO735" s="13"/>
      <c r="IP735" s="13"/>
      <c r="IQ735" s="13"/>
      <c r="IR735" s="13"/>
      <c r="IS735" s="13"/>
      <c r="IT735" s="13"/>
      <c r="IU735" s="13"/>
      <c r="IV735" s="13"/>
    </row>
    <row r="736" spans="1:256" s="14" customFormat="1" ht="48.75" customHeight="1" x14ac:dyDescent="0.25">
      <c r="A736" s="360"/>
      <c r="B736" s="250"/>
      <c r="C736" s="196"/>
      <c r="D736" s="188"/>
      <c r="E736" s="109" t="s">
        <v>84</v>
      </c>
      <c r="F736" s="115" t="s">
        <v>115</v>
      </c>
      <c r="G736" s="152" t="s">
        <v>1000</v>
      </c>
      <c r="H736" s="171"/>
      <c r="I736" s="171"/>
      <c r="J736" s="171"/>
      <c r="K736" s="171"/>
      <c r="L736" s="171"/>
      <c r="M736" s="171"/>
      <c r="N736" s="241"/>
      <c r="O736" s="19"/>
      <c r="P736" s="19"/>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c r="EY736" s="13"/>
      <c r="EZ736" s="13"/>
      <c r="FA736" s="13"/>
      <c r="FB736" s="13"/>
      <c r="FC736" s="13"/>
      <c r="FD736" s="13"/>
      <c r="FE736" s="13"/>
      <c r="FF736" s="13"/>
      <c r="FG736" s="13"/>
      <c r="FH736" s="13"/>
      <c r="FI736" s="13"/>
      <c r="FJ736" s="13"/>
      <c r="FK736" s="13"/>
      <c r="FL736" s="13"/>
      <c r="FM736" s="13"/>
      <c r="FN736" s="13"/>
      <c r="FO736" s="13"/>
      <c r="FP736" s="13"/>
      <c r="FQ736" s="13"/>
      <c r="FR736" s="13"/>
      <c r="FS736" s="13"/>
      <c r="FT736" s="13"/>
      <c r="FU736" s="13"/>
      <c r="FV736" s="13"/>
      <c r="FW736" s="13"/>
      <c r="FX736" s="13"/>
      <c r="FY736" s="13"/>
      <c r="FZ736" s="13"/>
      <c r="GA736" s="13"/>
      <c r="GB736" s="13"/>
      <c r="GC736" s="13"/>
      <c r="GD736" s="13"/>
      <c r="GE736" s="13"/>
      <c r="GF736" s="13"/>
      <c r="GG736" s="13"/>
      <c r="GH736" s="13"/>
      <c r="GI736" s="13"/>
      <c r="GJ736" s="13"/>
      <c r="GK736" s="13"/>
      <c r="GL736" s="13"/>
      <c r="GM736" s="13"/>
      <c r="GN736" s="13"/>
      <c r="GO736" s="13"/>
      <c r="GP736" s="13"/>
      <c r="GQ736" s="13"/>
      <c r="GR736" s="13"/>
      <c r="GS736" s="13"/>
      <c r="GT736" s="13"/>
      <c r="GU736" s="13"/>
      <c r="GV736" s="13"/>
      <c r="GW736" s="13"/>
      <c r="GX736" s="13"/>
      <c r="GY736" s="13"/>
      <c r="GZ736" s="13"/>
      <c r="HA736" s="13"/>
      <c r="HB736" s="13"/>
      <c r="HC736" s="13"/>
      <c r="HD736" s="13"/>
      <c r="HE736" s="13"/>
      <c r="HF736" s="13"/>
      <c r="HG736" s="13"/>
      <c r="HH736" s="13"/>
      <c r="HI736" s="13"/>
      <c r="HJ736" s="13"/>
      <c r="HK736" s="13"/>
      <c r="HL736" s="13"/>
      <c r="HM736" s="13"/>
      <c r="HN736" s="13"/>
      <c r="HO736" s="13"/>
      <c r="HP736" s="13"/>
      <c r="HQ736" s="13"/>
      <c r="HR736" s="13"/>
      <c r="HS736" s="13"/>
      <c r="HT736" s="13"/>
      <c r="HU736" s="13"/>
      <c r="HV736" s="13"/>
      <c r="HW736" s="13"/>
      <c r="HX736" s="13"/>
      <c r="HY736" s="13"/>
      <c r="HZ736" s="13"/>
      <c r="IA736" s="13"/>
      <c r="IB736" s="13"/>
      <c r="IC736" s="13"/>
      <c r="ID736" s="13"/>
      <c r="IE736" s="13"/>
      <c r="IF736" s="13"/>
      <c r="IG736" s="13"/>
      <c r="IH736" s="13"/>
      <c r="II736" s="13"/>
      <c r="IJ736" s="13"/>
      <c r="IK736" s="13"/>
      <c r="IL736" s="13"/>
      <c r="IM736" s="13"/>
      <c r="IN736" s="13"/>
      <c r="IO736" s="13"/>
      <c r="IP736" s="13"/>
      <c r="IQ736" s="13"/>
      <c r="IR736" s="13"/>
      <c r="IS736" s="13"/>
      <c r="IT736" s="13"/>
      <c r="IU736" s="13"/>
      <c r="IV736" s="13"/>
    </row>
    <row r="737" spans="1:256" s="14" customFormat="1" ht="39" customHeight="1" x14ac:dyDescent="0.25">
      <c r="A737" s="360"/>
      <c r="B737" s="250"/>
      <c r="C737" s="196"/>
      <c r="D737" s="188"/>
      <c r="E737" s="161" t="s">
        <v>1612</v>
      </c>
      <c r="F737" s="160" t="s">
        <v>115</v>
      </c>
      <c r="G737" s="160" t="s">
        <v>1613</v>
      </c>
      <c r="H737" s="171"/>
      <c r="I737" s="171"/>
      <c r="J737" s="171"/>
      <c r="K737" s="171"/>
      <c r="L737" s="171"/>
      <c r="M737" s="171"/>
      <c r="N737" s="241"/>
      <c r="O737" s="19"/>
      <c r="P737" s="19"/>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c r="EY737" s="13"/>
      <c r="EZ737" s="13"/>
      <c r="FA737" s="13"/>
      <c r="FB737" s="13"/>
      <c r="FC737" s="13"/>
      <c r="FD737" s="13"/>
      <c r="FE737" s="13"/>
      <c r="FF737" s="13"/>
      <c r="FG737" s="13"/>
      <c r="FH737" s="13"/>
      <c r="FI737" s="13"/>
      <c r="FJ737" s="13"/>
      <c r="FK737" s="13"/>
      <c r="FL737" s="13"/>
      <c r="FM737" s="13"/>
      <c r="FN737" s="13"/>
      <c r="FO737" s="13"/>
      <c r="FP737" s="13"/>
      <c r="FQ737" s="13"/>
      <c r="FR737" s="13"/>
      <c r="FS737" s="13"/>
      <c r="FT737" s="13"/>
      <c r="FU737" s="13"/>
      <c r="FV737" s="13"/>
      <c r="FW737" s="13"/>
      <c r="FX737" s="13"/>
      <c r="FY737" s="13"/>
      <c r="FZ737" s="13"/>
      <c r="GA737" s="13"/>
      <c r="GB737" s="13"/>
      <c r="GC737" s="13"/>
      <c r="GD737" s="13"/>
      <c r="GE737" s="13"/>
      <c r="GF737" s="13"/>
      <c r="GG737" s="13"/>
      <c r="GH737" s="13"/>
      <c r="GI737" s="13"/>
      <c r="GJ737" s="13"/>
      <c r="GK737" s="13"/>
      <c r="GL737" s="13"/>
      <c r="GM737" s="13"/>
      <c r="GN737" s="13"/>
      <c r="GO737" s="13"/>
      <c r="GP737" s="13"/>
      <c r="GQ737" s="13"/>
      <c r="GR737" s="13"/>
      <c r="GS737" s="13"/>
      <c r="GT737" s="13"/>
      <c r="GU737" s="13"/>
      <c r="GV737" s="13"/>
      <c r="GW737" s="13"/>
      <c r="GX737" s="13"/>
      <c r="GY737" s="13"/>
      <c r="GZ737" s="13"/>
      <c r="HA737" s="13"/>
      <c r="HB737" s="13"/>
      <c r="HC737" s="13"/>
      <c r="HD737" s="13"/>
      <c r="HE737" s="13"/>
      <c r="HF737" s="13"/>
      <c r="HG737" s="13"/>
      <c r="HH737" s="13"/>
      <c r="HI737" s="13"/>
      <c r="HJ737" s="13"/>
      <c r="HK737" s="13"/>
      <c r="HL737" s="13"/>
      <c r="HM737" s="13"/>
      <c r="HN737" s="13"/>
      <c r="HO737" s="13"/>
      <c r="HP737" s="13"/>
      <c r="HQ737" s="13"/>
      <c r="HR737" s="13"/>
      <c r="HS737" s="13"/>
      <c r="HT737" s="13"/>
      <c r="HU737" s="13"/>
      <c r="HV737" s="13"/>
      <c r="HW737" s="13"/>
      <c r="HX737" s="13"/>
      <c r="HY737" s="13"/>
      <c r="HZ737" s="13"/>
      <c r="IA737" s="13"/>
      <c r="IB737" s="13"/>
      <c r="IC737" s="13"/>
      <c r="ID737" s="13"/>
      <c r="IE737" s="13"/>
      <c r="IF737" s="13"/>
      <c r="IG737" s="13"/>
      <c r="IH737" s="13"/>
      <c r="II737" s="13"/>
      <c r="IJ737" s="13"/>
      <c r="IK737" s="13"/>
      <c r="IL737" s="13"/>
      <c r="IM737" s="13"/>
      <c r="IN737" s="13"/>
      <c r="IO737" s="13"/>
      <c r="IP737" s="13"/>
      <c r="IQ737" s="13"/>
      <c r="IR737" s="13"/>
      <c r="IS737" s="13"/>
      <c r="IT737" s="13"/>
      <c r="IU737" s="13"/>
      <c r="IV737" s="13"/>
    </row>
    <row r="738" spans="1:256" s="14" customFormat="1" ht="48.75" customHeight="1" x14ac:dyDescent="0.25">
      <c r="A738" s="360"/>
      <c r="B738" s="250"/>
      <c r="C738" s="196"/>
      <c r="D738" s="188"/>
      <c r="E738" s="161" t="s">
        <v>1614</v>
      </c>
      <c r="F738" s="160" t="s">
        <v>115</v>
      </c>
      <c r="G738" s="160" t="s">
        <v>1615</v>
      </c>
      <c r="H738" s="171"/>
      <c r="I738" s="171"/>
      <c r="J738" s="171"/>
      <c r="K738" s="171"/>
      <c r="L738" s="171"/>
      <c r="M738" s="171"/>
      <c r="N738" s="241"/>
      <c r="O738" s="19"/>
      <c r="P738" s="19"/>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c r="EY738" s="13"/>
      <c r="EZ738" s="13"/>
      <c r="FA738" s="13"/>
      <c r="FB738" s="13"/>
      <c r="FC738" s="13"/>
      <c r="FD738" s="13"/>
      <c r="FE738" s="13"/>
      <c r="FF738" s="13"/>
      <c r="FG738" s="13"/>
      <c r="FH738" s="13"/>
      <c r="FI738" s="13"/>
      <c r="FJ738" s="13"/>
      <c r="FK738" s="13"/>
      <c r="FL738" s="13"/>
      <c r="FM738" s="13"/>
      <c r="FN738" s="13"/>
      <c r="FO738" s="13"/>
      <c r="FP738" s="13"/>
      <c r="FQ738" s="13"/>
      <c r="FR738" s="13"/>
      <c r="FS738" s="13"/>
      <c r="FT738" s="13"/>
      <c r="FU738" s="13"/>
      <c r="FV738" s="13"/>
      <c r="FW738" s="13"/>
      <c r="FX738" s="13"/>
      <c r="FY738" s="13"/>
      <c r="FZ738" s="13"/>
      <c r="GA738" s="13"/>
      <c r="GB738" s="13"/>
      <c r="GC738" s="13"/>
      <c r="GD738" s="13"/>
      <c r="GE738" s="13"/>
      <c r="GF738" s="13"/>
      <c r="GG738" s="13"/>
      <c r="GH738" s="13"/>
      <c r="GI738" s="13"/>
      <c r="GJ738" s="13"/>
      <c r="GK738" s="13"/>
      <c r="GL738" s="13"/>
      <c r="GM738" s="13"/>
      <c r="GN738" s="13"/>
      <c r="GO738" s="13"/>
      <c r="GP738" s="13"/>
      <c r="GQ738" s="13"/>
      <c r="GR738" s="13"/>
      <c r="GS738" s="13"/>
      <c r="GT738" s="13"/>
      <c r="GU738" s="13"/>
      <c r="GV738" s="13"/>
      <c r="GW738" s="13"/>
      <c r="GX738" s="13"/>
      <c r="GY738" s="13"/>
      <c r="GZ738" s="13"/>
      <c r="HA738" s="13"/>
      <c r="HB738" s="13"/>
      <c r="HC738" s="13"/>
      <c r="HD738" s="13"/>
      <c r="HE738" s="13"/>
      <c r="HF738" s="13"/>
      <c r="HG738" s="13"/>
      <c r="HH738" s="13"/>
      <c r="HI738" s="13"/>
      <c r="HJ738" s="13"/>
      <c r="HK738" s="13"/>
      <c r="HL738" s="13"/>
      <c r="HM738" s="13"/>
      <c r="HN738" s="13"/>
      <c r="HO738" s="13"/>
      <c r="HP738" s="13"/>
      <c r="HQ738" s="13"/>
      <c r="HR738" s="13"/>
      <c r="HS738" s="13"/>
      <c r="HT738" s="13"/>
      <c r="HU738" s="13"/>
      <c r="HV738" s="13"/>
      <c r="HW738" s="13"/>
      <c r="HX738" s="13"/>
      <c r="HY738" s="13"/>
      <c r="HZ738" s="13"/>
      <c r="IA738" s="13"/>
      <c r="IB738" s="13"/>
      <c r="IC738" s="13"/>
      <c r="ID738" s="13"/>
      <c r="IE738" s="13"/>
      <c r="IF738" s="13"/>
      <c r="IG738" s="13"/>
      <c r="IH738" s="13"/>
      <c r="II738" s="13"/>
      <c r="IJ738" s="13"/>
      <c r="IK738" s="13"/>
      <c r="IL738" s="13"/>
      <c r="IM738" s="13"/>
      <c r="IN738" s="13"/>
      <c r="IO738" s="13"/>
      <c r="IP738" s="13"/>
      <c r="IQ738" s="13"/>
      <c r="IR738" s="13"/>
      <c r="IS738" s="13"/>
      <c r="IT738" s="13"/>
      <c r="IU738" s="13"/>
      <c r="IV738" s="13"/>
    </row>
    <row r="739" spans="1:256" s="14" customFormat="1" ht="36" customHeight="1" x14ac:dyDescent="0.25">
      <c r="A739" s="360"/>
      <c r="B739" s="250"/>
      <c r="C739" s="196"/>
      <c r="D739" s="188"/>
      <c r="E739" s="109" t="s">
        <v>1001</v>
      </c>
      <c r="F739" s="115" t="s">
        <v>115</v>
      </c>
      <c r="G739" s="152" t="s">
        <v>1002</v>
      </c>
      <c r="H739" s="171"/>
      <c r="I739" s="171"/>
      <c r="J739" s="171"/>
      <c r="K739" s="171"/>
      <c r="L739" s="171"/>
      <c r="M739" s="171"/>
      <c r="N739" s="241"/>
      <c r="O739" s="19"/>
      <c r="P739" s="19"/>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c r="EY739" s="13"/>
      <c r="EZ739" s="13"/>
      <c r="FA739" s="13"/>
      <c r="FB739" s="13"/>
      <c r="FC739" s="13"/>
      <c r="FD739" s="13"/>
      <c r="FE739" s="13"/>
      <c r="FF739" s="13"/>
      <c r="FG739" s="13"/>
      <c r="FH739" s="13"/>
      <c r="FI739" s="13"/>
      <c r="FJ739" s="13"/>
      <c r="FK739" s="13"/>
      <c r="FL739" s="13"/>
      <c r="FM739" s="13"/>
      <c r="FN739" s="13"/>
      <c r="FO739" s="13"/>
      <c r="FP739" s="13"/>
      <c r="FQ739" s="13"/>
      <c r="FR739" s="13"/>
      <c r="FS739" s="13"/>
      <c r="FT739" s="13"/>
      <c r="FU739" s="13"/>
      <c r="FV739" s="13"/>
      <c r="FW739" s="13"/>
      <c r="FX739" s="13"/>
      <c r="FY739" s="13"/>
      <c r="FZ739" s="13"/>
      <c r="GA739" s="13"/>
      <c r="GB739" s="13"/>
      <c r="GC739" s="13"/>
      <c r="GD739" s="13"/>
      <c r="GE739" s="13"/>
      <c r="GF739" s="13"/>
      <c r="GG739" s="13"/>
      <c r="GH739" s="13"/>
      <c r="GI739" s="13"/>
      <c r="GJ739" s="13"/>
      <c r="GK739" s="13"/>
      <c r="GL739" s="13"/>
      <c r="GM739" s="13"/>
      <c r="GN739" s="13"/>
      <c r="GO739" s="13"/>
      <c r="GP739" s="13"/>
      <c r="GQ739" s="13"/>
      <c r="GR739" s="13"/>
      <c r="GS739" s="13"/>
      <c r="GT739" s="13"/>
      <c r="GU739" s="13"/>
      <c r="GV739" s="13"/>
      <c r="GW739" s="13"/>
      <c r="GX739" s="13"/>
      <c r="GY739" s="13"/>
      <c r="GZ739" s="13"/>
      <c r="HA739" s="13"/>
      <c r="HB739" s="13"/>
      <c r="HC739" s="13"/>
      <c r="HD739" s="13"/>
      <c r="HE739" s="13"/>
      <c r="HF739" s="13"/>
      <c r="HG739" s="13"/>
      <c r="HH739" s="13"/>
      <c r="HI739" s="13"/>
      <c r="HJ739" s="13"/>
      <c r="HK739" s="13"/>
      <c r="HL739" s="13"/>
      <c r="HM739" s="13"/>
      <c r="HN739" s="13"/>
      <c r="HO739" s="13"/>
      <c r="HP739" s="13"/>
      <c r="HQ739" s="13"/>
      <c r="HR739" s="13"/>
      <c r="HS739" s="13"/>
      <c r="HT739" s="13"/>
      <c r="HU739" s="13"/>
      <c r="HV739" s="13"/>
      <c r="HW739" s="13"/>
      <c r="HX739" s="13"/>
      <c r="HY739" s="13"/>
      <c r="HZ739" s="13"/>
      <c r="IA739" s="13"/>
      <c r="IB739" s="13"/>
      <c r="IC739" s="13"/>
      <c r="ID739" s="13"/>
      <c r="IE739" s="13"/>
      <c r="IF739" s="13"/>
      <c r="IG739" s="13"/>
      <c r="IH739" s="13"/>
      <c r="II739" s="13"/>
      <c r="IJ739" s="13"/>
      <c r="IK739" s="13"/>
      <c r="IL739" s="13"/>
      <c r="IM739" s="13"/>
      <c r="IN739" s="13"/>
      <c r="IO739" s="13"/>
      <c r="IP739" s="13"/>
      <c r="IQ739" s="13"/>
      <c r="IR739" s="13"/>
      <c r="IS739" s="13"/>
      <c r="IT739" s="13"/>
      <c r="IU739" s="13"/>
      <c r="IV739" s="13"/>
    </row>
    <row r="740" spans="1:256" s="14" customFormat="1" ht="48.75" customHeight="1" x14ac:dyDescent="0.25">
      <c r="A740" s="360"/>
      <c r="B740" s="250"/>
      <c r="C740" s="196"/>
      <c r="D740" s="188"/>
      <c r="E740" s="135" t="s">
        <v>992</v>
      </c>
      <c r="F740" s="115" t="s">
        <v>47</v>
      </c>
      <c r="G740" s="144" t="s">
        <v>1081</v>
      </c>
      <c r="H740" s="171"/>
      <c r="I740" s="171"/>
      <c r="J740" s="171"/>
      <c r="K740" s="171"/>
      <c r="L740" s="171"/>
      <c r="M740" s="171"/>
      <c r="N740" s="241"/>
      <c r="O740" s="19"/>
      <c r="P740" s="19"/>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c r="EY740" s="13"/>
      <c r="EZ740" s="13"/>
      <c r="FA740" s="13"/>
      <c r="FB740" s="13"/>
      <c r="FC740" s="13"/>
      <c r="FD740" s="13"/>
      <c r="FE740" s="13"/>
      <c r="FF740" s="13"/>
      <c r="FG740" s="13"/>
      <c r="FH740" s="13"/>
      <c r="FI740" s="13"/>
      <c r="FJ740" s="13"/>
      <c r="FK740" s="13"/>
      <c r="FL740" s="13"/>
      <c r="FM740" s="13"/>
      <c r="FN740" s="13"/>
      <c r="FO740" s="13"/>
      <c r="FP740" s="13"/>
      <c r="FQ740" s="13"/>
      <c r="FR740" s="13"/>
      <c r="FS740" s="13"/>
      <c r="FT740" s="13"/>
      <c r="FU740" s="13"/>
      <c r="FV740" s="13"/>
      <c r="FW740" s="13"/>
      <c r="FX740" s="13"/>
      <c r="FY740" s="13"/>
      <c r="FZ740" s="13"/>
      <c r="GA740" s="13"/>
      <c r="GB740" s="13"/>
      <c r="GC740" s="13"/>
      <c r="GD740" s="13"/>
      <c r="GE740" s="13"/>
      <c r="GF740" s="13"/>
      <c r="GG740" s="13"/>
      <c r="GH740" s="13"/>
      <c r="GI740" s="13"/>
      <c r="GJ740" s="13"/>
      <c r="GK740" s="13"/>
      <c r="GL740" s="13"/>
      <c r="GM740" s="13"/>
      <c r="GN740" s="13"/>
      <c r="GO740" s="13"/>
      <c r="GP740" s="13"/>
      <c r="GQ740" s="13"/>
      <c r="GR740" s="13"/>
      <c r="GS740" s="13"/>
      <c r="GT740" s="13"/>
      <c r="GU740" s="13"/>
      <c r="GV740" s="13"/>
      <c r="GW740" s="13"/>
      <c r="GX740" s="13"/>
      <c r="GY740" s="13"/>
      <c r="GZ740" s="13"/>
      <c r="HA740" s="13"/>
      <c r="HB740" s="13"/>
      <c r="HC740" s="13"/>
      <c r="HD740" s="13"/>
      <c r="HE740" s="13"/>
      <c r="HF740" s="13"/>
      <c r="HG740" s="13"/>
      <c r="HH740" s="13"/>
      <c r="HI740" s="13"/>
      <c r="HJ740" s="13"/>
      <c r="HK740" s="13"/>
      <c r="HL740" s="13"/>
      <c r="HM740" s="13"/>
      <c r="HN740" s="13"/>
      <c r="HO740" s="13"/>
      <c r="HP740" s="13"/>
      <c r="HQ740" s="13"/>
      <c r="HR740" s="13"/>
      <c r="HS740" s="13"/>
      <c r="HT740" s="13"/>
      <c r="HU740" s="13"/>
      <c r="HV740" s="13"/>
      <c r="HW740" s="13"/>
      <c r="HX740" s="13"/>
      <c r="HY740" s="13"/>
      <c r="HZ740" s="13"/>
      <c r="IA740" s="13"/>
      <c r="IB740" s="13"/>
      <c r="IC740" s="13"/>
      <c r="ID740" s="13"/>
      <c r="IE740" s="13"/>
      <c r="IF740" s="13"/>
      <c r="IG740" s="13"/>
      <c r="IH740" s="13"/>
      <c r="II740" s="13"/>
      <c r="IJ740" s="13"/>
      <c r="IK740" s="13"/>
      <c r="IL740" s="13"/>
      <c r="IM740" s="13"/>
      <c r="IN740" s="13"/>
      <c r="IO740" s="13"/>
      <c r="IP740" s="13"/>
      <c r="IQ740" s="13"/>
      <c r="IR740" s="13"/>
      <c r="IS740" s="13"/>
      <c r="IT740" s="13"/>
      <c r="IU740" s="13"/>
      <c r="IV740" s="13"/>
    </row>
    <row r="741" spans="1:256" s="14" customFormat="1" ht="36" customHeight="1" x14ac:dyDescent="0.25">
      <c r="A741" s="360"/>
      <c r="B741" s="250"/>
      <c r="C741" s="195" t="s">
        <v>1258</v>
      </c>
      <c r="D741" s="219">
        <v>113</v>
      </c>
      <c r="E741" s="148" t="s">
        <v>1440</v>
      </c>
      <c r="F741" s="115" t="s">
        <v>1432</v>
      </c>
      <c r="G741" s="33" t="s">
        <v>581</v>
      </c>
      <c r="H741" s="165">
        <f>133.7+48.7</f>
        <v>182.39999999999998</v>
      </c>
      <c r="I741" s="165">
        <v>133.69999999999999</v>
      </c>
      <c r="J741" s="165">
        <v>0</v>
      </c>
      <c r="K741" s="165">
        <v>0</v>
      </c>
      <c r="L741" s="165">
        <v>0</v>
      </c>
      <c r="M741" s="165">
        <v>0</v>
      </c>
      <c r="N741" s="252" t="s">
        <v>586</v>
      </c>
      <c r="O741" s="19"/>
      <c r="P741" s="19"/>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c r="EY741" s="13"/>
      <c r="EZ741" s="13"/>
      <c r="FA741" s="13"/>
      <c r="FB741" s="13"/>
      <c r="FC741" s="13"/>
      <c r="FD741" s="13"/>
      <c r="FE741" s="13"/>
      <c r="FF741" s="13"/>
      <c r="FG741" s="13"/>
      <c r="FH741" s="13"/>
      <c r="FI741" s="13"/>
      <c r="FJ741" s="13"/>
      <c r="FK741" s="13"/>
      <c r="FL741" s="13"/>
      <c r="FM741" s="13"/>
      <c r="FN741" s="13"/>
      <c r="FO741" s="13"/>
      <c r="FP741" s="13"/>
      <c r="FQ741" s="13"/>
      <c r="FR741" s="13"/>
      <c r="FS741" s="13"/>
      <c r="FT741" s="13"/>
      <c r="FU741" s="13"/>
      <c r="FV741" s="13"/>
      <c r="FW741" s="13"/>
      <c r="FX741" s="13"/>
      <c r="FY741" s="13"/>
      <c r="FZ741" s="13"/>
      <c r="GA741" s="13"/>
      <c r="GB741" s="13"/>
      <c r="GC741" s="13"/>
      <c r="GD741" s="13"/>
      <c r="GE741" s="13"/>
      <c r="GF741" s="13"/>
      <c r="GG741" s="13"/>
      <c r="GH741" s="13"/>
      <c r="GI741" s="13"/>
      <c r="GJ741" s="13"/>
      <c r="GK741" s="13"/>
      <c r="GL741" s="13"/>
      <c r="GM741" s="13"/>
      <c r="GN741" s="13"/>
      <c r="GO741" s="13"/>
      <c r="GP741" s="13"/>
      <c r="GQ741" s="13"/>
      <c r="GR741" s="13"/>
      <c r="GS741" s="13"/>
      <c r="GT741" s="13"/>
      <c r="GU741" s="13"/>
      <c r="GV741" s="13"/>
      <c r="GW741" s="13"/>
      <c r="GX741" s="13"/>
      <c r="GY741" s="13"/>
      <c r="GZ741" s="13"/>
      <c r="HA741" s="13"/>
      <c r="HB741" s="13"/>
      <c r="HC741" s="13"/>
      <c r="HD741" s="13"/>
      <c r="HE741" s="13"/>
      <c r="HF741" s="13"/>
      <c r="HG741" s="13"/>
      <c r="HH741" s="13"/>
      <c r="HI741" s="13"/>
      <c r="HJ741" s="13"/>
      <c r="HK741" s="13"/>
      <c r="HL741" s="13"/>
      <c r="HM741" s="13"/>
      <c r="HN741" s="13"/>
      <c r="HO741" s="13"/>
      <c r="HP741" s="13"/>
      <c r="HQ741" s="13"/>
      <c r="HR741" s="13"/>
      <c r="HS741" s="13"/>
      <c r="HT741" s="13"/>
      <c r="HU741" s="13"/>
      <c r="HV741" s="13"/>
      <c r="HW741" s="13"/>
      <c r="HX741" s="13"/>
      <c r="HY741" s="13"/>
      <c r="HZ741" s="13"/>
      <c r="IA741" s="13"/>
      <c r="IB741" s="13"/>
      <c r="IC741" s="13"/>
      <c r="ID741" s="13"/>
      <c r="IE741" s="13"/>
      <c r="IF741" s="13"/>
      <c r="IG741" s="13"/>
      <c r="IH741" s="13"/>
      <c r="II741" s="13"/>
      <c r="IJ741" s="13"/>
      <c r="IK741" s="13"/>
      <c r="IL741" s="13"/>
      <c r="IM741" s="13"/>
      <c r="IN741" s="13"/>
      <c r="IO741" s="13"/>
      <c r="IP741" s="13"/>
      <c r="IQ741" s="13"/>
      <c r="IR741" s="13"/>
      <c r="IS741" s="13"/>
      <c r="IT741" s="13"/>
      <c r="IU741" s="13"/>
      <c r="IV741" s="13"/>
    </row>
    <row r="742" spans="1:256" s="14" customFormat="1" ht="111.75" customHeight="1" x14ac:dyDescent="0.25">
      <c r="A742" s="360"/>
      <c r="B742" s="250"/>
      <c r="C742" s="195"/>
      <c r="D742" s="219"/>
      <c r="E742" s="148" t="s">
        <v>1433</v>
      </c>
      <c r="F742" s="115" t="s">
        <v>115</v>
      </c>
      <c r="G742" s="33" t="s">
        <v>583</v>
      </c>
      <c r="H742" s="165"/>
      <c r="I742" s="165"/>
      <c r="J742" s="165"/>
      <c r="K742" s="165"/>
      <c r="L742" s="165"/>
      <c r="M742" s="165"/>
      <c r="N742" s="338"/>
      <c r="O742" s="19"/>
      <c r="P742" s="19"/>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c r="EY742" s="13"/>
      <c r="EZ742" s="13"/>
      <c r="FA742" s="13"/>
      <c r="FB742" s="13"/>
      <c r="FC742" s="13"/>
      <c r="FD742" s="13"/>
      <c r="FE742" s="13"/>
      <c r="FF742" s="13"/>
      <c r="FG742" s="13"/>
      <c r="FH742" s="13"/>
      <c r="FI742" s="13"/>
      <c r="FJ742" s="13"/>
      <c r="FK742" s="13"/>
      <c r="FL742" s="13"/>
      <c r="FM742" s="13"/>
      <c r="FN742" s="13"/>
      <c r="FO742" s="13"/>
      <c r="FP742" s="13"/>
      <c r="FQ742" s="13"/>
      <c r="FR742" s="13"/>
      <c r="FS742" s="13"/>
      <c r="FT742" s="13"/>
      <c r="FU742" s="13"/>
      <c r="FV742" s="13"/>
      <c r="FW742" s="13"/>
      <c r="FX742" s="13"/>
      <c r="FY742" s="13"/>
      <c r="FZ742" s="13"/>
      <c r="GA742" s="13"/>
      <c r="GB742" s="13"/>
      <c r="GC742" s="13"/>
      <c r="GD742" s="13"/>
      <c r="GE742" s="13"/>
      <c r="GF742" s="13"/>
      <c r="GG742" s="13"/>
      <c r="GH742" s="13"/>
      <c r="GI742" s="13"/>
      <c r="GJ742" s="13"/>
      <c r="GK742" s="13"/>
      <c r="GL742" s="13"/>
      <c r="GM742" s="13"/>
      <c r="GN742" s="13"/>
      <c r="GO742" s="13"/>
      <c r="GP742" s="13"/>
      <c r="GQ742" s="13"/>
      <c r="GR742" s="13"/>
      <c r="GS742" s="13"/>
      <c r="GT742" s="13"/>
      <c r="GU742" s="13"/>
      <c r="GV742" s="13"/>
      <c r="GW742" s="13"/>
      <c r="GX742" s="13"/>
      <c r="GY742" s="13"/>
      <c r="GZ742" s="13"/>
      <c r="HA742" s="13"/>
      <c r="HB742" s="13"/>
      <c r="HC742" s="13"/>
      <c r="HD742" s="13"/>
      <c r="HE742" s="13"/>
      <c r="HF742" s="13"/>
      <c r="HG742" s="13"/>
      <c r="HH742" s="13"/>
      <c r="HI742" s="13"/>
      <c r="HJ742" s="13"/>
      <c r="HK742" s="13"/>
      <c r="HL742" s="13"/>
      <c r="HM742" s="13"/>
      <c r="HN742" s="13"/>
      <c r="HO742" s="13"/>
      <c r="HP742" s="13"/>
      <c r="HQ742" s="13"/>
      <c r="HR742" s="13"/>
      <c r="HS742" s="13"/>
      <c r="HT742" s="13"/>
      <c r="HU742" s="13"/>
      <c r="HV742" s="13"/>
      <c r="HW742" s="13"/>
      <c r="HX742" s="13"/>
      <c r="HY742" s="13"/>
      <c r="HZ742" s="13"/>
      <c r="IA742" s="13"/>
      <c r="IB742" s="13"/>
      <c r="IC742" s="13"/>
      <c r="ID742" s="13"/>
      <c r="IE742" s="13"/>
      <c r="IF742" s="13"/>
      <c r="IG742" s="13"/>
      <c r="IH742" s="13"/>
      <c r="II742" s="13"/>
      <c r="IJ742" s="13"/>
      <c r="IK742" s="13"/>
      <c r="IL742" s="13"/>
      <c r="IM742" s="13"/>
      <c r="IN742" s="13"/>
      <c r="IO742" s="13"/>
      <c r="IP742" s="13"/>
      <c r="IQ742" s="13"/>
      <c r="IR742" s="13"/>
      <c r="IS742" s="13"/>
      <c r="IT742" s="13"/>
      <c r="IU742" s="13"/>
      <c r="IV742" s="13"/>
    </row>
    <row r="743" spans="1:256" s="14" customFormat="1" ht="54" customHeight="1" x14ac:dyDescent="0.25">
      <c r="A743" s="360"/>
      <c r="B743" s="250"/>
      <c r="C743" s="195"/>
      <c r="D743" s="219"/>
      <c r="E743" s="135" t="s">
        <v>584</v>
      </c>
      <c r="F743" s="79" t="s">
        <v>115</v>
      </c>
      <c r="G743" s="34" t="s">
        <v>557</v>
      </c>
      <c r="H743" s="165"/>
      <c r="I743" s="165"/>
      <c r="J743" s="165"/>
      <c r="K743" s="165"/>
      <c r="L743" s="165"/>
      <c r="M743" s="165"/>
      <c r="N743" s="338"/>
      <c r="O743" s="19"/>
      <c r="P743" s="19"/>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c r="EY743" s="13"/>
      <c r="EZ743" s="13"/>
      <c r="FA743" s="13"/>
      <c r="FB743" s="13"/>
      <c r="FC743" s="13"/>
      <c r="FD743" s="13"/>
      <c r="FE743" s="13"/>
      <c r="FF743" s="13"/>
      <c r="FG743" s="13"/>
      <c r="FH743" s="13"/>
      <c r="FI743" s="13"/>
      <c r="FJ743" s="13"/>
      <c r="FK743" s="13"/>
      <c r="FL743" s="13"/>
      <c r="FM743" s="13"/>
      <c r="FN743" s="13"/>
      <c r="FO743" s="13"/>
      <c r="FP743" s="13"/>
      <c r="FQ743" s="13"/>
      <c r="FR743" s="13"/>
      <c r="FS743" s="13"/>
      <c r="FT743" s="13"/>
      <c r="FU743" s="13"/>
      <c r="FV743" s="13"/>
      <c r="FW743" s="13"/>
      <c r="FX743" s="13"/>
      <c r="FY743" s="13"/>
      <c r="FZ743" s="13"/>
      <c r="GA743" s="13"/>
      <c r="GB743" s="13"/>
      <c r="GC743" s="13"/>
      <c r="GD743" s="13"/>
      <c r="GE743" s="13"/>
      <c r="GF743" s="13"/>
      <c r="GG743" s="13"/>
      <c r="GH743" s="13"/>
      <c r="GI743" s="13"/>
      <c r="GJ743" s="13"/>
      <c r="GK743" s="13"/>
      <c r="GL743" s="13"/>
      <c r="GM743" s="13"/>
      <c r="GN743" s="13"/>
      <c r="GO743" s="13"/>
      <c r="GP743" s="13"/>
      <c r="GQ743" s="13"/>
      <c r="GR743" s="13"/>
      <c r="GS743" s="13"/>
      <c r="GT743" s="13"/>
      <c r="GU743" s="13"/>
      <c r="GV743" s="13"/>
      <c r="GW743" s="13"/>
      <c r="GX743" s="13"/>
      <c r="GY743" s="13"/>
      <c r="GZ743" s="13"/>
      <c r="HA743" s="13"/>
      <c r="HB743" s="13"/>
      <c r="HC743" s="13"/>
      <c r="HD743" s="13"/>
      <c r="HE743" s="13"/>
      <c r="HF743" s="13"/>
      <c r="HG743" s="13"/>
      <c r="HH743" s="13"/>
      <c r="HI743" s="13"/>
      <c r="HJ743" s="13"/>
      <c r="HK743" s="13"/>
      <c r="HL743" s="13"/>
      <c r="HM743" s="13"/>
      <c r="HN743" s="13"/>
      <c r="HO743" s="13"/>
      <c r="HP743" s="13"/>
      <c r="HQ743" s="13"/>
      <c r="HR743" s="13"/>
      <c r="HS743" s="13"/>
      <c r="HT743" s="13"/>
      <c r="HU743" s="13"/>
      <c r="HV743" s="13"/>
      <c r="HW743" s="13"/>
      <c r="HX743" s="13"/>
      <c r="HY743" s="13"/>
      <c r="HZ743" s="13"/>
      <c r="IA743" s="13"/>
      <c r="IB743" s="13"/>
      <c r="IC743" s="13"/>
      <c r="ID743" s="13"/>
      <c r="IE743" s="13"/>
      <c r="IF743" s="13"/>
      <c r="IG743" s="13"/>
      <c r="IH743" s="13"/>
      <c r="II743" s="13"/>
      <c r="IJ743" s="13"/>
      <c r="IK743" s="13"/>
      <c r="IL743" s="13"/>
      <c r="IM743" s="13"/>
      <c r="IN743" s="13"/>
      <c r="IO743" s="13"/>
      <c r="IP743" s="13"/>
      <c r="IQ743" s="13"/>
      <c r="IR743" s="13"/>
      <c r="IS743" s="13"/>
      <c r="IT743" s="13"/>
      <c r="IU743" s="13"/>
      <c r="IV743" s="13"/>
    </row>
    <row r="744" spans="1:256" s="14" customFormat="1" ht="36" customHeight="1" x14ac:dyDescent="0.25">
      <c r="A744" s="360"/>
      <c r="B744" s="250"/>
      <c r="C744" s="195"/>
      <c r="D744" s="219"/>
      <c r="E744" s="135" t="s">
        <v>558</v>
      </c>
      <c r="F744" s="79" t="s">
        <v>115</v>
      </c>
      <c r="G744" s="34" t="s">
        <v>560</v>
      </c>
      <c r="H744" s="165"/>
      <c r="I744" s="165"/>
      <c r="J744" s="165"/>
      <c r="K744" s="165"/>
      <c r="L744" s="165"/>
      <c r="M744" s="165"/>
      <c r="N744" s="338"/>
      <c r="O744" s="19"/>
      <c r="P744" s="19"/>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c r="EY744" s="13"/>
      <c r="EZ744" s="13"/>
      <c r="FA744" s="13"/>
      <c r="FB744" s="13"/>
      <c r="FC744" s="13"/>
      <c r="FD744" s="13"/>
      <c r="FE744" s="13"/>
      <c r="FF744" s="13"/>
      <c r="FG744" s="13"/>
      <c r="FH744" s="13"/>
      <c r="FI744" s="13"/>
      <c r="FJ744" s="13"/>
      <c r="FK744" s="13"/>
      <c r="FL744" s="13"/>
      <c r="FM744" s="13"/>
      <c r="FN744" s="13"/>
      <c r="FO744" s="13"/>
      <c r="FP744" s="13"/>
      <c r="FQ744" s="13"/>
      <c r="FR744" s="13"/>
      <c r="FS744" s="13"/>
      <c r="FT744" s="13"/>
      <c r="FU744" s="13"/>
      <c r="FV744" s="13"/>
      <c r="FW744" s="13"/>
      <c r="FX744" s="13"/>
      <c r="FY744" s="13"/>
      <c r="FZ744" s="13"/>
      <c r="GA744" s="13"/>
      <c r="GB744" s="13"/>
      <c r="GC744" s="13"/>
      <c r="GD744" s="13"/>
      <c r="GE744" s="13"/>
      <c r="GF744" s="13"/>
      <c r="GG744" s="13"/>
      <c r="GH744" s="13"/>
      <c r="GI744" s="13"/>
      <c r="GJ744" s="13"/>
      <c r="GK744" s="13"/>
      <c r="GL744" s="13"/>
      <c r="GM744" s="13"/>
      <c r="GN744" s="13"/>
      <c r="GO744" s="13"/>
      <c r="GP744" s="13"/>
      <c r="GQ744" s="13"/>
      <c r="GR744" s="13"/>
      <c r="GS744" s="13"/>
      <c r="GT744" s="13"/>
      <c r="GU744" s="13"/>
      <c r="GV744" s="13"/>
      <c r="GW744" s="13"/>
      <c r="GX744" s="13"/>
      <c r="GY744" s="13"/>
      <c r="GZ744" s="13"/>
      <c r="HA744" s="13"/>
      <c r="HB744" s="13"/>
      <c r="HC744" s="13"/>
      <c r="HD744" s="13"/>
      <c r="HE744" s="13"/>
      <c r="HF744" s="13"/>
      <c r="HG744" s="13"/>
      <c r="HH744" s="13"/>
      <c r="HI744" s="13"/>
      <c r="HJ744" s="13"/>
      <c r="HK744" s="13"/>
      <c r="HL744" s="13"/>
      <c r="HM744" s="13"/>
      <c r="HN744" s="13"/>
      <c r="HO744" s="13"/>
      <c r="HP744" s="13"/>
      <c r="HQ744" s="13"/>
      <c r="HR744" s="13"/>
      <c r="HS744" s="13"/>
      <c r="HT744" s="13"/>
      <c r="HU744" s="13"/>
      <c r="HV744" s="13"/>
      <c r="HW744" s="13"/>
      <c r="HX744" s="13"/>
      <c r="HY744" s="13"/>
      <c r="HZ744" s="13"/>
      <c r="IA744" s="13"/>
      <c r="IB744" s="13"/>
      <c r="IC744" s="13"/>
      <c r="ID744" s="13"/>
      <c r="IE744" s="13"/>
      <c r="IF744" s="13"/>
      <c r="IG744" s="13"/>
      <c r="IH744" s="13"/>
      <c r="II744" s="13"/>
      <c r="IJ744" s="13"/>
      <c r="IK744" s="13"/>
      <c r="IL744" s="13"/>
      <c r="IM744" s="13"/>
      <c r="IN744" s="13"/>
      <c r="IO744" s="13"/>
      <c r="IP744" s="13"/>
      <c r="IQ744" s="13"/>
      <c r="IR744" s="13"/>
      <c r="IS744" s="13"/>
      <c r="IT744" s="13"/>
      <c r="IU744" s="13"/>
      <c r="IV744" s="13"/>
    </row>
    <row r="745" spans="1:256" s="14" customFormat="1" ht="67.5" customHeight="1" x14ac:dyDescent="0.25">
      <c r="A745" s="360"/>
      <c r="B745" s="250"/>
      <c r="C745" s="195"/>
      <c r="D745" s="219"/>
      <c r="E745" s="80" t="s">
        <v>1136</v>
      </c>
      <c r="F745" s="79" t="s">
        <v>115</v>
      </c>
      <c r="G745" s="36" t="s">
        <v>561</v>
      </c>
      <c r="H745" s="165"/>
      <c r="I745" s="165"/>
      <c r="J745" s="165"/>
      <c r="K745" s="165"/>
      <c r="L745" s="165"/>
      <c r="M745" s="165"/>
      <c r="N745" s="338"/>
      <c r="O745" s="19"/>
      <c r="P745" s="19"/>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c r="EY745" s="13"/>
      <c r="EZ745" s="13"/>
      <c r="FA745" s="13"/>
      <c r="FB745" s="13"/>
      <c r="FC745" s="13"/>
      <c r="FD745" s="13"/>
      <c r="FE745" s="13"/>
      <c r="FF745" s="13"/>
      <c r="FG745" s="13"/>
      <c r="FH745" s="13"/>
      <c r="FI745" s="13"/>
      <c r="FJ745" s="13"/>
      <c r="FK745" s="13"/>
      <c r="FL745" s="13"/>
      <c r="FM745" s="13"/>
      <c r="FN745" s="13"/>
      <c r="FO745" s="13"/>
      <c r="FP745" s="13"/>
      <c r="FQ745" s="13"/>
      <c r="FR745" s="13"/>
      <c r="FS745" s="13"/>
      <c r="FT745" s="13"/>
      <c r="FU745" s="13"/>
      <c r="FV745" s="13"/>
      <c r="FW745" s="13"/>
      <c r="FX745" s="13"/>
      <c r="FY745" s="13"/>
      <c r="FZ745" s="13"/>
      <c r="GA745" s="13"/>
      <c r="GB745" s="13"/>
      <c r="GC745" s="13"/>
      <c r="GD745" s="13"/>
      <c r="GE745" s="13"/>
      <c r="GF745" s="13"/>
      <c r="GG745" s="13"/>
      <c r="GH745" s="13"/>
      <c r="GI745" s="13"/>
      <c r="GJ745" s="13"/>
      <c r="GK745" s="13"/>
      <c r="GL745" s="13"/>
      <c r="GM745" s="13"/>
      <c r="GN745" s="13"/>
      <c r="GO745" s="13"/>
      <c r="GP745" s="13"/>
      <c r="GQ745" s="13"/>
      <c r="GR745" s="13"/>
      <c r="GS745" s="13"/>
      <c r="GT745" s="13"/>
      <c r="GU745" s="13"/>
      <c r="GV745" s="13"/>
      <c r="GW745" s="13"/>
      <c r="GX745" s="13"/>
      <c r="GY745" s="13"/>
      <c r="GZ745" s="13"/>
      <c r="HA745" s="13"/>
      <c r="HB745" s="13"/>
      <c r="HC745" s="13"/>
      <c r="HD745" s="13"/>
      <c r="HE745" s="13"/>
      <c r="HF745" s="13"/>
      <c r="HG745" s="13"/>
      <c r="HH745" s="13"/>
      <c r="HI745" s="13"/>
      <c r="HJ745" s="13"/>
      <c r="HK745" s="13"/>
      <c r="HL745" s="13"/>
      <c r="HM745" s="13"/>
      <c r="HN745" s="13"/>
      <c r="HO745" s="13"/>
      <c r="HP745" s="13"/>
      <c r="HQ745" s="13"/>
      <c r="HR745" s="13"/>
      <c r="HS745" s="13"/>
      <c r="HT745" s="13"/>
      <c r="HU745" s="13"/>
      <c r="HV745" s="13"/>
      <c r="HW745" s="13"/>
      <c r="HX745" s="13"/>
      <c r="HY745" s="13"/>
      <c r="HZ745" s="13"/>
      <c r="IA745" s="13"/>
      <c r="IB745" s="13"/>
      <c r="IC745" s="13"/>
      <c r="ID745" s="13"/>
      <c r="IE745" s="13"/>
      <c r="IF745" s="13"/>
      <c r="IG745" s="13"/>
      <c r="IH745" s="13"/>
      <c r="II745" s="13"/>
      <c r="IJ745" s="13"/>
      <c r="IK745" s="13"/>
      <c r="IL745" s="13"/>
      <c r="IM745" s="13"/>
      <c r="IN745" s="13"/>
      <c r="IO745" s="13"/>
      <c r="IP745" s="13"/>
      <c r="IQ745" s="13"/>
      <c r="IR745" s="13"/>
      <c r="IS745" s="13"/>
      <c r="IT745" s="13"/>
      <c r="IU745" s="13"/>
      <c r="IV745" s="13"/>
    </row>
    <row r="746" spans="1:256" s="14" customFormat="1" ht="105.75" customHeight="1" x14ac:dyDescent="0.25">
      <c r="A746" s="360"/>
      <c r="B746" s="250"/>
      <c r="C746" s="180"/>
      <c r="D746" s="245"/>
      <c r="E746" s="127" t="s">
        <v>559</v>
      </c>
      <c r="F746" s="149" t="s">
        <v>115</v>
      </c>
      <c r="G746" s="72" t="s">
        <v>579</v>
      </c>
      <c r="H746" s="170"/>
      <c r="I746" s="170"/>
      <c r="J746" s="170"/>
      <c r="K746" s="170"/>
      <c r="L746" s="170"/>
      <c r="M746" s="170"/>
      <c r="N746" s="338"/>
      <c r="O746" s="19"/>
      <c r="P746" s="19"/>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c r="EY746" s="13"/>
      <c r="EZ746" s="13"/>
      <c r="FA746" s="13"/>
      <c r="FB746" s="13"/>
      <c r="FC746" s="13"/>
      <c r="FD746" s="13"/>
      <c r="FE746" s="13"/>
      <c r="FF746" s="13"/>
      <c r="FG746" s="13"/>
      <c r="FH746" s="13"/>
      <c r="FI746" s="13"/>
      <c r="FJ746" s="13"/>
      <c r="FK746" s="13"/>
      <c r="FL746" s="13"/>
      <c r="FM746" s="13"/>
      <c r="FN746" s="13"/>
      <c r="FO746" s="13"/>
      <c r="FP746" s="13"/>
      <c r="FQ746" s="13"/>
      <c r="FR746" s="13"/>
      <c r="FS746" s="13"/>
      <c r="FT746" s="13"/>
      <c r="FU746" s="13"/>
      <c r="FV746" s="13"/>
      <c r="FW746" s="13"/>
      <c r="FX746" s="13"/>
      <c r="FY746" s="13"/>
      <c r="FZ746" s="13"/>
      <c r="GA746" s="13"/>
      <c r="GB746" s="13"/>
      <c r="GC746" s="13"/>
      <c r="GD746" s="13"/>
      <c r="GE746" s="13"/>
      <c r="GF746" s="13"/>
      <c r="GG746" s="13"/>
      <c r="GH746" s="13"/>
      <c r="GI746" s="13"/>
      <c r="GJ746" s="13"/>
      <c r="GK746" s="13"/>
      <c r="GL746" s="13"/>
      <c r="GM746" s="13"/>
      <c r="GN746" s="13"/>
      <c r="GO746" s="13"/>
      <c r="GP746" s="13"/>
      <c r="GQ746" s="13"/>
      <c r="GR746" s="13"/>
      <c r="GS746" s="13"/>
      <c r="GT746" s="13"/>
      <c r="GU746" s="13"/>
      <c r="GV746" s="13"/>
      <c r="GW746" s="13"/>
      <c r="GX746" s="13"/>
      <c r="GY746" s="13"/>
      <c r="GZ746" s="13"/>
      <c r="HA746" s="13"/>
      <c r="HB746" s="13"/>
      <c r="HC746" s="13"/>
      <c r="HD746" s="13"/>
      <c r="HE746" s="13"/>
      <c r="HF746" s="13"/>
      <c r="HG746" s="13"/>
      <c r="HH746" s="13"/>
      <c r="HI746" s="13"/>
      <c r="HJ746" s="13"/>
      <c r="HK746" s="13"/>
      <c r="HL746" s="13"/>
      <c r="HM746" s="13"/>
      <c r="HN746" s="13"/>
      <c r="HO746" s="13"/>
      <c r="HP746" s="13"/>
      <c r="HQ746" s="13"/>
      <c r="HR746" s="13"/>
      <c r="HS746" s="13"/>
      <c r="HT746" s="13"/>
      <c r="HU746" s="13"/>
      <c r="HV746" s="13"/>
      <c r="HW746" s="13"/>
      <c r="HX746" s="13"/>
      <c r="HY746" s="13"/>
      <c r="HZ746" s="13"/>
      <c r="IA746" s="13"/>
      <c r="IB746" s="13"/>
      <c r="IC746" s="13"/>
      <c r="ID746" s="13"/>
      <c r="IE746" s="13"/>
      <c r="IF746" s="13"/>
      <c r="IG746" s="13"/>
      <c r="IH746" s="13"/>
      <c r="II746" s="13"/>
      <c r="IJ746" s="13"/>
      <c r="IK746" s="13"/>
      <c r="IL746" s="13"/>
      <c r="IM746" s="13"/>
      <c r="IN746" s="13"/>
      <c r="IO746" s="13"/>
      <c r="IP746" s="13"/>
      <c r="IQ746" s="13"/>
      <c r="IR746" s="13"/>
      <c r="IS746" s="13"/>
      <c r="IT746" s="13"/>
      <c r="IU746" s="13"/>
      <c r="IV746" s="13"/>
    </row>
    <row r="747" spans="1:256" s="14" customFormat="1" ht="51" customHeight="1" x14ac:dyDescent="0.25">
      <c r="A747" s="360"/>
      <c r="B747" s="250"/>
      <c r="C747" s="180" t="s">
        <v>1259</v>
      </c>
      <c r="D747" s="245">
        <v>113</v>
      </c>
      <c r="E747" s="135" t="s">
        <v>1436</v>
      </c>
      <c r="F747" s="149" t="s">
        <v>115</v>
      </c>
      <c r="G747" s="35" t="s">
        <v>686</v>
      </c>
      <c r="H747" s="170">
        <v>200</v>
      </c>
      <c r="I747" s="170">
        <v>200</v>
      </c>
      <c r="J747" s="170">
        <v>0</v>
      </c>
      <c r="K747" s="170">
        <v>0</v>
      </c>
      <c r="L747" s="170">
        <v>0</v>
      </c>
      <c r="M747" s="170">
        <v>0</v>
      </c>
      <c r="N747" s="252" t="s">
        <v>687</v>
      </c>
      <c r="O747" s="19"/>
      <c r="P747" s="19"/>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c r="EY747" s="13"/>
      <c r="EZ747" s="13"/>
      <c r="FA747" s="13"/>
      <c r="FB747" s="13"/>
      <c r="FC747" s="13"/>
      <c r="FD747" s="13"/>
      <c r="FE747" s="13"/>
      <c r="FF747" s="13"/>
      <c r="FG747" s="13"/>
      <c r="FH747" s="13"/>
      <c r="FI747" s="13"/>
      <c r="FJ747" s="13"/>
      <c r="FK747" s="13"/>
      <c r="FL747" s="13"/>
      <c r="FM747" s="13"/>
      <c r="FN747" s="13"/>
      <c r="FO747" s="13"/>
      <c r="FP747" s="13"/>
      <c r="FQ747" s="13"/>
      <c r="FR747" s="13"/>
      <c r="FS747" s="13"/>
      <c r="FT747" s="13"/>
      <c r="FU747" s="13"/>
      <c r="FV747" s="13"/>
      <c r="FW747" s="13"/>
      <c r="FX747" s="13"/>
      <c r="FY747" s="13"/>
      <c r="FZ747" s="13"/>
      <c r="GA747" s="13"/>
      <c r="GB747" s="13"/>
      <c r="GC747" s="13"/>
      <c r="GD747" s="13"/>
      <c r="GE747" s="13"/>
      <c r="GF747" s="13"/>
      <c r="GG747" s="13"/>
      <c r="GH747" s="13"/>
      <c r="GI747" s="13"/>
      <c r="GJ747" s="13"/>
      <c r="GK747" s="13"/>
      <c r="GL747" s="13"/>
      <c r="GM747" s="13"/>
      <c r="GN747" s="13"/>
      <c r="GO747" s="13"/>
      <c r="GP747" s="13"/>
      <c r="GQ747" s="13"/>
      <c r="GR747" s="13"/>
      <c r="GS747" s="13"/>
      <c r="GT747" s="13"/>
      <c r="GU747" s="13"/>
      <c r="GV747" s="13"/>
      <c r="GW747" s="13"/>
      <c r="GX747" s="13"/>
      <c r="GY747" s="13"/>
      <c r="GZ747" s="13"/>
      <c r="HA747" s="13"/>
      <c r="HB747" s="13"/>
      <c r="HC747" s="13"/>
      <c r="HD747" s="13"/>
      <c r="HE747" s="13"/>
      <c r="HF747" s="13"/>
      <c r="HG747" s="13"/>
      <c r="HH747" s="13"/>
      <c r="HI747" s="13"/>
      <c r="HJ747" s="13"/>
      <c r="HK747" s="13"/>
      <c r="HL747" s="13"/>
      <c r="HM747" s="13"/>
      <c r="HN747" s="13"/>
      <c r="HO747" s="13"/>
      <c r="HP747" s="13"/>
      <c r="HQ747" s="13"/>
      <c r="HR747" s="13"/>
      <c r="HS747" s="13"/>
      <c r="HT747" s="13"/>
      <c r="HU747" s="13"/>
      <c r="HV747" s="13"/>
      <c r="HW747" s="13"/>
      <c r="HX747" s="13"/>
      <c r="HY747" s="13"/>
      <c r="HZ747" s="13"/>
      <c r="IA747" s="13"/>
      <c r="IB747" s="13"/>
      <c r="IC747" s="13"/>
      <c r="ID747" s="13"/>
      <c r="IE747" s="13"/>
      <c r="IF747" s="13"/>
      <c r="IG747" s="13"/>
      <c r="IH747" s="13"/>
      <c r="II747" s="13"/>
      <c r="IJ747" s="13"/>
      <c r="IK747" s="13"/>
      <c r="IL747" s="13"/>
      <c r="IM747" s="13"/>
      <c r="IN747" s="13"/>
      <c r="IO747" s="13"/>
      <c r="IP747" s="13"/>
      <c r="IQ747" s="13"/>
      <c r="IR747" s="13"/>
      <c r="IS747" s="13"/>
      <c r="IT747" s="13"/>
      <c r="IU747" s="13"/>
      <c r="IV747" s="13"/>
    </row>
    <row r="748" spans="1:256" s="14" customFormat="1" ht="36" customHeight="1" x14ac:dyDescent="0.25">
      <c r="A748" s="361"/>
      <c r="B748" s="251"/>
      <c r="C748" s="181"/>
      <c r="D748" s="247"/>
      <c r="E748" s="37" t="s">
        <v>1312</v>
      </c>
      <c r="F748" s="79" t="s">
        <v>115</v>
      </c>
      <c r="G748" s="39" t="s">
        <v>1313</v>
      </c>
      <c r="H748" s="172"/>
      <c r="I748" s="172"/>
      <c r="J748" s="172"/>
      <c r="K748" s="172"/>
      <c r="L748" s="172"/>
      <c r="M748" s="172"/>
      <c r="N748" s="253"/>
      <c r="O748" s="19"/>
      <c r="P748" s="19"/>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c r="EY748" s="13"/>
      <c r="EZ748" s="13"/>
      <c r="FA748" s="13"/>
      <c r="FB748" s="13"/>
      <c r="FC748" s="13"/>
      <c r="FD748" s="13"/>
      <c r="FE748" s="13"/>
      <c r="FF748" s="13"/>
      <c r="FG748" s="13"/>
      <c r="FH748" s="13"/>
      <c r="FI748" s="13"/>
      <c r="FJ748" s="13"/>
      <c r="FK748" s="13"/>
      <c r="FL748" s="13"/>
      <c r="FM748" s="13"/>
      <c r="FN748" s="13"/>
      <c r="FO748" s="13"/>
      <c r="FP748" s="13"/>
      <c r="FQ748" s="13"/>
      <c r="FR748" s="13"/>
      <c r="FS748" s="13"/>
      <c r="FT748" s="13"/>
      <c r="FU748" s="13"/>
      <c r="FV748" s="13"/>
      <c r="FW748" s="13"/>
      <c r="FX748" s="13"/>
      <c r="FY748" s="13"/>
      <c r="FZ748" s="13"/>
      <c r="GA748" s="13"/>
      <c r="GB748" s="13"/>
      <c r="GC748" s="13"/>
      <c r="GD748" s="13"/>
      <c r="GE748" s="13"/>
      <c r="GF748" s="13"/>
      <c r="GG748" s="13"/>
      <c r="GH748" s="13"/>
      <c r="GI748" s="13"/>
      <c r="GJ748" s="13"/>
      <c r="GK748" s="13"/>
      <c r="GL748" s="13"/>
      <c r="GM748" s="13"/>
      <c r="GN748" s="13"/>
      <c r="GO748" s="13"/>
      <c r="GP748" s="13"/>
      <c r="GQ748" s="13"/>
      <c r="GR748" s="13"/>
      <c r="GS748" s="13"/>
      <c r="GT748" s="13"/>
      <c r="GU748" s="13"/>
      <c r="GV748" s="13"/>
      <c r="GW748" s="13"/>
      <c r="GX748" s="13"/>
      <c r="GY748" s="13"/>
      <c r="GZ748" s="13"/>
      <c r="HA748" s="13"/>
      <c r="HB748" s="13"/>
      <c r="HC748" s="13"/>
      <c r="HD748" s="13"/>
      <c r="HE748" s="13"/>
      <c r="HF748" s="13"/>
      <c r="HG748" s="13"/>
      <c r="HH748" s="13"/>
      <c r="HI748" s="13"/>
      <c r="HJ748" s="13"/>
      <c r="HK748" s="13"/>
      <c r="HL748" s="13"/>
      <c r="HM748" s="13"/>
      <c r="HN748" s="13"/>
      <c r="HO748" s="13"/>
      <c r="HP748" s="13"/>
      <c r="HQ748" s="13"/>
      <c r="HR748" s="13"/>
      <c r="HS748" s="13"/>
      <c r="HT748" s="13"/>
      <c r="HU748" s="13"/>
      <c r="HV748" s="13"/>
      <c r="HW748" s="13"/>
      <c r="HX748" s="13"/>
      <c r="HY748" s="13"/>
      <c r="HZ748" s="13"/>
      <c r="IA748" s="13"/>
      <c r="IB748" s="13"/>
      <c r="IC748" s="13"/>
      <c r="ID748" s="13"/>
      <c r="IE748" s="13"/>
      <c r="IF748" s="13"/>
      <c r="IG748" s="13"/>
      <c r="IH748" s="13"/>
      <c r="II748" s="13"/>
      <c r="IJ748" s="13"/>
      <c r="IK748" s="13"/>
      <c r="IL748" s="13"/>
      <c r="IM748" s="13"/>
      <c r="IN748" s="13"/>
      <c r="IO748" s="13"/>
      <c r="IP748" s="13"/>
      <c r="IQ748" s="13"/>
      <c r="IR748" s="13"/>
      <c r="IS748" s="13"/>
      <c r="IT748" s="13"/>
      <c r="IU748" s="13"/>
      <c r="IV748" s="13"/>
    </row>
    <row r="749" spans="1:256" s="14" customFormat="1" ht="128.25" customHeight="1" x14ac:dyDescent="0.25">
      <c r="A749" s="179" t="s">
        <v>888</v>
      </c>
      <c r="B749" s="258" t="s">
        <v>839</v>
      </c>
      <c r="C749" s="298" t="s">
        <v>838</v>
      </c>
      <c r="D749" s="298" t="s">
        <v>514</v>
      </c>
      <c r="E749" s="129" t="s">
        <v>427</v>
      </c>
      <c r="F749" s="92" t="s">
        <v>922</v>
      </c>
      <c r="G749" s="92" t="s">
        <v>409</v>
      </c>
      <c r="H749" s="67">
        <f>H751</f>
        <v>3313208.7</v>
      </c>
      <c r="I749" s="67">
        <f t="shared" ref="I749:M749" si="29">I751</f>
        <v>3285433.4</v>
      </c>
      <c r="J749" s="67">
        <f t="shared" si="29"/>
        <v>2487908.9</v>
      </c>
      <c r="K749" s="67">
        <f t="shared" si="29"/>
        <v>2338015</v>
      </c>
      <c r="L749" s="67">
        <f t="shared" si="29"/>
        <v>2340358.3000000003</v>
      </c>
      <c r="M749" s="67">
        <f t="shared" si="29"/>
        <v>2339715.4</v>
      </c>
      <c r="N749" s="68"/>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c r="EY749" s="13"/>
      <c r="EZ749" s="13"/>
      <c r="FA749" s="13"/>
      <c r="FB749" s="13"/>
      <c r="FC749" s="13"/>
      <c r="FD749" s="13"/>
      <c r="FE749" s="13"/>
      <c r="FF749" s="13"/>
      <c r="FG749" s="13"/>
      <c r="FH749" s="13"/>
      <c r="FI749" s="13"/>
      <c r="FJ749" s="13"/>
      <c r="FK749" s="13"/>
      <c r="FL749" s="13"/>
      <c r="FM749" s="13"/>
      <c r="FN749" s="13"/>
      <c r="FO749" s="13"/>
      <c r="FP749" s="13"/>
      <c r="FQ749" s="13"/>
      <c r="FR749" s="13"/>
      <c r="FS749" s="13"/>
      <c r="FT749" s="13"/>
      <c r="FU749" s="13"/>
      <c r="FV749" s="13"/>
      <c r="FW749" s="13"/>
      <c r="FX749" s="13"/>
      <c r="FY749" s="13"/>
      <c r="FZ749" s="13"/>
      <c r="GA749" s="13"/>
      <c r="GB749" s="13"/>
      <c r="GC749" s="13"/>
      <c r="GD749" s="13"/>
      <c r="GE749" s="13"/>
      <c r="GF749" s="13"/>
      <c r="GG749" s="13"/>
      <c r="GH749" s="13"/>
      <c r="GI749" s="13"/>
      <c r="GJ749" s="13"/>
      <c r="GK749" s="13"/>
      <c r="GL749" s="13"/>
      <c r="GM749" s="13"/>
      <c r="GN749" s="13"/>
      <c r="GO749" s="13"/>
      <c r="GP749" s="13"/>
      <c r="GQ749" s="13"/>
      <c r="GR749" s="13"/>
      <c r="GS749" s="13"/>
      <c r="GT749" s="13"/>
      <c r="GU749" s="13"/>
      <c r="GV749" s="13"/>
      <c r="GW749" s="13"/>
      <c r="GX749" s="13"/>
      <c r="GY749" s="13"/>
      <c r="GZ749" s="13"/>
      <c r="HA749" s="13"/>
      <c r="HB749" s="13"/>
      <c r="HC749" s="13"/>
      <c r="HD749" s="13"/>
      <c r="HE749" s="13"/>
      <c r="HF749" s="13"/>
      <c r="HG749" s="13"/>
      <c r="HH749" s="13"/>
      <c r="HI749" s="13"/>
      <c r="HJ749" s="13"/>
      <c r="HK749" s="13"/>
      <c r="HL749" s="13"/>
      <c r="HM749" s="13"/>
      <c r="HN749" s="13"/>
      <c r="HO749" s="13"/>
      <c r="HP749" s="13"/>
      <c r="HQ749" s="13"/>
      <c r="HR749" s="13"/>
      <c r="HS749" s="13"/>
      <c r="HT749" s="13"/>
      <c r="HU749" s="13"/>
      <c r="HV749" s="13"/>
      <c r="HW749" s="13"/>
      <c r="HX749" s="13"/>
      <c r="HY749" s="13"/>
      <c r="HZ749" s="13"/>
      <c r="IA749" s="13"/>
      <c r="IB749" s="13"/>
      <c r="IC749" s="13"/>
      <c r="ID749" s="13"/>
      <c r="IE749" s="13"/>
      <c r="IF749" s="13"/>
      <c r="IG749" s="13"/>
      <c r="IH749" s="13"/>
      <c r="II749" s="13"/>
      <c r="IJ749" s="13"/>
      <c r="IK749" s="13"/>
      <c r="IL749" s="13"/>
      <c r="IM749" s="13"/>
      <c r="IN749" s="13"/>
      <c r="IO749" s="13"/>
      <c r="IP749" s="13"/>
      <c r="IQ749" s="13"/>
      <c r="IR749" s="13"/>
      <c r="IS749" s="13"/>
      <c r="IT749" s="13"/>
      <c r="IU749" s="13"/>
      <c r="IV749" s="13"/>
    </row>
    <row r="750" spans="1:256" s="14" customFormat="1" ht="28.5" customHeight="1" x14ac:dyDescent="0.25">
      <c r="A750" s="179"/>
      <c r="B750" s="258"/>
      <c r="C750" s="298"/>
      <c r="D750" s="298"/>
      <c r="E750" s="148" t="s">
        <v>112</v>
      </c>
      <c r="F750" s="82"/>
      <c r="G750" s="82"/>
      <c r="H750" s="67"/>
      <c r="I750" s="67"/>
      <c r="J750" s="67"/>
      <c r="K750" s="67"/>
      <c r="L750" s="67"/>
      <c r="M750" s="67"/>
      <c r="N750" s="68"/>
      <c r="O750" s="19"/>
      <c r="P750" s="19"/>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c r="EY750" s="13"/>
      <c r="EZ750" s="13"/>
      <c r="FA750" s="13"/>
      <c r="FB750" s="13"/>
      <c r="FC750" s="13"/>
      <c r="FD750" s="13"/>
      <c r="FE750" s="13"/>
      <c r="FF750" s="13"/>
      <c r="FG750" s="13"/>
      <c r="FH750" s="13"/>
      <c r="FI750" s="13"/>
      <c r="FJ750" s="13"/>
      <c r="FK750" s="13"/>
      <c r="FL750" s="13"/>
      <c r="FM750" s="13"/>
      <c r="FN750" s="13"/>
      <c r="FO750" s="13"/>
      <c r="FP750" s="13"/>
      <c r="FQ750" s="13"/>
      <c r="FR750" s="13"/>
      <c r="FS750" s="13"/>
      <c r="FT750" s="13"/>
      <c r="FU750" s="13"/>
      <c r="FV750" s="13"/>
      <c r="FW750" s="13"/>
      <c r="FX750" s="13"/>
      <c r="FY750" s="13"/>
      <c r="FZ750" s="13"/>
      <c r="GA750" s="13"/>
      <c r="GB750" s="13"/>
      <c r="GC750" s="13"/>
      <c r="GD750" s="13"/>
      <c r="GE750" s="13"/>
      <c r="GF750" s="13"/>
      <c r="GG750" s="13"/>
      <c r="GH750" s="13"/>
      <c r="GI750" s="13"/>
      <c r="GJ750" s="13"/>
      <c r="GK750" s="13"/>
      <c r="GL750" s="13"/>
      <c r="GM750" s="13"/>
      <c r="GN750" s="13"/>
      <c r="GO750" s="13"/>
      <c r="GP750" s="13"/>
      <c r="GQ750" s="13"/>
      <c r="GR750" s="13"/>
      <c r="GS750" s="13"/>
      <c r="GT750" s="13"/>
      <c r="GU750" s="13"/>
      <c r="GV750" s="13"/>
      <c r="GW750" s="13"/>
      <c r="GX750" s="13"/>
      <c r="GY750" s="13"/>
      <c r="GZ750" s="13"/>
      <c r="HA750" s="13"/>
      <c r="HB750" s="13"/>
      <c r="HC750" s="13"/>
      <c r="HD750" s="13"/>
      <c r="HE750" s="13"/>
      <c r="HF750" s="13"/>
      <c r="HG750" s="13"/>
      <c r="HH750" s="13"/>
      <c r="HI750" s="13"/>
      <c r="HJ750" s="13"/>
      <c r="HK750" s="13"/>
      <c r="HL750" s="13"/>
      <c r="HM750" s="13"/>
      <c r="HN750" s="13"/>
      <c r="HO750" s="13"/>
      <c r="HP750" s="13"/>
      <c r="HQ750" s="13"/>
      <c r="HR750" s="13"/>
      <c r="HS750" s="13"/>
      <c r="HT750" s="13"/>
      <c r="HU750" s="13"/>
      <c r="HV750" s="13"/>
      <c r="HW750" s="13"/>
      <c r="HX750" s="13"/>
      <c r="HY750" s="13"/>
      <c r="HZ750" s="13"/>
      <c r="IA750" s="13"/>
      <c r="IB750" s="13"/>
      <c r="IC750" s="13"/>
      <c r="ID750" s="13"/>
      <c r="IE750" s="13"/>
      <c r="IF750" s="13"/>
      <c r="IG750" s="13"/>
      <c r="IH750" s="13"/>
      <c r="II750" s="13"/>
      <c r="IJ750" s="13"/>
      <c r="IK750" s="13"/>
      <c r="IL750" s="13"/>
      <c r="IM750" s="13"/>
      <c r="IN750" s="13"/>
      <c r="IO750" s="13"/>
      <c r="IP750" s="13"/>
      <c r="IQ750" s="13"/>
      <c r="IR750" s="13"/>
      <c r="IS750" s="13"/>
      <c r="IT750" s="13"/>
      <c r="IU750" s="13"/>
      <c r="IV750" s="13"/>
    </row>
    <row r="751" spans="1:256" s="14" customFormat="1" ht="123.75" customHeight="1" x14ac:dyDescent="0.25">
      <c r="A751" s="120" t="s">
        <v>889</v>
      </c>
      <c r="B751" s="129" t="s">
        <v>840</v>
      </c>
      <c r="C751" s="82" t="s">
        <v>841</v>
      </c>
      <c r="D751" s="82" t="s">
        <v>1296</v>
      </c>
      <c r="E751" s="129" t="s">
        <v>427</v>
      </c>
      <c r="F751" s="92" t="s">
        <v>922</v>
      </c>
      <c r="G751" s="92" t="s">
        <v>409</v>
      </c>
      <c r="H751" s="151">
        <f>H752+H754+H758+H763+H780+H781+H802+H806+H817+H822+H823+H825+H827+H833</f>
        <v>3313208.7</v>
      </c>
      <c r="I751" s="151">
        <f t="shared" ref="I751:M751" si="30">I752+I754+I758+I763+I780+I781+I802+I806+I817+I822+I823+I825+I827+I833</f>
        <v>3285433.4</v>
      </c>
      <c r="J751" s="151">
        <f t="shared" si="30"/>
        <v>2487908.9</v>
      </c>
      <c r="K751" s="151">
        <f t="shared" si="30"/>
        <v>2338015</v>
      </c>
      <c r="L751" s="151">
        <f t="shared" si="30"/>
        <v>2340358.3000000003</v>
      </c>
      <c r="M751" s="151">
        <f t="shared" si="30"/>
        <v>2339715.4</v>
      </c>
      <c r="N751" s="76"/>
      <c r="O751" s="19"/>
      <c r="P751" s="19"/>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c r="EY751" s="13"/>
      <c r="EZ751" s="13"/>
      <c r="FA751" s="13"/>
      <c r="FB751" s="13"/>
      <c r="FC751" s="13"/>
      <c r="FD751" s="13"/>
      <c r="FE751" s="13"/>
      <c r="FF751" s="13"/>
      <c r="FG751" s="13"/>
      <c r="FH751" s="13"/>
      <c r="FI751" s="13"/>
      <c r="FJ751" s="13"/>
      <c r="FK751" s="13"/>
      <c r="FL751" s="13"/>
      <c r="FM751" s="13"/>
      <c r="FN751" s="13"/>
      <c r="FO751" s="13"/>
      <c r="FP751" s="13"/>
      <c r="FQ751" s="13"/>
      <c r="FR751" s="13"/>
      <c r="FS751" s="13"/>
      <c r="FT751" s="13"/>
      <c r="FU751" s="13"/>
      <c r="FV751" s="13"/>
      <c r="FW751" s="13"/>
      <c r="FX751" s="13"/>
      <c r="FY751" s="13"/>
      <c r="FZ751" s="13"/>
      <c r="GA751" s="13"/>
      <c r="GB751" s="13"/>
      <c r="GC751" s="13"/>
      <c r="GD751" s="13"/>
      <c r="GE751" s="13"/>
      <c r="GF751" s="13"/>
      <c r="GG751" s="13"/>
      <c r="GH751" s="13"/>
      <c r="GI751" s="13"/>
      <c r="GJ751" s="13"/>
      <c r="GK751" s="13"/>
      <c r="GL751" s="13"/>
      <c r="GM751" s="13"/>
      <c r="GN751" s="13"/>
      <c r="GO751" s="13"/>
      <c r="GP751" s="13"/>
      <c r="GQ751" s="13"/>
      <c r="GR751" s="13"/>
      <c r="GS751" s="13"/>
      <c r="GT751" s="13"/>
      <c r="GU751" s="13"/>
      <c r="GV751" s="13"/>
      <c r="GW751" s="13"/>
      <c r="GX751" s="13"/>
      <c r="GY751" s="13"/>
      <c r="GZ751" s="13"/>
      <c r="HA751" s="13"/>
      <c r="HB751" s="13"/>
      <c r="HC751" s="13"/>
      <c r="HD751" s="13"/>
      <c r="HE751" s="13"/>
      <c r="HF751" s="13"/>
      <c r="HG751" s="13"/>
      <c r="HH751" s="13"/>
      <c r="HI751" s="13"/>
      <c r="HJ751" s="13"/>
      <c r="HK751" s="13"/>
      <c r="HL751" s="13"/>
      <c r="HM751" s="13"/>
      <c r="HN751" s="13"/>
      <c r="HO751" s="13"/>
      <c r="HP751" s="13"/>
      <c r="HQ751" s="13"/>
      <c r="HR751" s="13"/>
      <c r="HS751" s="13"/>
      <c r="HT751" s="13"/>
      <c r="HU751" s="13"/>
      <c r="HV751" s="13"/>
      <c r="HW751" s="13"/>
      <c r="HX751" s="13"/>
      <c r="HY751" s="13"/>
      <c r="HZ751" s="13"/>
      <c r="IA751" s="13"/>
      <c r="IB751" s="13"/>
      <c r="IC751" s="13"/>
      <c r="ID751" s="13"/>
      <c r="IE751" s="13"/>
      <c r="IF751" s="13"/>
      <c r="IG751" s="13"/>
      <c r="IH751" s="13"/>
      <c r="II751" s="13"/>
      <c r="IJ751" s="13"/>
      <c r="IK751" s="13"/>
      <c r="IL751" s="13"/>
      <c r="IM751" s="13"/>
      <c r="IN751" s="13"/>
      <c r="IO751" s="13"/>
      <c r="IP751" s="13"/>
      <c r="IQ751" s="13"/>
      <c r="IR751" s="13"/>
      <c r="IS751" s="13"/>
      <c r="IT751" s="13"/>
      <c r="IU751" s="13"/>
      <c r="IV751" s="13"/>
    </row>
    <row r="752" spans="1:256" s="14" customFormat="1" ht="81.75" customHeight="1" x14ac:dyDescent="0.25">
      <c r="A752" s="166" t="s">
        <v>1263</v>
      </c>
      <c r="B752" s="303" t="s">
        <v>843</v>
      </c>
      <c r="C752" s="180" t="s">
        <v>842</v>
      </c>
      <c r="D752" s="198" t="s">
        <v>140</v>
      </c>
      <c r="E752" s="109" t="s">
        <v>457</v>
      </c>
      <c r="F752" s="152" t="s">
        <v>115</v>
      </c>
      <c r="G752" s="152" t="s">
        <v>1261</v>
      </c>
      <c r="H752" s="168">
        <v>17.899999999999999</v>
      </c>
      <c r="I752" s="168">
        <v>9.5</v>
      </c>
      <c r="J752" s="168">
        <v>162.30000000000001</v>
      </c>
      <c r="K752" s="168">
        <v>0</v>
      </c>
      <c r="L752" s="168">
        <v>0</v>
      </c>
      <c r="M752" s="168">
        <v>0</v>
      </c>
      <c r="N752" s="184" t="s">
        <v>549</v>
      </c>
      <c r="O752" s="19"/>
      <c r="P752" s="19"/>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c r="EY752" s="13"/>
      <c r="EZ752" s="13"/>
      <c r="FA752" s="13"/>
      <c r="FB752" s="13"/>
      <c r="FC752" s="13"/>
      <c r="FD752" s="13"/>
      <c r="FE752" s="13"/>
      <c r="FF752" s="13"/>
      <c r="FG752" s="13"/>
      <c r="FH752" s="13"/>
      <c r="FI752" s="13"/>
      <c r="FJ752" s="13"/>
      <c r="FK752" s="13"/>
      <c r="FL752" s="13"/>
      <c r="FM752" s="13"/>
      <c r="FN752" s="13"/>
      <c r="FO752" s="13"/>
      <c r="FP752" s="13"/>
      <c r="FQ752" s="13"/>
      <c r="FR752" s="13"/>
      <c r="FS752" s="13"/>
      <c r="FT752" s="13"/>
      <c r="FU752" s="13"/>
      <c r="FV752" s="13"/>
      <c r="FW752" s="13"/>
      <c r="FX752" s="13"/>
      <c r="FY752" s="13"/>
      <c r="FZ752" s="13"/>
      <c r="GA752" s="13"/>
      <c r="GB752" s="13"/>
      <c r="GC752" s="13"/>
      <c r="GD752" s="13"/>
      <c r="GE752" s="13"/>
      <c r="GF752" s="13"/>
      <c r="GG752" s="13"/>
      <c r="GH752" s="13"/>
      <c r="GI752" s="13"/>
      <c r="GJ752" s="13"/>
      <c r="GK752" s="13"/>
      <c r="GL752" s="13"/>
      <c r="GM752" s="13"/>
      <c r="GN752" s="13"/>
      <c r="GO752" s="13"/>
      <c r="GP752" s="13"/>
      <c r="GQ752" s="13"/>
      <c r="GR752" s="13"/>
      <c r="GS752" s="13"/>
      <c r="GT752" s="13"/>
      <c r="GU752" s="13"/>
      <c r="GV752" s="13"/>
      <c r="GW752" s="13"/>
      <c r="GX752" s="13"/>
      <c r="GY752" s="13"/>
      <c r="GZ752" s="13"/>
      <c r="HA752" s="13"/>
      <c r="HB752" s="13"/>
      <c r="HC752" s="13"/>
      <c r="HD752" s="13"/>
      <c r="HE752" s="13"/>
      <c r="HF752" s="13"/>
      <c r="HG752" s="13"/>
      <c r="HH752" s="13"/>
      <c r="HI752" s="13"/>
      <c r="HJ752" s="13"/>
      <c r="HK752" s="13"/>
      <c r="HL752" s="13"/>
      <c r="HM752" s="13"/>
      <c r="HN752" s="13"/>
      <c r="HO752" s="13"/>
      <c r="HP752" s="13"/>
      <c r="HQ752" s="13"/>
      <c r="HR752" s="13"/>
      <c r="HS752" s="13"/>
      <c r="HT752" s="13"/>
      <c r="HU752" s="13"/>
      <c r="HV752" s="13"/>
      <c r="HW752" s="13"/>
      <c r="HX752" s="13"/>
      <c r="HY752" s="13"/>
      <c r="HZ752" s="13"/>
      <c r="IA752" s="13"/>
      <c r="IB752" s="13"/>
      <c r="IC752" s="13"/>
      <c r="ID752" s="13"/>
      <c r="IE752" s="13"/>
      <c r="IF752" s="13"/>
      <c r="IG752" s="13"/>
      <c r="IH752" s="13"/>
      <c r="II752" s="13"/>
      <c r="IJ752" s="13"/>
      <c r="IK752" s="13"/>
      <c r="IL752" s="13"/>
      <c r="IM752" s="13"/>
      <c r="IN752" s="13"/>
      <c r="IO752" s="13"/>
      <c r="IP752" s="13"/>
      <c r="IQ752" s="13"/>
      <c r="IR752" s="13"/>
      <c r="IS752" s="13"/>
      <c r="IT752" s="13"/>
      <c r="IU752" s="13"/>
      <c r="IV752" s="13"/>
    </row>
    <row r="753" spans="1:256" s="14" customFormat="1" ht="81.75" customHeight="1" x14ac:dyDescent="0.25">
      <c r="A753" s="167"/>
      <c r="B753" s="305"/>
      <c r="C753" s="181"/>
      <c r="D753" s="199"/>
      <c r="E753" s="109" t="s">
        <v>925</v>
      </c>
      <c r="F753" s="152" t="s">
        <v>115</v>
      </c>
      <c r="G753" s="152" t="s">
        <v>500</v>
      </c>
      <c r="H753" s="169"/>
      <c r="I753" s="169"/>
      <c r="J753" s="169"/>
      <c r="K753" s="169"/>
      <c r="L753" s="169"/>
      <c r="M753" s="169"/>
      <c r="N753" s="186"/>
      <c r="O753" s="19"/>
      <c r="P753" s="19"/>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c r="EY753" s="13"/>
      <c r="EZ753" s="13"/>
      <c r="FA753" s="13"/>
      <c r="FB753" s="13"/>
      <c r="FC753" s="13"/>
      <c r="FD753" s="13"/>
      <c r="FE753" s="13"/>
      <c r="FF753" s="13"/>
      <c r="FG753" s="13"/>
      <c r="FH753" s="13"/>
      <c r="FI753" s="13"/>
      <c r="FJ753" s="13"/>
      <c r="FK753" s="13"/>
      <c r="FL753" s="13"/>
      <c r="FM753" s="13"/>
      <c r="FN753" s="13"/>
      <c r="FO753" s="13"/>
      <c r="FP753" s="13"/>
      <c r="FQ753" s="13"/>
      <c r="FR753" s="13"/>
      <c r="FS753" s="13"/>
      <c r="FT753" s="13"/>
      <c r="FU753" s="13"/>
      <c r="FV753" s="13"/>
      <c r="FW753" s="13"/>
      <c r="FX753" s="13"/>
      <c r="FY753" s="13"/>
      <c r="FZ753" s="13"/>
      <c r="GA753" s="13"/>
      <c r="GB753" s="13"/>
      <c r="GC753" s="13"/>
      <c r="GD753" s="13"/>
      <c r="GE753" s="13"/>
      <c r="GF753" s="13"/>
      <c r="GG753" s="13"/>
      <c r="GH753" s="13"/>
      <c r="GI753" s="13"/>
      <c r="GJ753" s="13"/>
      <c r="GK753" s="13"/>
      <c r="GL753" s="13"/>
      <c r="GM753" s="13"/>
      <c r="GN753" s="13"/>
      <c r="GO753" s="13"/>
      <c r="GP753" s="13"/>
      <c r="GQ753" s="13"/>
      <c r="GR753" s="13"/>
      <c r="GS753" s="13"/>
      <c r="GT753" s="13"/>
      <c r="GU753" s="13"/>
      <c r="GV753" s="13"/>
      <c r="GW753" s="13"/>
      <c r="GX753" s="13"/>
      <c r="GY753" s="13"/>
      <c r="GZ753" s="13"/>
      <c r="HA753" s="13"/>
      <c r="HB753" s="13"/>
      <c r="HC753" s="13"/>
      <c r="HD753" s="13"/>
      <c r="HE753" s="13"/>
      <c r="HF753" s="13"/>
      <c r="HG753" s="13"/>
      <c r="HH753" s="13"/>
      <c r="HI753" s="13"/>
      <c r="HJ753" s="13"/>
      <c r="HK753" s="13"/>
      <c r="HL753" s="13"/>
      <c r="HM753" s="13"/>
      <c r="HN753" s="13"/>
      <c r="HO753" s="13"/>
      <c r="HP753" s="13"/>
      <c r="HQ753" s="13"/>
      <c r="HR753" s="13"/>
      <c r="HS753" s="13"/>
      <c r="HT753" s="13"/>
      <c r="HU753" s="13"/>
      <c r="HV753" s="13"/>
      <c r="HW753" s="13"/>
      <c r="HX753" s="13"/>
      <c r="HY753" s="13"/>
      <c r="HZ753" s="13"/>
      <c r="IA753" s="13"/>
      <c r="IB753" s="13"/>
      <c r="IC753" s="13"/>
      <c r="ID753" s="13"/>
      <c r="IE753" s="13"/>
      <c r="IF753" s="13"/>
      <c r="IG753" s="13"/>
      <c r="IH753" s="13"/>
      <c r="II753" s="13"/>
      <c r="IJ753" s="13"/>
      <c r="IK753" s="13"/>
      <c r="IL753" s="13"/>
      <c r="IM753" s="13"/>
      <c r="IN753" s="13"/>
      <c r="IO753" s="13"/>
      <c r="IP753" s="13"/>
      <c r="IQ753" s="13"/>
      <c r="IR753" s="13"/>
      <c r="IS753" s="13"/>
      <c r="IT753" s="13"/>
      <c r="IU753" s="13"/>
      <c r="IV753" s="13"/>
    </row>
    <row r="754" spans="1:256" s="14" customFormat="1" ht="66.75" customHeight="1" x14ac:dyDescent="0.25">
      <c r="A754" s="166" t="s">
        <v>1264</v>
      </c>
      <c r="B754" s="258" t="s">
        <v>844</v>
      </c>
      <c r="C754" s="195" t="s">
        <v>845</v>
      </c>
      <c r="D754" s="277" t="s">
        <v>87</v>
      </c>
      <c r="E754" s="46" t="s">
        <v>529</v>
      </c>
      <c r="F754" s="79" t="s">
        <v>115</v>
      </c>
      <c r="G754" s="79" t="s">
        <v>210</v>
      </c>
      <c r="H754" s="168">
        <v>714.7</v>
      </c>
      <c r="I754" s="168">
        <v>714.7</v>
      </c>
      <c r="J754" s="168">
        <v>1637.9</v>
      </c>
      <c r="K754" s="197">
        <v>1816.3</v>
      </c>
      <c r="L754" s="168">
        <v>1607.6</v>
      </c>
      <c r="M754" s="168">
        <v>1601.5</v>
      </c>
      <c r="N754" s="173" t="s">
        <v>466</v>
      </c>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c r="EY754" s="13"/>
      <c r="EZ754" s="13"/>
      <c r="FA754" s="13"/>
      <c r="FB754" s="13"/>
      <c r="FC754" s="13"/>
      <c r="FD754" s="13"/>
      <c r="FE754" s="13"/>
      <c r="FF754" s="13"/>
      <c r="FG754" s="13"/>
      <c r="FH754" s="13"/>
      <c r="FI754" s="13"/>
      <c r="FJ754" s="13"/>
      <c r="FK754" s="13"/>
      <c r="FL754" s="13"/>
      <c r="FM754" s="13"/>
      <c r="FN754" s="13"/>
      <c r="FO754" s="13"/>
      <c r="FP754" s="13"/>
      <c r="FQ754" s="13"/>
      <c r="FR754" s="13"/>
      <c r="FS754" s="13"/>
      <c r="FT754" s="13"/>
      <c r="FU754" s="13"/>
      <c r="FV754" s="13"/>
      <c r="FW754" s="13"/>
      <c r="FX754" s="13"/>
      <c r="FY754" s="13"/>
      <c r="FZ754" s="13"/>
      <c r="GA754" s="13"/>
      <c r="GB754" s="13"/>
      <c r="GC754" s="13"/>
      <c r="GD754" s="13"/>
      <c r="GE754" s="13"/>
      <c r="GF754" s="13"/>
      <c r="GG754" s="13"/>
      <c r="GH754" s="13"/>
      <c r="GI754" s="13"/>
      <c r="GJ754" s="13"/>
      <c r="GK754" s="13"/>
      <c r="GL754" s="13"/>
      <c r="GM754" s="13"/>
      <c r="GN754" s="13"/>
      <c r="GO754" s="13"/>
      <c r="GP754" s="13"/>
      <c r="GQ754" s="13"/>
      <c r="GR754" s="13"/>
      <c r="GS754" s="13"/>
      <c r="GT754" s="13"/>
      <c r="GU754" s="13"/>
      <c r="GV754" s="13"/>
      <c r="GW754" s="13"/>
      <c r="GX754" s="13"/>
      <c r="GY754" s="13"/>
      <c r="GZ754" s="13"/>
      <c r="HA754" s="13"/>
      <c r="HB754" s="13"/>
      <c r="HC754" s="13"/>
      <c r="HD754" s="13"/>
      <c r="HE754" s="13"/>
      <c r="HF754" s="13"/>
      <c r="HG754" s="13"/>
      <c r="HH754" s="13"/>
      <c r="HI754" s="13"/>
      <c r="HJ754" s="13"/>
      <c r="HK754" s="13"/>
      <c r="HL754" s="13"/>
      <c r="HM754" s="13"/>
      <c r="HN754" s="13"/>
      <c r="HO754" s="13"/>
      <c r="HP754" s="13"/>
      <c r="HQ754" s="13"/>
      <c r="HR754" s="13"/>
      <c r="HS754" s="13"/>
      <c r="HT754" s="13"/>
      <c r="HU754" s="13"/>
      <c r="HV754" s="13"/>
      <c r="HW754" s="13"/>
      <c r="HX754" s="13"/>
      <c r="HY754" s="13"/>
      <c r="HZ754" s="13"/>
      <c r="IA754" s="13"/>
      <c r="IB754" s="13"/>
      <c r="IC754" s="13"/>
      <c r="ID754" s="13"/>
      <c r="IE754" s="13"/>
      <c r="IF754" s="13"/>
      <c r="IG754" s="13"/>
      <c r="IH754" s="13"/>
      <c r="II754" s="13"/>
      <c r="IJ754" s="13"/>
      <c r="IK754" s="13"/>
      <c r="IL754" s="13"/>
      <c r="IM754" s="13"/>
      <c r="IN754" s="13"/>
      <c r="IO754" s="13"/>
      <c r="IP754" s="13"/>
      <c r="IQ754" s="13"/>
      <c r="IR754" s="13"/>
      <c r="IS754" s="13"/>
      <c r="IT754" s="13"/>
      <c r="IU754" s="13"/>
      <c r="IV754" s="13"/>
    </row>
    <row r="755" spans="1:256" s="14" customFormat="1" ht="66.75" customHeight="1" x14ac:dyDescent="0.25">
      <c r="A755" s="194"/>
      <c r="B755" s="258"/>
      <c r="C755" s="195"/>
      <c r="D755" s="277"/>
      <c r="E755" s="46" t="s">
        <v>1442</v>
      </c>
      <c r="F755" s="79" t="s">
        <v>115</v>
      </c>
      <c r="G755" s="79" t="s">
        <v>1262</v>
      </c>
      <c r="H755" s="190"/>
      <c r="I755" s="190"/>
      <c r="J755" s="190"/>
      <c r="K755" s="197"/>
      <c r="L755" s="190"/>
      <c r="M755" s="190"/>
      <c r="N755" s="174"/>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c r="EY755" s="13"/>
      <c r="EZ755" s="13"/>
      <c r="FA755" s="13"/>
      <c r="FB755" s="13"/>
      <c r="FC755" s="13"/>
      <c r="FD755" s="13"/>
      <c r="FE755" s="13"/>
      <c r="FF755" s="13"/>
      <c r="FG755" s="13"/>
      <c r="FH755" s="13"/>
      <c r="FI755" s="13"/>
      <c r="FJ755" s="13"/>
      <c r="FK755" s="13"/>
      <c r="FL755" s="13"/>
      <c r="FM755" s="13"/>
      <c r="FN755" s="13"/>
      <c r="FO755" s="13"/>
      <c r="FP755" s="13"/>
      <c r="FQ755" s="13"/>
      <c r="FR755" s="13"/>
      <c r="FS755" s="13"/>
      <c r="FT755" s="13"/>
      <c r="FU755" s="13"/>
      <c r="FV755" s="13"/>
      <c r="FW755" s="13"/>
      <c r="FX755" s="13"/>
      <c r="FY755" s="13"/>
      <c r="FZ755" s="13"/>
      <c r="GA755" s="13"/>
      <c r="GB755" s="13"/>
      <c r="GC755" s="13"/>
      <c r="GD755" s="13"/>
      <c r="GE755" s="13"/>
      <c r="GF755" s="13"/>
      <c r="GG755" s="13"/>
      <c r="GH755" s="13"/>
      <c r="GI755" s="13"/>
      <c r="GJ755" s="13"/>
      <c r="GK755" s="13"/>
      <c r="GL755" s="13"/>
      <c r="GM755" s="13"/>
      <c r="GN755" s="13"/>
      <c r="GO755" s="13"/>
      <c r="GP755" s="13"/>
      <c r="GQ755" s="13"/>
      <c r="GR755" s="13"/>
      <c r="GS755" s="13"/>
      <c r="GT755" s="13"/>
      <c r="GU755" s="13"/>
      <c r="GV755" s="13"/>
      <c r="GW755" s="13"/>
      <c r="GX755" s="13"/>
      <c r="GY755" s="13"/>
      <c r="GZ755" s="13"/>
      <c r="HA755" s="13"/>
      <c r="HB755" s="13"/>
      <c r="HC755" s="13"/>
      <c r="HD755" s="13"/>
      <c r="HE755" s="13"/>
      <c r="HF755" s="13"/>
      <c r="HG755" s="13"/>
      <c r="HH755" s="13"/>
      <c r="HI755" s="13"/>
      <c r="HJ755" s="13"/>
      <c r="HK755" s="13"/>
      <c r="HL755" s="13"/>
      <c r="HM755" s="13"/>
      <c r="HN755" s="13"/>
      <c r="HO755" s="13"/>
      <c r="HP755" s="13"/>
      <c r="HQ755" s="13"/>
      <c r="HR755" s="13"/>
      <c r="HS755" s="13"/>
      <c r="HT755" s="13"/>
      <c r="HU755" s="13"/>
      <c r="HV755" s="13"/>
      <c r="HW755" s="13"/>
      <c r="HX755" s="13"/>
      <c r="HY755" s="13"/>
      <c r="HZ755" s="13"/>
      <c r="IA755" s="13"/>
      <c r="IB755" s="13"/>
      <c r="IC755" s="13"/>
      <c r="ID755" s="13"/>
      <c r="IE755" s="13"/>
      <c r="IF755" s="13"/>
      <c r="IG755" s="13"/>
      <c r="IH755" s="13"/>
      <c r="II755" s="13"/>
      <c r="IJ755" s="13"/>
      <c r="IK755" s="13"/>
      <c r="IL755" s="13"/>
      <c r="IM755" s="13"/>
      <c r="IN755" s="13"/>
      <c r="IO755" s="13"/>
      <c r="IP755" s="13"/>
      <c r="IQ755" s="13"/>
      <c r="IR755" s="13"/>
      <c r="IS755" s="13"/>
      <c r="IT755" s="13"/>
      <c r="IU755" s="13"/>
      <c r="IV755" s="13"/>
    </row>
    <row r="756" spans="1:256" s="14" customFormat="1" ht="72" customHeight="1" x14ac:dyDescent="0.25">
      <c r="A756" s="194"/>
      <c r="B756" s="258"/>
      <c r="C756" s="195"/>
      <c r="D756" s="277"/>
      <c r="E756" s="47" t="s">
        <v>941</v>
      </c>
      <c r="F756" s="79" t="s">
        <v>115</v>
      </c>
      <c r="G756" s="79" t="s">
        <v>564</v>
      </c>
      <c r="H756" s="190"/>
      <c r="I756" s="190"/>
      <c r="J756" s="190"/>
      <c r="K756" s="197"/>
      <c r="L756" s="190"/>
      <c r="M756" s="190"/>
      <c r="N756" s="174"/>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c r="EY756" s="13"/>
      <c r="EZ756" s="13"/>
      <c r="FA756" s="13"/>
      <c r="FB756" s="13"/>
      <c r="FC756" s="13"/>
      <c r="FD756" s="13"/>
      <c r="FE756" s="13"/>
      <c r="FF756" s="13"/>
      <c r="FG756" s="13"/>
      <c r="FH756" s="13"/>
      <c r="FI756" s="13"/>
      <c r="FJ756" s="13"/>
      <c r="FK756" s="13"/>
      <c r="FL756" s="13"/>
      <c r="FM756" s="13"/>
      <c r="FN756" s="13"/>
      <c r="FO756" s="13"/>
      <c r="FP756" s="13"/>
      <c r="FQ756" s="13"/>
      <c r="FR756" s="13"/>
      <c r="FS756" s="13"/>
      <c r="FT756" s="13"/>
      <c r="FU756" s="13"/>
      <c r="FV756" s="13"/>
      <c r="FW756" s="13"/>
      <c r="FX756" s="13"/>
      <c r="FY756" s="13"/>
      <c r="FZ756" s="13"/>
      <c r="GA756" s="13"/>
      <c r="GB756" s="13"/>
      <c r="GC756" s="13"/>
      <c r="GD756" s="13"/>
      <c r="GE756" s="13"/>
      <c r="GF756" s="13"/>
      <c r="GG756" s="13"/>
      <c r="GH756" s="13"/>
      <c r="GI756" s="13"/>
      <c r="GJ756" s="13"/>
      <c r="GK756" s="13"/>
      <c r="GL756" s="13"/>
      <c r="GM756" s="13"/>
      <c r="GN756" s="13"/>
      <c r="GO756" s="13"/>
      <c r="GP756" s="13"/>
      <c r="GQ756" s="13"/>
      <c r="GR756" s="13"/>
      <c r="GS756" s="13"/>
      <c r="GT756" s="13"/>
      <c r="GU756" s="13"/>
      <c r="GV756" s="13"/>
      <c r="GW756" s="13"/>
      <c r="GX756" s="13"/>
      <c r="GY756" s="13"/>
      <c r="GZ756" s="13"/>
      <c r="HA756" s="13"/>
      <c r="HB756" s="13"/>
      <c r="HC756" s="13"/>
      <c r="HD756" s="13"/>
      <c r="HE756" s="13"/>
      <c r="HF756" s="13"/>
      <c r="HG756" s="13"/>
      <c r="HH756" s="13"/>
      <c r="HI756" s="13"/>
      <c r="HJ756" s="13"/>
      <c r="HK756" s="13"/>
      <c r="HL756" s="13"/>
      <c r="HM756" s="13"/>
      <c r="HN756" s="13"/>
      <c r="HO756" s="13"/>
      <c r="HP756" s="13"/>
      <c r="HQ756" s="13"/>
      <c r="HR756" s="13"/>
      <c r="HS756" s="13"/>
      <c r="HT756" s="13"/>
      <c r="HU756" s="13"/>
      <c r="HV756" s="13"/>
      <c r="HW756" s="13"/>
      <c r="HX756" s="13"/>
      <c r="HY756" s="13"/>
      <c r="HZ756" s="13"/>
      <c r="IA756" s="13"/>
      <c r="IB756" s="13"/>
      <c r="IC756" s="13"/>
      <c r="ID756" s="13"/>
      <c r="IE756" s="13"/>
      <c r="IF756" s="13"/>
      <c r="IG756" s="13"/>
      <c r="IH756" s="13"/>
      <c r="II756" s="13"/>
      <c r="IJ756" s="13"/>
      <c r="IK756" s="13"/>
      <c r="IL756" s="13"/>
      <c r="IM756" s="13"/>
      <c r="IN756" s="13"/>
      <c r="IO756" s="13"/>
      <c r="IP756" s="13"/>
      <c r="IQ756" s="13"/>
      <c r="IR756" s="13"/>
      <c r="IS756" s="13"/>
      <c r="IT756" s="13"/>
      <c r="IU756" s="13"/>
      <c r="IV756" s="13"/>
    </row>
    <row r="757" spans="1:256" s="14" customFormat="1" ht="51" customHeight="1" x14ac:dyDescent="0.25">
      <c r="A757" s="167"/>
      <c r="B757" s="258"/>
      <c r="C757" s="195"/>
      <c r="D757" s="277"/>
      <c r="E757" s="47" t="s">
        <v>942</v>
      </c>
      <c r="F757" s="115" t="s">
        <v>115</v>
      </c>
      <c r="G757" s="79" t="s">
        <v>501</v>
      </c>
      <c r="H757" s="169"/>
      <c r="I757" s="169"/>
      <c r="J757" s="169"/>
      <c r="K757" s="197"/>
      <c r="L757" s="169"/>
      <c r="M757" s="169"/>
      <c r="N757" s="175"/>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c r="EY757" s="13"/>
      <c r="EZ757" s="13"/>
      <c r="FA757" s="13"/>
      <c r="FB757" s="13"/>
      <c r="FC757" s="13"/>
      <c r="FD757" s="13"/>
      <c r="FE757" s="13"/>
      <c r="FF757" s="13"/>
      <c r="FG757" s="13"/>
      <c r="FH757" s="13"/>
      <c r="FI757" s="13"/>
      <c r="FJ757" s="13"/>
      <c r="FK757" s="13"/>
      <c r="FL757" s="13"/>
      <c r="FM757" s="13"/>
      <c r="FN757" s="13"/>
      <c r="FO757" s="13"/>
      <c r="FP757" s="13"/>
      <c r="FQ757" s="13"/>
      <c r="FR757" s="13"/>
      <c r="FS757" s="13"/>
      <c r="FT757" s="13"/>
      <c r="FU757" s="13"/>
      <c r="FV757" s="13"/>
      <c r="FW757" s="13"/>
      <c r="FX757" s="13"/>
      <c r="FY757" s="13"/>
      <c r="FZ757" s="13"/>
      <c r="GA757" s="13"/>
      <c r="GB757" s="13"/>
      <c r="GC757" s="13"/>
      <c r="GD757" s="13"/>
      <c r="GE757" s="13"/>
      <c r="GF757" s="13"/>
      <c r="GG757" s="13"/>
      <c r="GH757" s="13"/>
      <c r="GI757" s="13"/>
      <c r="GJ757" s="13"/>
      <c r="GK757" s="13"/>
      <c r="GL757" s="13"/>
      <c r="GM757" s="13"/>
      <c r="GN757" s="13"/>
      <c r="GO757" s="13"/>
      <c r="GP757" s="13"/>
      <c r="GQ757" s="13"/>
      <c r="GR757" s="13"/>
      <c r="GS757" s="13"/>
      <c r="GT757" s="13"/>
      <c r="GU757" s="13"/>
      <c r="GV757" s="13"/>
      <c r="GW757" s="13"/>
      <c r="GX757" s="13"/>
      <c r="GY757" s="13"/>
      <c r="GZ757" s="13"/>
      <c r="HA757" s="13"/>
      <c r="HB757" s="13"/>
      <c r="HC757" s="13"/>
      <c r="HD757" s="13"/>
      <c r="HE757" s="13"/>
      <c r="HF757" s="13"/>
      <c r="HG757" s="13"/>
      <c r="HH757" s="13"/>
      <c r="HI757" s="13"/>
      <c r="HJ757" s="13"/>
      <c r="HK757" s="13"/>
      <c r="HL757" s="13"/>
      <c r="HM757" s="13"/>
      <c r="HN757" s="13"/>
      <c r="HO757" s="13"/>
      <c r="HP757" s="13"/>
      <c r="HQ757" s="13"/>
      <c r="HR757" s="13"/>
      <c r="HS757" s="13"/>
      <c r="HT757" s="13"/>
      <c r="HU757" s="13"/>
      <c r="HV757" s="13"/>
      <c r="HW757" s="13"/>
      <c r="HX757" s="13"/>
      <c r="HY757" s="13"/>
      <c r="HZ757" s="13"/>
      <c r="IA757" s="13"/>
      <c r="IB757" s="13"/>
      <c r="IC757" s="13"/>
      <c r="ID757" s="13"/>
      <c r="IE757" s="13"/>
      <c r="IF757" s="13"/>
      <c r="IG757" s="13"/>
      <c r="IH757" s="13"/>
      <c r="II757" s="13"/>
      <c r="IJ757" s="13"/>
      <c r="IK757" s="13"/>
      <c r="IL757" s="13"/>
      <c r="IM757" s="13"/>
      <c r="IN757" s="13"/>
      <c r="IO757" s="13"/>
      <c r="IP757" s="13"/>
      <c r="IQ757" s="13"/>
      <c r="IR757" s="13"/>
      <c r="IS757" s="13"/>
      <c r="IT757" s="13"/>
      <c r="IU757" s="13"/>
      <c r="IV757" s="13"/>
    </row>
    <row r="758" spans="1:256" s="14" customFormat="1" ht="48.75" customHeight="1" x14ac:dyDescent="0.25">
      <c r="A758" s="166" t="s">
        <v>1284</v>
      </c>
      <c r="B758" s="249" t="s">
        <v>847</v>
      </c>
      <c r="C758" s="180" t="s">
        <v>846</v>
      </c>
      <c r="D758" s="198" t="s">
        <v>631</v>
      </c>
      <c r="E758" s="109" t="s">
        <v>130</v>
      </c>
      <c r="F758" s="136" t="s">
        <v>115</v>
      </c>
      <c r="G758" s="34" t="s">
        <v>210</v>
      </c>
      <c r="H758" s="168">
        <v>1703.5</v>
      </c>
      <c r="I758" s="168">
        <v>1703.5</v>
      </c>
      <c r="J758" s="168">
        <v>1703.5</v>
      </c>
      <c r="K758" s="168">
        <v>1701</v>
      </c>
      <c r="L758" s="168">
        <v>1701</v>
      </c>
      <c r="M758" s="168">
        <v>1701</v>
      </c>
      <c r="N758" s="184" t="s">
        <v>543</v>
      </c>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c r="EY758" s="13"/>
      <c r="EZ758" s="13"/>
      <c r="FA758" s="13"/>
      <c r="FB758" s="13"/>
      <c r="FC758" s="13"/>
      <c r="FD758" s="13"/>
      <c r="FE758" s="13"/>
      <c r="FF758" s="13"/>
      <c r="FG758" s="13"/>
      <c r="FH758" s="13"/>
      <c r="FI758" s="13"/>
      <c r="FJ758" s="13"/>
      <c r="FK758" s="13"/>
      <c r="FL758" s="13"/>
      <c r="FM758" s="13"/>
      <c r="FN758" s="13"/>
      <c r="FO758" s="13"/>
      <c r="FP758" s="13"/>
      <c r="FQ758" s="13"/>
      <c r="FR758" s="13"/>
      <c r="FS758" s="13"/>
      <c r="FT758" s="13"/>
      <c r="FU758" s="13"/>
      <c r="FV758" s="13"/>
      <c r="FW758" s="13"/>
      <c r="FX758" s="13"/>
      <c r="FY758" s="13"/>
      <c r="FZ758" s="13"/>
      <c r="GA758" s="13"/>
      <c r="GB758" s="13"/>
      <c r="GC758" s="13"/>
      <c r="GD758" s="13"/>
      <c r="GE758" s="13"/>
      <c r="GF758" s="13"/>
      <c r="GG758" s="13"/>
      <c r="GH758" s="13"/>
      <c r="GI758" s="13"/>
      <c r="GJ758" s="13"/>
      <c r="GK758" s="13"/>
      <c r="GL758" s="13"/>
      <c r="GM758" s="13"/>
      <c r="GN758" s="13"/>
      <c r="GO758" s="13"/>
      <c r="GP758" s="13"/>
      <c r="GQ758" s="13"/>
      <c r="GR758" s="13"/>
      <c r="GS758" s="13"/>
      <c r="GT758" s="13"/>
      <c r="GU758" s="13"/>
      <c r="GV758" s="13"/>
      <c r="GW758" s="13"/>
      <c r="GX758" s="13"/>
      <c r="GY758" s="13"/>
      <c r="GZ758" s="13"/>
      <c r="HA758" s="13"/>
      <c r="HB758" s="13"/>
      <c r="HC758" s="13"/>
      <c r="HD758" s="13"/>
      <c r="HE758" s="13"/>
      <c r="HF758" s="13"/>
      <c r="HG758" s="13"/>
      <c r="HH758" s="13"/>
      <c r="HI758" s="13"/>
      <c r="HJ758" s="13"/>
      <c r="HK758" s="13"/>
      <c r="HL758" s="13"/>
      <c r="HM758" s="13"/>
      <c r="HN758" s="13"/>
      <c r="HO758" s="13"/>
      <c r="HP758" s="13"/>
      <c r="HQ758" s="13"/>
      <c r="HR758" s="13"/>
      <c r="HS758" s="13"/>
      <c r="HT758" s="13"/>
      <c r="HU758" s="13"/>
      <c r="HV758" s="13"/>
      <c r="HW758" s="13"/>
      <c r="HX758" s="13"/>
      <c r="HY758" s="13"/>
      <c r="HZ758" s="13"/>
      <c r="IA758" s="13"/>
      <c r="IB758" s="13"/>
      <c r="IC758" s="13"/>
      <c r="ID758" s="13"/>
      <c r="IE758" s="13"/>
      <c r="IF758" s="13"/>
      <c r="IG758" s="13"/>
      <c r="IH758" s="13"/>
      <c r="II758" s="13"/>
      <c r="IJ758" s="13"/>
      <c r="IK758" s="13"/>
      <c r="IL758" s="13"/>
      <c r="IM758" s="13"/>
      <c r="IN758" s="13"/>
      <c r="IO758" s="13"/>
      <c r="IP758" s="13"/>
      <c r="IQ758" s="13"/>
      <c r="IR758" s="13"/>
      <c r="IS758" s="13"/>
      <c r="IT758" s="13"/>
      <c r="IU758" s="13"/>
      <c r="IV758" s="13"/>
    </row>
    <row r="759" spans="1:256" s="14" customFormat="1" ht="63" customHeight="1" x14ac:dyDescent="0.25">
      <c r="A759" s="194"/>
      <c r="B759" s="250"/>
      <c r="C759" s="196"/>
      <c r="D759" s="210"/>
      <c r="E759" s="109" t="s">
        <v>505</v>
      </c>
      <c r="F759" s="152" t="s">
        <v>115</v>
      </c>
      <c r="G759" s="52" t="s">
        <v>189</v>
      </c>
      <c r="H759" s="190"/>
      <c r="I759" s="190"/>
      <c r="J759" s="190"/>
      <c r="K759" s="190"/>
      <c r="L759" s="190"/>
      <c r="M759" s="190"/>
      <c r="N759" s="185"/>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c r="EY759" s="13"/>
      <c r="EZ759" s="13"/>
      <c r="FA759" s="13"/>
      <c r="FB759" s="13"/>
      <c r="FC759" s="13"/>
      <c r="FD759" s="13"/>
      <c r="FE759" s="13"/>
      <c r="FF759" s="13"/>
      <c r="FG759" s="13"/>
      <c r="FH759" s="13"/>
      <c r="FI759" s="13"/>
      <c r="FJ759" s="13"/>
      <c r="FK759" s="13"/>
      <c r="FL759" s="13"/>
      <c r="FM759" s="13"/>
      <c r="FN759" s="13"/>
      <c r="FO759" s="13"/>
      <c r="FP759" s="13"/>
      <c r="FQ759" s="13"/>
      <c r="FR759" s="13"/>
      <c r="FS759" s="13"/>
      <c r="FT759" s="13"/>
      <c r="FU759" s="13"/>
      <c r="FV759" s="13"/>
      <c r="FW759" s="13"/>
      <c r="FX759" s="13"/>
      <c r="FY759" s="13"/>
      <c r="FZ759" s="13"/>
      <c r="GA759" s="13"/>
      <c r="GB759" s="13"/>
      <c r="GC759" s="13"/>
      <c r="GD759" s="13"/>
      <c r="GE759" s="13"/>
      <c r="GF759" s="13"/>
      <c r="GG759" s="13"/>
      <c r="GH759" s="13"/>
      <c r="GI759" s="13"/>
      <c r="GJ759" s="13"/>
      <c r="GK759" s="13"/>
      <c r="GL759" s="13"/>
      <c r="GM759" s="13"/>
      <c r="GN759" s="13"/>
      <c r="GO759" s="13"/>
      <c r="GP759" s="13"/>
      <c r="GQ759" s="13"/>
      <c r="GR759" s="13"/>
      <c r="GS759" s="13"/>
      <c r="GT759" s="13"/>
      <c r="GU759" s="13"/>
      <c r="GV759" s="13"/>
      <c r="GW759" s="13"/>
      <c r="GX759" s="13"/>
      <c r="GY759" s="13"/>
      <c r="GZ759" s="13"/>
      <c r="HA759" s="13"/>
      <c r="HB759" s="13"/>
      <c r="HC759" s="13"/>
      <c r="HD759" s="13"/>
      <c r="HE759" s="13"/>
      <c r="HF759" s="13"/>
      <c r="HG759" s="13"/>
      <c r="HH759" s="13"/>
      <c r="HI759" s="13"/>
      <c r="HJ759" s="13"/>
      <c r="HK759" s="13"/>
      <c r="HL759" s="13"/>
      <c r="HM759" s="13"/>
      <c r="HN759" s="13"/>
      <c r="HO759" s="13"/>
      <c r="HP759" s="13"/>
      <c r="HQ759" s="13"/>
      <c r="HR759" s="13"/>
      <c r="HS759" s="13"/>
      <c r="HT759" s="13"/>
      <c r="HU759" s="13"/>
      <c r="HV759" s="13"/>
      <c r="HW759" s="13"/>
      <c r="HX759" s="13"/>
      <c r="HY759" s="13"/>
      <c r="HZ759" s="13"/>
      <c r="IA759" s="13"/>
      <c r="IB759" s="13"/>
      <c r="IC759" s="13"/>
      <c r="ID759" s="13"/>
      <c r="IE759" s="13"/>
      <c r="IF759" s="13"/>
      <c r="IG759" s="13"/>
      <c r="IH759" s="13"/>
      <c r="II759" s="13"/>
      <c r="IJ759" s="13"/>
      <c r="IK759" s="13"/>
      <c r="IL759" s="13"/>
      <c r="IM759" s="13"/>
      <c r="IN759" s="13"/>
      <c r="IO759" s="13"/>
      <c r="IP759" s="13"/>
      <c r="IQ759" s="13"/>
      <c r="IR759" s="13"/>
      <c r="IS759" s="13"/>
      <c r="IT759" s="13"/>
      <c r="IU759" s="13"/>
      <c r="IV759" s="13"/>
    </row>
    <row r="760" spans="1:256" s="14" customFormat="1" ht="44.45" customHeight="1" x14ac:dyDescent="0.25">
      <c r="A760" s="194"/>
      <c r="B760" s="250"/>
      <c r="C760" s="196"/>
      <c r="D760" s="210"/>
      <c r="E760" s="135" t="s">
        <v>1077</v>
      </c>
      <c r="F760" s="115" t="s">
        <v>47</v>
      </c>
      <c r="G760" s="144" t="s">
        <v>1078</v>
      </c>
      <c r="H760" s="190"/>
      <c r="I760" s="190"/>
      <c r="J760" s="190"/>
      <c r="K760" s="190"/>
      <c r="L760" s="190"/>
      <c r="M760" s="190"/>
      <c r="N760" s="185"/>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c r="EY760" s="13"/>
      <c r="EZ760" s="13"/>
      <c r="FA760" s="13"/>
      <c r="FB760" s="13"/>
      <c r="FC760" s="13"/>
      <c r="FD760" s="13"/>
      <c r="FE760" s="13"/>
      <c r="FF760" s="13"/>
      <c r="FG760" s="13"/>
      <c r="FH760" s="13"/>
      <c r="FI760" s="13"/>
      <c r="FJ760" s="13"/>
      <c r="FK760" s="13"/>
      <c r="FL760" s="13"/>
      <c r="FM760" s="13"/>
      <c r="FN760" s="13"/>
      <c r="FO760" s="13"/>
      <c r="FP760" s="13"/>
      <c r="FQ760" s="13"/>
      <c r="FR760" s="13"/>
      <c r="FS760" s="13"/>
      <c r="FT760" s="13"/>
      <c r="FU760" s="13"/>
      <c r="FV760" s="13"/>
      <c r="FW760" s="13"/>
      <c r="FX760" s="13"/>
      <c r="FY760" s="13"/>
      <c r="FZ760" s="13"/>
      <c r="GA760" s="13"/>
      <c r="GB760" s="13"/>
      <c r="GC760" s="13"/>
      <c r="GD760" s="13"/>
      <c r="GE760" s="13"/>
      <c r="GF760" s="13"/>
      <c r="GG760" s="13"/>
      <c r="GH760" s="13"/>
      <c r="GI760" s="13"/>
      <c r="GJ760" s="13"/>
      <c r="GK760" s="13"/>
      <c r="GL760" s="13"/>
      <c r="GM760" s="13"/>
      <c r="GN760" s="13"/>
      <c r="GO760" s="13"/>
      <c r="GP760" s="13"/>
      <c r="GQ760" s="13"/>
      <c r="GR760" s="13"/>
      <c r="GS760" s="13"/>
      <c r="GT760" s="13"/>
      <c r="GU760" s="13"/>
      <c r="GV760" s="13"/>
      <c r="GW760" s="13"/>
      <c r="GX760" s="13"/>
      <c r="GY760" s="13"/>
      <c r="GZ760" s="13"/>
      <c r="HA760" s="13"/>
      <c r="HB760" s="13"/>
      <c r="HC760" s="13"/>
      <c r="HD760" s="13"/>
      <c r="HE760" s="13"/>
      <c r="HF760" s="13"/>
      <c r="HG760" s="13"/>
      <c r="HH760" s="13"/>
      <c r="HI760" s="13"/>
      <c r="HJ760" s="13"/>
      <c r="HK760" s="13"/>
      <c r="HL760" s="13"/>
      <c r="HM760" s="13"/>
      <c r="HN760" s="13"/>
      <c r="HO760" s="13"/>
      <c r="HP760" s="13"/>
      <c r="HQ760" s="13"/>
      <c r="HR760" s="13"/>
      <c r="HS760" s="13"/>
      <c r="HT760" s="13"/>
      <c r="HU760" s="13"/>
      <c r="HV760" s="13"/>
      <c r="HW760" s="13"/>
      <c r="HX760" s="13"/>
      <c r="HY760" s="13"/>
      <c r="HZ760" s="13"/>
      <c r="IA760" s="13"/>
      <c r="IB760" s="13"/>
      <c r="IC760" s="13"/>
      <c r="ID760" s="13"/>
      <c r="IE760" s="13"/>
      <c r="IF760" s="13"/>
      <c r="IG760" s="13"/>
      <c r="IH760" s="13"/>
      <c r="II760" s="13"/>
      <c r="IJ760" s="13"/>
      <c r="IK760" s="13"/>
      <c r="IL760" s="13"/>
      <c r="IM760" s="13"/>
      <c r="IN760" s="13"/>
      <c r="IO760" s="13"/>
      <c r="IP760" s="13"/>
      <c r="IQ760" s="13"/>
      <c r="IR760" s="13"/>
      <c r="IS760" s="13"/>
      <c r="IT760" s="13"/>
      <c r="IU760" s="13"/>
      <c r="IV760" s="13"/>
    </row>
    <row r="761" spans="1:256" s="14" customFormat="1" ht="48.75" customHeight="1" x14ac:dyDescent="0.25">
      <c r="A761" s="194"/>
      <c r="B761" s="250"/>
      <c r="C761" s="196"/>
      <c r="D761" s="210"/>
      <c r="E761" s="109" t="s">
        <v>943</v>
      </c>
      <c r="F761" s="152" t="s">
        <v>115</v>
      </c>
      <c r="G761" s="52" t="s">
        <v>567</v>
      </c>
      <c r="H761" s="190"/>
      <c r="I761" s="190"/>
      <c r="J761" s="190"/>
      <c r="K761" s="190"/>
      <c r="L761" s="190"/>
      <c r="M761" s="190"/>
      <c r="N761" s="185"/>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c r="EY761" s="13"/>
      <c r="EZ761" s="13"/>
      <c r="FA761" s="13"/>
      <c r="FB761" s="13"/>
      <c r="FC761" s="13"/>
      <c r="FD761" s="13"/>
      <c r="FE761" s="13"/>
      <c r="FF761" s="13"/>
      <c r="FG761" s="13"/>
      <c r="FH761" s="13"/>
      <c r="FI761" s="13"/>
      <c r="FJ761" s="13"/>
      <c r="FK761" s="13"/>
      <c r="FL761" s="13"/>
      <c r="FM761" s="13"/>
      <c r="FN761" s="13"/>
      <c r="FO761" s="13"/>
      <c r="FP761" s="13"/>
      <c r="FQ761" s="13"/>
      <c r="FR761" s="13"/>
      <c r="FS761" s="13"/>
      <c r="FT761" s="13"/>
      <c r="FU761" s="13"/>
      <c r="FV761" s="13"/>
      <c r="FW761" s="13"/>
      <c r="FX761" s="13"/>
      <c r="FY761" s="13"/>
      <c r="FZ761" s="13"/>
      <c r="GA761" s="13"/>
      <c r="GB761" s="13"/>
      <c r="GC761" s="13"/>
      <c r="GD761" s="13"/>
      <c r="GE761" s="13"/>
      <c r="GF761" s="13"/>
      <c r="GG761" s="13"/>
      <c r="GH761" s="13"/>
      <c r="GI761" s="13"/>
      <c r="GJ761" s="13"/>
      <c r="GK761" s="13"/>
      <c r="GL761" s="13"/>
      <c r="GM761" s="13"/>
      <c r="GN761" s="13"/>
      <c r="GO761" s="13"/>
      <c r="GP761" s="13"/>
      <c r="GQ761" s="13"/>
      <c r="GR761" s="13"/>
      <c r="GS761" s="13"/>
      <c r="GT761" s="13"/>
      <c r="GU761" s="13"/>
      <c r="GV761" s="13"/>
      <c r="GW761" s="13"/>
      <c r="GX761" s="13"/>
      <c r="GY761" s="13"/>
      <c r="GZ761" s="13"/>
      <c r="HA761" s="13"/>
      <c r="HB761" s="13"/>
      <c r="HC761" s="13"/>
      <c r="HD761" s="13"/>
      <c r="HE761" s="13"/>
      <c r="HF761" s="13"/>
      <c r="HG761" s="13"/>
      <c r="HH761" s="13"/>
      <c r="HI761" s="13"/>
      <c r="HJ761" s="13"/>
      <c r="HK761" s="13"/>
      <c r="HL761" s="13"/>
      <c r="HM761" s="13"/>
      <c r="HN761" s="13"/>
      <c r="HO761" s="13"/>
      <c r="HP761" s="13"/>
      <c r="HQ761" s="13"/>
      <c r="HR761" s="13"/>
      <c r="HS761" s="13"/>
      <c r="HT761" s="13"/>
      <c r="HU761" s="13"/>
      <c r="HV761" s="13"/>
      <c r="HW761" s="13"/>
      <c r="HX761" s="13"/>
      <c r="HY761" s="13"/>
      <c r="HZ761" s="13"/>
      <c r="IA761" s="13"/>
      <c r="IB761" s="13"/>
      <c r="IC761" s="13"/>
      <c r="ID761" s="13"/>
      <c r="IE761" s="13"/>
      <c r="IF761" s="13"/>
      <c r="IG761" s="13"/>
      <c r="IH761" s="13"/>
      <c r="II761" s="13"/>
      <c r="IJ761" s="13"/>
      <c r="IK761" s="13"/>
      <c r="IL761" s="13"/>
      <c r="IM761" s="13"/>
      <c r="IN761" s="13"/>
      <c r="IO761" s="13"/>
      <c r="IP761" s="13"/>
      <c r="IQ761" s="13"/>
      <c r="IR761" s="13"/>
      <c r="IS761" s="13"/>
      <c r="IT761" s="13"/>
      <c r="IU761" s="13"/>
      <c r="IV761" s="13"/>
    </row>
    <row r="762" spans="1:256" s="14" customFormat="1" ht="48.75" customHeight="1" x14ac:dyDescent="0.25">
      <c r="A762" s="167"/>
      <c r="B762" s="251"/>
      <c r="C762" s="181"/>
      <c r="D762" s="199"/>
      <c r="E762" s="109" t="s">
        <v>944</v>
      </c>
      <c r="F762" s="152" t="s">
        <v>115</v>
      </c>
      <c r="G762" s="52" t="s">
        <v>568</v>
      </c>
      <c r="H762" s="169"/>
      <c r="I762" s="169"/>
      <c r="J762" s="169"/>
      <c r="K762" s="169"/>
      <c r="L762" s="169"/>
      <c r="M762" s="169"/>
      <c r="N762" s="186"/>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c r="EY762" s="13"/>
      <c r="EZ762" s="13"/>
      <c r="FA762" s="13"/>
      <c r="FB762" s="13"/>
      <c r="FC762" s="13"/>
      <c r="FD762" s="13"/>
      <c r="FE762" s="13"/>
      <c r="FF762" s="13"/>
      <c r="FG762" s="13"/>
      <c r="FH762" s="13"/>
      <c r="FI762" s="13"/>
      <c r="FJ762" s="13"/>
      <c r="FK762" s="13"/>
      <c r="FL762" s="13"/>
      <c r="FM762" s="13"/>
      <c r="FN762" s="13"/>
      <c r="FO762" s="13"/>
      <c r="FP762" s="13"/>
      <c r="FQ762" s="13"/>
      <c r="FR762" s="13"/>
      <c r="FS762" s="13"/>
      <c r="FT762" s="13"/>
      <c r="FU762" s="13"/>
      <c r="FV762" s="13"/>
      <c r="FW762" s="13"/>
      <c r="FX762" s="13"/>
      <c r="FY762" s="13"/>
      <c r="FZ762" s="13"/>
      <c r="GA762" s="13"/>
      <c r="GB762" s="13"/>
      <c r="GC762" s="13"/>
      <c r="GD762" s="13"/>
      <c r="GE762" s="13"/>
      <c r="GF762" s="13"/>
      <c r="GG762" s="13"/>
      <c r="GH762" s="13"/>
      <c r="GI762" s="13"/>
      <c r="GJ762" s="13"/>
      <c r="GK762" s="13"/>
      <c r="GL762" s="13"/>
      <c r="GM762" s="13"/>
      <c r="GN762" s="13"/>
      <c r="GO762" s="13"/>
      <c r="GP762" s="13"/>
      <c r="GQ762" s="13"/>
      <c r="GR762" s="13"/>
      <c r="GS762" s="13"/>
      <c r="GT762" s="13"/>
      <c r="GU762" s="13"/>
      <c r="GV762" s="13"/>
      <c r="GW762" s="13"/>
      <c r="GX762" s="13"/>
      <c r="GY762" s="13"/>
      <c r="GZ762" s="13"/>
      <c r="HA762" s="13"/>
      <c r="HB762" s="13"/>
      <c r="HC762" s="13"/>
      <c r="HD762" s="13"/>
      <c r="HE762" s="13"/>
      <c r="HF762" s="13"/>
      <c r="HG762" s="13"/>
      <c r="HH762" s="13"/>
      <c r="HI762" s="13"/>
      <c r="HJ762" s="13"/>
      <c r="HK762" s="13"/>
      <c r="HL762" s="13"/>
      <c r="HM762" s="13"/>
      <c r="HN762" s="13"/>
      <c r="HO762" s="13"/>
      <c r="HP762" s="13"/>
      <c r="HQ762" s="13"/>
      <c r="HR762" s="13"/>
      <c r="HS762" s="13"/>
      <c r="HT762" s="13"/>
      <c r="HU762" s="13"/>
      <c r="HV762" s="13"/>
      <c r="HW762" s="13"/>
      <c r="HX762" s="13"/>
      <c r="HY762" s="13"/>
      <c r="HZ762" s="13"/>
      <c r="IA762" s="13"/>
      <c r="IB762" s="13"/>
      <c r="IC762" s="13"/>
      <c r="ID762" s="13"/>
      <c r="IE762" s="13"/>
      <c r="IF762" s="13"/>
      <c r="IG762" s="13"/>
      <c r="IH762" s="13"/>
      <c r="II762" s="13"/>
      <c r="IJ762" s="13"/>
      <c r="IK762" s="13"/>
      <c r="IL762" s="13"/>
      <c r="IM762" s="13"/>
      <c r="IN762" s="13"/>
      <c r="IO762" s="13"/>
      <c r="IP762" s="13"/>
      <c r="IQ762" s="13"/>
      <c r="IR762" s="13"/>
      <c r="IS762" s="13"/>
      <c r="IT762" s="13"/>
      <c r="IU762" s="13"/>
      <c r="IV762" s="13"/>
    </row>
    <row r="763" spans="1:256" s="14" customFormat="1" ht="51" customHeight="1" x14ac:dyDescent="0.25">
      <c r="A763" s="166" t="s">
        <v>1285</v>
      </c>
      <c r="B763" s="249" t="s">
        <v>852</v>
      </c>
      <c r="C763" s="180" t="s">
        <v>848</v>
      </c>
      <c r="D763" s="198" t="s">
        <v>1266</v>
      </c>
      <c r="E763" s="148" t="s">
        <v>427</v>
      </c>
      <c r="F763" s="90" t="s">
        <v>922</v>
      </c>
      <c r="G763" s="90" t="s">
        <v>409</v>
      </c>
      <c r="H763" s="197">
        <f>SUM(H766:H779)</f>
        <v>2173329.7000000002</v>
      </c>
      <c r="I763" s="197">
        <f t="shared" ref="I763:M763" si="31">SUM(I766:I779)</f>
        <v>2173129</v>
      </c>
      <c r="J763" s="197">
        <f t="shared" si="31"/>
        <v>2205850.6</v>
      </c>
      <c r="K763" s="197">
        <f>SUM(K766:K779)</f>
        <v>2273172.9000000004</v>
      </c>
      <c r="L763" s="197">
        <f t="shared" si="31"/>
        <v>2273172.9000000004</v>
      </c>
      <c r="M763" s="197">
        <f t="shared" si="31"/>
        <v>2273172.9000000004</v>
      </c>
      <c r="N763" s="22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c r="EY763" s="13"/>
      <c r="EZ763" s="13"/>
      <c r="FA763" s="13"/>
      <c r="FB763" s="13"/>
      <c r="FC763" s="13"/>
      <c r="FD763" s="13"/>
      <c r="FE763" s="13"/>
      <c r="FF763" s="13"/>
      <c r="FG763" s="13"/>
      <c r="FH763" s="13"/>
      <c r="FI763" s="13"/>
      <c r="FJ763" s="13"/>
      <c r="FK763" s="13"/>
      <c r="FL763" s="13"/>
      <c r="FM763" s="13"/>
      <c r="FN763" s="13"/>
      <c r="FO763" s="13"/>
      <c r="FP763" s="13"/>
      <c r="FQ763" s="13"/>
      <c r="FR763" s="13"/>
      <c r="FS763" s="13"/>
      <c r="FT763" s="13"/>
      <c r="FU763" s="13"/>
      <c r="FV763" s="13"/>
      <c r="FW763" s="13"/>
      <c r="FX763" s="13"/>
      <c r="FY763" s="13"/>
      <c r="FZ763" s="13"/>
      <c r="GA763" s="13"/>
      <c r="GB763" s="13"/>
      <c r="GC763" s="13"/>
      <c r="GD763" s="13"/>
      <c r="GE763" s="13"/>
      <c r="GF763" s="13"/>
      <c r="GG763" s="13"/>
      <c r="GH763" s="13"/>
      <c r="GI763" s="13"/>
      <c r="GJ763" s="13"/>
      <c r="GK763" s="13"/>
      <c r="GL763" s="13"/>
      <c r="GM763" s="13"/>
      <c r="GN763" s="13"/>
      <c r="GO763" s="13"/>
      <c r="GP763" s="13"/>
      <c r="GQ763" s="13"/>
      <c r="GR763" s="13"/>
      <c r="GS763" s="13"/>
      <c r="GT763" s="13"/>
      <c r="GU763" s="13"/>
      <c r="GV763" s="13"/>
      <c r="GW763" s="13"/>
      <c r="GX763" s="13"/>
      <c r="GY763" s="13"/>
      <c r="GZ763" s="13"/>
      <c r="HA763" s="13"/>
      <c r="HB763" s="13"/>
      <c r="HC763" s="13"/>
      <c r="HD763" s="13"/>
      <c r="HE763" s="13"/>
      <c r="HF763" s="13"/>
      <c r="HG763" s="13"/>
      <c r="HH763" s="13"/>
      <c r="HI763" s="13"/>
      <c r="HJ763" s="13"/>
      <c r="HK763" s="13"/>
      <c r="HL763" s="13"/>
      <c r="HM763" s="13"/>
      <c r="HN763" s="13"/>
      <c r="HO763" s="13"/>
      <c r="HP763" s="13"/>
      <c r="HQ763" s="13"/>
      <c r="HR763" s="13"/>
      <c r="HS763" s="13"/>
      <c r="HT763" s="13"/>
      <c r="HU763" s="13"/>
      <c r="HV763" s="13"/>
      <c r="HW763" s="13"/>
      <c r="HX763" s="13"/>
      <c r="HY763" s="13"/>
      <c r="HZ763" s="13"/>
      <c r="IA763" s="13"/>
      <c r="IB763" s="13"/>
      <c r="IC763" s="13"/>
      <c r="ID763" s="13"/>
      <c r="IE763" s="13"/>
      <c r="IF763" s="13"/>
      <c r="IG763" s="13"/>
      <c r="IH763" s="13"/>
      <c r="II763" s="13"/>
      <c r="IJ763" s="13"/>
      <c r="IK763" s="13"/>
      <c r="IL763" s="13"/>
      <c r="IM763" s="13"/>
      <c r="IN763" s="13"/>
      <c r="IO763" s="13"/>
      <c r="IP763" s="13"/>
      <c r="IQ763" s="13"/>
      <c r="IR763" s="13"/>
      <c r="IS763" s="13"/>
      <c r="IT763" s="13"/>
      <c r="IU763" s="13"/>
      <c r="IV763" s="13"/>
    </row>
    <row r="764" spans="1:256" s="14" customFormat="1" ht="51" customHeight="1" x14ac:dyDescent="0.25">
      <c r="A764" s="194"/>
      <c r="B764" s="250"/>
      <c r="C764" s="196"/>
      <c r="D764" s="210"/>
      <c r="E764" s="148" t="s">
        <v>1504</v>
      </c>
      <c r="F764" s="152" t="s">
        <v>115</v>
      </c>
      <c r="G764" s="90" t="s">
        <v>660</v>
      </c>
      <c r="H764" s="197"/>
      <c r="I764" s="197"/>
      <c r="J764" s="197"/>
      <c r="K764" s="197"/>
      <c r="L764" s="197"/>
      <c r="M764" s="197"/>
      <c r="N764" s="224"/>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c r="EY764" s="13"/>
      <c r="EZ764" s="13"/>
      <c r="FA764" s="13"/>
      <c r="FB764" s="13"/>
      <c r="FC764" s="13"/>
      <c r="FD764" s="13"/>
      <c r="FE764" s="13"/>
      <c r="FF764" s="13"/>
      <c r="FG764" s="13"/>
      <c r="FH764" s="13"/>
      <c r="FI764" s="13"/>
      <c r="FJ764" s="13"/>
      <c r="FK764" s="13"/>
      <c r="FL764" s="13"/>
      <c r="FM764" s="13"/>
      <c r="FN764" s="13"/>
      <c r="FO764" s="13"/>
      <c r="FP764" s="13"/>
      <c r="FQ764" s="13"/>
      <c r="FR764" s="13"/>
      <c r="FS764" s="13"/>
      <c r="FT764" s="13"/>
      <c r="FU764" s="13"/>
      <c r="FV764" s="13"/>
      <c r="FW764" s="13"/>
      <c r="FX764" s="13"/>
      <c r="FY764" s="13"/>
      <c r="FZ764" s="13"/>
      <c r="GA764" s="13"/>
      <c r="GB764" s="13"/>
      <c r="GC764" s="13"/>
      <c r="GD764" s="13"/>
      <c r="GE764" s="13"/>
      <c r="GF764" s="13"/>
      <c r="GG764" s="13"/>
      <c r="GH764" s="13"/>
      <c r="GI764" s="13"/>
      <c r="GJ764" s="13"/>
      <c r="GK764" s="13"/>
      <c r="GL764" s="13"/>
      <c r="GM764" s="13"/>
      <c r="GN764" s="13"/>
      <c r="GO764" s="13"/>
      <c r="GP764" s="13"/>
      <c r="GQ764" s="13"/>
      <c r="GR764" s="13"/>
      <c r="GS764" s="13"/>
      <c r="GT764" s="13"/>
      <c r="GU764" s="13"/>
      <c r="GV764" s="13"/>
      <c r="GW764" s="13"/>
      <c r="GX764" s="13"/>
      <c r="GY764" s="13"/>
      <c r="GZ764" s="13"/>
      <c r="HA764" s="13"/>
      <c r="HB764" s="13"/>
      <c r="HC764" s="13"/>
      <c r="HD764" s="13"/>
      <c r="HE764" s="13"/>
      <c r="HF764" s="13"/>
      <c r="HG764" s="13"/>
      <c r="HH764" s="13"/>
      <c r="HI764" s="13"/>
      <c r="HJ764" s="13"/>
      <c r="HK764" s="13"/>
      <c r="HL764" s="13"/>
      <c r="HM764" s="13"/>
      <c r="HN764" s="13"/>
      <c r="HO764" s="13"/>
      <c r="HP764" s="13"/>
      <c r="HQ764" s="13"/>
      <c r="HR764" s="13"/>
      <c r="HS764" s="13"/>
      <c r="HT764" s="13"/>
      <c r="HU764" s="13"/>
      <c r="HV764" s="13"/>
      <c r="HW764" s="13"/>
      <c r="HX764" s="13"/>
      <c r="HY764" s="13"/>
      <c r="HZ764" s="13"/>
      <c r="IA764" s="13"/>
      <c r="IB764" s="13"/>
      <c r="IC764" s="13"/>
      <c r="ID764" s="13"/>
      <c r="IE764" s="13"/>
      <c r="IF764" s="13"/>
      <c r="IG764" s="13"/>
      <c r="IH764" s="13"/>
      <c r="II764" s="13"/>
      <c r="IJ764" s="13"/>
      <c r="IK764" s="13"/>
      <c r="IL764" s="13"/>
      <c r="IM764" s="13"/>
      <c r="IN764" s="13"/>
      <c r="IO764" s="13"/>
      <c r="IP764" s="13"/>
      <c r="IQ764" s="13"/>
      <c r="IR764" s="13"/>
      <c r="IS764" s="13"/>
      <c r="IT764" s="13"/>
      <c r="IU764" s="13"/>
      <c r="IV764" s="13"/>
    </row>
    <row r="765" spans="1:256" s="14" customFormat="1" ht="26.25" customHeight="1" x14ac:dyDescent="0.25">
      <c r="A765" s="194"/>
      <c r="B765" s="250"/>
      <c r="C765" s="181"/>
      <c r="D765" s="199"/>
      <c r="E765" s="109" t="s">
        <v>112</v>
      </c>
      <c r="F765" s="152"/>
      <c r="G765" s="52"/>
      <c r="H765" s="197"/>
      <c r="I765" s="197"/>
      <c r="J765" s="197"/>
      <c r="K765" s="197"/>
      <c r="L765" s="197"/>
      <c r="M765" s="197"/>
      <c r="N765" s="225"/>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c r="EY765" s="13"/>
      <c r="EZ765" s="13"/>
      <c r="FA765" s="13"/>
      <c r="FB765" s="13"/>
      <c r="FC765" s="13"/>
      <c r="FD765" s="13"/>
      <c r="FE765" s="13"/>
      <c r="FF765" s="13"/>
      <c r="FG765" s="13"/>
      <c r="FH765" s="13"/>
      <c r="FI765" s="13"/>
      <c r="FJ765" s="13"/>
      <c r="FK765" s="13"/>
      <c r="FL765" s="13"/>
      <c r="FM765" s="13"/>
      <c r="FN765" s="13"/>
      <c r="FO765" s="13"/>
      <c r="FP765" s="13"/>
      <c r="FQ765" s="13"/>
      <c r="FR765" s="13"/>
      <c r="FS765" s="13"/>
      <c r="FT765" s="13"/>
      <c r="FU765" s="13"/>
      <c r="FV765" s="13"/>
      <c r="FW765" s="13"/>
      <c r="FX765" s="13"/>
      <c r="FY765" s="13"/>
      <c r="FZ765" s="13"/>
      <c r="GA765" s="13"/>
      <c r="GB765" s="13"/>
      <c r="GC765" s="13"/>
      <c r="GD765" s="13"/>
      <c r="GE765" s="13"/>
      <c r="GF765" s="13"/>
      <c r="GG765" s="13"/>
      <c r="GH765" s="13"/>
      <c r="GI765" s="13"/>
      <c r="GJ765" s="13"/>
      <c r="GK765" s="13"/>
      <c r="GL765" s="13"/>
      <c r="GM765" s="13"/>
      <c r="GN765" s="13"/>
      <c r="GO765" s="13"/>
      <c r="GP765" s="13"/>
      <c r="GQ765" s="13"/>
      <c r="GR765" s="13"/>
      <c r="GS765" s="13"/>
      <c r="GT765" s="13"/>
      <c r="GU765" s="13"/>
      <c r="GV765" s="13"/>
      <c r="GW765" s="13"/>
      <c r="GX765" s="13"/>
      <c r="GY765" s="13"/>
      <c r="GZ765" s="13"/>
      <c r="HA765" s="13"/>
      <c r="HB765" s="13"/>
      <c r="HC765" s="13"/>
      <c r="HD765" s="13"/>
      <c r="HE765" s="13"/>
      <c r="HF765" s="13"/>
      <c r="HG765" s="13"/>
      <c r="HH765" s="13"/>
      <c r="HI765" s="13"/>
      <c r="HJ765" s="13"/>
      <c r="HK765" s="13"/>
      <c r="HL765" s="13"/>
      <c r="HM765" s="13"/>
      <c r="HN765" s="13"/>
      <c r="HO765" s="13"/>
      <c r="HP765" s="13"/>
      <c r="HQ765" s="13"/>
      <c r="HR765" s="13"/>
      <c r="HS765" s="13"/>
      <c r="HT765" s="13"/>
      <c r="HU765" s="13"/>
      <c r="HV765" s="13"/>
      <c r="HW765" s="13"/>
      <c r="HX765" s="13"/>
      <c r="HY765" s="13"/>
      <c r="HZ765" s="13"/>
      <c r="IA765" s="13"/>
      <c r="IB765" s="13"/>
      <c r="IC765" s="13"/>
      <c r="ID765" s="13"/>
      <c r="IE765" s="13"/>
      <c r="IF765" s="13"/>
      <c r="IG765" s="13"/>
      <c r="IH765" s="13"/>
      <c r="II765" s="13"/>
      <c r="IJ765" s="13"/>
      <c r="IK765" s="13"/>
      <c r="IL765" s="13"/>
      <c r="IM765" s="13"/>
      <c r="IN765" s="13"/>
      <c r="IO765" s="13"/>
      <c r="IP765" s="13"/>
      <c r="IQ765" s="13"/>
      <c r="IR765" s="13"/>
      <c r="IS765" s="13"/>
      <c r="IT765" s="13"/>
      <c r="IU765" s="13"/>
      <c r="IV765" s="13"/>
    </row>
    <row r="766" spans="1:256" s="14" customFormat="1" ht="51" customHeight="1" x14ac:dyDescent="0.25">
      <c r="A766" s="194"/>
      <c r="B766" s="350"/>
      <c r="C766" s="195" t="s">
        <v>849</v>
      </c>
      <c r="D766" s="177" t="s">
        <v>50</v>
      </c>
      <c r="E766" s="109" t="s">
        <v>247</v>
      </c>
      <c r="F766" s="152" t="s">
        <v>115</v>
      </c>
      <c r="G766" s="52" t="s">
        <v>223</v>
      </c>
      <c r="H766" s="165">
        <v>1089704</v>
      </c>
      <c r="I766" s="165">
        <v>1089704</v>
      </c>
      <c r="J766" s="165">
        <v>1078400.8</v>
      </c>
      <c r="K766" s="165">
        <v>1076907.2</v>
      </c>
      <c r="L766" s="165">
        <v>1076907.2</v>
      </c>
      <c r="M766" s="165">
        <v>1076907.2</v>
      </c>
      <c r="N766" s="164" t="s">
        <v>548</v>
      </c>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c r="EY766" s="13"/>
      <c r="EZ766" s="13"/>
      <c r="FA766" s="13"/>
      <c r="FB766" s="13"/>
      <c r="FC766" s="13"/>
      <c r="FD766" s="13"/>
      <c r="FE766" s="13"/>
      <c r="FF766" s="13"/>
      <c r="FG766" s="13"/>
      <c r="FH766" s="13"/>
      <c r="FI766" s="13"/>
      <c r="FJ766" s="13"/>
      <c r="FK766" s="13"/>
      <c r="FL766" s="13"/>
      <c r="FM766" s="13"/>
      <c r="FN766" s="13"/>
      <c r="FO766" s="13"/>
      <c r="FP766" s="13"/>
      <c r="FQ766" s="13"/>
      <c r="FR766" s="13"/>
      <c r="FS766" s="13"/>
      <c r="FT766" s="13"/>
      <c r="FU766" s="13"/>
      <c r="FV766" s="13"/>
      <c r="FW766" s="13"/>
      <c r="FX766" s="13"/>
      <c r="FY766" s="13"/>
      <c r="FZ766" s="13"/>
      <c r="GA766" s="13"/>
      <c r="GB766" s="13"/>
      <c r="GC766" s="13"/>
      <c r="GD766" s="13"/>
      <c r="GE766" s="13"/>
      <c r="GF766" s="13"/>
      <c r="GG766" s="13"/>
      <c r="GH766" s="13"/>
      <c r="GI766" s="13"/>
      <c r="GJ766" s="13"/>
      <c r="GK766" s="13"/>
      <c r="GL766" s="13"/>
      <c r="GM766" s="13"/>
      <c r="GN766" s="13"/>
      <c r="GO766" s="13"/>
      <c r="GP766" s="13"/>
      <c r="GQ766" s="13"/>
      <c r="GR766" s="13"/>
      <c r="GS766" s="13"/>
      <c r="GT766" s="13"/>
      <c r="GU766" s="13"/>
      <c r="GV766" s="13"/>
      <c r="GW766" s="13"/>
      <c r="GX766" s="13"/>
      <c r="GY766" s="13"/>
      <c r="GZ766" s="13"/>
      <c r="HA766" s="13"/>
      <c r="HB766" s="13"/>
      <c r="HC766" s="13"/>
      <c r="HD766" s="13"/>
      <c r="HE766" s="13"/>
      <c r="HF766" s="13"/>
      <c r="HG766" s="13"/>
      <c r="HH766" s="13"/>
      <c r="HI766" s="13"/>
      <c r="HJ766" s="13"/>
      <c r="HK766" s="13"/>
      <c r="HL766" s="13"/>
      <c r="HM766" s="13"/>
      <c r="HN766" s="13"/>
      <c r="HO766" s="13"/>
      <c r="HP766" s="13"/>
      <c r="HQ766" s="13"/>
      <c r="HR766" s="13"/>
      <c r="HS766" s="13"/>
      <c r="HT766" s="13"/>
      <c r="HU766" s="13"/>
      <c r="HV766" s="13"/>
      <c r="HW766" s="13"/>
      <c r="HX766" s="13"/>
      <c r="HY766" s="13"/>
      <c r="HZ766" s="13"/>
      <c r="IA766" s="13"/>
      <c r="IB766" s="13"/>
      <c r="IC766" s="13"/>
      <c r="ID766" s="13"/>
      <c r="IE766" s="13"/>
      <c r="IF766" s="13"/>
      <c r="IG766" s="13"/>
      <c r="IH766" s="13"/>
      <c r="II766" s="13"/>
      <c r="IJ766" s="13"/>
      <c r="IK766" s="13"/>
      <c r="IL766" s="13"/>
      <c r="IM766" s="13"/>
      <c r="IN766" s="13"/>
      <c r="IO766" s="13"/>
      <c r="IP766" s="13"/>
      <c r="IQ766" s="13"/>
      <c r="IR766" s="13"/>
      <c r="IS766" s="13"/>
      <c r="IT766" s="13"/>
      <c r="IU766" s="13"/>
      <c r="IV766" s="13"/>
    </row>
    <row r="767" spans="1:256" s="14" customFormat="1" ht="51" customHeight="1" x14ac:dyDescent="0.25">
      <c r="A767" s="194"/>
      <c r="B767" s="350"/>
      <c r="C767" s="195"/>
      <c r="D767" s="177"/>
      <c r="E767" s="48" t="s">
        <v>1033</v>
      </c>
      <c r="F767" s="152" t="s">
        <v>115</v>
      </c>
      <c r="G767" s="52" t="s">
        <v>287</v>
      </c>
      <c r="H767" s="165"/>
      <c r="I767" s="165"/>
      <c r="J767" s="165"/>
      <c r="K767" s="165"/>
      <c r="L767" s="165"/>
      <c r="M767" s="165"/>
      <c r="N767" s="164"/>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c r="EY767" s="13"/>
      <c r="EZ767" s="13"/>
      <c r="FA767" s="13"/>
      <c r="FB767" s="13"/>
      <c r="FC767" s="13"/>
      <c r="FD767" s="13"/>
      <c r="FE767" s="13"/>
      <c r="FF767" s="13"/>
      <c r="FG767" s="13"/>
      <c r="FH767" s="13"/>
      <c r="FI767" s="13"/>
      <c r="FJ767" s="13"/>
      <c r="FK767" s="13"/>
      <c r="FL767" s="13"/>
      <c r="FM767" s="13"/>
      <c r="FN767" s="13"/>
      <c r="FO767" s="13"/>
      <c r="FP767" s="13"/>
      <c r="FQ767" s="13"/>
      <c r="FR767" s="13"/>
      <c r="FS767" s="13"/>
      <c r="FT767" s="13"/>
      <c r="FU767" s="13"/>
      <c r="FV767" s="13"/>
      <c r="FW767" s="13"/>
      <c r="FX767" s="13"/>
      <c r="FY767" s="13"/>
      <c r="FZ767" s="13"/>
      <c r="GA767" s="13"/>
      <c r="GB767" s="13"/>
      <c r="GC767" s="13"/>
      <c r="GD767" s="13"/>
      <c r="GE767" s="13"/>
      <c r="GF767" s="13"/>
      <c r="GG767" s="13"/>
      <c r="GH767" s="13"/>
      <c r="GI767" s="13"/>
      <c r="GJ767" s="13"/>
      <c r="GK767" s="13"/>
      <c r="GL767" s="13"/>
      <c r="GM767" s="13"/>
      <c r="GN767" s="13"/>
      <c r="GO767" s="13"/>
      <c r="GP767" s="13"/>
      <c r="GQ767" s="13"/>
      <c r="GR767" s="13"/>
      <c r="GS767" s="13"/>
      <c r="GT767" s="13"/>
      <c r="GU767" s="13"/>
      <c r="GV767" s="13"/>
      <c r="GW767" s="13"/>
      <c r="GX767" s="13"/>
      <c r="GY767" s="13"/>
      <c r="GZ767" s="13"/>
      <c r="HA767" s="13"/>
      <c r="HB767" s="13"/>
      <c r="HC767" s="13"/>
      <c r="HD767" s="13"/>
      <c r="HE767" s="13"/>
      <c r="HF767" s="13"/>
      <c r="HG767" s="13"/>
      <c r="HH767" s="13"/>
      <c r="HI767" s="13"/>
      <c r="HJ767" s="13"/>
      <c r="HK767" s="13"/>
      <c r="HL767" s="13"/>
      <c r="HM767" s="13"/>
      <c r="HN767" s="13"/>
      <c r="HO767" s="13"/>
      <c r="HP767" s="13"/>
      <c r="HQ767" s="13"/>
      <c r="HR767" s="13"/>
      <c r="HS767" s="13"/>
      <c r="HT767" s="13"/>
      <c r="HU767" s="13"/>
      <c r="HV767" s="13"/>
      <c r="HW767" s="13"/>
      <c r="HX767" s="13"/>
      <c r="HY767" s="13"/>
      <c r="HZ767" s="13"/>
      <c r="IA767" s="13"/>
      <c r="IB767" s="13"/>
      <c r="IC767" s="13"/>
      <c r="ID767" s="13"/>
      <c r="IE767" s="13"/>
      <c r="IF767" s="13"/>
      <c r="IG767" s="13"/>
      <c r="IH767" s="13"/>
      <c r="II767" s="13"/>
      <c r="IJ767" s="13"/>
      <c r="IK767" s="13"/>
      <c r="IL767" s="13"/>
      <c r="IM767" s="13"/>
      <c r="IN767" s="13"/>
      <c r="IO767" s="13"/>
      <c r="IP767" s="13"/>
      <c r="IQ767" s="13"/>
      <c r="IR767" s="13"/>
      <c r="IS767" s="13"/>
      <c r="IT767" s="13"/>
      <c r="IU767" s="13"/>
      <c r="IV767" s="13"/>
    </row>
    <row r="768" spans="1:256" s="14" customFormat="1" ht="74.25" customHeight="1" x14ac:dyDescent="0.25">
      <c r="A768" s="194"/>
      <c r="B768" s="350"/>
      <c r="C768" s="105" t="s">
        <v>850</v>
      </c>
      <c r="D768" s="114" t="s">
        <v>74</v>
      </c>
      <c r="E768" s="48" t="s">
        <v>285</v>
      </c>
      <c r="F768" s="115" t="s">
        <v>115</v>
      </c>
      <c r="G768" s="144" t="s">
        <v>193</v>
      </c>
      <c r="H768" s="107">
        <v>21098.6</v>
      </c>
      <c r="I768" s="107">
        <v>21098.6</v>
      </c>
      <c r="J768" s="107">
        <v>23268.9</v>
      </c>
      <c r="K768" s="107">
        <v>29166.2</v>
      </c>
      <c r="L768" s="107">
        <v>29166.2</v>
      </c>
      <c r="M768" s="107">
        <v>29166.2</v>
      </c>
      <c r="N768" s="102" t="s">
        <v>546</v>
      </c>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c r="EY768" s="13"/>
      <c r="EZ768" s="13"/>
      <c r="FA768" s="13"/>
      <c r="FB768" s="13"/>
      <c r="FC768" s="13"/>
      <c r="FD768" s="13"/>
      <c r="FE768" s="13"/>
      <c r="FF768" s="13"/>
      <c r="FG768" s="13"/>
      <c r="FH768" s="13"/>
      <c r="FI768" s="13"/>
      <c r="FJ768" s="13"/>
      <c r="FK768" s="13"/>
      <c r="FL768" s="13"/>
      <c r="FM768" s="13"/>
      <c r="FN768" s="13"/>
      <c r="FO768" s="13"/>
      <c r="FP768" s="13"/>
      <c r="FQ768" s="13"/>
      <c r="FR768" s="13"/>
      <c r="FS768" s="13"/>
      <c r="FT768" s="13"/>
      <c r="FU768" s="13"/>
      <c r="FV768" s="13"/>
      <c r="FW768" s="13"/>
      <c r="FX768" s="13"/>
      <c r="FY768" s="13"/>
      <c r="FZ768" s="13"/>
      <c r="GA768" s="13"/>
      <c r="GB768" s="13"/>
      <c r="GC768" s="13"/>
      <c r="GD768" s="13"/>
      <c r="GE768" s="13"/>
      <c r="GF768" s="13"/>
      <c r="GG768" s="13"/>
      <c r="GH768" s="13"/>
      <c r="GI768" s="13"/>
      <c r="GJ768" s="13"/>
      <c r="GK768" s="13"/>
      <c r="GL768" s="13"/>
      <c r="GM768" s="13"/>
      <c r="GN768" s="13"/>
      <c r="GO768" s="13"/>
      <c r="GP768" s="13"/>
      <c r="GQ768" s="13"/>
      <c r="GR768" s="13"/>
      <c r="GS768" s="13"/>
      <c r="GT768" s="13"/>
      <c r="GU768" s="13"/>
      <c r="GV768" s="13"/>
      <c r="GW768" s="13"/>
      <c r="GX768" s="13"/>
      <c r="GY768" s="13"/>
      <c r="GZ768" s="13"/>
      <c r="HA768" s="13"/>
      <c r="HB768" s="13"/>
      <c r="HC768" s="13"/>
      <c r="HD768" s="13"/>
      <c r="HE768" s="13"/>
      <c r="HF768" s="13"/>
      <c r="HG768" s="13"/>
      <c r="HH768" s="13"/>
      <c r="HI768" s="13"/>
      <c r="HJ768" s="13"/>
      <c r="HK768" s="13"/>
      <c r="HL768" s="13"/>
      <c r="HM768" s="13"/>
      <c r="HN768" s="13"/>
      <c r="HO768" s="13"/>
      <c r="HP768" s="13"/>
      <c r="HQ768" s="13"/>
      <c r="HR768" s="13"/>
      <c r="HS768" s="13"/>
      <c r="HT768" s="13"/>
      <c r="HU768" s="13"/>
      <c r="HV768" s="13"/>
      <c r="HW768" s="13"/>
      <c r="HX768" s="13"/>
      <c r="HY768" s="13"/>
      <c r="HZ768" s="13"/>
      <c r="IA768" s="13"/>
      <c r="IB768" s="13"/>
      <c r="IC768" s="13"/>
      <c r="ID768" s="13"/>
      <c r="IE768" s="13"/>
      <c r="IF768" s="13"/>
      <c r="IG768" s="13"/>
      <c r="IH768" s="13"/>
      <c r="II768" s="13"/>
      <c r="IJ768" s="13"/>
      <c r="IK768" s="13"/>
      <c r="IL768" s="13"/>
      <c r="IM768" s="13"/>
      <c r="IN768" s="13"/>
      <c r="IO768" s="13"/>
      <c r="IP768" s="13"/>
      <c r="IQ768" s="13"/>
      <c r="IR768" s="13"/>
      <c r="IS768" s="13"/>
      <c r="IT768" s="13"/>
      <c r="IU768" s="13"/>
      <c r="IV768" s="13"/>
    </row>
    <row r="769" spans="1:256" s="14" customFormat="1" ht="72.75" customHeight="1" x14ac:dyDescent="0.25">
      <c r="A769" s="194"/>
      <c r="B769" s="350"/>
      <c r="C769" s="115" t="s">
        <v>851</v>
      </c>
      <c r="D769" s="114" t="s">
        <v>7</v>
      </c>
      <c r="E769" s="135" t="s">
        <v>285</v>
      </c>
      <c r="F769" s="115" t="s">
        <v>115</v>
      </c>
      <c r="G769" s="144" t="s">
        <v>193</v>
      </c>
      <c r="H769" s="113">
        <v>14077.2</v>
      </c>
      <c r="I769" s="113">
        <v>14077.2</v>
      </c>
      <c r="J769" s="113">
        <v>19797.5</v>
      </c>
      <c r="K769" s="113">
        <v>19615.900000000001</v>
      </c>
      <c r="L769" s="113">
        <v>19615.900000000001</v>
      </c>
      <c r="M769" s="113">
        <v>19615.900000000001</v>
      </c>
      <c r="N769" s="109" t="s">
        <v>1034</v>
      </c>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13"/>
      <c r="HQ769" s="13"/>
      <c r="HR769" s="13"/>
      <c r="HS769" s="13"/>
      <c r="HT769" s="13"/>
      <c r="HU769" s="13"/>
      <c r="HV769" s="13"/>
      <c r="HW769" s="13"/>
      <c r="HX769" s="13"/>
      <c r="HY769" s="13"/>
      <c r="HZ769" s="13"/>
      <c r="IA769" s="13"/>
      <c r="IB769" s="13"/>
      <c r="IC769" s="13"/>
      <c r="ID769" s="13"/>
      <c r="IE769" s="13"/>
      <c r="IF769" s="13"/>
      <c r="IG769" s="13"/>
      <c r="IH769" s="13"/>
      <c r="II769" s="13"/>
      <c r="IJ769" s="13"/>
      <c r="IK769" s="13"/>
      <c r="IL769" s="13"/>
      <c r="IM769" s="13"/>
      <c r="IN769" s="13"/>
      <c r="IO769" s="13"/>
      <c r="IP769" s="13"/>
      <c r="IQ769" s="13"/>
      <c r="IR769" s="13"/>
      <c r="IS769" s="13"/>
      <c r="IT769" s="13"/>
      <c r="IU769" s="13"/>
      <c r="IV769" s="13"/>
    </row>
    <row r="770" spans="1:256" s="14" customFormat="1" ht="51" customHeight="1" x14ac:dyDescent="0.25">
      <c r="A770" s="194"/>
      <c r="B770" s="350"/>
      <c r="C770" s="180" t="s">
        <v>853</v>
      </c>
      <c r="D770" s="198" t="s">
        <v>134</v>
      </c>
      <c r="E770" s="255" t="s">
        <v>1035</v>
      </c>
      <c r="F770" s="180" t="s">
        <v>115</v>
      </c>
      <c r="G770" s="182" t="s">
        <v>223</v>
      </c>
      <c r="H770" s="207">
        <v>70445.399999999994</v>
      </c>
      <c r="I770" s="207">
        <v>70287.5</v>
      </c>
      <c r="J770" s="207">
        <v>69765.600000000006</v>
      </c>
      <c r="K770" s="207">
        <v>69377.100000000006</v>
      </c>
      <c r="L770" s="207">
        <v>69377.100000000006</v>
      </c>
      <c r="M770" s="207">
        <v>69377.100000000006</v>
      </c>
      <c r="N770" s="173" t="s">
        <v>544</v>
      </c>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13"/>
      <c r="GG770" s="13"/>
      <c r="GH770" s="13"/>
      <c r="GI770" s="13"/>
      <c r="GJ770" s="13"/>
      <c r="GK770" s="13"/>
      <c r="GL770" s="13"/>
      <c r="GM770" s="13"/>
      <c r="GN770" s="13"/>
      <c r="GO770" s="13"/>
      <c r="GP770" s="13"/>
      <c r="GQ770" s="13"/>
      <c r="GR770" s="13"/>
      <c r="GS770" s="13"/>
      <c r="GT770" s="13"/>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13"/>
      <c r="HQ770" s="13"/>
      <c r="HR770" s="13"/>
      <c r="HS770" s="13"/>
      <c r="HT770" s="13"/>
      <c r="HU770" s="13"/>
      <c r="HV770" s="13"/>
      <c r="HW770" s="13"/>
      <c r="HX770" s="13"/>
      <c r="HY770" s="13"/>
      <c r="HZ770" s="13"/>
      <c r="IA770" s="13"/>
      <c r="IB770" s="13"/>
      <c r="IC770" s="13"/>
      <c r="ID770" s="13"/>
      <c r="IE770" s="13"/>
      <c r="IF770" s="13"/>
      <c r="IG770" s="13"/>
      <c r="IH770" s="13"/>
      <c r="II770" s="13"/>
      <c r="IJ770" s="13"/>
      <c r="IK770" s="13"/>
      <c r="IL770" s="13"/>
      <c r="IM770" s="13"/>
      <c r="IN770" s="13"/>
      <c r="IO770" s="13"/>
      <c r="IP770" s="13"/>
      <c r="IQ770" s="13"/>
      <c r="IR770" s="13"/>
      <c r="IS770" s="13"/>
      <c r="IT770" s="13"/>
      <c r="IU770" s="13"/>
      <c r="IV770" s="13"/>
    </row>
    <row r="771" spans="1:256" s="14" customFormat="1" ht="51" customHeight="1" x14ac:dyDescent="0.25">
      <c r="A771" s="194"/>
      <c r="B771" s="350"/>
      <c r="C771" s="206"/>
      <c r="D771" s="199"/>
      <c r="E771" s="256"/>
      <c r="F771" s="181"/>
      <c r="G771" s="183"/>
      <c r="H771" s="211"/>
      <c r="I771" s="211"/>
      <c r="J771" s="211"/>
      <c r="K771" s="211"/>
      <c r="L771" s="211"/>
      <c r="M771" s="211"/>
      <c r="N771" s="175"/>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13"/>
      <c r="GG771" s="13"/>
      <c r="GH771" s="13"/>
      <c r="GI771" s="13"/>
      <c r="GJ771" s="13"/>
      <c r="GK771" s="13"/>
      <c r="GL771" s="13"/>
      <c r="GM771" s="13"/>
      <c r="GN771" s="13"/>
      <c r="GO771" s="13"/>
      <c r="GP771" s="13"/>
      <c r="GQ771" s="13"/>
      <c r="GR771" s="13"/>
      <c r="GS771" s="13"/>
      <c r="GT771" s="13"/>
      <c r="GU771" s="13"/>
      <c r="GV771" s="13"/>
      <c r="GW771" s="13"/>
      <c r="GX771" s="13"/>
      <c r="GY771" s="13"/>
      <c r="GZ771" s="13"/>
      <c r="HA771" s="13"/>
      <c r="HB771" s="13"/>
      <c r="HC771" s="13"/>
      <c r="HD771" s="13"/>
      <c r="HE771" s="13"/>
      <c r="HF771" s="13"/>
      <c r="HG771" s="13"/>
      <c r="HH771" s="13"/>
      <c r="HI771" s="13"/>
      <c r="HJ771" s="13"/>
      <c r="HK771" s="13"/>
      <c r="HL771" s="13"/>
      <c r="HM771" s="13"/>
      <c r="HN771" s="13"/>
      <c r="HO771" s="13"/>
      <c r="HP771" s="13"/>
      <c r="HQ771" s="13"/>
      <c r="HR771" s="13"/>
      <c r="HS771" s="13"/>
      <c r="HT771" s="13"/>
      <c r="HU771" s="13"/>
      <c r="HV771" s="13"/>
      <c r="HW771" s="13"/>
      <c r="HX771" s="13"/>
      <c r="HY771" s="13"/>
      <c r="HZ771" s="13"/>
      <c r="IA771" s="13"/>
      <c r="IB771" s="13"/>
      <c r="IC771" s="13"/>
      <c r="ID771" s="13"/>
      <c r="IE771" s="13"/>
      <c r="IF771" s="13"/>
      <c r="IG771" s="13"/>
      <c r="IH771" s="13"/>
      <c r="II771" s="13"/>
      <c r="IJ771" s="13"/>
      <c r="IK771" s="13"/>
      <c r="IL771" s="13"/>
      <c r="IM771" s="13"/>
      <c r="IN771" s="13"/>
      <c r="IO771" s="13"/>
      <c r="IP771" s="13"/>
      <c r="IQ771" s="13"/>
      <c r="IR771" s="13"/>
      <c r="IS771" s="13"/>
      <c r="IT771" s="13"/>
      <c r="IU771" s="13"/>
      <c r="IV771" s="13"/>
    </row>
    <row r="772" spans="1:256" s="14" customFormat="1" ht="51" customHeight="1" x14ac:dyDescent="0.25">
      <c r="A772" s="194"/>
      <c r="B772" s="350"/>
      <c r="C772" s="180" t="s">
        <v>854</v>
      </c>
      <c r="D772" s="198" t="s">
        <v>134</v>
      </c>
      <c r="E772" s="48" t="s">
        <v>286</v>
      </c>
      <c r="F772" s="115" t="s">
        <v>115</v>
      </c>
      <c r="G772" s="24" t="s">
        <v>196</v>
      </c>
      <c r="H772" s="170">
        <v>6834.8</v>
      </c>
      <c r="I772" s="170">
        <v>6834.8</v>
      </c>
      <c r="J772" s="170">
        <v>6704</v>
      </c>
      <c r="K772" s="170">
        <v>7081.3</v>
      </c>
      <c r="L772" s="170">
        <v>7081.3</v>
      </c>
      <c r="M772" s="170">
        <v>7081.3</v>
      </c>
      <c r="N772" s="173" t="s">
        <v>554</v>
      </c>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c r="EY772" s="13"/>
      <c r="EZ772" s="13"/>
      <c r="FA772" s="13"/>
      <c r="FB772" s="13"/>
      <c r="FC772" s="13"/>
      <c r="FD772" s="13"/>
      <c r="FE772" s="13"/>
      <c r="FF772" s="13"/>
      <c r="FG772" s="13"/>
      <c r="FH772" s="13"/>
      <c r="FI772" s="13"/>
      <c r="FJ772" s="13"/>
      <c r="FK772" s="13"/>
      <c r="FL772" s="13"/>
      <c r="FM772" s="13"/>
      <c r="FN772" s="13"/>
      <c r="FO772" s="13"/>
      <c r="FP772" s="13"/>
      <c r="FQ772" s="13"/>
      <c r="FR772" s="13"/>
      <c r="FS772" s="13"/>
      <c r="FT772" s="13"/>
      <c r="FU772" s="13"/>
      <c r="FV772" s="13"/>
      <c r="FW772" s="13"/>
      <c r="FX772" s="13"/>
      <c r="FY772" s="13"/>
      <c r="FZ772" s="13"/>
      <c r="GA772" s="13"/>
      <c r="GB772" s="13"/>
      <c r="GC772" s="13"/>
      <c r="GD772" s="13"/>
      <c r="GE772" s="13"/>
      <c r="GF772" s="13"/>
      <c r="GG772" s="13"/>
      <c r="GH772" s="13"/>
      <c r="GI772" s="13"/>
      <c r="GJ772" s="13"/>
      <c r="GK772" s="13"/>
      <c r="GL772" s="13"/>
      <c r="GM772" s="13"/>
      <c r="GN772" s="13"/>
      <c r="GO772" s="13"/>
      <c r="GP772" s="13"/>
      <c r="GQ772" s="13"/>
      <c r="GR772" s="13"/>
      <c r="GS772" s="13"/>
      <c r="GT772" s="13"/>
      <c r="GU772" s="13"/>
      <c r="GV772" s="13"/>
      <c r="GW772" s="13"/>
      <c r="GX772" s="13"/>
      <c r="GY772" s="13"/>
      <c r="GZ772" s="13"/>
      <c r="HA772" s="13"/>
      <c r="HB772" s="13"/>
      <c r="HC772" s="13"/>
      <c r="HD772" s="13"/>
      <c r="HE772" s="13"/>
      <c r="HF772" s="13"/>
      <c r="HG772" s="13"/>
      <c r="HH772" s="13"/>
      <c r="HI772" s="13"/>
      <c r="HJ772" s="13"/>
      <c r="HK772" s="13"/>
      <c r="HL772" s="13"/>
      <c r="HM772" s="13"/>
      <c r="HN772" s="13"/>
      <c r="HO772" s="13"/>
      <c r="HP772" s="13"/>
      <c r="HQ772" s="13"/>
      <c r="HR772" s="13"/>
      <c r="HS772" s="13"/>
      <c r="HT772" s="13"/>
      <c r="HU772" s="13"/>
      <c r="HV772" s="13"/>
      <c r="HW772" s="13"/>
      <c r="HX772" s="13"/>
      <c r="HY772" s="13"/>
      <c r="HZ772" s="13"/>
      <c r="IA772" s="13"/>
      <c r="IB772" s="13"/>
      <c r="IC772" s="13"/>
      <c r="ID772" s="13"/>
      <c r="IE772" s="13"/>
      <c r="IF772" s="13"/>
      <c r="IG772" s="13"/>
      <c r="IH772" s="13"/>
      <c r="II772" s="13"/>
      <c r="IJ772" s="13"/>
      <c r="IK772" s="13"/>
      <c r="IL772" s="13"/>
      <c r="IM772" s="13"/>
      <c r="IN772" s="13"/>
      <c r="IO772" s="13"/>
      <c r="IP772" s="13"/>
      <c r="IQ772" s="13"/>
      <c r="IR772" s="13"/>
      <c r="IS772" s="13"/>
      <c r="IT772" s="13"/>
      <c r="IU772" s="13"/>
      <c r="IV772" s="13"/>
    </row>
    <row r="773" spans="1:256" s="14" customFormat="1" ht="108" customHeight="1" x14ac:dyDescent="0.25">
      <c r="A773" s="194"/>
      <c r="B773" s="350"/>
      <c r="C773" s="351"/>
      <c r="D773" s="210"/>
      <c r="E773" s="95" t="s">
        <v>1444</v>
      </c>
      <c r="F773" s="115" t="s">
        <v>115</v>
      </c>
      <c r="G773" s="24" t="s">
        <v>193</v>
      </c>
      <c r="H773" s="171"/>
      <c r="I773" s="171"/>
      <c r="J773" s="171"/>
      <c r="K773" s="171"/>
      <c r="L773" s="171"/>
      <c r="M773" s="171"/>
      <c r="N773" s="174"/>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c r="EY773" s="13"/>
      <c r="EZ773" s="13"/>
      <c r="FA773" s="13"/>
      <c r="FB773" s="13"/>
      <c r="FC773" s="13"/>
      <c r="FD773" s="13"/>
      <c r="FE773" s="13"/>
      <c r="FF773" s="13"/>
      <c r="FG773" s="13"/>
      <c r="FH773" s="13"/>
      <c r="FI773" s="13"/>
      <c r="FJ773" s="13"/>
      <c r="FK773" s="13"/>
      <c r="FL773" s="13"/>
      <c r="FM773" s="13"/>
      <c r="FN773" s="13"/>
      <c r="FO773" s="13"/>
      <c r="FP773" s="13"/>
      <c r="FQ773" s="13"/>
      <c r="FR773" s="13"/>
      <c r="FS773" s="13"/>
      <c r="FT773" s="13"/>
      <c r="FU773" s="13"/>
      <c r="FV773" s="13"/>
      <c r="FW773" s="13"/>
      <c r="FX773" s="13"/>
      <c r="FY773" s="13"/>
      <c r="FZ773" s="13"/>
      <c r="GA773" s="13"/>
      <c r="GB773" s="13"/>
      <c r="GC773" s="13"/>
      <c r="GD773" s="13"/>
      <c r="GE773" s="13"/>
      <c r="GF773" s="13"/>
      <c r="GG773" s="13"/>
      <c r="GH773" s="13"/>
      <c r="GI773" s="13"/>
      <c r="GJ773" s="13"/>
      <c r="GK773" s="13"/>
      <c r="GL773" s="13"/>
      <c r="GM773" s="13"/>
      <c r="GN773" s="13"/>
      <c r="GO773" s="13"/>
      <c r="GP773" s="13"/>
      <c r="GQ773" s="13"/>
      <c r="GR773" s="13"/>
      <c r="GS773" s="13"/>
      <c r="GT773" s="13"/>
      <c r="GU773" s="13"/>
      <c r="GV773" s="13"/>
      <c r="GW773" s="13"/>
      <c r="GX773" s="13"/>
      <c r="GY773" s="13"/>
      <c r="GZ773" s="13"/>
      <c r="HA773" s="13"/>
      <c r="HB773" s="13"/>
      <c r="HC773" s="13"/>
      <c r="HD773" s="13"/>
      <c r="HE773" s="13"/>
      <c r="HF773" s="13"/>
      <c r="HG773" s="13"/>
      <c r="HH773" s="13"/>
      <c r="HI773" s="13"/>
      <c r="HJ773" s="13"/>
      <c r="HK773" s="13"/>
      <c r="HL773" s="13"/>
      <c r="HM773" s="13"/>
      <c r="HN773" s="13"/>
      <c r="HO773" s="13"/>
      <c r="HP773" s="13"/>
      <c r="HQ773" s="13"/>
      <c r="HR773" s="13"/>
      <c r="HS773" s="13"/>
      <c r="HT773" s="13"/>
      <c r="HU773" s="13"/>
      <c r="HV773" s="13"/>
      <c r="HW773" s="13"/>
      <c r="HX773" s="13"/>
      <c r="HY773" s="13"/>
      <c r="HZ773" s="13"/>
      <c r="IA773" s="13"/>
      <c r="IB773" s="13"/>
      <c r="IC773" s="13"/>
      <c r="ID773" s="13"/>
      <c r="IE773" s="13"/>
      <c r="IF773" s="13"/>
      <c r="IG773" s="13"/>
      <c r="IH773" s="13"/>
      <c r="II773" s="13"/>
      <c r="IJ773" s="13"/>
      <c r="IK773" s="13"/>
      <c r="IL773" s="13"/>
      <c r="IM773" s="13"/>
      <c r="IN773" s="13"/>
      <c r="IO773" s="13"/>
      <c r="IP773" s="13"/>
      <c r="IQ773" s="13"/>
      <c r="IR773" s="13"/>
      <c r="IS773" s="13"/>
      <c r="IT773" s="13"/>
      <c r="IU773" s="13"/>
      <c r="IV773" s="13"/>
    </row>
    <row r="774" spans="1:256" s="14" customFormat="1" ht="51" customHeight="1" x14ac:dyDescent="0.25">
      <c r="A774" s="194"/>
      <c r="B774" s="350"/>
      <c r="C774" s="351"/>
      <c r="D774" s="210"/>
      <c r="E774" s="48" t="s">
        <v>535</v>
      </c>
      <c r="F774" s="115" t="s">
        <v>115</v>
      </c>
      <c r="G774" s="24" t="s">
        <v>193</v>
      </c>
      <c r="H774" s="171"/>
      <c r="I774" s="171"/>
      <c r="J774" s="171"/>
      <c r="K774" s="171"/>
      <c r="L774" s="171"/>
      <c r="M774" s="171"/>
      <c r="N774" s="174"/>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c r="EY774" s="13"/>
      <c r="EZ774" s="13"/>
      <c r="FA774" s="13"/>
      <c r="FB774" s="13"/>
      <c r="FC774" s="13"/>
      <c r="FD774" s="13"/>
      <c r="FE774" s="13"/>
      <c r="FF774" s="13"/>
      <c r="FG774" s="13"/>
      <c r="FH774" s="13"/>
      <c r="FI774" s="13"/>
      <c r="FJ774" s="13"/>
      <c r="FK774" s="13"/>
      <c r="FL774" s="13"/>
      <c r="FM774" s="13"/>
      <c r="FN774" s="13"/>
      <c r="FO774" s="13"/>
      <c r="FP774" s="13"/>
      <c r="FQ774" s="13"/>
      <c r="FR774" s="13"/>
      <c r="FS774" s="13"/>
      <c r="FT774" s="13"/>
      <c r="FU774" s="13"/>
      <c r="FV774" s="13"/>
      <c r="FW774" s="13"/>
      <c r="FX774" s="13"/>
      <c r="FY774" s="13"/>
      <c r="FZ774" s="13"/>
      <c r="GA774" s="13"/>
      <c r="GB774" s="13"/>
      <c r="GC774" s="13"/>
      <c r="GD774" s="13"/>
      <c r="GE774" s="13"/>
      <c r="GF774" s="13"/>
      <c r="GG774" s="13"/>
      <c r="GH774" s="13"/>
      <c r="GI774" s="13"/>
      <c r="GJ774" s="13"/>
      <c r="GK774" s="13"/>
      <c r="GL774" s="13"/>
      <c r="GM774" s="13"/>
      <c r="GN774" s="13"/>
      <c r="GO774" s="13"/>
      <c r="GP774" s="13"/>
      <c r="GQ774" s="13"/>
      <c r="GR774" s="13"/>
      <c r="GS774" s="13"/>
      <c r="GT774" s="13"/>
      <c r="GU774" s="13"/>
      <c r="GV774" s="13"/>
      <c r="GW774" s="13"/>
      <c r="GX774" s="13"/>
      <c r="GY774" s="13"/>
      <c r="GZ774" s="13"/>
      <c r="HA774" s="13"/>
      <c r="HB774" s="13"/>
      <c r="HC774" s="13"/>
      <c r="HD774" s="13"/>
      <c r="HE774" s="13"/>
      <c r="HF774" s="13"/>
      <c r="HG774" s="13"/>
      <c r="HH774" s="13"/>
      <c r="HI774" s="13"/>
      <c r="HJ774" s="13"/>
      <c r="HK774" s="13"/>
      <c r="HL774" s="13"/>
      <c r="HM774" s="13"/>
      <c r="HN774" s="13"/>
      <c r="HO774" s="13"/>
      <c r="HP774" s="13"/>
      <c r="HQ774" s="13"/>
      <c r="HR774" s="13"/>
      <c r="HS774" s="13"/>
      <c r="HT774" s="13"/>
      <c r="HU774" s="13"/>
      <c r="HV774" s="13"/>
      <c r="HW774" s="13"/>
      <c r="HX774" s="13"/>
      <c r="HY774" s="13"/>
      <c r="HZ774" s="13"/>
      <c r="IA774" s="13"/>
      <c r="IB774" s="13"/>
      <c r="IC774" s="13"/>
      <c r="ID774" s="13"/>
      <c r="IE774" s="13"/>
      <c r="IF774" s="13"/>
      <c r="IG774" s="13"/>
      <c r="IH774" s="13"/>
      <c r="II774" s="13"/>
      <c r="IJ774" s="13"/>
      <c r="IK774" s="13"/>
      <c r="IL774" s="13"/>
      <c r="IM774" s="13"/>
      <c r="IN774" s="13"/>
      <c r="IO774" s="13"/>
      <c r="IP774" s="13"/>
      <c r="IQ774" s="13"/>
      <c r="IR774" s="13"/>
      <c r="IS774" s="13"/>
      <c r="IT774" s="13"/>
      <c r="IU774" s="13"/>
      <c r="IV774" s="13"/>
    </row>
    <row r="775" spans="1:256" s="14" customFormat="1" ht="51" customHeight="1" x14ac:dyDescent="0.25">
      <c r="A775" s="194"/>
      <c r="B775" s="350"/>
      <c r="C775" s="351"/>
      <c r="D775" s="210"/>
      <c r="E775" s="48" t="s">
        <v>1443</v>
      </c>
      <c r="F775" s="115" t="s">
        <v>115</v>
      </c>
      <c r="G775" s="24">
        <v>38353</v>
      </c>
      <c r="H775" s="171"/>
      <c r="I775" s="171"/>
      <c r="J775" s="171"/>
      <c r="K775" s="171"/>
      <c r="L775" s="171"/>
      <c r="M775" s="171"/>
      <c r="N775" s="174"/>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c r="EY775" s="13"/>
      <c r="EZ775" s="13"/>
      <c r="FA775" s="13"/>
      <c r="FB775" s="13"/>
      <c r="FC775" s="13"/>
      <c r="FD775" s="13"/>
      <c r="FE775" s="13"/>
      <c r="FF775" s="13"/>
      <c r="FG775" s="13"/>
      <c r="FH775" s="13"/>
      <c r="FI775" s="13"/>
      <c r="FJ775" s="13"/>
      <c r="FK775" s="13"/>
      <c r="FL775" s="13"/>
      <c r="FM775" s="13"/>
      <c r="FN775" s="13"/>
      <c r="FO775" s="13"/>
      <c r="FP775" s="13"/>
      <c r="FQ775" s="13"/>
      <c r="FR775" s="13"/>
      <c r="FS775" s="13"/>
      <c r="FT775" s="13"/>
      <c r="FU775" s="13"/>
      <c r="FV775" s="13"/>
      <c r="FW775" s="13"/>
      <c r="FX775" s="13"/>
      <c r="FY775" s="13"/>
      <c r="FZ775" s="13"/>
      <c r="GA775" s="13"/>
      <c r="GB775" s="13"/>
      <c r="GC775" s="13"/>
      <c r="GD775" s="13"/>
      <c r="GE775" s="13"/>
      <c r="GF775" s="13"/>
      <c r="GG775" s="13"/>
      <c r="GH775" s="13"/>
      <c r="GI775" s="13"/>
      <c r="GJ775" s="13"/>
      <c r="GK775" s="13"/>
      <c r="GL775" s="13"/>
      <c r="GM775" s="13"/>
      <c r="GN775" s="13"/>
      <c r="GO775" s="13"/>
      <c r="GP775" s="13"/>
      <c r="GQ775" s="13"/>
      <c r="GR775" s="13"/>
      <c r="GS775" s="13"/>
      <c r="GT775" s="13"/>
      <c r="GU775" s="13"/>
      <c r="GV775" s="13"/>
      <c r="GW775" s="13"/>
      <c r="GX775" s="13"/>
      <c r="GY775" s="13"/>
      <c r="GZ775" s="13"/>
      <c r="HA775" s="13"/>
      <c r="HB775" s="13"/>
      <c r="HC775" s="13"/>
      <c r="HD775" s="13"/>
      <c r="HE775" s="13"/>
      <c r="HF775" s="13"/>
      <c r="HG775" s="13"/>
      <c r="HH775" s="13"/>
      <c r="HI775" s="13"/>
      <c r="HJ775" s="13"/>
      <c r="HK775" s="13"/>
      <c r="HL775" s="13"/>
      <c r="HM775" s="13"/>
      <c r="HN775" s="13"/>
      <c r="HO775" s="13"/>
      <c r="HP775" s="13"/>
      <c r="HQ775" s="13"/>
      <c r="HR775" s="13"/>
      <c r="HS775" s="13"/>
      <c r="HT775" s="13"/>
      <c r="HU775" s="13"/>
      <c r="HV775" s="13"/>
      <c r="HW775" s="13"/>
      <c r="HX775" s="13"/>
      <c r="HY775" s="13"/>
      <c r="HZ775" s="13"/>
      <c r="IA775" s="13"/>
      <c r="IB775" s="13"/>
      <c r="IC775" s="13"/>
      <c r="ID775" s="13"/>
      <c r="IE775" s="13"/>
      <c r="IF775" s="13"/>
      <c r="IG775" s="13"/>
      <c r="IH775" s="13"/>
      <c r="II775" s="13"/>
      <c r="IJ775" s="13"/>
      <c r="IK775" s="13"/>
      <c r="IL775" s="13"/>
      <c r="IM775" s="13"/>
      <c r="IN775" s="13"/>
      <c r="IO775" s="13"/>
      <c r="IP775" s="13"/>
      <c r="IQ775" s="13"/>
      <c r="IR775" s="13"/>
      <c r="IS775" s="13"/>
      <c r="IT775" s="13"/>
      <c r="IU775" s="13"/>
      <c r="IV775" s="13"/>
    </row>
    <row r="776" spans="1:256" s="14" customFormat="1" ht="51" customHeight="1" x14ac:dyDescent="0.25">
      <c r="A776" s="194"/>
      <c r="B776" s="350"/>
      <c r="C776" s="206"/>
      <c r="D776" s="199"/>
      <c r="E776" s="48" t="s">
        <v>1035</v>
      </c>
      <c r="F776" s="115" t="s">
        <v>115</v>
      </c>
      <c r="G776" s="24" t="s">
        <v>223</v>
      </c>
      <c r="H776" s="172"/>
      <c r="I776" s="172"/>
      <c r="J776" s="172"/>
      <c r="K776" s="172"/>
      <c r="L776" s="172"/>
      <c r="M776" s="172"/>
      <c r="N776" s="175"/>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c r="EY776" s="13"/>
      <c r="EZ776" s="13"/>
      <c r="FA776" s="13"/>
      <c r="FB776" s="13"/>
      <c r="FC776" s="13"/>
      <c r="FD776" s="13"/>
      <c r="FE776" s="13"/>
      <c r="FF776" s="13"/>
      <c r="FG776" s="13"/>
      <c r="FH776" s="13"/>
      <c r="FI776" s="13"/>
      <c r="FJ776" s="13"/>
      <c r="FK776" s="13"/>
      <c r="FL776" s="13"/>
      <c r="FM776" s="13"/>
      <c r="FN776" s="13"/>
      <c r="FO776" s="13"/>
      <c r="FP776" s="13"/>
      <c r="FQ776" s="13"/>
      <c r="FR776" s="13"/>
      <c r="FS776" s="13"/>
      <c r="FT776" s="13"/>
      <c r="FU776" s="13"/>
      <c r="FV776" s="13"/>
      <c r="FW776" s="13"/>
      <c r="FX776" s="13"/>
      <c r="FY776" s="13"/>
      <c r="FZ776" s="13"/>
      <c r="GA776" s="13"/>
      <c r="GB776" s="13"/>
      <c r="GC776" s="13"/>
      <c r="GD776" s="13"/>
      <c r="GE776" s="13"/>
      <c r="GF776" s="13"/>
      <c r="GG776" s="13"/>
      <c r="GH776" s="13"/>
      <c r="GI776" s="13"/>
      <c r="GJ776" s="13"/>
      <c r="GK776" s="13"/>
      <c r="GL776" s="13"/>
      <c r="GM776" s="13"/>
      <c r="GN776" s="13"/>
      <c r="GO776" s="13"/>
      <c r="GP776" s="13"/>
      <c r="GQ776" s="13"/>
      <c r="GR776" s="13"/>
      <c r="GS776" s="13"/>
      <c r="GT776" s="13"/>
      <c r="GU776" s="13"/>
      <c r="GV776" s="13"/>
      <c r="GW776" s="13"/>
      <c r="GX776" s="13"/>
      <c r="GY776" s="13"/>
      <c r="GZ776" s="13"/>
      <c r="HA776" s="13"/>
      <c r="HB776" s="13"/>
      <c r="HC776" s="13"/>
      <c r="HD776" s="13"/>
      <c r="HE776" s="13"/>
      <c r="HF776" s="13"/>
      <c r="HG776" s="13"/>
      <c r="HH776" s="13"/>
      <c r="HI776" s="13"/>
      <c r="HJ776" s="13"/>
      <c r="HK776" s="13"/>
      <c r="HL776" s="13"/>
      <c r="HM776" s="13"/>
      <c r="HN776" s="13"/>
      <c r="HO776" s="13"/>
      <c r="HP776" s="13"/>
      <c r="HQ776" s="13"/>
      <c r="HR776" s="13"/>
      <c r="HS776" s="13"/>
      <c r="HT776" s="13"/>
      <c r="HU776" s="13"/>
      <c r="HV776" s="13"/>
      <c r="HW776" s="13"/>
      <c r="HX776" s="13"/>
      <c r="HY776" s="13"/>
      <c r="HZ776" s="13"/>
      <c r="IA776" s="13"/>
      <c r="IB776" s="13"/>
      <c r="IC776" s="13"/>
      <c r="ID776" s="13"/>
      <c r="IE776" s="13"/>
      <c r="IF776" s="13"/>
      <c r="IG776" s="13"/>
      <c r="IH776" s="13"/>
      <c r="II776" s="13"/>
      <c r="IJ776" s="13"/>
      <c r="IK776" s="13"/>
      <c r="IL776" s="13"/>
      <c r="IM776" s="13"/>
      <c r="IN776" s="13"/>
      <c r="IO776" s="13"/>
      <c r="IP776" s="13"/>
      <c r="IQ776" s="13"/>
      <c r="IR776" s="13"/>
      <c r="IS776" s="13"/>
      <c r="IT776" s="13"/>
      <c r="IU776" s="13"/>
      <c r="IV776" s="13"/>
    </row>
    <row r="777" spans="1:256" s="14" customFormat="1" ht="51" customHeight="1" x14ac:dyDescent="0.25">
      <c r="A777" s="194"/>
      <c r="B777" s="350"/>
      <c r="C777" s="114" t="s">
        <v>857</v>
      </c>
      <c r="D777" s="152">
        <v>1004</v>
      </c>
      <c r="E777" s="48" t="s">
        <v>285</v>
      </c>
      <c r="F777" s="115" t="s">
        <v>115</v>
      </c>
      <c r="G777" s="144" t="s">
        <v>193</v>
      </c>
      <c r="H777" s="139">
        <v>124.8</v>
      </c>
      <c r="I777" s="139">
        <v>111</v>
      </c>
      <c r="J777" s="139">
        <v>159.6</v>
      </c>
      <c r="K777" s="139">
        <v>159.6</v>
      </c>
      <c r="L777" s="139">
        <v>159.6</v>
      </c>
      <c r="M777" s="139">
        <v>159.6</v>
      </c>
      <c r="N777" s="80" t="s">
        <v>1037</v>
      </c>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c r="EY777" s="13"/>
      <c r="EZ777" s="13"/>
      <c r="FA777" s="13"/>
      <c r="FB777" s="13"/>
      <c r="FC777" s="13"/>
      <c r="FD777" s="13"/>
      <c r="FE777" s="13"/>
      <c r="FF777" s="13"/>
      <c r="FG777" s="13"/>
      <c r="FH777" s="13"/>
      <c r="FI777" s="13"/>
      <c r="FJ777" s="13"/>
      <c r="FK777" s="13"/>
      <c r="FL777" s="13"/>
      <c r="FM777" s="13"/>
      <c r="FN777" s="13"/>
      <c r="FO777" s="13"/>
      <c r="FP777" s="13"/>
      <c r="FQ777" s="13"/>
      <c r="FR777" s="13"/>
      <c r="FS777" s="13"/>
      <c r="FT777" s="13"/>
      <c r="FU777" s="13"/>
      <c r="FV777" s="13"/>
      <c r="FW777" s="13"/>
      <c r="FX777" s="13"/>
      <c r="FY777" s="13"/>
      <c r="FZ777" s="13"/>
      <c r="GA777" s="13"/>
      <c r="GB777" s="13"/>
      <c r="GC777" s="13"/>
      <c r="GD777" s="13"/>
      <c r="GE777" s="13"/>
      <c r="GF777" s="13"/>
      <c r="GG777" s="13"/>
      <c r="GH777" s="13"/>
      <c r="GI777" s="13"/>
      <c r="GJ777" s="13"/>
      <c r="GK777" s="13"/>
      <c r="GL777" s="13"/>
      <c r="GM777" s="13"/>
      <c r="GN777" s="13"/>
      <c r="GO777" s="13"/>
      <c r="GP777" s="13"/>
      <c r="GQ777" s="13"/>
      <c r="GR777" s="13"/>
      <c r="GS777" s="13"/>
      <c r="GT777" s="13"/>
      <c r="GU777" s="13"/>
      <c r="GV777" s="13"/>
      <c r="GW777" s="13"/>
      <c r="GX777" s="13"/>
      <c r="GY777" s="13"/>
      <c r="GZ777" s="13"/>
      <c r="HA777" s="13"/>
      <c r="HB777" s="13"/>
      <c r="HC777" s="13"/>
      <c r="HD777" s="13"/>
      <c r="HE777" s="13"/>
      <c r="HF777" s="13"/>
      <c r="HG777" s="13"/>
      <c r="HH777" s="13"/>
      <c r="HI777" s="13"/>
      <c r="HJ777" s="13"/>
      <c r="HK777" s="13"/>
      <c r="HL777" s="13"/>
      <c r="HM777" s="13"/>
      <c r="HN777" s="13"/>
      <c r="HO777" s="13"/>
      <c r="HP777" s="13"/>
      <c r="HQ777" s="13"/>
      <c r="HR777" s="13"/>
      <c r="HS777" s="13"/>
      <c r="HT777" s="13"/>
      <c r="HU777" s="13"/>
      <c r="HV777" s="13"/>
      <c r="HW777" s="13"/>
      <c r="HX777" s="13"/>
      <c r="HY777" s="13"/>
      <c r="HZ777" s="13"/>
      <c r="IA777" s="13"/>
      <c r="IB777" s="13"/>
      <c r="IC777" s="13"/>
      <c r="ID777" s="13"/>
      <c r="IE777" s="13"/>
      <c r="IF777" s="13"/>
      <c r="IG777" s="13"/>
      <c r="IH777" s="13"/>
      <c r="II777" s="13"/>
      <c r="IJ777" s="13"/>
      <c r="IK777" s="13"/>
      <c r="IL777" s="13"/>
      <c r="IM777" s="13"/>
      <c r="IN777" s="13"/>
      <c r="IO777" s="13"/>
      <c r="IP777" s="13"/>
      <c r="IQ777" s="13"/>
      <c r="IR777" s="13"/>
      <c r="IS777" s="13"/>
      <c r="IT777" s="13"/>
      <c r="IU777" s="13"/>
      <c r="IV777" s="13"/>
    </row>
    <row r="778" spans="1:256" s="14" customFormat="1" ht="51" customHeight="1" x14ac:dyDescent="0.25">
      <c r="A778" s="194"/>
      <c r="B778" s="350"/>
      <c r="C778" s="180" t="s">
        <v>1265</v>
      </c>
      <c r="D778" s="198" t="s">
        <v>73</v>
      </c>
      <c r="E778" s="109" t="s">
        <v>247</v>
      </c>
      <c r="F778" s="152" t="s">
        <v>115</v>
      </c>
      <c r="G778" s="52" t="s">
        <v>223</v>
      </c>
      <c r="H778" s="168">
        <v>971044.9</v>
      </c>
      <c r="I778" s="168">
        <v>971015.9</v>
      </c>
      <c r="J778" s="168">
        <v>1007754.2</v>
      </c>
      <c r="K778" s="168">
        <v>1070865.6000000001</v>
      </c>
      <c r="L778" s="168">
        <v>1070865.6000000001</v>
      </c>
      <c r="M778" s="168">
        <v>1070865.6000000001</v>
      </c>
      <c r="N778" s="184" t="s">
        <v>550</v>
      </c>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c r="EY778" s="13"/>
      <c r="EZ778" s="13"/>
      <c r="FA778" s="13"/>
      <c r="FB778" s="13"/>
      <c r="FC778" s="13"/>
      <c r="FD778" s="13"/>
      <c r="FE778" s="13"/>
      <c r="FF778" s="13"/>
      <c r="FG778" s="13"/>
      <c r="FH778" s="13"/>
      <c r="FI778" s="13"/>
      <c r="FJ778" s="13"/>
      <c r="FK778" s="13"/>
      <c r="FL778" s="13"/>
      <c r="FM778" s="13"/>
      <c r="FN778" s="13"/>
      <c r="FO778" s="13"/>
      <c r="FP778" s="13"/>
      <c r="FQ778" s="13"/>
      <c r="FR778" s="13"/>
      <c r="FS778" s="13"/>
      <c r="FT778" s="13"/>
      <c r="FU778" s="13"/>
      <c r="FV778" s="13"/>
      <c r="FW778" s="13"/>
      <c r="FX778" s="13"/>
      <c r="FY778" s="13"/>
      <c r="FZ778" s="13"/>
      <c r="GA778" s="13"/>
      <c r="GB778" s="13"/>
      <c r="GC778" s="13"/>
      <c r="GD778" s="13"/>
      <c r="GE778" s="13"/>
      <c r="GF778" s="13"/>
      <c r="GG778" s="13"/>
      <c r="GH778" s="13"/>
      <c r="GI778" s="13"/>
      <c r="GJ778" s="13"/>
      <c r="GK778" s="13"/>
      <c r="GL778" s="13"/>
      <c r="GM778" s="13"/>
      <c r="GN778" s="13"/>
      <c r="GO778" s="13"/>
      <c r="GP778" s="13"/>
      <c r="GQ778" s="13"/>
      <c r="GR778" s="13"/>
      <c r="GS778" s="13"/>
      <c r="GT778" s="13"/>
      <c r="GU778" s="13"/>
      <c r="GV778" s="13"/>
      <c r="GW778" s="13"/>
      <c r="GX778" s="13"/>
      <c r="GY778" s="13"/>
      <c r="GZ778" s="13"/>
      <c r="HA778" s="13"/>
      <c r="HB778" s="13"/>
      <c r="HC778" s="13"/>
      <c r="HD778" s="13"/>
      <c r="HE778" s="13"/>
      <c r="HF778" s="13"/>
      <c r="HG778" s="13"/>
      <c r="HH778" s="13"/>
      <c r="HI778" s="13"/>
      <c r="HJ778" s="13"/>
      <c r="HK778" s="13"/>
      <c r="HL778" s="13"/>
      <c r="HM778" s="13"/>
      <c r="HN778" s="13"/>
      <c r="HO778" s="13"/>
      <c r="HP778" s="13"/>
      <c r="HQ778" s="13"/>
      <c r="HR778" s="13"/>
      <c r="HS778" s="13"/>
      <c r="HT778" s="13"/>
      <c r="HU778" s="13"/>
      <c r="HV778" s="13"/>
      <c r="HW778" s="13"/>
      <c r="HX778" s="13"/>
      <c r="HY778" s="13"/>
      <c r="HZ778" s="13"/>
      <c r="IA778" s="13"/>
      <c r="IB778" s="13"/>
      <c r="IC778" s="13"/>
      <c r="ID778" s="13"/>
      <c r="IE778" s="13"/>
      <c r="IF778" s="13"/>
      <c r="IG778" s="13"/>
      <c r="IH778" s="13"/>
      <c r="II778" s="13"/>
      <c r="IJ778" s="13"/>
      <c r="IK778" s="13"/>
      <c r="IL778" s="13"/>
      <c r="IM778" s="13"/>
      <c r="IN778" s="13"/>
      <c r="IO778" s="13"/>
      <c r="IP778" s="13"/>
      <c r="IQ778" s="13"/>
      <c r="IR778" s="13"/>
      <c r="IS778" s="13"/>
      <c r="IT778" s="13"/>
      <c r="IU778" s="13"/>
      <c r="IV778" s="13"/>
    </row>
    <row r="779" spans="1:256" s="14" customFormat="1" ht="51" customHeight="1" x14ac:dyDescent="0.25">
      <c r="A779" s="167"/>
      <c r="B779" s="205"/>
      <c r="C779" s="206"/>
      <c r="D779" s="210"/>
      <c r="E779" s="48" t="s">
        <v>285</v>
      </c>
      <c r="F779" s="115" t="s">
        <v>115</v>
      </c>
      <c r="G779" s="144" t="s">
        <v>193</v>
      </c>
      <c r="H779" s="190"/>
      <c r="I779" s="169"/>
      <c r="J779" s="190"/>
      <c r="K779" s="190"/>
      <c r="L779" s="190"/>
      <c r="M779" s="190"/>
      <c r="N779" s="185"/>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c r="EF779" s="13"/>
      <c r="EG779" s="13"/>
      <c r="EH779" s="13"/>
      <c r="EI779" s="13"/>
      <c r="EJ779" s="13"/>
      <c r="EK779" s="13"/>
      <c r="EL779" s="13"/>
      <c r="EM779" s="13"/>
      <c r="EN779" s="13"/>
      <c r="EO779" s="13"/>
      <c r="EP779" s="13"/>
      <c r="EQ779" s="13"/>
      <c r="ER779" s="13"/>
      <c r="ES779" s="13"/>
      <c r="ET779" s="13"/>
      <c r="EU779" s="13"/>
      <c r="EV779" s="13"/>
      <c r="EW779" s="13"/>
      <c r="EX779" s="13"/>
      <c r="EY779" s="13"/>
      <c r="EZ779" s="13"/>
      <c r="FA779" s="13"/>
      <c r="FB779" s="13"/>
      <c r="FC779" s="13"/>
      <c r="FD779" s="13"/>
      <c r="FE779" s="13"/>
      <c r="FF779" s="13"/>
      <c r="FG779" s="13"/>
      <c r="FH779" s="13"/>
      <c r="FI779" s="13"/>
      <c r="FJ779" s="13"/>
      <c r="FK779" s="13"/>
      <c r="FL779" s="13"/>
      <c r="FM779" s="13"/>
      <c r="FN779" s="13"/>
      <c r="FO779" s="13"/>
      <c r="FP779" s="13"/>
      <c r="FQ779" s="13"/>
      <c r="FR779" s="13"/>
      <c r="FS779" s="13"/>
      <c r="FT779" s="13"/>
      <c r="FU779" s="13"/>
      <c r="FV779" s="13"/>
      <c r="FW779" s="13"/>
      <c r="FX779" s="13"/>
      <c r="FY779" s="13"/>
      <c r="FZ779" s="13"/>
      <c r="GA779" s="13"/>
      <c r="GB779" s="13"/>
      <c r="GC779" s="13"/>
      <c r="GD779" s="13"/>
      <c r="GE779" s="13"/>
      <c r="GF779" s="13"/>
      <c r="GG779" s="13"/>
      <c r="GH779" s="13"/>
      <c r="GI779" s="13"/>
      <c r="GJ779" s="13"/>
      <c r="GK779" s="13"/>
      <c r="GL779" s="13"/>
      <c r="GM779" s="13"/>
      <c r="GN779" s="13"/>
      <c r="GO779" s="13"/>
      <c r="GP779" s="13"/>
      <c r="GQ779" s="13"/>
      <c r="GR779" s="13"/>
      <c r="GS779" s="13"/>
      <c r="GT779" s="13"/>
      <c r="GU779" s="13"/>
      <c r="GV779" s="13"/>
      <c r="GW779" s="13"/>
      <c r="GX779" s="13"/>
      <c r="GY779" s="13"/>
      <c r="GZ779" s="13"/>
      <c r="HA779" s="13"/>
      <c r="HB779" s="13"/>
      <c r="HC779" s="13"/>
      <c r="HD779" s="13"/>
      <c r="HE779" s="13"/>
      <c r="HF779" s="13"/>
      <c r="HG779" s="13"/>
      <c r="HH779" s="13"/>
      <c r="HI779" s="13"/>
      <c r="HJ779" s="13"/>
      <c r="HK779" s="13"/>
      <c r="HL779" s="13"/>
      <c r="HM779" s="13"/>
      <c r="HN779" s="13"/>
      <c r="HO779" s="13"/>
      <c r="HP779" s="13"/>
      <c r="HQ779" s="13"/>
      <c r="HR779" s="13"/>
      <c r="HS779" s="13"/>
      <c r="HT779" s="13"/>
      <c r="HU779" s="13"/>
      <c r="HV779" s="13"/>
      <c r="HW779" s="13"/>
      <c r="HX779" s="13"/>
      <c r="HY779" s="13"/>
      <c r="HZ779" s="13"/>
      <c r="IA779" s="13"/>
      <c r="IB779" s="13"/>
      <c r="IC779" s="13"/>
      <c r="ID779" s="13"/>
      <c r="IE779" s="13"/>
      <c r="IF779" s="13"/>
      <c r="IG779" s="13"/>
      <c r="IH779" s="13"/>
      <c r="II779" s="13"/>
      <c r="IJ779" s="13"/>
      <c r="IK779" s="13"/>
      <c r="IL779" s="13"/>
      <c r="IM779" s="13"/>
      <c r="IN779" s="13"/>
      <c r="IO779" s="13"/>
      <c r="IP779" s="13"/>
      <c r="IQ779" s="13"/>
      <c r="IR779" s="13"/>
      <c r="IS779" s="13"/>
      <c r="IT779" s="13"/>
      <c r="IU779" s="13"/>
      <c r="IV779" s="13"/>
    </row>
    <row r="780" spans="1:256" s="14" customFormat="1" ht="141.75" customHeight="1" x14ac:dyDescent="0.25">
      <c r="A780" s="120" t="s">
        <v>1286</v>
      </c>
      <c r="B780" s="74" t="s">
        <v>855</v>
      </c>
      <c r="C780" s="115" t="s">
        <v>856</v>
      </c>
      <c r="D780" s="114" t="s">
        <v>1445</v>
      </c>
      <c r="E780" s="48" t="s">
        <v>537</v>
      </c>
      <c r="F780" s="115" t="s">
        <v>115</v>
      </c>
      <c r="G780" s="24" t="s">
        <v>571</v>
      </c>
      <c r="H780" s="99">
        <v>339.6</v>
      </c>
      <c r="I780" s="99">
        <v>339.6</v>
      </c>
      <c r="J780" s="99">
        <v>196.7</v>
      </c>
      <c r="K780" s="134">
        <v>196.7</v>
      </c>
      <c r="L780" s="99">
        <v>201.2</v>
      </c>
      <c r="M780" s="99">
        <v>201.2</v>
      </c>
      <c r="N780" s="49" t="s">
        <v>545</v>
      </c>
      <c r="O780" s="20"/>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c r="EF780" s="13"/>
      <c r="EG780" s="13"/>
      <c r="EH780" s="13"/>
      <c r="EI780" s="13"/>
      <c r="EJ780" s="13"/>
      <c r="EK780" s="13"/>
      <c r="EL780" s="13"/>
      <c r="EM780" s="13"/>
      <c r="EN780" s="13"/>
      <c r="EO780" s="13"/>
      <c r="EP780" s="13"/>
      <c r="EQ780" s="13"/>
      <c r="ER780" s="13"/>
      <c r="ES780" s="13"/>
      <c r="ET780" s="13"/>
      <c r="EU780" s="13"/>
      <c r="EV780" s="13"/>
      <c r="EW780" s="13"/>
      <c r="EX780" s="13"/>
      <c r="EY780" s="13"/>
      <c r="EZ780" s="13"/>
      <c r="FA780" s="13"/>
      <c r="FB780" s="13"/>
      <c r="FC780" s="13"/>
      <c r="FD780" s="13"/>
      <c r="FE780" s="13"/>
      <c r="FF780" s="13"/>
      <c r="FG780" s="13"/>
      <c r="FH780" s="13"/>
      <c r="FI780" s="13"/>
      <c r="FJ780" s="13"/>
      <c r="FK780" s="13"/>
      <c r="FL780" s="13"/>
      <c r="FM780" s="13"/>
      <c r="FN780" s="13"/>
      <c r="FO780" s="13"/>
      <c r="FP780" s="13"/>
      <c r="FQ780" s="13"/>
      <c r="FR780" s="13"/>
      <c r="FS780" s="13"/>
      <c r="FT780" s="13"/>
      <c r="FU780" s="13"/>
      <c r="FV780" s="13"/>
      <c r="FW780" s="13"/>
      <c r="FX780" s="13"/>
      <c r="FY780" s="13"/>
      <c r="FZ780" s="13"/>
      <c r="GA780" s="13"/>
      <c r="GB780" s="13"/>
      <c r="GC780" s="13"/>
      <c r="GD780" s="13"/>
      <c r="GE780" s="13"/>
      <c r="GF780" s="13"/>
      <c r="GG780" s="13"/>
      <c r="GH780" s="13"/>
      <c r="GI780" s="13"/>
      <c r="GJ780" s="13"/>
      <c r="GK780" s="13"/>
      <c r="GL780" s="13"/>
      <c r="GM780" s="13"/>
      <c r="GN780" s="13"/>
      <c r="GO780" s="13"/>
      <c r="GP780" s="13"/>
      <c r="GQ780" s="13"/>
      <c r="GR780" s="13"/>
      <c r="GS780" s="13"/>
      <c r="GT780" s="13"/>
      <c r="GU780" s="13"/>
      <c r="GV780" s="13"/>
      <c r="GW780" s="13"/>
      <c r="GX780" s="13"/>
      <c r="GY780" s="13"/>
      <c r="GZ780" s="13"/>
      <c r="HA780" s="13"/>
      <c r="HB780" s="13"/>
      <c r="HC780" s="13"/>
      <c r="HD780" s="13"/>
      <c r="HE780" s="13"/>
      <c r="HF780" s="13"/>
      <c r="HG780" s="13"/>
      <c r="HH780" s="13"/>
      <c r="HI780" s="13"/>
      <c r="HJ780" s="13"/>
      <c r="HK780" s="13"/>
      <c r="HL780" s="13"/>
      <c r="HM780" s="13"/>
      <c r="HN780" s="13"/>
      <c r="HO780" s="13"/>
      <c r="HP780" s="13"/>
      <c r="HQ780" s="13"/>
      <c r="HR780" s="13"/>
      <c r="HS780" s="13"/>
      <c r="HT780" s="13"/>
      <c r="HU780" s="13"/>
      <c r="HV780" s="13"/>
      <c r="HW780" s="13"/>
      <c r="HX780" s="13"/>
      <c r="HY780" s="13"/>
      <c r="HZ780" s="13"/>
      <c r="IA780" s="13"/>
      <c r="IB780" s="13"/>
      <c r="IC780" s="13"/>
      <c r="ID780" s="13"/>
      <c r="IE780" s="13"/>
      <c r="IF780" s="13"/>
      <c r="IG780" s="13"/>
      <c r="IH780" s="13"/>
      <c r="II780" s="13"/>
      <c r="IJ780" s="13"/>
      <c r="IK780" s="13"/>
      <c r="IL780" s="13"/>
      <c r="IM780" s="13"/>
      <c r="IN780" s="13"/>
      <c r="IO780" s="13"/>
      <c r="IP780" s="13"/>
      <c r="IQ780" s="13"/>
      <c r="IR780" s="13"/>
      <c r="IS780" s="13"/>
      <c r="IT780" s="13"/>
      <c r="IU780" s="13"/>
      <c r="IV780" s="13"/>
    </row>
    <row r="781" spans="1:256" s="14" customFormat="1" ht="53.25" customHeight="1" x14ac:dyDescent="0.25">
      <c r="A781" s="166" t="s">
        <v>1287</v>
      </c>
      <c r="B781" s="311" t="s">
        <v>861</v>
      </c>
      <c r="C781" s="180" t="s">
        <v>858</v>
      </c>
      <c r="D781" s="198" t="s">
        <v>1275</v>
      </c>
      <c r="E781" s="148" t="s">
        <v>427</v>
      </c>
      <c r="F781" s="90" t="s">
        <v>922</v>
      </c>
      <c r="G781" s="90" t="s">
        <v>409</v>
      </c>
      <c r="H781" s="207">
        <f>SUM(H783:H801)</f>
        <v>929107.9</v>
      </c>
      <c r="I781" s="207">
        <f t="shared" ref="I781:M781" si="32">SUM(I783:I801)</f>
        <v>901580.29999999993</v>
      </c>
      <c r="J781" s="207">
        <f t="shared" si="32"/>
        <v>162544.30000000002</v>
      </c>
      <c r="K781" s="207">
        <f t="shared" si="32"/>
        <v>12735.7</v>
      </c>
      <c r="L781" s="207">
        <f t="shared" si="32"/>
        <v>15283.2</v>
      </c>
      <c r="M781" s="207">
        <f t="shared" si="32"/>
        <v>14646.4</v>
      </c>
      <c r="N781" s="77"/>
      <c r="O781" s="20"/>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c r="EF781" s="13"/>
      <c r="EG781" s="13"/>
      <c r="EH781" s="13"/>
      <c r="EI781" s="13"/>
      <c r="EJ781" s="13"/>
      <c r="EK781" s="13"/>
      <c r="EL781" s="13"/>
      <c r="EM781" s="13"/>
      <c r="EN781" s="13"/>
      <c r="EO781" s="13"/>
      <c r="EP781" s="13"/>
      <c r="EQ781" s="13"/>
      <c r="ER781" s="13"/>
      <c r="ES781" s="13"/>
      <c r="ET781" s="13"/>
      <c r="EU781" s="13"/>
      <c r="EV781" s="13"/>
      <c r="EW781" s="13"/>
      <c r="EX781" s="13"/>
      <c r="EY781" s="13"/>
      <c r="EZ781" s="13"/>
      <c r="FA781" s="13"/>
      <c r="FB781" s="13"/>
      <c r="FC781" s="13"/>
      <c r="FD781" s="13"/>
      <c r="FE781" s="13"/>
      <c r="FF781" s="13"/>
      <c r="FG781" s="13"/>
      <c r="FH781" s="13"/>
      <c r="FI781" s="13"/>
      <c r="FJ781" s="13"/>
      <c r="FK781" s="13"/>
      <c r="FL781" s="13"/>
      <c r="FM781" s="13"/>
      <c r="FN781" s="13"/>
      <c r="FO781" s="13"/>
      <c r="FP781" s="13"/>
      <c r="FQ781" s="13"/>
      <c r="FR781" s="13"/>
      <c r="FS781" s="13"/>
      <c r="FT781" s="13"/>
      <c r="FU781" s="13"/>
      <c r="FV781" s="13"/>
      <c r="FW781" s="13"/>
      <c r="FX781" s="13"/>
      <c r="FY781" s="13"/>
      <c r="FZ781" s="13"/>
      <c r="GA781" s="13"/>
      <c r="GB781" s="13"/>
      <c r="GC781" s="13"/>
      <c r="GD781" s="13"/>
      <c r="GE781" s="13"/>
      <c r="GF781" s="13"/>
      <c r="GG781" s="13"/>
      <c r="GH781" s="13"/>
      <c r="GI781" s="13"/>
      <c r="GJ781" s="13"/>
      <c r="GK781" s="13"/>
      <c r="GL781" s="13"/>
      <c r="GM781" s="13"/>
      <c r="GN781" s="13"/>
      <c r="GO781" s="13"/>
      <c r="GP781" s="13"/>
      <c r="GQ781" s="13"/>
      <c r="GR781" s="13"/>
      <c r="GS781" s="13"/>
      <c r="GT781" s="13"/>
      <c r="GU781" s="13"/>
      <c r="GV781" s="13"/>
      <c r="GW781" s="13"/>
      <c r="GX781" s="13"/>
      <c r="GY781" s="13"/>
      <c r="GZ781" s="13"/>
      <c r="HA781" s="13"/>
      <c r="HB781" s="13"/>
      <c r="HC781" s="13"/>
      <c r="HD781" s="13"/>
      <c r="HE781" s="13"/>
      <c r="HF781" s="13"/>
      <c r="HG781" s="13"/>
      <c r="HH781" s="13"/>
      <c r="HI781" s="13"/>
      <c r="HJ781" s="13"/>
      <c r="HK781" s="13"/>
      <c r="HL781" s="13"/>
      <c r="HM781" s="13"/>
      <c r="HN781" s="13"/>
      <c r="HO781" s="13"/>
      <c r="HP781" s="13"/>
      <c r="HQ781" s="13"/>
      <c r="HR781" s="13"/>
      <c r="HS781" s="13"/>
      <c r="HT781" s="13"/>
      <c r="HU781" s="13"/>
      <c r="HV781" s="13"/>
      <c r="HW781" s="13"/>
      <c r="HX781" s="13"/>
      <c r="HY781" s="13"/>
      <c r="HZ781" s="13"/>
      <c r="IA781" s="13"/>
      <c r="IB781" s="13"/>
      <c r="IC781" s="13"/>
      <c r="ID781" s="13"/>
      <c r="IE781" s="13"/>
      <c r="IF781" s="13"/>
      <c r="IG781" s="13"/>
      <c r="IH781" s="13"/>
      <c r="II781" s="13"/>
      <c r="IJ781" s="13"/>
      <c r="IK781" s="13"/>
      <c r="IL781" s="13"/>
      <c r="IM781" s="13"/>
      <c r="IN781" s="13"/>
      <c r="IO781" s="13"/>
      <c r="IP781" s="13"/>
      <c r="IQ781" s="13"/>
      <c r="IR781" s="13"/>
      <c r="IS781" s="13"/>
      <c r="IT781" s="13"/>
      <c r="IU781" s="13"/>
      <c r="IV781" s="13"/>
    </row>
    <row r="782" spans="1:256" s="14" customFormat="1" ht="33" customHeight="1" x14ac:dyDescent="0.25">
      <c r="A782" s="194"/>
      <c r="B782" s="312"/>
      <c r="C782" s="181"/>
      <c r="D782" s="199"/>
      <c r="E782" s="48" t="s">
        <v>112</v>
      </c>
      <c r="F782" s="115"/>
      <c r="G782" s="24"/>
      <c r="H782" s="211"/>
      <c r="I782" s="211"/>
      <c r="J782" s="211"/>
      <c r="K782" s="211"/>
      <c r="L782" s="211"/>
      <c r="M782" s="211"/>
      <c r="N782" s="77"/>
      <c r="O782" s="20"/>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3"/>
      <c r="EV782" s="13"/>
      <c r="EW782" s="13"/>
      <c r="EX782" s="13"/>
      <c r="EY782" s="13"/>
      <c r="EZ782" s="13"/>
      <c r="FA782" s="13"/>
      <c r="FB782" s="13"/>
      <c r="FC782" s="13"/>
      <c r="FD782" s="13"/>
      <c r="FE782" s="13"/>
      <c r="FF782" s="13"/>
      <c r="FG782" s="13"/>
      <c r="FH782" s="13"/>
      <c r="FI782" s="13"/>
      <c r="FJ782" s="13"/>
      <c r="FK782" s="13"/>
      <c r="FL782" s="13"/>
      <c r="FM782" s="13"/>
      <c r="FN782" s="13"/>
      <c r="FO782" s="13"/>
      <c r="FP782" s="13"/>
      <c r="FQ782" s="13"/>
      <c r="FR782" s="13"/>
      <c r="FS782" s="13"/>
      <c r="FT782" s="13"/>
      <c r="FU782" s="13"/>
      <c r="FV782" s="13"/>
      <c r="FW782" s="13"/>
      <c r="FX782" s="13"/>
      <c r="FY782" s="13"/>
      <c r="FZ782" s="13"/>
      <c r="GA782" s="13"/>
      <c r="GB782" s="13"/>
      <c r="GC782" s="13"/>
      <c r="GD782" s="13"/>
      <c r="GE782" s="13"/>
      <c r="GF782" s="13"/>
      <c r="GG782" s="13"/>
      <c r="GH782" s="13"/>
      <c r="GI782" s="13"/>
      <c r="GJ782" s="13"/>
      <c r="GK782" s="13"/>
      <c r="GL782" s="13"/>
      <c r="GM782" s="13"/>
      <c r="GN782" s="13"/>
      <c r="GO782" s="13"/>
      <c r="GP782" s="13"/>
      <c r="GQ782" s="13"/>
      <c r="GR782" s="13"/>
      <c r="GS782" s="13"/>
      <c r="GT782" s="13"/>
      <c r="GU782" s="13"/>
      <c r="GV782" s="13"/>
      <c r="GW782" s="13"/>
      <c r="GX782" s="13"/>
      <c r="GY782" s="13"/>
      <c r="GZ782" s="13"/>
      <c r="HA782" s="13"/>
      <c r="HB782" s="13"/>
      <c r="HC782" s="13"/>
      <c r="HD782" s="13"/>
      <c r="HE782" s="13"/>
      <c r="HF782" s="13"/>
      <c r="HG782" s="13"/>
      <c r="HH782" s="13"/>
      <c r="HI782" s="13"/>
      <c r="HJ782" s="13"/>
      <c r="HK782" s="13"/>
      <c r="HL782" s="13"/>
      <c r="HM782" s="13"/>
      <c r="HN782" s="13"/>
      <c r="HO782" s="13"/>
      <c r="HP782" s="13"/>
      <c r="HQ782" s="13"/>
      <c r="HR782" s="13"/>
      <c r="HS782" s="13"/>
      <c r="HT782" s="13"/>
      <c r="HU782" s="13"/>
      <c r="HV782" s="13"/>
      <c r="HW782" s="13"/>
      <c r="HX782" s="13"/>
      <c r="HY782" s="13"/>
      <c r="HZ782" s="13"/>
      <c r="IA782" s="13"/>
      <c r="IB782" s="13"/>
      <c r="IC782" s="13"/>
      <c r="ID782" s="13"/>
      <c r="IE782" s="13"/>
      <c r="IF782" s="13"/>
      <c r="IG782" s="13"/>
      <c r="IH782" s="13"/>
      <c r="II782" s="13"/>
      <c r="IJ782" s="13"/>
      <c r="IK782" s="13"/>
      <c r="IL782" s="13"/>
      <c r="IM782" s="13"/>
      <c r="IN782" s="13"/>
      <c r="IO782" s="13"/>
      <c r="IP782" s="13"/>
      <c r="IQ782" s="13"/>
      <c r="IR782" s="13"/>
      <c r="IS782" s="13"/>
      <c r="IT782" s="13"/>
      <c r="IU782" s="13"/>
      <c r="IV782" s="13"/>
    </row>
    <row r="783" spans="1:256" s="14" customFormat="1" ht="51" customHeight="1" x14ac:dyDescent="0.25">
      <c r="A783" s="194"/>
      <c r="B783" s="350"/>
      <c r="C783" s="180" t="s">
        <v>859</v>
      </c>
      <c r="D783" s="177" t="s">
        <v>1147</v>
      </c>
      <c r="E783" s="125" t="s">
        <v>533</v>
      </c>
      <c r="F783" s="79" t="s">
        <v>115</v>
      </c>
      <c r="G783" s="144" t="s">
        <v>1446</v>
      </c>
      <c r="H783" s="170">
        <v>721801.7</v>
      </c>
      <c r="I783" s="170">
        <f>527826.9+166979.1</f>
        <v>694806</v>
      </c>
      <c r="J783" s="170">
        <f>86080.5+38553.5</f>
        <v>124634</v>
      </c>
      <c r="K783" s="170">
        <v>0</v>
      </c>
      <c r="L783" s="170">
        <v>0</v>
      </c>
      <c r="M783" s="170">
        <v>0</v>
      </c>
      <c r="N783" s="173" t="s">
        <v>1137</v>
      </c>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c r="EF783" s="13"/>
      <c r="EG783" s="13"/>
      <c r="EH783" s="13"/>
      <c r="EI783" s="13"/>
      <c r="EJ783" s="13"/>
      <c r="EK783" s="13"/>
      <c r="EL783" s="13"/>
      <c r="EM783" s="13"/>
      <c r="EN783" s="13"/>
      <c r="EO783" s="13"/>
      <c r="EP783" s="13"/>
      <c r="EQ783" s="13"/>
      <c r="ER783" s="13"/>
      <c r="ES783" s="13"/>
      <c r="ET783" s="13"/>
      <c r="EU783" s="13"/>
      <c r="EV783" s="13"/>
      <c r="EW783" s="13"/>
      <c r="EX783" s="13"/>
      <c r="EY783" s="13"/>
      <c r="EZ783" s="13"/>
      <c r="FA783" s="13"/>
      <c r="FB783" s="13"/>
      <c r="FC783" s="13"/>
      <c r="FD783" s="13"/>
      <c r="FE783" s="13"/>
      <c r="FF783" s="13"/>
      <c r="FG783" s="13"/>
      <c r="FH783" s="13"/>
      <c r="FI783" s="13"/>
      <c r="FJ783" s="13"/>
      <c r="FK783" s="13"/>
      <c r="FL783" s="13"/>
      <c r="FM783" s="13"/>
      <c r="FN783" s="13"/>
      <c r="FO783" s="13"/>
      <c r="FP783" s="13"/>
      <c r="FQ783" s="13"/>
      <c r="FR783" s="13"/>
      <c r="FS783" s="13"/>
      <c r="FT783" s="13"/>
      <c r="FU783" s="13"/>
      <c r="FV783" s="13"/>
      <c r="FW783" s="13"/>
      <c r="FX783" s="13"/>
      <c r="FY783" s="13"/>
      <c r="FZ783" s="13"/>
      <c r="GA783" s="13"/>
      <c r="GB783" s="13"/>
      <c r="GC783" s="13"/>
      <c r="GD783" s="13"/>
      <c r="GE783" s="13"/>
      <c r="GF783" s="13"/>
      <c r="GG783" s="13"/>
      <c r="GH783" s="13"/>
      <c r="GI783" s="13"/>
      <c r="GJ783" s="13"/>
      <c r="GK783" s="13"/>
      <c r="GL783" s="13"/>
      <c r="GM783" s="13"/>
      <c r="GN783" s="13"/>
      <c r="GO783" s="13"/>
      <c r="GP783" s="13"/>
      <c r="GQ783" s="13"/>
      <c r="GR783" s="13"/>
      <c r="GS783" s="13"/>
      <c r="GT783" s="13"/>
      <c r="GU783" s="13"/>
      <c r="GV783" s="13"/>
      <c r="GW783" s="13"/>
      <c r="GX783" s="13"/>
      <c r="GY783" s="13"/>
      <c r="GZ783" s="13"/>
      <c r="HA783" s="13"/>
      <c r="HB783" s="13"/>
      <c r="HC783" s="13"/>
      <c r="HD783" s="13"/>
      <c r="HE783" s="13"/>
      <c r="HF783" s="13"/>
      <c r="HG783" s="13"/>
      <c r="HH783" s="13"/>
      <c r="HI783" s="13"/>
      <c r="HJ783" s="13"/>
      <c r="HK783" s="13"/>
      <c r="HL783" s="13"/>
      <c r="HM783" s="13"/>
      <c r="HN783" s="13"/>
      <c r="HO783" s="13"/>
      <c r="HP783" s="13"/>
      <c r="HQ783" s="13"/>
      <c r="HR783" s="13"/>
      <c r="HS783" s="13"/>
      <c r="HT783" s="13"/>
      <c r="HU783" s="13"/>
      <c r="HV783" s="13"/>
      <c r="HW783" s="13"/>
      <c r="HX783" s="13"/>
      <c r="HY783" s="13"/>
      <c r="HZ783" s="13"/>
      <c r="IA783" s="13"/>
      <c r="IB783" s="13"/>
      <c r="IC783" s="13"/>
      <c r="ID783" s="13"/>
      <c r="IE783" s="13"/>
      <c r="IF783" s="13"/>
      <c r="IG783" s="13"/>
      <c r="IH783" s="13"/>
      <c r="II783" s="13"/>
      <c r="IJ783" s="13"/>
      <c r="IK783" s="13"/>
      <c r="IL783" s="13"/>
      <c r="IM783" s="13"/>
      <c r="IN783" s="13"/>
      <c r="IO783" s="13"/>
      <c r="IP783" s="13"/>
      <c r="IQ783" s="13"/>
      <c r="IR783" s="13"/>
      <c r="IS783" s="13"/>
      <c r="IT783" s="13"/>
      <c r="IU783" s="13"/>
      <c r="IV783" s="13"/>
    </row>
    <row r="784" spans="1:256" s="14" customFormat="1" ht="51" customHeight="1" x14ac:dyDescent="0.25">
      <c r="A784" s="194"/>
      <c r="B784" s="350"/>
      <c r="C784" s="196"/>
      <c r="D784" s="177"/>
      <c r="E784" s="125" t="s">
        <v>1138</v>
      </c>
      <c r="F784" s="79" t="s">
        <v>115</v>
      </c>
      <c r="G784" s="79" t="s">
        <v>569</v>
      </c>
      <c r="H784" s="171"/>
      <c r="I784" s="171"/>
      <c r="J784" s="171"/>
      <c r="K784" s="171"/>
      <c r="L784" s="171"/>
      <c r="M784" s="171"/>
      <c r="N784" s="174"/>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3"/>
      <c r="DM784" s="13"/>
      <c r="DN784" s="13"/>
      <c r="DO784" s="13"/>
      <c r="DP784" s="13"/>
      <c r="DQ784" s="13"/>
      <c r="DR784" s="13"/>
      <c r="DS784" s="13"/>
      <c r="DT784" s="13"/>
      <c r="DU784" s="13"/>
      <c r="DV784" s="13"/>
      <c r="DW784" s="13"/>
      <c r="DX784" s="13"/>
      <c r="DY784" s="13"/>
      <c r="DZ784" s="13"/>
      <c r="EA784" s="13"/>
      <c r="EB784" s="13"/>
      <c r="EC784" s="13"/>
      <c r="ED784" s="13"/>
      <c r="EE784" s="13"/>
      <c r="EF784" s="13"/>
      <c r="EG784" s="13"/>
      <c r="EH784" s="13"/>
      <c r="EI784" s="13"/>
      <c r="EJ784" s="13"/>
      <c r="EK784" s="13"/>
      <c r="EL784" s="13"/>
      <c r="EM784" s="13"/>
      <c r="EN784" s="13"/>
      <c r="EO784" s="13"/>
      <c r="EP784" s="13"/>
      <c r="EQ784" s="13"/>
      <c r="ER784" s="13"/>
      <c r="ES784" s="13"/>
      <c r="ET784" s="13"/>
      <c r="EU784" s="13"/>
      <c r="EV784" s="13"/>
      <c r="EW784" s="13"/>
      <c r="EX784" s="13"/>
      <c r="EY784" s="13"/>
      <c r="EZ784" s="13"/>
      <c r="FA784" s="13"/>
      <c r="FB784" s="13"/>
      <c r="FC784" s="13"/>
      <c r="FD784" s="13"/>
      <c r="FE784" s="13"/>
      <c r="FF784" s="13"/>
      <c r="FG784" s="13"/>
      <c r="FH784" s="13"/>
      <c r="FI784" s="13"/>
      <c r="FJ784" s="13"/>
      <c r="FK784" s="13"/>
      <c r="FL784" s="13"/>
      <c r="FM784" s="13"/>
      <c r="FN784" s="13"/>
      <c r="FO784" s="13"/>
      <c r="FP784" s="13"/>
      <c r="FQ784" s="13"/>
      <c r="FR784" s="13"/>
      <c r="FS784" s="13"/>
      <c r="FT784" s="13"/>
      <c r="FU784" s="13"/>
      <c r="FV784" s="13"/>
      <c r="FW784" s="13"/>
      <c r="FX784" s="13"/>
      <c r="FY784" s="13"/>
      <c r="FZ784" s="13"/>
      <c r="GA784" s="13"/>
      <c r="GB784" s="13"/>
      <c r="GC784" s="13"/>
      <c r="GD784" s="13"/>
      <c r="GE784" s="13"/>
      <c r="GF784" s="13"/>
      <c r="GG784" s="13"/>
      <c r="GH784" s="13"/>
      <c r="GI784" s="13"/>
      <c r="GJ784" s="13"/>
      <c r="GK784" s="13"/>
      <c r="GL784" s="13"/>
      <c r="GM784" s="13"/>
      <c r="GN784" s="13"/>
      <c r="GO784" s="13"/>
      <c r="GP784" s="13"/>
      <c r="GQ784" s="13"/>
      <c r="GR784" s="13"/>
      <c r="GS784" s="13"/>
      <c r="GT784" s="13"/>
      <c r="GU784" s="13"/>
      <c r="GV784" s="13"/>
      <c r="GW784" s="13"/>
      <c r="GX784" s="13"/>
      <c r="GY784" s="13"/>
      <c r="GZ784" s="13"/>
      <c r="HA784" s="13"/>
      <c r="HB784" s="13"/>
      <c r="HC784" s="13"/>
      <c r="HD784" s="13"/>
      <c r="HE784" s="13"/>
      <c r="HF784" s="13"/>
      <c r="HG784" s="13"/>
      <c r="HH784" s="13"/>
      <c r="HI784" s="13"/>
      <c r="HJ784" s="13"/>
      <c r="HK784" s="13"/>
      <c r="HL784" s="13"/>
      <c r="HM784" s="13"/>
      <c r="HN784" s="13"/>
      <c r="HO784" s="13"/>
      <c r="HP784" s="13"/>
      <c r="HQ784" s="13"/>
      <c r="HR784" s="13"/>
      <c r="HS784" s="13"/>
      <c r="HT784" s="13"/>
      <c r="HU784" s="13"/>
      <c r="HV784" s="13"/>
      <c r="HW784" s="13"/>
      <c r="HX784" s="13"/>
      <c r="HY784" s="13"/>
      <c r="HZ784" s="13"/>
      <c r="IA784" s="13"/>
      <c r="IB784" s="13"/>
      <c r="IC784" s="13"/>
      <c r="ID784" s="13"/>
      <c r="IE784" s="13"/>
      <c r="IF784" s="13"/>
      <c r="IG784" s="13"/>
      <c r="IH784" s="13"/>
      <c r="II784" s="13"/>
      <c r="IJ784" s="13"/>
      <c r="IK784" s="13"/>
      <c r="IL784" s="13"/>
      <c r="IM784" s="13"/>
      <c r="IN784" s="13"/>
      <c r="IO784" s="13"/>
      <c r="IP784" s="13"/>
      <c r="IQ784" s="13"/>
      <c r="IR784" s="13"/>
      <c r="IS784" s="13"/>
      <c r="IT784" s="13"/>
      <c r="IU784" s="13"/>
      <c r="IV784" s="13"/>
    </row>
    <row r="785" spans="1:256" s="14" customFormat="1" ht="51" customHeight="1" x14ac:dyDescent="0.25">
      <c r="A785" s="194"/>
      <c r="B785" s="350"/>
      <c r="C785" s="196"/>
      <c r="D785" s="177"/>
      <c r="E785" s="125" t="s">
        <v>1141</v>
      </c>
      <c r="F785" s="79" t="s">
        <v>115</v>
      </c>
      <c r="G785" s="79" t="s">
        <v>211</v>
      </c>
      <c r="H785" s="171"/>
      <c r="I785" s="171"/>
      <c r="J785" s="171"/>
      <c r="K785" s="171"/>
      <c r="L785" s="171"/>
      <c r="M785" s="171"/>
      <c r="N785" s="174"/>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3"/>
      <c r="DK785" s="13"/>
      <c r="DL785" s="13"/>
      <c r="DM785" s="13"/>
      <c r="DN785" s="13"/>
      <c r="DO785" s="13"/>
      <c r="DP785" s="13"/>
      <c r="DQ785" s="13"/>
      <c r="DR785" s="13"/>
      <c r="DS785" s="13"/>
      <c r="DT785" s="13"/>
      <c r="DU785" s="13"/>
      <c r="DV785" s="13"/>
      <c r="DW785" s="13"/>
      <c r="DX785" s="13"/>
      <c r="DY785" s="13"/>
      <c r="DZ785" s="13"/>
      <c r="EA785" s="13"/>
      <c r="EB785" s="13"/>
      <c r="EC785" s="13"/>
      <c r="ED785" s="13"/>
      <c r="EE785" s="13"/>
      <c r="EF785" s="13"/>
      <c r="EG785" s="13"/>
      <c r="EH785" s="13"/>
      <c r="EI785" s="13"/>
      <c r="EJ785" s="13"/>
      <c r="EK785" s="13"/>
      <c r="EL785" s="13"/>
      <c r="EM785" s="13"/>
      <c r="EN785" s="13"/>
      <c r="EO785" s="13"/>
      <c r="EP785" s="13"/>
      <c r="EQ785" s="13"/>
      <c r="ER785" s="13"/>
      <c r="ES785" s="13"/>
      <c r="ET785" s="13"/>
      <c r="EU785" s="13"/>
      <c r="EV785" s="13"/>
      <c r="EW785" s="13"/>
      <c r="EX785" s="13"/>
      <c r="EY785" s="13"/>
      <c r="EZ785" s="13"/>
      <c r="FA785" s="13"/>
      <c r="FB785" s="13"/>
      <c r="FC785" s="13"/>
      <c r="FD785" s="13"/>
      <c r="FE785" s="13"/>
      <c r="FF785" s="13"/>
      <c r="FG785" s="13"/>
      <c r="FH785" s="13"/>
      <c r="FI785" s="13"/>
      <c r="FJ785" s="13"/>
      <c r="FK785" s="13"/>
      <c r="FL785" s="13"/>
      <c r="FM785" s="13"/>
      <c r="FN785" s="13"/>
      <c r="FO785" s="13"/>
      <c r="FP785" s="13"/>
      <c r="FQ785" s="13"/>
      <c r="FR785" s="13"/>
      <c r="FS785" s="13"/>
      <c r="FT785" s="13"/>
      <c r="FU785" s="13"/>
      <c r="FV785" s="13"/>
      <c r="FW785" s="13"/>
      <c r="FX785" s="13"/>
      <c r="FY785" s="13"/>
      <c r="FZ785" s="13"/>
      <c r="GA785" s="13"/>
      <c r="GB785" s="13"/>
      <c r="GC785" s="13"/>
      <c r="GD785" s="13"/>
      <c r="GE785" s="13"/>
      <c r="GF785" s="13"/>
      <c r="GG785" s="13"/>
      <c r="GH785" s="13"/>
      <c r="GI785" s="13"/>
      <c r="GJ785" s="13"/>
      <c r="GK785" s="13"/>
      <c r="GL785" s="13"/>
      <c r="GM785" s="13"/>
      <c r="GN785" s="13"/>
      <c r="GO785" s="13"/>
      <c r="GP785" s="13"/>
      <c r="GQ785" s="13"/>
      <c r="GR785" s="13"/>
      <c r="GS785" s="13"/>
      <c r="GT785" s="13"/>
      <c r="GU785" s="13"/>
      <c r="GV785" s="13"/>
      <c r="GW785" s="13"/>
      <c r="GX785" s="13"/>
      <c r="GY785" s="13"/>
      <c r="GZ785" s="13"/>
      <c r="HA785" s="13"/>
      <c r="HB785" s="13"/>
      <c r="HC785" s="13"/>
      <c r="HD785" s="13"/>
      <c r="HE785" s="13"/>
      <c r="HF785" s="13"/>
      <c r="HG785" s="13"/>
      <c r="HH785" s="13"/>
      <c r="HI785" s="13"/>
      <c r="HJ785" s="13"/>
      <c r="HK785" s="13"/>
      <c r="HL785" s="13"/>
      <c r="HM785" s="13"/>
      <c r="HN785" s="13"/>
      <c r="HO785" s="13"/>
      <c r="HP785" s="13"/>
      <c r="HQ785" s="13"/>
      <c r="HR785" s="13"/>
      <c r="HS785" s="13"/>
      <c r="HT785" s="13"/>
      <c r="HU785" s="13"/>
      <c r="HV785" s="13"/>
      <c r="HW785" s="13"/>
      <c r="HX785" s="13"/>
      <c r="HY785" s="13"/>
      <c r="HZ785" s="13"/>
      <c r="IA785" s="13"/>
      <c r="IB785" s="13"/>
      <c r="IC785" s="13"/>
      <c r="ID785" s="13"/>
      <c r="IE785" s="13"/>
      <c r="IF785" s="13"/>
      <c r="IG785" s="13"/>
      <c r="IH785" s="13"/>
      <c r="II785" s="13"/>
      <c r="IJ785" s="13"/>
      <c r="IK785" s="13"/>
      <c r="IL785" s="13"/>
      <c r="IM785" s="13"/>
      <c r="IN785" s="13"/>
      <c r="IO785" s="13"/>
      <c r="IP785" s="13"/>
      <c r="IQ785" s="13"/>
      <c r="IR785" s="13"/>
      <c r="IS785" s="13"/>
      <c r="IT785" s="13"/>
      <c r="IU785" s="13"/>
      <c r="IV785" s="13"/>
    </row>
    <row r="786" spans="1:256" s="14" customFormat="1" ht="51" customHeight="1" x14ac:dyDescent="0.25">
      <c r="A786" s="194"/>
      <c r="B786" s="350"/>
      <c r="C786" s="196"/>
      <c r="D786" s="177"/>
      <c r="E786" s="125" t="s">
        <v>1142</v>
      </c>
      <c r="F786" s="79" t="s">
        <v>115</v>
      </c>
      <c r="G786" s="79" t="s">
        <v>1143</v>
      </c>
      <c r="H786" s="171"/>
      <c r="I786" s="171"/>
      <c r="J786" s="171"/>
      <c r="K786" s="171"/>
      <c r="L786" s="171"/>
      <c r="M786" s="171"/>
      <c r="N786" s="174"/>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c r="EF786" s="13"/>
      <c r="EG786" s="13"/>
      <c r="EH786" s="13"/>
      <c r="EI786" s="13"/>
      <c r="EJ786" s="13"/>
      <c r="EK786" s="13"/>
      <c r="EL786" s="13"/>
      <c r="EM786" s="13"/>
      <c r="EN786" s="13"/>
      <c r="EO786" s="13"/>
      <c r="EP786" s="13"/>
      <c r="EQ786" s="13"/>
      <c r="ER786" s="13"/>
      <c r="ES786" s="13"/>
      <c r="ET786" s="13"/>
      <c r="EU786" s="13"/>
      <c r="EV786" s="13"/>
      <c r="EW786" s="13"/>
      <c r="EX786" s="13"/>
      <c r="EY786" s="13"/>
      <c r="EZ786" s="13"/>
      <c r="FA786" s="13"/>
      <c r="FB786" s="13"/>
      <c r="FC786" s="13"/>
      <c r="FD786" s="13"/>
      <c r="FE786" s="13"/>
      <c r="FF786" s="13"/>
      <c r="FG786" s="13"/>
      <c r="FH786" s="13"/>
      <c r="FI786" s="13"/>
      <c r="FJ786" s="13"/>
      <c r="FK786" s="13"/>
      <c r="FL786" s="13"/>
      <c r="FM786" s="13"/>
      <c r="FN786" s="13"/>
      <c r="FO786" s="13"/>
      <c r="FP786" s="13"/>
      <c r="FQ786" s="13"/>
      <c r="FR786" s="13"/>
      <c r="FS786" s="13"/>
      <c r="FT786" s="13"/>
      <c r="FU786" s="13"/>
      <c r="FV786" s="13"/>
      <c r="FW786" s="13"/>
      <c r="FX786" s="13"/>
      <c r="FY786" s="13"/>
      <c r="FZ786" s="13"/>
      <c r="GA786" s="13"/>
      <c r="GB786" s="13"/>
      <c r="GC786" s="13"/>
      <c r="GD786" s="13"/>
      <c r="GE786" s="13"/>
      <c r="GF786" s="13"/>
      <c r="GG786" s="13"/>
      <c r="GH786" s="13"/>
      <c r="GI786" s="13"/>
      <c r="GJ786" s="13"/>
      <c r="GK786" s="13"/>
      <c r="GL786" s="13"/>
      <c r="GM786" s="13"/>
      <c r="GN786" s="13"/>
      <c r="GO786" s="13"/>
      <c r="GP786" s="13"/>
      <c r="GQ786" s="13"/>
      <c r="GR786" s="13"/>
      <c r="GS786" s="13"/>
      <c r="GT786" s="13"/>
      <c r="GU786" s="13"/>
      <c r="GV786" s="13"/>
      <c r="GW786" s="13"/>
      <c r="GX786" s="13"/>
      <c r="GY786" s="13"/>
      <c r="GZ786" s="13"/>
      <c r="HA786" s="13"/>
      <c r="HB786" s="13"/>
      <c r="HC786" s="13"/>
      <c r="HD786" s="13"/>
      <c r="HE786" s="13"/>
      <c r="HF786" s="13"/>
      <c r="HG786" s="13"/>
      <c r="HH786" s="13"/>
      <c r="HI786" s="13"/>
      <c r="HJ786" s="13"/>
      <c r="HK786" s="13"/>
      <c r="HL786" s="13"/>
      <c r="HM786" s="13"/>
      <c r="HN786" s="13"/>
      <c r="HO786" s="13"/>
      <c r="HP786" s="13"/>
      <c r="HQ786" s="13"/>
      <c r="HR786" s="13"/>
      <c r="HS786" s="13"/>
      <c r="HT786" s="13"/>
      <c r="HU786" s="13"/>
      <c r="HV786" s="13"/>
      <c r="HW786" s="13"/>
      <c r="HX786" s="13"/>
      <c r="HY786" s="13"/>
      <c r="HZ786" s="13"/>
      <c r="IA786" s="13"/>
      <c r="IB786" s="13"/>
      <c r="IC786" s="13"/>
      <c r="ID786" s="13"/>
      <c r="IE786" s="13"/>
      <c r="IF786" s="13"/>
      <c r="IG786" s="13"/>
      <c r="IH786" s="13"/>
      <c r="II786" s="13"/>
      <c r="IJ786" s="13"/>
      <c r="IK786" s="13"/>
      <c r="IL786" s="13"/>
      <c r="IM786" s="13"/>
      <c r="IN786" s="13"/>
      <c r="IO786" s="13"/>
      <c r="IP786" s="13"/>
      <c r="IQ786" s="13"/>
      <c r="IR786" s="13"/>
      <c r="IS786" s="13"/>
      <c r="IT786" s="13"/>
      <c r="IU786" s="13"/>
      <c r="IV786" s="13"/>
    </row>
    <row r="787" spans="1:256" s="14" customFormat="1" ht="51" customHeight="1" x14ac:dyDescent="0.25">
      <c r="A787" s="194"/>
      <c r="B787" s="350"/>
      <c r="C787" s="196"/>
      <c r="D787" s="177"/>
      <c r="E787" s="125" t="s">
        <v>1146</v>
      </c>
      <c r="F787" s="79" t="s">
        <v>115</v>
      </c>
      <c r="G787" s="79" t="s">
        <v>219</v>
      </c>
      <c r="H787" s="171"/>
      <c r="I787" s="171"/>
      <c r="J787" s="171"/>
      <c r="K787" s="171"/>
      <c r="L787" s="171"/>
      <c r="M787" s="171"/>
      <c r="N787" s="174"/>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c r="EF787" s="13"/>
      <c r="EG787" s="13"/>
      <c r="EH787" s="13"/>
      <c r="EI787" s="13"/>
      <c r="EJ787" s="13"/>
      <c r="EK787" s="13"/>
      <c r="EL787" s="13"/>
      <c r="EM787" s="13"/>
      <c r="EN787" s="13"/>
      <c r="EO787" s="13"/>
      <c r="EP787" s="13"/>
      <c r="EQ787" s="13"/>
      <c r="ER787" s="13"/>
      <c r="ES787" s="13"/>
      <c r="ET787" s="13"/>
      <c r="EU787" s="13"/>
      <c r="EV787" s="13"/>
      <c r="EW787" s="13"/>
      <c r="EX787" s="13"/>
      <c r="EY787" s="13"/>
      <c r="EZ787" s="13"/>
      <c r="FA787" s="13"/>
      <c r="FB787" s="13"/>
      <c r="FC787" s="13"/>
      <c r="FD787" s="13"/>
      <c r="FE787" s="13"/>
      <c r="FF787" s="13"/>
      <c r="FG787" s="13"/>
      <c r="FH787" s="13"/>
      <c r="FI787" s="13"/>
      <c r="FJ787" s="13"/>
      <c r="FK787" s="13"/>
      <c r="FL787" s="13"/>
      <c r="FM787" s="13"/>
      <c r="FN787" s="13"/>
      <c r="FO787" s="13"/>
      <c r="FP787" s="13"/>
      <c r="FQ787" s="13"/>
      <c r="FR787" s="13"/>
      <c r="FS787" s="13"/>
      <c r="FT787" s="13"/>
      <c r="FU787" s="13"/>
      <c r="FV787" s="13"/>
      <c r="FW787" s="13"/>
      <c r="FX787" s="13"/>
      <c r="FY787" s="13"/>
      <c r="FZ787" s="13"/>
      <c r="GA787" s="13"/>
      <c r="GB787" s="13"/>
      <c r="GC787" s="13"/>
      <c r="GD787" s="13"/>
      <c r="GE787" s="13"/>
      <c r="GF787" s="13"/>
      <c r="GG787" s="13"/>
      <c r="GH787" s="13"/>
      <c r="GI787" s="13"/>
      <c r="GJ787" s="13"/>
      <c r="GK787" s="13"/>
      <c r="GL787" s="13"/>
      <c r="GM787" s="13"/>
      <c r="GN787" s="13"/>
      <c r="GO787" s="13"/>
      <c r="GP787" s="13"/>
      <c r="GQ787" s="13"/>
      <c r="GR787" s="13"/>
      <c r="GS787" s="13"/>
      <c r="GT787" s="13"/>
      <c r="GU787" s="13"/>
      <c r="GV787" s="13"/>
      <c r="GW787" s="13"/>
      <c r="GX787" s="13"/>
      <c r="GY787" s="13"/>
      <c r="GZ787" s="13"/>
      <c r="HA787" s="13"/>
      <c r="HB787" s="13"/>
      <c r="HC787" s="13"/>
      <c r="HD787" s="13"/>
      <c r="HE787" s="13"/>
      <c r="HF787" s="13"/>
      <c r="HG787" s="13"/>
      <c r="HH787" s="13"/>
      <c r="HI787" s="13"/>
      <c r="HJ787" s="13"/>
      <c r="HK787" s="13"/>
      <c r="HL787" s="13"/>
      <c r="HM787" s="13"/>
      <c r="HN787" s="13"/>
      <c r="HO787" s="13"/>
      <c r="HP787" s="13"/>
      <c r="HQ787" s="13"/>
      <c r="HR787" s="13"/>
      <c r="HS787" s="13"/>
      <c r="HT787" s="13"/>
      <c r="HU787" s="13"/>
      <c r="HV787" s="13"/>
      <c r="HW787" s="13"/>
      <c r="HX787" s="13"/>
      <c r="HY787" s="13"/>
      <c r="HZ787" s="13"/>
      <c r="IA787" s="13"/>
      <c r="IB787" s="13"/>
      <c r="IC787" s="13"/>
      <c r="ID787" s="13"/>
      <c r="IE787" s="13"/>
      <c r="IF787" s="13"/>
      <c r="IG787" s="13"/>
      <c r="IH787" s="13"/>
      <c r="II787" s="13"/>
      <c r="IJ787" s="13"/>
      <c r="IK787" s="13"/>
      <c r="IL787" s="13"/>
      <c r="IM787" s="13"/>
      <c r="IN787" s="13"/>
      <c r="IO787" s="13"/>
      <c r="IP787" s="13"/>
      <c r="IQ787" s="13"/>
      <c r="IR787" s="13"/>
      <c r="IS787" s="13"/>
      <c r="IT787" s="13"/>
      <c r="IU787" s="13"/>
      <c r="IV787" s="13"/>
    </row>
    <row r="788" spans="1:256" s="14" customFormat="1" ht="51" customHeight="1" x14ac:dyDescent="0.25">
      <c r="A788" s="194"/>
      <c r="B788" s="350"/>
      <c r="C788" s="196"/>
      <c r="D788" s="177"/>
      <c r="E788" s="125" t="s">
        <v>1144</v>
      </c>
      <c r="F788" s="79" t="s">
        <v>115</v>
      </c>
      <c r="G788" s="79" t="s">
        <v>1145</v>
      </c>
      <c r="H788" s="171"/>
      <c r="I788" s="171"/>
      <c r="J788" s="171"/>
      <c r="K788" s="171"/>
      <c r="L788" s="171"/>
      <c r="M788" s="171"/>
      <c r="N788" s="174"/>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c r="EF788" s="13"/>
      <c r="EG788" s="13"/>
      <c r="EH788" s="13"/>
      <c r="EI788" s="13"/>
      <c r="EJ788" s="13"/>
      <c r="EK788" s="13"/>
      <c r="EL788" s="13"/>
      <c r="EM788" s="13"/>
      <c r="EN788" s="13"/>
      <c r="EO788" s="13"/>
      <c r="EP788" s="13"/>
      <c r="EQ788" s="13"/>
      <c r="ER788" s="13"/>
      <c r="ES788" s="13"/>
      <c r="ET788" s="13"/>
      <c r="EU788" s="13"/>
      <c r="EV788" s="13"/>
      <c r="EW788" s="13"/>
      <c r="EX788" s="13"/>
      <c r="EY788" s="13"/>
      <c r="EZ788" s="13"/>
      <c r="FA788" s="13"/>
      <c r="FB788" s="13"/>
      <c r="FC788" s="13"/>
      <c r="FD788" s="13"/>
      <c r="FE788" s="13"/>
      <c r="FF788" s="13"/>
      <c r="FG788" s="13"/>
      <c r="FH788" s="13"/>
      <c r="FI788" s="13"/>
      <c r="FJ788" s="13"/>
      <c r="FK788" s="13"/>
      <c r="FL788" s="13"/>
      <c r="FM788" s="13"/>
      <c r="FN788" s="13"/>
      <c r="FO788" s="13"/>
      <c r="FP788" s="13"/>
      <c r="FQ788" s="13"/>
      <c r="FR788" s="13"/>
      <c r="FS788" s="13"/>
      <c r="FT788" s="13"/>
      <c r="FU788" s="13"/>
      <c r="FV788" s="13"/>
      <c r="FW788" s="13"/>
      <c r="FX788" s="13"/>
      <c r="FY788" s="13"/>
      <c r="FZ788" s="13"/>
      <c r="GA788" s="13"/>
      <c r="GB788" s="13"/>
      <c r="GC788" s="13"/>
      <c r="GD788" s="13"/>
      <c r="GE788" s="13"/>
      <c r="GF788" s="13"/>
      <c r="GG788" s="13"/>
      <c r="GH788" s="13"/>
      <c r="GI788" s="13"/>
      <c r="GJ788" s="13"/>
      <c r="GK788" s="13"/>
      <c r="GL788" s="13"/>
      <c r="GM788" s="13"/>
      <c r="GN788" s="13"/>
      <c r="GO788" s="13"/>
      <c r="GP788" s="13"/>
      <c r="GQ788" s="13"/>
      <c r="GR788" s="13"/>
      <c r="GS788" s="13"/>
      <c r="GT788" s="13"/>
      <c r="GU788" s="13"/>
      <c r="GV788" s="13"/>
      <c r="GW788" s="13"/>
      <c r="GX788" s="13"/>
      <c r="GY788" s="13"/>
      <c r="GZ788" s="13"/>
      <c r="HA788" s="13"/>
      <c r="HB788" s="13"/>
      <c r="HC788" s="13"/>
      <c r="HD788" s="13"/>
      <c r="HE788" s="13"/>
      <c r="HF788" s="13"/>
      <c r="HG788" s="13"/>
      <c r="HH788" s="13"/>
      <c r="HI788" s="13"/>
      <c r="HJ788" s="13"/>
      <c r="HK788" s="13"/>
      <c r="HL788" s="13"/>
      <c r="HM788" s="13"/>
      <c r="HN788" s="13"/>
      <c r="HO788" s="13"/>
      <c r="HP788" s="13"/>
      <c r="HQ788" s="13"/>
      <c r="HR788" s="13"/>
      <c r="HS788" s="13"/>
      <c r="HT788" s="13"/>
      <c r="HU788" s="13"/>
      <c r="HV788" s="13"/>
      <c r="HW788" s="13"/>
      <c r="HX788" s="13"/>
      <c r="HY788" s="13"/>
      <c r="HZ788" s="13"/>
      <c r="IA788" s="13"/>
      <c r="IB788" s="13"/>
      <c r="IC788" s="13"/>
      <c r="ID788" s="13"/>
      <c r="IE788" s="13"/>
      <c r="IF788" s="13"/>
      <c r="IG788" s="13"/>
      <c r="IH788" s="13"/>
      <c r="II788" s="13"/>
      <c r="IJ788" s="13"/>
      <c r="IK788" s="13"/>
      <c r="IL788" s="13"/>
      <c r="IM788" s="13"/>
      <c r="IN788" s="13"/>
      <c r="IO788" s="13"/>
      <c r="IP788" s="13"/>
      <c r="IQ788" s="13"/>
      <c r="IR788" s="13"/>
      <c r="IS788" s="13"/>
      <c r="IT788" s="13"/>
      <c r="IU788" s="13"/>
      <c r="IV788" s="13"/>
    </row>
    <row r="789" spans="1:256" s="14" customFormat="1" ht="51" customHeight="1" x14ac:dyDescent="0.25">
      <c r="A789" s="194"/>
      <c r="B789" s="350"/>
      <c r="C789" s="196"/>
      <c r="D789" s="177"/>
      <c r="E789" s="48" t="s">
        <v>143</v>
      </c>
      <c r="F789" s="115" t="s">
        <v>115</v>
      </c>
      <c r="G789" s="24" t="s">
        <v>225</v>
      </c>
      <c r="H789" s="171"/>
      <c r="I789" s="171"/>
      <c r="J789" s="171"/>
      <c r="K789" s="171"/>
      <c r="L789" s="171"/>
      <c r="M789" s="171"/>
      <c r="N789" s="174"/>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c r="EF789" s="13"/>
      <c r="EG789" s="13"/>
      <c r="EH789" s="13"/>
      <c r="EI789" s="13"/>
      <c r="EJ789" s="13"/>
      <c r="EK789" s="13"/>
      <c r="EL789" s="13"/>
      <c r="EM789" s="13"/>
      <c r="EN789" s="13"/>
      <c r="EO789" s="13"/>
      <c r="EP789" s="13"/>
      <c r="EQ789" s="13"/>
      <c r="ER789" s="13"/>
      <c r="ES789" s="13"/>
      <c r="ET789" s="13"/>
      <c r="EU789" s="13"/>
      <c r="EV789" s="13"/>
      <c r="EW789" s="13"/>
      <c r="EX789" s="13"/>
      <c r="EY789" s="13"/>
      <c r="EZ789" s="13"/>
      <c r="FA789" s="13"/>
      <c r="FB789" s="13"/>
      <c r="FC789" s="13"/>
      <c r="FD789" s="13"/>
      <c r="FE789" s="13"/>
      <c r="FF789" s="13"/>
      <c r="FG789" s="13"/>
      <c r="FH789" s="13"/>
      <c r="FI789" s="13"/>
      <c r="FJ789" s="13"/>
      <c r="FK789" s="13"/>
      <c r="FL789" s="13"/>
      <c r="FM789" s="13"/>
      <c r="FN789" s="13"/>
      <c r="FO789" s="13"/>
      <c r="FP789" s="13"/>
      <c r="FQ789" s="13"/>
      <c r="FR789" s="13"/>
      <c r="FS789" s="13"/>
      <c r="FT789" s="13"/>
      <c r="FU789" s="13"/>
      <c r="FV789" s="13"/>
      <c r="FW789" s="13"/>
      <c r="FX789" s="13"/>
      <c r="FY789" s="13"/>
      <c r="FZ789" s="13"/>
      <c r="GA789" s="13"/>
      <c r="GB789" s="13"/>
      <c r="GC789" s="13"/>
      <c r="GD789" s="13"/>
      <c r="GE789" s="13"/>
      <c r="GF789" s="13"/>
      <c r="GG789" s="13"/>
      <c r="GH789" s="13"/>
      <c r="GI789" s="13"/>
      <c r="GJ789" s="13"/>
      <c r="GK789" s="13"/>
      <c r="GL789" s="13"/>
      <c r="GM789" s="13"/>
      <c r="GN789" s="13"/>
      <c r="GO789" s="13"/>
      <c r="GP789" s="13"/>
      <c r="GQ789" s="13"/>
      <c r="GR789" s="13"/>
      <c r="GS789" s="13"/>
      <c r="GT789" s="13"/>
      <c r="GU789" s="13"/>
      <c r="GV789" s="13"/>
      <c r="GW789" s="13"/>
      <c r="GX789" s="13"/>
      <c r="GY789" s="13"/>
      <c r="GZ789" s="13"/>
      <c r="HA789" s="13"/>
      <c r="HB789" s="13"/>
      <c r="HC789" s="13"/>
      <c r="HD789" s="13"/>
      <c r="HE789" s="13"/>
      <c r="HF789" s="13"/>
      <c r="HG789" s="13"/>
      <c r="HH789" s="13"/>
      <c r="HI789" s="13"/>
      <c r="HJ789" s="13"/>
      <c r="HK789" s="13"/>
      <c r="HL789" s="13"/>
      <c r="HM789" s="13"/>
      <c r="HN789" s="13"/>
      <c r="HO789" s="13"/>
      <c r="HP789" s="13"/>
      <c r="HQ789" s="13"/>
      <c r="HR789" s="13"/>
      <c r="HS789" s="13"/>
      <c r="HT789" s="13"/>
      <c r="HU789" s="13"/>
      <c r="HV789" s="13"/>
      <c r="HW789" s="13"/>
      <c r="HX789" s="13"/>
      <c r="HY789" s="13"/>
      <c r="HZ789" s="13"/>
      <c r="IA789" s="13"/>
      <c r="IB789" s="13"/>
      <c r="IC789" s="13"/>
      <c r="ID789" s="13"/>
      <c r="IE789" s="13"/>
      <c r="IF789" s="13"/>
      <c r="IG789" s="13"/>
      <c r="IH789" s="13"/>
      <c r="II789" s="13"/>
      <c r="IJ789" s="13"/>
      <c r="IK789" s="13"/>
      <c r="IL789" s="13"/>
      <c r="IM789" s="13"/>
      <c r="IN789" s="13"/>
      <c r="IO789" s="13"/>
      <c r="IP789" s="13"/>
      <c r="IQ789" s="13"/>
      <c r="IR789" s="13"/>
      <c r="IS789" s="13"/>
      <c r="IT789" s="13"/>
      <c r="IU789" s="13"/>
      <c r="IV789" s="13"/>
    </row>
    <row r="790" spans="1:256" s="14" customFormat="1" ht="67.150000000000006" customHeight="1" x14ac:dyDescent="0.25">
      <c r="A790" s="194"/>
      <c r="B790" s="350"/>
      <c r="C790" s="196"/>
      <c r="D790" s="177"/>
      <c r="E790" s="48" t="s">
        <v>1447</v>
      </c>
      <c r="F790" s="115" t="s">
        <v>115</v>
      </c>
      <c r="G790" s="24" t="s">
        <v>292</v>
      </c>
      <c r="H790" s="171"/>
      <c r="I790" s="171"/>
      <c r="J790" s="171"/>
      <c r="K790" s="171"/>
      <c r="L790" s="171"/>
      <c r="M790" s="171"/>
      <c r="N790" s="174"/>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3"/>
      <c r="EV790" s="13"/>
      <c r="EW790" s="13"/>
      <c r="EX790" s="13"/>
      <c r="EY790" s="13"/>
      <c r="EZ790" s="13"/>
      <c r="FA790" s="13"/>
      <c r="FB790" s="13"/>
      <c r="FC790" s="13"/>
      <c r="FD790" s="13"/>
      <c r="FE790" s="13"/>
      <c r="FF790" s="13"/>
      <c r="FG790" s="13"/>
      <c r="FH790" s="13"/>
      <c r="FI790" s="13"/>
      <c r="FJ790" s="13"/>
      <c r="FK790" s="13"/>
      <c r="FL790" s="13"/>
      <c r="FM790" s="13"/>
      <c r="FN790" s="13"/>
      <c r="FO790" s="13"/>
      <c r="FP790" s="13"/>
      <c r="FQ790" s="13"/>
      <c r="FR790" s="13"/>
      <c r="FS790" s="13"/>
      <c r="FT790" s="13"/>
      <c r="FU790" s="13"/>
      <c r="FV790" s="13"/>
      <c r="FW790" s="13"/>
      <c r="FX790" s="13"/>
      <c r="FY790" s="13"/>
      <c r="FZ790" s="13"/>
      <c r="GA790" s="13"/>
      <c r="GB790" s="13"/>
      <c r="GC790" s="13"/>
      <c r="GD790" s="13"/>
      <c r="GE790" s="13"/>
      <c r="GF790" s="13"/>
      <c r="GG790" s="13"/>
      <c r="GH790" s="13"/>
      <c r="GI790" s="13"/>
      <c r="GJ790" s="13"/>
      <c r="GK790" s="13"/>
      <c r="GL790" s="13"/>
      <c r="GM790" s="13"/>
      <c r="GN790" s="13"/>
      <c r="GO790" s="13"/>
      <c r="GP790" s="13"/>
      <c r="GQ790" s="13"/>
      <c r="GR790" s="13"/>
      <c r="GS790" s="13"/>
      <c r="GT790" s="13"/>
      <c r="GU790" s="13"/>
      <c r="GV790" s="13"/>
      <c r="GW790" s="13"/>
      <c r="GX790" s="13"/>
      <c r="GY790" s="13"/>
      <c r="GZ790" s="13"/>
      <c r="HA790" s="13"/>
      <c r="HB790" s="13"/>
      <c r="HC790" s="13"/>
      <c r="HD790" s="13"/>
      <c r="HE790" s="13"/>
      <c r="HF790" s="13"/>
      <c r="HG790" s="13"/>
      <c r="HH790" s="13"/>
      <c r="HI790" s="13"/>
      <c r="HJ790" s="13"/>
      <c r="HK790" s="13"/>
      <c r="HL790" s="13"/>
      <c r="HM790" s="13"/>
      <c r="HN790" s="13"/>
      <c r="HO790" s="13"/>
      <c r="HP790" s="13"/>
      <c r="HQ790" s="13"/>
      <c r="HR790" s="13"/>
      <c r="HS790" s="13"/>
      <c r="HT790" s="13"/>
      <c r="HU790" s="13"/>
      <c r="HV790" s="13"/>
      <c r="HW790" s="13"/>
      <c r="HX790" s="13"/>
      <c r="HY790" s="13"/>
      <c r="HZ790" s="13"/>
      <c r="IA790" s="13"/>
      <c r="IB790" s="13"/>
      <c r="IC790" s="13"/>
      <c r="ID790" s="13"/>
      <c r="IE790" s="13"/>
      <c r="IF790" s="13"/>
      <c r="IG790" s="13"/>
      <c r="IH790" s="13"/>
      <c r="II790" s="13"/>
      <c r="IJ790" s="13"/>
      <c r="IK790" s="13"/>
      <c r="IL790" s="13"/>
      <c r="IM790" s="13"/>
      <c r="IN790" s="13"/>
      <c r="IO790" s="13"/>
      <c r="IP790" s="13"/>
      <c r="IQ790" s="13"/>
      <c r="IR790" s="13"/>
      <c r="IS790" s="13"/>
      <c r="IT790" s="13"/>
      <c r="IU790" s="13"/>
      <c r="IV790" s="13"/>
    </row>
    <row r="791" spans="1:256" s="14" customFormat="1" ht="48" customHeight="1" x14ac:dyDescent="0.25">
      <c r="A791" s="194"/>
      <c r="B791" s="350"/>
      <c r="C791" s="181"/>
      <c r="D791" s="177"/>
      <c r="E791" s="125" t="s">
        <v>1139</v>
      </c>
      <c r="F791" s="79" t="s">
        <v>115</v>
      </c>
      <c r="G791" s="79" t="s">
        <v>1140</v>
      </c>
      <c r="H791" s="171"/>
      <c r="I791" s="171"/>
      <c r="J791" s="171"/>
      <c r="K791" s="171"/>
      <c r="L791" s="171"/>
      <c r="M791" s="171"/>
      <c r="N791" s="174"/>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c r="EF791" s="13"/>
      <c r="EG791" s="13"/>
      <c r="EH791" s="13"/>
      <c r="EI791" s="13"/>
      <c r="EJ791" s="13"/>
      <c r="EK791" s="13"/>
      <c r="EL791" s="13"/>
      <c r="EM791" s="13"/>
      <c r="EN791" s="13"/>
      <c r="EO791" s="13"/>
      <c r="EP791" s="13"/>
      <c r="EQ791" s="13"/>
      <c r="ER791" s="13"/>
      <c r="ES791" s="13"/>
      <c r="ET791" s="13"/>
      <c r="EU791" s="13"/>
      <c r="EV791" s="13"/>
      <c r="EW791" s="13"/>
      <c r="EX791" s="13"/>
      <c r="EY791" s="13"/>
      <c r="EZ791" s="13"/>
      <c r="FA791" s="13"/>
      <c r="FB791" s="13"/>
      <c r="FC791" s="13"/>
      <c r="FD791" s="13"/>
      <c r="FE791" s="13"/>
      <c r="FF791" s="13"/>
      <c r="FG791" s="13"/>
      <c r="FH791" s="13"/>
      <c r="FI791" s="13"/>
      <c r="FJ791" s="13"/>
      <c r="FK791" s="13"/>
      <c r="FL791" s="13"/>
      <c r="FM791" s="13"/>
      <c r="FN791" s="13"/>
      <c r="FO791" s="13"/>
      <c r="FP791" s="13"/>
      <c r="FQ791" s="13"/>
      <c r="FR791" s="13"/>
      <c r="FS791" s="13"/>
      <c r="FT791" s="13"/>
      <c r="FU791" s="13"/>
      <c r="FV791" s="13"/>
      <c r="FW791" s="13"/>
      <c r="FX791" s="13"/>
      <c r="FY791" s="13"/>
      <c r="FZ791" s="13"/>
      <c r="GA791" s="13"/>
      <c r="GB791" s="13"/>
      <c r="GC791" s="13"/>
      <c r="GD791" s="13"/>
      <c r="GE791" s="13"/>
      <c r="GF791" s="13"/>
      <c r="GG791" s="13"/>
      <c r="GH791" s="13"/>
      <c r="GI791" s="13"/>
      <c r="GJ791" s="13"/>
      <c r="GK791" s="13"/>
      <c r="GL791" s="13"/>
      <c r="GM791" s="13"/>
      <c r="GN791" s="13"/>
      <c r="GO791" s="13"/>
      <c r="GP791" s="13"/>
      <c r="GQ791" s="13"/>
      <c r="GR791" s="13"/>
      <c r="GS791" s="13"/>
      <c r="GT791" s="13"/>
      <c r="GU791" s="13"/>
      <c r="GV791" s="13"/>
      <c r="GW791" s="13"/>
      <c r="GX791" s="13"/>
      <c r="GY791" s="13"/>
      <c r="GZ791" s="13"/>
      <c r="HA791" s="13"/>
      <c r="HB791" s="13"/>
      <c r="HC791" s="13"/>
      <c r="HD791" s="13"/>
      <c r="HE791" s="13"/>
      <c r="HF791" s="13"/>
      <c r="HG791" s="13"/>
      <c r="HH791" s="13"/>
      <c r="HI791" s="13"/>
      <c r="HJ791" s="13"/>
      <c r="HK791" s="13"/>
      <c r="HL791" s="13"/>
      <c r="HM791" s="13"/>
      <c r="HN791" s="13"/>
      <c r="HO791" s="13"/>
      <c r="HP791" s="13"/>
      <c r="HQ791" s="13"/>
      <c r="HR791" s="13"/>
      <c r="HS791" s="13"/>
      <c r="HT791" s="13"/>
      <c r="HU791" s="13"/>
      <c r="HV791" s="13"/>
      <c r="HW791" s="13"/>
      <c r="HX791" s="13"/>
      <c r="HY791" s="13"/>
      <c r="HZ791" s="13"/>
      <c r="IA791" s="13"/>
      <c r="IB791" s="13"/>
      <c r="IC791" s="13"/>
      <c r="ID791" s="13"/>
      <c r="IE791" s="13"/>
      <c r="IF791" s="13"/>
      <c r="IG791" s="13"/>
      <c r="IH791" s="13"/>
      <c r="II791" s="13"/>
      <c r="IJ791" s="13"/>
      <c r="IK791" s="13"/>
      <c r="IL791" s="13"/>
      <c r="IM791" s="13"/>
      <c r="IN791" s="13"/>
      <c r="IO791" s="13"/>
      <c r="IP791" s="13"/>
      <c r="IQ791" s="13"/>
      <c r="IR791" s="13"/>
      <c r="IS791" s="13"/>
      <c r="IT791" s="13"/>
      <c r="IU791" s="13"/>
      <c r="IV791" s="13"/>
    </row>
    <row r="792" spans="1:256" s="14" customFormat="1" ht="48" customHeight="1" x14ac:dyDescent="0.25">
      <c r="A792" s="194"/>
      <c r="B792" s="350"/>
      <c r="C792" s="180" t="s">
        <v>860</v>
      </c>
      <c r="D792" s="198" t="s">
        <v>46</v>
      </c>
      <c r="E792" s="125" t="s">
        <v>1267</v>
      </c>
      <c r="F792" s="79" t="s">
        <v>115</v>
      </c>
      <c r="G792" s="79" t="s">
        <v>1268</v>
      </c>
      <c r="H792" s="165">
        <v>22286.3</v>
      </c>
      <c r="I792" s="165">
        <v>22286</v>
      </c>
      <c r="J792" s="165">
        <v>15282</v>
      </c>
      <c r="K792" s="165">
        <v>12735.7</v>
      </c>
      <c r="L792" s="165">
        <v>15283.2</v>
      </c>
      <c r="M792" s="165">
        <v>14646.4</v>
      </c>
      <c r="N792" s="173" t="s">
        <v>1271</v>
      </c>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c r="EF792" s="13"/>
      <c r="EG792" s="13"/>
      <c r="EH792" s="13"/>
      <c r="EI792" s="13"/>
      <c r="EJ792" s="13"/>
      <c r="EK792" s="13"/>
      <c r="EL792" s="13"/>
      <c r="EM792" s="13"/>
      <c r="EN792" s="13"/>
      <c r="EO792" s="13"/>
      <c r="EP792" s="13"/>
      <c r="EQ792" s="13"/>
      <c r="ER792" s="13"/>
      <c r="ES792" s="13"/>
      <c r="ET792" s="13"/>
      <c r="EU792" s="13"/>
      <c r="EV792" s="13"/>
      <c r="EW792" s="13"/>
      <c r="EX792" s="13"/>
      <c r="EY792" s="13"/>
      <c r="EZ792" s="13"/>
      <c r="FA792" s="13"/>
      <c r="FB792" s="13"/>
      <c r="FC792" s="13"/>
      <c r="FD792" s="13"/>
      <c r="FE792" s="13"/>
      <c r="FF792" s="13"/>
      <c r="FG792" s="13"/>
      <c r="FH792" s="13"/>
      <c r="FI792" s="13"/>
      <c r="FJ792" s="13"/>
      <c r="FK792" s="13"/>
      <c r="FL792" s="13"/>
      <c r="FM792" s="13"/>
      <c r="FN792" s="13"/>
      <c r="FO792" s="13"/>
      <c r="FP792" s="13"/>
      <c r="FQ792" s="13"/>
      <c r="FR792" s="13"/>
      <c r="FS792" s="13"/>
      <c r="FT792" s="13"/>
      <c r="FU792" s="13"/>
      <c r="FV792" s="13"/>
      <c r="FW792" s="13"/>
      <c r="FX792" s="13"/>
      <c r="FY792" s="13"/>
      <c r="FZ792" s="13"/>
      <c r="GA792" s="13"/>
      <c r="GB792" s="13"/>
      <c r="GC792" s="13"/>
      <c r="GD792" s="13"/>
      <c r="GE792" s="13"/>
      <c r="GF792" s="13"/>
      <c r="GG792" s="13"/>
      <c r="GH792" s="13"/>
      <c r="GI792" s="13"/>
      <c r="GJ792" s="13"/>
      <c r="GK792" s="13"/>
      <c r="GL792" s="13"/>
      <c r="GM792" s="13"/>
      <c r="GN792" s="13"/>
      <c r="GO792" s="13"/>
      <c r="GP792" s="13"/>
      <c r="GQ792" s="13"/>
      <c r="GR792" s="13"/>
      <c r="GS792" s="13"/>
      <c r="GT792" s="13"/>
      <c r="GU792" s="13"/>
      <c r="GV792" s="13"/>
      <c r="GW792" s="13"/>
      <c r="GX792" s="13"/>
      <c r="GY792" s="13"/>
      <c r="GZ792" s="13"/>
      <c r="HA792" s="13"/>
      <c r="HB792" s="13"/>
      <c r="HC792" s="13"/>
      <c r="HD792" s="13"/>
      <c r="HE792" s="13"/>
      <c r="HF792" s="13"/>
      <c r="HG792" s="13"/>
      <c r="HH792" s="13"/>
      <c r="HI792" s="13"/>
      <c r="HJ792" s="13"/>
      <c r="HK792" s="13"/>
      <c r="HL792" s="13"/>
      <c r="HM792" s="13"/>
      <c r="HN792" s="13"/>
      <c r="HO792" s="13"/>
      <c r="HP792" s="13"/>
      <c r="HQ792" s="13"/>
      <c r="HR792" s="13"/>
      <c r="HS792" s="13"/>
      <c r="HT792" s="13"/>
      <c r="HU792" s="13"/>
      <c r="HV792" s="13"/>
      <c r="HW792" s="13"/>
      <c r="HX792" s="13"/>
      <c r="HY792" s="13"/>
      <c r="HZ792" s="13"/>
      <c r="IA792" s="13"/>
      <c r="IB792" s="13"/>
      <c r="IC792" s="13"/>
      <c r="ID792" s="13"/>
      <c r="IE792" s="13"/>
      <c r="IF792" s="13"/>
      <c r="IG792" s="13"/>
      <c r="IH792" s="13"/>
      <c r="II792" s="13"/>
      <c r="IJ792" s="13"/>
      <c r="IK792" s="13"/>
      <c r="IL792" s="13"/>
      <c r="IM792" s="13"/>
      <c r="IN792" s="13"/>
      <c r="IO792" s="13"/>
      <c r="IP792" s="13"/>
      <c r="IQ792" s="13"/>
      <c r="IR792" s="13"/>
      <c r="IS792" s="13"/>
      <c r="IT792" s="13"/>
      <c r="IU792" s="13"/>
      <c r="IV792" s="13"/>
    </row>
    <row r="793" spans="1:256" s="14" customFormat="1" ht="48" customHeight="1" x14ac:dyDescent="0.25">
      <c r="A793" s="194"/>
      <c r="B793" s="350"/>
      <c r="C793" s="196"/>
      <c r="D793" s="210"/>
      <c r="E793" s="125" t="s">
        <v>1270</v>
      </c>
      <c r="F793" s="79" t="s">
        <v>115</v>
      </c>
      <c r="G793" s="79" t="s">
        <v>1269</v>
      </c>
      <c r="H793" s="165"/>
      <c r="I793" s="165"/>
      <c r="J793" s="165"/>
      <c r="K793" s="165"/>
      <c r="L793" s="165"/>
      <c r="M793" s="165"/>
      <c r="N793" s="174"/>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c r="EF793" s="13"/>
      <c r="EG793" s="13"/>
      <c r="EH793" s="13"/>
      <c r="EI793" s="13"/>
      <c r="EJ793" s="13"/>
      <c r="EK793" s="13"/>
      <c r="EL793" s="13"/>
      <c r="EM793" s="13"/>
      <c r="EN793" s="13"/>
      <c r="EO793" s="13"/>
      <c r="EP793" s="13"/>
      <c r="EQ793" s="13"/>
      <c r="ER793" s="13"/>
      <c r="ES793" s="13"/>
      <c r="ET793" s="13"/>
      <c r="EU793" s="13"/>
      <c r="EV793" s="13"/>
      <c r="EW793" s="13"/>
      <c r="EX793" s="13"/>
      <c r="EY793" s="13"/>
      <c r="EZ793" s="13"/>
      <c r="FA793" s="13"/>
      <c r="FB793" s="13"/>
      <c r="FC793" s="13"/>
      <c r="FD793" s="13"/>
      <c r="FE793" s="13"/>
      <c r="FF793" s="13"/>
      <c r="FG793" s="13"/>
      <c r="FH793" s="13"/>
      <c r="FI793" s="13"/>
      <c r="FJ793" s="13"/>
      <c r="FK793" s="13"/>
      <c r="FL793" s="13"/>
      <c r="FM793" s="13"/>
      <c r="FN793" s="13"/>
      <c r="FO793" s="13"/>
      <c r="FP793" s="13"/>
      <c r="FQ793" s="13"/>
      <c r="FR793" s="13"/>
      <c r="FS793" s="13"/>
      <c r="FT793" s="13"/>
      <c r="FU793" s="13"/>
      <c r="FV793" s="13"/>
      <c r="FW793" s="13"/>
      <c r="FX793" s="13"/>
      <c r="FY793" s="13"/>
      <c r="FZ793" s="13"/>
      <c r="GA793" s="13"/>
      <c r="GB793" s="13"/>
      <c r="GC793" s="13"/>
      <c r="GD793" s="13"/>
      <c r="GE793" s="13"/>
      <c r="GF793" s="13"/>
      <c r="GG793" s="13"/>
      <c r="GH793" s="13"/>
      <c r="GI793" s="13"/>
      <c r="GJ793" s="13"/>
      <c r="GK793" s="13"/>
      <c r="GL793" s="13"/>
      <c r="GM793" s="13"/>
      <c r="GN793" s="13"/>
      <c r="GO793" s="13"/>
      <c r="GP793" s="13"/>
      <c r="GQ793" s="13"/>
      <c r="GR793" s="13"/>
      <c r="GS793" s="13"/>
      <c r="GT793" s="13"/>
      <c r="GU793" s="13"/>
      <c r="GV793" s="13"/>
      <c r="GW793" s="13"/>
      <c r="GX793" s="13"/>
      <c r="GY793" s="13"/>
      <c r="GZ793" s="13"/>
      <c r="HA793" s="13"/>
      <c r="HB793" s="13"/>
      <c r="HC793" s="13"/>
      <c r="HD793" s="13"/>
      <c r="HE793" s="13"/>
      <c r="HF793" s="13"/>
      <c r="HG793" s="13"/>
      <c r="HH793" s="13"/>
      <c r="HI793" s="13"/>
      <c r="HJ793" s="13"/>
      <c r="HK793" s="13"/>
      <c r="HL793" s="13"/>
      <c r="HM793" s="13"/>
      <c r="HN793" s="13"/>
      <c r="HO793" s="13"/>
      <c r="HP793" s="13"/>
      <c r="HQ793" s="13"/>
      <c r="HR793" s="13"/>
      <c r="HS793" s="13"/>
      <c r="HT793" s="13"/>
      <c r="HU793" s="13"/>
      <c r="HV793" s="13"/>
      <c r="HW793" s="13"/>
      <c r="HX793" s="13"/>
      <c r="HY793" s="13"/>
      <c r="HZ793" s="13"/>
      <c r="IA793" s="13"/>
      <c r="IB793" s="13"/>
      <c r="IC793" s="13"/>
      <c r="ID793" s="13"/>
      <c r="IE793" s="13"/>
      <c r="IF793" s="13"/>
      <c r="IG793" s="13"/>
      <c r="IH793" s="13"/>
      <c r="II793" s="13"/>
      <c r="IJ793" s="13"/>
      <c r="IK793" s="13"/>
      <c r="IL793" s="13"/>
      <c r="IM793" s="13"/>
      <c r="IN793" s="13"/>
      <c r="IO793" s="13"/>
      <c r="IP793" s="13"/>
      <c r="IQ793" s="13"/>
      <c r="IR793" s="13"/>
      <c r="IS793" s="13"/>
      <c r="IT793" s="13"/>
      <c r="IU793" s="13"/>
      <c r="IV793" s="13"/>
    </row>
    <row r="794" spans="1:256" s="14" customFormat="1" ht="70.900000000000006" customHeight="1" x14ac:dyDescent="0.25">
      <c r="A794" s="194"/>
      <c r="B794" s="350"/>
      <c r="C794" s="196"/>
      <c r="D794" s="210"/>
      <c r="E794" s="48" t="s">
        <v>288</v>
      </c>
      <c r="F794" s="79" t="s">
        <v>115</v>
      </c>
      <c r="G794" s="24" t="s">
        <v>570</v>
      </c>
      <c r="H794" s="165"/>
      <c r="I794" s="165"/>
      <c r="J794" s="165"/>
      <c r="K794" s="165"/>
      <c r="L794" s="165"/>
      <c r="M794" s="165"/>
      <c r="N794" s="174"/>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c r="EF794" s="13"/>
      <c r="EG794" s="13"/>
      <c r="EH794" s="13"/>
      <c r="EI794" s="13"/>
      <c r="EJ794" s="13"/>
      <c r="EK794" s="13"/>
      <c r="EL794" s="13"/>
      <c r="EM794" s="13"/>
      <c r="EN794" s="13"/>
      <c r="EO794" s="13"/>
      <c r="EP794" s="13"/>
      <c r="EQ794" s="13"/>
      <c r="ER794" s="13"/>
      <c r="ES794" s="13"/>
      <c r="ET794" s="13"/>
      <c r="EU794" s="13"/>
      <c r="EV794" s="13"/>
      <c r="EW794" s="13"/>
      <c r="EX794" s="13"/>
      <c r="EY794" s="13"/>
      <c r="EZ794" s="13"/>
      <c r="FA794" s="13"/>
      <c r="FB794" s="13"/>
      <c r="FC794" s="13"/>
      <c r="FD794" s="13"/>
      <c r="FE794" s="13"/>
      <c r="FF794" s="13"/>
      <c r="FG794" s="13"/>
      <c r="FH794" s="13"/>
      <c r="FI794" s="13"/>
      <c r="FJ794" s="13"/>
      <c r="FK794" s="13"/>
      <c r="FL794" s="13"/>
      <c r="FM794" s="13"/>
      <c r="FN794" s="13"/>
      <c r="FO794" s="13"/>
      <c r="FP794" s="13"/>
      <c r="FQ794" s="13"/>
      <c r="FR794" s="13"/>
      <c r="FS794" s="13"/>
      <c r="FT794" s="13"/>
      <c r="FU794" s="13"/>
      <c r="FV794" s="13"/>
      <c r="FW794" s="13"/>
      <c r="FX794" s="13"/>
      <c r="FY794" s="13"/>
      <c r="FZ794" s="13"/>
      <c r="GA794" s="13"/>
      <c r="GB794" s="13"/>
      <c r="GC794" s="13"/>
      <c r="GD794" s="13"/>
      <c r="GE794" s="13"/>
      <c r="GF794" s="13"/>
      <c r="GG794" s="13"/>
      <c r="GH794" s="13"/>
      <c r="GI794" s="13"/>
      <c r="GJ794" s="13"/>
      <c r="GK794" s="13"/>
      <c r="GL794" s="13"/>
      <c r="GM794" s="13"/>
      <c r="GN794" s="13"/>
      <c r="GO794" s="13"/>
      <c r="GP794" s="13"/>
      <c r="GQ794" s="13"/>
      <c r="GR794" s="13"/>
      <c r="GS794" s="13"/>
      <c r="GT794" s="13"/>
      <c r="GU794" s="13"/>
      <c r="GV794" s="13"/>
      <c r="GW794" s="13"/>
      <c r="GX794" s="13"/>
      <c r="GY794" s="13"/>
      <c r="GZ794" s="13"/>
      <c r="HA794" s="13"/>
      <c r="HB794" s="13"/>
      <c r="HC794" s="13"/>
      <c r="HD794" s="13"/>
      <c r="HE794" s="13"/>
      <c r="HF794" s="13"/>
      <c r="HG794" s="13"/>
      <c r="HH794" s="13"/>
      <c r="HI794" s="13"/>
      <c r="HJ794" s="13"/>
      <c r="HK794" s="13"/>
      <c r="HL794" s="13"/>
      <c r="HM794" s="13"/>
      <c r="HN794" s="13"/>
      <c r="HO794" s="13"/>
      <c r="HP794" s="13"/>
      <c r="HQ794" s="13"/>
      <c r="HR794" s="13"/>
      <c r="HS794" s="13"/>
      <c r="HT794" s="13"/>
      <c r="HU794" s="13"/>
      <c r="HV794" s="13"/>
      <c r="HW794" s="13"/>
      <c r="HX794" s="13"/>
      <c r="HY794" s="13"/>
      <c r="HZ794" s="13"/>
      <c r="IA794" s="13"/>
      <c r="IB794" s="13"/>
      <c r="IC794" s="13"/>
      <c r="ID794" s="13"/>
      <c r="IE794" s="13"/>
      <c r="IF794" s="13"/>
      <c r="IG794" s="13"/>
      <c r="IH794" s="13"/>
      <c r="II794" s="13"/>
      <c r="IJ794" s="13"/>
      <c r="IK794" s="13"/>
      <c r="IL794" s="13"/>
      <c r="IM794" s="13"/>
      <c r="IN794" s="13"/>
      <c r="IO794" s="13"/>
      <c r="IP794" s="13"/>
      <c r="IQ794" s="13"/>
      <c r="IR794" s="13"/>
      <c r="IS794" s="13"/>
      <c r="IT794" s="13"/>
      <c r="IU794" s="13"/>
      <c r="IV794" s="13"/>
    </row>
    <row r="795" spans="1:256" s="14" customFormat="1" ht="48" customHeight="1" x14ac:dyDescent="0.25">
      <c r="A795" s="194"/>
      <c r="B795" s="350"/>
      <c r="C795" s="181"/>
      <c r="D795" s="199"/>
      <c r="E795" s="48" t="s">
        <v>536</v>
      </c>
      <c r="F795" s="79" t="s">
        <v>115</v>
      </c>
      <c r="G795" s="24" t="s">
        <v>219</v>
      </c>
      <c r="H795" s="165"/>
      <c r="I795" s="165"/>
      <c r="J795" s="165"/>
      <c r="K795" s="165"/>
      <c r="L795" s="165"/>
      <c r="M795" s="165"/>
      <c r="N795" s="175"/>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c r="EF795" s="13"/>
      <c r="EG795" s="13"/>
      <c r="EH795" s="13"/>
      <c r="EI795" s="13"/>
      <c r="EJ795" s="13"/>
      <c r="EK795" s="13"/>
      <c r="EL795" s="13"/>
      <c r="EM795" s="13"/>
      <c r="EN795" s="13"/>
      <c r="EO795" s="13"/>
      <c r="EP795" s="13"/>
      <c r="EQ795" s="13"/>
      <c r="ER795" s="13"/>
      <c r="ES795" s="13"/>
      <c r="ET795" s="13"/>
      <c r="EU795" s="13"/>
      <c r="EV795" s="13"/>
      <c r="EW795" s="13"/>
      <c r="EX795" s="13"/>
      <c r="EY795" s="13"/>
      <c r="EZ795" s="13"/>
      <c r="FA795" s="13"/>
      <c r="FB795" s="13"/>
      <c r="FC795" s="13"/>
      <c r="FD795" s="13"/>
      <c r="FE795" s="13"/>
      <c r="FF795" s="13"/>
      <c r="FG795" s="13"/>
      <c r="FH795" s="13"/>
      <c r="FI795" s="13"/>
      <c r="FJ795" s="13"/>
      <c r="FK795" s="13"/>
      <c r="FL795" s="13"/>
      <c r="FM795" s="13"/>
      <c r="FN795" s="13"/>
      <c r="FO795" s="13"/>
      <c r="FP795" s="13"/>
      <c r="FQ795" s="13"/>
      <c r="FR795" s="13"/>
      <c r="FS795" s="13"/>
      <c r="FT795" s="13"/>
      <c r="FU795" s="13"/>
      <c r="FV795" s="13"/>
      <c r="FW795" s="13"/>
      <c r="FX795" s="13"/>
      <c r="FY795" s="13"/>
      <c r="FZ795" s="13"/>
      <c r="GA795" s="13"/>
      <c r="GB795" s="13"/>
      <c r="GC795" s="13"/>
      <c r="GD795" s="13"/>
      <c r="GE795" s="13"/>
      <c r="GF795" s="13"/>
      <c r="GG795" s="13"/>
      <c r="GH795" s="13"/>
      <c r="GI795" s="13"/>
      <c r="GJ795" s="13"/>
      <c r="GK795" s="13"/>
      <c r="GL795" s="13"/>
      <c r="GM795" s="13"/>
      <c r="GN795" s="13"/>
      <c r="GO795" s="13"/>
      <c r="GP795" s="13"/>
      <c r="GQ795" s="13"/>
      <c r="GR795" s="13"/>
      <c r="GS795" s="13"/>
      <c r="GT795" s="13"/>
      <c r="GU795" s="13"/>
      <c r="GV795" s="13"/>
      <c r="GW795" s="13"/>
      <c r="GX795" s="13"/>
      <c r="GY795" s="13"/>
      <c r="GZ795" s="13"/>
      <c r="HA795" s="13"/>
      <c r="HB795" s="13"/>
      <c r="HC795" s="13"/>
      <c r="HD795" s="13"/>
      <c r="HE795" s="13"/>
      <c r="HF795" s="13"/>
      <c r="HG795" s="13"/>
      <c r="HH795" s="13"/>
      <c r="HI795" s="13"/>
      <c r="HJ795" s="13"/>
      <c r="HK795" s="13"/>
      <c r="HL795" s="13"/>
      <c r="HM795" s="13"/>
      <c r="HN795" s="13"/>
      <c r="HO795" s="13"/>
      <c r="HP795" s="13"/>
      <c r="HQ795" s="13"/>
      <c r="HR795" s="13"/>
      <c r="HS795" s="13"/>
      <c r="HT795" s="13"/>
      <c r="HU795" s="13"/>
      <c r="HV795" s="13"/>
      <c r="HW795" s="13"/>
      <c r="HX795" s="13"/>
      <c r="HY795" s="13"/>
      <c r="HZ795" s="13"/>
      <c r="IA795" s="13"/>
      <c r="IB795" s="13"/>
      <c r="IC795" s="13"/>
      <c r="ID795" s="13"/>
      <c r="IE795" s="13"/>
      <c r="IF795" s="13"/>
      <c r="IG795" s="13"/>
      <c r="IH795" s="13"/>
      <c r="II795" s="13"/>
      <c r="IJ795" s="13"/>
      <c r="IK795" s="13"/>
      <c r="IL795" s="13"/>
      <c r="IM795" s="13"/>
      <c r="IN795" s="13"/>
      <c r="IO795" s="13"/>
      <c r="IP795" s="13"/>
      <c r="IQ795" s="13"/>
      <c r="IR795" s="13"/>
      <c r="IS795" s="13"/>
      <c r="IT795" s="13"/>
      <c r="IU795" s="13"/>
      <c r="IV795" s="13"/>
    </row>
    <row r="796" spans="1:256" s="14" customFormat="1" ht="89.45" customHeight="1" x14ac:dyDescent="0.25">
      <c r="A796" s="194"/>
      <c r="B796" s="350"/>
      <c r="C796" s="195" t="s">
        <v>1272</v>
      </c>
      <c r="D796" s="177" t="s">
        <v>134</v>
      </c>
      <c r="E796" s="125" t="s">
        <v>1441</v>
      </c>
      <c r="F796" s="130" t="s">
        <v>115</v>
      </c>
      <c r="G796" s="24" t="s">
        <v>193</v>
      </c>
      <c r="H796" s="165">
        <v>67819.399999999994</v>
      </c>
      <c r="I796" s="165">
        <v>67468.100000000006</v>
      </c>
      <c r="J796" s="165">
        <v>11893.6</v>
      </c>
      <c r="K796" s="165">
        <v>0</v>
      </c>
      <c r="L796" s="165">
        <v>0</v>
      </c>
      <c r="M796" s="165">
        <v>0</v>
      </c>
      <c r="N796" s="173" t="s">
        <v>1153</v>
      </c>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c r="EB796" s="13"/>
      <c r="EC796" s="13"/>
      <c r="ED796" s="13"/>
      <c r="EE796" s="13"/>
      <c r="EF796" s="13"/>
      <c r="EG796" s="13"/>
      <c r="EH796" s="13"/>
      <c r="EI796" s="13"/>
      <c r="EJ796" s="13"/>
      <c r="EK796" s="13"/>
      <c r="EL796" s="13"/>
      <c r="EM796" s="13"/>
      <c r="EN796" s="13"/>
      <c r="EO796" s="13"/>
      <c r="EP796" s="13"/>
      <c r="EQ796" s="13"/>
      <c r="ER796" s="13"/>
      <c r="ES796" s="13"/>
      <c r="ET796" s="13"/>
      <c r="EU796" s="13"/>
      <c r="EV796" s="13"/>
      <c r="EW796" s="13"/>
      <c r="EX796" s="13"/>
      <c r="EY796" s="13"/>
      <c r="EZ796" s="13"/>
      <c r="FA796" s="13"/>
      <c r="FB796" s="13"/>
      <c r="FC796" s="13"/>
      <c r="FD796" s="13"/>
      <c r="FE796" s="13"/>
      <c r="FF796" s="13"/>
      <c r="FG796" s="13"/>
      <c r="FH796" s="13"/>
      <c r="FI796" s="13"/>
      <c r="FJ796" s="13"/>
      <c r="FK796" s="13"/>
      <c r="FL796" s="13"/>
      <c r="FM796" s="13"/>
      <c r="FN796" s="13"/>
      <c r="FO796" s="13"/>
      <c r="FP796" s="13"/>
      <c r="FQ796" s="13"/>
      <c r="FR796" s="13"/>
      <c r="FS796" s="13"/>
      <c r="FT796" s="13"/>
      <c r="FU796" s="13"/>
      <c r="FV796" s="13"/>
      <c r="FW796" s="13"/>
      <c r="FX796" s="13"/>
      <c r="FY796" s="13"/>
      <c r="FZ796" s="13"/>
      <c r="GA796" s="13"/>
      <c r="GB796" s="13"/>
      <c r="GC796" s="13"/>
      <c r="GD796" s="13"/>
      <c r="GE796" s="13"/>
      <c r="GF796" s="13"/>
      <c r="GG796" s="13"/>
      <c r="GH796" s="13"/>
      <c r="GI796" s="13"/>
      <c r="GJ796" s="13"/>
      <c r="GK796" s="13"/>
      <c r="GL796" s="13"/>
      <c r="GM796" s="13"/>
      <c r="GN796" s="13"/>
      <c r="GO796" s="13"/>
      <c r="GP796" s="13"/>
      <c r="GQ796" s="13"/>
      <c r="GR796" s="13"/>
      <c r="GS796" s="13"/>
      <c r="GT796" s="13"/>
      <c r="GU796" s="13"/>
      <c r="GV796" s="13"/>
      <c r="GW796" s="13"/>
      <c r="GX796" s="13"/>
      <c r="GY796" s="13"/>
      <c r="GZ796" s="13"/>
      <c r="HA796" s="13"/>
      <c r="HB796" s="13"/>
      <c r="HC796" s="13"/>
      <c r="HD796" s="13"/>
      <c r="HE796" s="13"/>
      <c r="HF796" s="13"/>
      <c r="HG796" s="13"/>
      <c r="HH796" s="13"/>
      <c r="HI796" s="13"/>
      <c r="HJ796" s="13"/>
      <c r="HK796" s="13"/>
      <c r="HL796" s="13"/>
      <c r="HM796" s="13"/>
      <c r="HN796" s="13"/>
      <c r="HO796" s="13"/>
      <c r="HP796" s="13"/>
      <c r="HQ796" s="13"/>
      <c r="HR796" s="13"/>
      <c r="HS796" s="13"/>
      <c r="HT796" s="13"/>
      <c r="HU796" s="13"/>
      <c r="HV796" s="13"/>
      <c r="HW796" s="13"/>
      <c r="HX796" s="13"/>
      <c r="HY796" s="13"/>
      <c r="HZ796" s="13"/>
      <c r="IA796" s="13"/>
      <c r="IB796" s="13"/>
      <c r="IC796" s="13"/>
      <c r="ID796" s="13"/>
      <c r="IE796" s="13"/>
      <c r="IF796" s="13"/>
      <c r="IG796" s="13"/>
      <c r="IH796" s="13"/>
      <c r="II796" s="13"/>
      <c r="IJ796" s="13"/>
      <c r="IK796" s="13"/>
      <c r="IL796" s="13"/>
      <c r="IM796" s="13"/>
      <c r="IN796" s="13"/>
      <c r="IO796" s="13"/>
      <c r="IP796" s="13"/>
      <c r="IQ796" s="13"/>
      <c r="IR796" s="13"/>
      <c r="IS796" s="13"/>
      <c r="IT796" s="13"/>
      <c r="IU796" s="13"/>
      <c r="IV796" s="13"/>
    </row>
    <row r="797" spans="1:256" s="14" customFormat="1" ht="48" customHeight="1" x14ac:dyDescent="0.25">
      <c r="A797" s="194"/>
      <c r="B797" s="350"/>
      <c r="C797" s="195"/>
      <c r="D797" s="177"/>
      <c r="E797" s="125" t="s">
        <v>1139</v>
      </c>
      <c r="F797" s="79" t="s">
        <v>115</v>
      </c>
      <c r="G797" s="79" t="s">
        <v>1140</v>
      </c>
      <c r="H797" s="165"/>
      <c r="I797" s="165"/>
      <c r="J797" s="165"/>
      <c r="K797" s="165"/>
      <c r="L797" s="165"/>
      <c r="M797" s="165"/>
      <c r="N797" s="175"/>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c r="EB797" s="13"/>
      <c r="EC797" s="13"/>
      <c r="ED797" s="13"/>
      <c r="EE797" s="13"/>
      <c r="EF797" s="13"/>
      <c r="EG797" s="13"/>
      <c r="EH797" s="13"/>
      <c r="EI797" s="13"/>
      <c r="EJ797" s="13"/>
      <c r="EK797" s="13"/>
      <c r="EL797" s="13"/>
      <c r="EM797" s="13"/>
      <c r="EN797" s="13"/>
      <c r="EO797" s="13"/>
      <c r="EP797" s="13"/>
      <c r="EQ797" s="13"/>
      <c r="ER797" s="13"/>
      <c r="ES797" s="13"/>
      <c r="ET797" s="13"/>
      <c r="EU797" s="13"/>
      <c r="EV797" s="13"/>
      <c r="EW797" s="13"/>
      <c r="EX797" s="13"/>
      <c r="EY797" s="13"/>
      <c r="EZ797" s="13"/>
      <c r="FA797" s="13"/>
      <c r="FB797" s="13"/>
      <c r="FC797" s="13"/>
      <c r="FD797" s="13"/>
      <c r="FE797" s="13"/>
      <c r="FF797" s="13"/>
      <c r="FG797" s="13"/>
      <c r="FH797" s="13"/>
      <c r="FI797" s="13"/>
      <c r="FJ797" s="13"/>
      <c r="FK797" s="13"/>
      <c r="FL797" s="13"/>
      <c r="FM797" s="13"/>
      <c r="FN797" s="13"/>
      <c r="FO797" s="13"/>
      <c r="FP797" s="13"/>
      <c r="FQ797" s="13"/>
      <c r="FR797" s="13"/>
      <c r="FS797" s="13"/>
      <c r="FT797" s="13"/>
      <c r="FU797" s="13"/>
      <c r="FV797" s="13"/>
      <c r="FW797" s="13"/>
      <c r="FX797" s="13"/>
      <c r="FY797" s="13"/>
      <c r="FZ797" s="13"/>
      <c r="GA797" s="13"/>
      <c r="GB797" s="13"/>
      <c r="GC797" s="13"/>
      <c r="GD797" s="13"/>
      <c r="GE797" s="13"/>
      <c r="GF797" s="13"/>
      <c r="GG797" s="13"/>
      <c r="GH797" s="13"/>
      <c r="GI797" s="13"/>
      <c r="GJ797" s="13"/>
      <c r="GK797" s="13"/>
      <c r="GL797" s="13"/>
      <c r="GM797" s="13"/>
      <c r="GN797" s="13"/>
      <c r="GO797" s="13"/>
      <c r="GP797" s="13"/>
      <c r="GQ797" s="13"/>
      <c r="GR797" s="13"/>
      <c r="GS797" s="13"/>
      <c r="GT797" s="13"/>
      <c r="GU797" s="13"/>
      <c r="GV797" s="13"/>
      <c r="GW797" s="13"/>
      <c r="GX797" s="13"/>
      <c r="GY797" s="13"/>
      <c r="GZ797" s="13"/>
      <c r="HA797" s="13"/>
      <c r="HB797" s="13"/>
      <c r="HC797" s="13"/>
      <c r="HD797" s="13"/>
      <c r="HE797" s="13"/>
      <c r="HF797" s="13"/>
      <c r="HG797" s="13"/>
      <c r="HH797" s="13"/>
      <c r="HI797" s="13"/>
      <c r="HJ797" s="13"/>
      <c r="HK797" s="13"/>
      <c r="HL797" s="13"/>
      <c r="HM797" s="13"/>
      <c r="HN797" s="13"/>
      <c r="HO797" s="13"/>
      <c r="HP797" s="13"/>
      <c r="HQ797" s="13"/>
      <c r="HR797" s="13"/>
      <c r="HS797" s="13"/>
      <c r="HT797" s="13"/>
      <c r="HU797" s="13"/>
      <c r="HV797" s="13"/>
      <c r="HW797" s="13"/>
      <c r="HX797" s="13"/>
      <c r="HY797" s="13"/>
      <c r="HZ797" s="13"/>
      <c r="IA797" s="13"/>
      <c r="IB797" s="13"/>
      <c r="IC797" s="13"/>
      <c r="ID797" s="13"/>
      <c r="IE797" s="13"/>
      <c r="IF797" s="13"/>
      <c r="IG797" s="13"/>
      <c r="IH797" s="13"/>
      <c r="II797" s="13"/>
      <c r="IJ797" s="13"/>
      <c r="IK797" s="13"/>
      <c r="IL797" s="13"/>
      <c r="IM797" s="13"/>
      <c r="IN797" s="13"/>
      <c r="IO797" s="13"/>
      <c r="IP797" s="13"/>
      <c r="IQ797" s="13"/>
      <c r="IR797" s="13"/>
      <c r="IS797" s="13"/>
      <c r="IT797" s="13"/>
      <c r="IU797" s="13"/>
      <c r="IV797" s="13"/>
    </row>
    <row r="798" spans="1:256" s="14" customFormat="1" ht="48" customHeight="1" x14ac:dyDescent="0.25">
      <c r="A798" s="194"/>
      <c r="B798" s="350"/>
      <c r="C798" s="180" t="s">
        <v>1273</v>
      </c>
      <c r="D798" s="198" t="s">
        <v>1149</v>
      </c>
      <c r="E798" s="125" t="s">
        <v>533</v>
      </c>
      <c r="F798" s="79" t="s">
        <v>115</v>
      </c>
      <c r="G798" s="144" t="s">
        <v>1446</v>
      </c>
      <c r="H798" s="165">
        <v>82867.899999999994</v>
      </c>
      <c r="I798" s="165">
        <v>82867.5</v>
      </c>
      <c r="J798" s="165">
        <v>0</v>
      </c>
      <c r="K798" s="165">
        <v>0</v>
      </c>
      <c r="L798" s="165">
        <v>0</v>
      </c>
      <c r="M798" s="165">
        <v>0</v>
      </c>
      <c r="N798" s="173" t="s">
        <v>1150</v>
      </c>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3"/>
      <c r="EV798" s="13"/>
      <c r="EW798" s="13"/>
      <c r="EX798" s="13"/>
      <c r="EY798" s="13"/>
      <c r="EZ798" s="13"/>
      <c r="FA798" s="13"/>
      <c r="FB798" s="13"/>
      <c r="FC798" s="13"/>
      <c r="FD798" s="13"/>
      <c r="FE798" s="13"/>
      <c r="FF798" s="13"/>
      <c r="FG798" s="13"/>
      <c r="FH798" s="13"/>
      <c r="FI798" s="13"/>
      <c r="FJ798" s="13"/>
      <c r="FK798" s="13"/>
      <c r="FL798" s="13"/>
      <c r="FM798" s="13"/>
      <c r="FN798" s="13"/>
      <c r="FO798" s="13"/>
      <c r="FP798" s="13"/>
      <c r="FQ798" s="13"/>
      <c r="FR798" s="13"/>
      <c r="FS798" s="13"/>
      <c r="FT798" s="13"/>
      <c r="FU798" s="13"/>
      <c r="FV798" s="13"/>
      <c r="FW798" s="13"/>
      <c r="FX798" s="13"/>
      <c r="FY798" s="13"/>
      <c r="FZ798" s="13"/>
      <c r="GA798" s="13"/>
      <c r="GB798" s="13"/>
      <c r="GC798" s="13"/>
      <c r="GD798" s="13"/>
      <c r="GE798" s="13"/>
      <c r="GF798" s="13"/>
      <c r="GG798" s="13"/>
      <c r="GH798" s="13"/>
      <c r="GI798" s="13"/>
      <c r="GJ798" s="13"/>
      <c r="GK798" s="13"/>
      <c r="GL798" s="13"/>
      <c r="GM798" s="13"/>
      <c r="GN798" s="13"/>
      <c r="GO798" s="13"/>
      <c r="GP798" s="13"/>
      <c r="GQ798" s="13"/>
      <c r="GR798" s="13"/>
      <c r="GS798" s="13"/>
      <c r="GT798" s="13"/>
      <c r="GU798" s="13"/>
      <c r="GV798" s="13"/>
      <c r="GW798" s="13"/>
      <c r="GX798" s="13"/>
      <c r="GY798" s="13"/>
      <c r="GZ798" s="13"/>
      <c r="HA798" s="13"/>
      <c r="HB798" s="13"/>
      <c r="HC798" s="13"/>
      <c r="HD798" s="13"/>
      <c r="HE798" s="13"/>
      <c r="HF798" s="13"/>
      <c r="HG798" s="13"/>
      <c r="HH798" s="13"/>
      <c r="HI798" s="13"/>
      <c r="HJ798" s="13"/>
      <c r="HK798" s="13"/>
      <c r="HL798" s="13"/>
      <c r="HM798" s="13"/>
      <c r="HN798" s="13"/>
      <c r="HO798" s="13"/>
      <c r="HP798" s="13"/>
      <c r="HQ798" s="13"/>
      <c r="HR798" s="13"/>
      <c r="HS798" s="13"/>
      <c r="HT798" s="13"/>
      <c r="HU798" s="13"/>
      <c r="HV798" s="13"/>
      <c r="HW798" s="13"/>
      <c r="HX798" s="13"/>
      <c r="HY798" s="13"/>
      <c r="HZ798" s="13"/>
      <c r="IA798" s="13"/>
      <c r="IB798" s="13"/>
      <c r="IC798" s="13"/>
      <c r="ID798" s="13"/>
      <c r="IE798" s="13"/>
      <c r="IF798" s="13"/>
      <c r="IG798" s="13"/>
      <c r="IH798" s="13"/>
      <c r="II798" s="13"/>
      <c r="IJ798" s="13"/>
      <c r="IK798" s="13"/>
      <c r="IL798" s="13"/>
      <c r="IM798" s="13"/>
      <c r="IN798" s="13"/>
      <c r="IO798" s="13"/>
      <c r="IP798" s="13"/>
      <c r="IQ798" s="13"/>
      <c r="IR798" s="13"/>
      <c r="IS798" s="13"/>
      <c r="IT798" s="13"/>
      <c r="IU798" s="13"/>
      <c r="IV798" s="13"/>
    </row>
    <row r="799" spans="1:256" s="14" customFormat="1" ht="48" customHeight="1" x14ac:dyDescent="0.25">
      <c r="A799" s="194"/>
      <c r="B799" s="350"/>
      <c r="C799" s="196"/>
      <c r="D799" s="210"/>
      <c r="E799" s="125" t="s">
        <v>1138</v>
      </c>
      <c r="F799" s="79" t="s">
        <v>115</v>
      </c>
      <c r="G799" s="79" t="s">
        <v>569</v>
      </c>
      <c r="H799" s="165"/>
      <c r="I799" s="165"/>
      <c r="J799" s="165"/>
      <c r="K799" s="165"/>
      <c r="L799" s="165"/>
      <c r="M799" s="165"/>
      <c r="N799" s="174"/>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c r="EB799" s="13"/>
      <c r="EC799" s="13"/>
      <c r="ED799" s="13"/>
      <c r="EE799" s="13"/>
      <c r="EF799" s="13"/>
      <c r="EG799" s="13"/>
      <c r="EH799" s="13"/>
      <c r="EI799" s="13"/>
      <c r="EJ799" s="13"/>
      <c r="EK799" s="13"/>
      <c r="EL799" s="13"/>
      <c r="EM799" s="13"/>
      <c r="EN799" s="13"/>
      <c r="EO799" s="13"/>
      <c r="EP799" s="13"/>
      <c r="EQ799" s="13"/>
      <c r="ER799" s="13"/>
      <c r="ES799" s="13"/>
      <c r="ET799" s="13"/>
      <c r="EU799" s="13"/>
      <c r="EV799" s="13"/>
      <c r="EW799" s="13"/>
      <c r="EX799" s="13"/>
      <c r="EY799" s="13"/>
      <c r="EZ799" s="13"/>
      <c r="FA799" s="13"/>
      <c r="FB799" s="13"/>
      <c r="FC799" s="13"/>
      <c r="FD799" s="13"/>
      <c r="FE799" s="13"/>
      <c r="FF799" s="13"/>
      <c r="FG799" s="13"/>
      <c r="FH799" s="13"/>
      <c r="FI799" s="13"/>
      <c r="FJ799" s="13"/>
      <c r="FK799" s="13"/>
      <c r="FL799" s="13"/>
      <c r="FM799" s="13"/>
      <c r="FN799" s="13"/>
      <c r="FO799" s="13"/>
      <c r="FP799" s="13"/>
      <c r="FQ799" s="13"/>
      <c r="FR799" s="13"/>
      <c r="FS799" s="13"/>
      <c r="FT799" s="13"/>
      <c r="FU799" s="13"/>
      <c r="FV799" s="13"/>
      <c r="FW799" s="13"/>
      <c r="FX799" s="13"/>
      <c r="FY799" s="13"/>
      <c r="FZ799" s="13"/>
      <c r="GA799" s="13"/>
      <c r="GB799" s="13"/>
      <c r="GC799" s="13"/>
      <c r="GD799" s="13"/>
      <c r="GE799" s="13"/>
      <c r="GF799" s="13"/>
      <c r="GG799" s="13"/>
      <c r="GH799" s="13"/>
      <c r="GI799" s="13"/>
      <c r="GJ799" s="13"/>
      <c r="GK799" s="13"/>
      <c r="GL799" s="13"/>
      <c r="GM799" s="13"/>
      <c r="GN799" s="13"/>
      <c r="GO799" s="13"/>
      <c r="GP799" s="13"/>
      <c r="GQ799" s="13"/>
      <c r="GR799" s="13"/>
      <c r="GS799" s="13"/>
      <c r="GT799" s="13"/>
      <c r="GU799" s="13"/>
      <c r="GV799" s="13"/>
      <c r="GW799" s="13"/>
      <c r="GX799" s="13"/>
      <c r="GY799" s="13"/>
      <c r="GZ799" s="13"/>
      <c r="HA799" s="13"/>
      <c r="HB799" s="13"/>
      <c r="HC799" s="13"/>
      <c r="HD799" s="13"/>
      <c r="HE799" s="13"/>
      <c r="HF799" s="13"/>
      <c r="HG799" s="13"/>
      <c r="HH799" s="13"/>
      <c r="HI799" s="13"/>
      <c r="HJ799" s="13"/>
      <c r="HK799" s="13"/>
      <c r="HL799" s="13"/>
      <c r="HM799" s="13"/>
      <c r="HN799" s="13"/>
      <c r="HO799" s="13"/>
      <c r="HP799" s="13"/>
      <c r="HQ799" s="13"/>
      <c r="HR799" s="13"/>
      <c r="HS799" s="13"/>
      <c r="HT799" s="13"/>
      <c r="HU799" s="13"/>
      <c r="HV799" s="13"/>
      <c r="HW799" s="13"/>
      <c r="HX799" s="13"/>
      <c r="HY799" s="13"/>
      <c r="HZ799" s="13"/>
      <c r="IA799" s="13"/>
      <c r="IB799" s="13"/>
      <c r="IC799" s="13"/>
      <c r="ID799" s="13"/>
      <c r="IE799" s="13"/>
      <c r="IF799" s="13"/>
      <c r="IG799" s="13"/>
      <c r="IH799" s="13"/>
      <c r="II799" s="13"/>
      <c r="IJ799" s="13"/>
      <c r="IK799" s="13"/>
      <c r="IL799" s="13"/>
      <c r="IM799" s="13"/>
      <c r="IN799" s="13"/>
      <c r="IO799" s="13"/>
      <c r="IP799" s="13"/>
      <c r="IQ799" s="13"/>
      <c r="IR799" s="13"/>
      <c r="IS799" s="13"/>
      <c r="IT799" s="13"/>
      <c r="IU799" s="13"/>
      <c r="IV799" s="13"/>
    </row>
    <row r="800" spans="1:256" s="14" customFormat="1" ht="48" customHeight="1" x14ac:dyDescent="0.25">
      <c r="A800" s="194"/>
      <c r="B800" s="350"/>
      <c r="C800" s="181"/>
      <c r="D800" s="199"/>
      <c r="E800" s="83" t="s">
        <v>1151</v>
      </c>
      <c r="F800" s="79" t="s">
        <v>115</v>
      </c>
      <c r="G800" s="115" t="s">
        <v>1152</v>
      </c>
      <c r="H800" s="165"/>
      <c r="I800" s="165"/>
      <c r="J800" s="165"/>
      <c r="K800" s="165"/>
      <c r="L800" s="165"/>
      <c r="M800" s="165"/>
      <c r="N800" s="175"/>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c r="EB800" s="13"/>
      <c r="EC800" s="13"/>
      <c r="ED800" s="13"/>
      <c r="EE800" s="13"/>
      <c r="EF800" s="13"/>
      <c r="EG800" s="13"/>
      <c r="EH800" s="13"/>
      <c r="EI800" s="13"/>
      <c r="EJ800" s="13"/>
      <c r="EK800" s="13"/>
      <c r="EL800" s="13"/>
      <c r="EM800" s="13"/>
      <c r="EN800" s="13"/>
      <c r="EO800" s="13"/>
      <c r="EP800" s="13"/>
      <c r="EQ800" s="13"/>
      <c r="ER800" s="13"/>
      <c r="ES800" s="13"/>
      <c r="ET800" s="13"/>
      <c r="EU800" s="13"/>
      <c r="EV800" s="13"/>
      <c r="EW800" s="13"/>
      <c r="EX800" s="13"/>
      <c r="EY800" s="13"/>
      <c r="EZ800" s="13"/>
      <c r="FA800" s="13"/>
      <c r="FB800" s="13"/>
      <c r="FC800" s="13"/>
      <c r="FD800" s="13"/>
      <c r="FE800" s="13"/>
      <c r="FF800" s="13"/>
      <c r="FG800" s="13"/>
      <c r="FH800" s="13"/>
      <c r="FI800" s="13"/>
      <c r="FJ800" s="13"/>
      <c r="FK800" s="13"/>
      <c r="FL800" s="13"/>
      <c r="FM800" s="13"/>
      <c r="FN800" s="13"/>
      <c r="FO800" s="13"/>
      <c r="FP800" s="13"/>
      <c r="FQ800" s="13"/>
      <c r="FR800" s="13"/>
      <c r="FS800" s="13"/>
      <c r="FT800" s="13"/>
      <c r="FU800" s="13"/>
      <c r="FV800" s="13"/>
      <c r="FW800" s="13"/>
      <c r="FX800" s="13"/>
      <c r="FY800" s="13"/>
      <c r="FZ800" s="13"/>
      <c r="GA800" s="13"/>
      <c r="GB800" s="13"/>
      <c r="GC800" s="13"/>
      <c r="GD800" s="13"/>
      <c r="GE800" s="13"/>
      <c r="GF800" s="13"/>
      <c r="GG800" s="13"/>
      <c r="GH800" s="13"/>
      <c r="GI800" s="13"/>
      <c r="GJ800" s="13"/>
      <c r="GK800" s="13"/>
      <c r="GL800" s="13"/>
      <c r="GM800" s="13"/>
      <c r="GN800" s="13"/>
      <c r="GO800" s="13"/>
      <c r="GP800" s="13"/>
      <c r="GQ800" s="13"/>
      <c r="GR800" s="13"/>
      <c r="GS800" s="13"/>
      <c r="GT800" s="13"/>
      <c r="GU800" s="13"/>
      <c r="GV800" s="13"/>
      <c r="GW800" s="13"/>
      <c r="GX800" s="13"/>
      <c r="GY800" s="13"/>
      <c r="GZ800" s="13"/>
      <c r="HA800" s="13"/>
      <c r="HB800" s="13"/>
      <c r="HC800" s="13"/>
      <c r="HD800" s="13"/>
      <c r="HE800" s="13"/>
      <c r="HF800" s="13"/>
      <c r="HG800" s="13"/>
      <c r="HH800" s="13"/>
      <c r="HI800" s="13"/>
      <c r="HJ800" s="13"/>
      <c r="HK800" s="13"/>
      <c r="HL800" s="13"/>
      <c r="HM800" s="13"/>
      <c r="HN800" s="13"/>
      <c r="HO800" s="13"/>
      <c r="HP800" s="13"/>
      <c r="HQ800" s="13"/>
      <c r="HR800" s="13"/>
      <c r="HS800" s="13"/>
      <c r="HT800" s="13"/>
      <c r="HU800" s="13"/>
      <c r="HV800" s="13"/>
      <c r="HW800" s="13"/>
      <c r="HX800" s="13"/>
      <c r="HY800" s="13"/>
      <c r="HZ800" s="13"/>
      <c r="IA800" s="13"/>
      <c r="IB800" s="13"/>
      <c r="IC800" s="13"/>
      <c r="ID800" s="13"/>
      <c r="IE800" s="13"/>
      <c r="IF800" s="13"/>
      <c r="IG800" s="13"/>
      <c r="IH800" s="13"/>
      <c r="II800" s="13"/>
      <c r="IJ800" s="13"/>
      <c r="IK800" s="13"/>
      <c r="IL800" s="13"/>
      <c r="IM800" s="13"/>
      <c r="IN800" s="13"/>
      <c r="IO800" s="13"/>
      <c r="IP800" s="13"/>
      <c r="IQ800" s="13"/>
      <c r="IR800" s="13"/>
      <c r="IS800" s="13"/>
      <c r="IT800" s="13"/>
      <c r="IU800" s="13"/>
      <c r="IV800" s="13"/>
    </row>
    <row r="801" spans="1:256" s="14" customFormat="1" ht="108.75" customHeight="1" x14ac:dyDescent="0.25">
      <c r="A801" s="167"/>
      <c r="B801" s="205"/>
      <c r="C801" s="115" t="s">
        <v>1274</v>
      </c>
      <c r="D801" s="114" t="s">
        <v>107</v>
      </c>
      <c r="E801" s="125" t="s">
        <v>533</v>
      </c>
      <c r="F801" s="79" t="s">
        <v>115</v>
      </c>
      <c r="G801" s="144" t="s">
        <v>1446</v>
      </c>
      <c r="H801" s="113">
        <f>32456.8+212+1663.8</f>
        <v>34332.6</v>
      </c>
      <c r="I801" s="113">
        <f>32456.8+212+1483.9</f>
        <v>34152.699999999997</v>
      </c>
      <c r="J801" s="113">
        <f>10359.4+375.3</f>
        <v>10734.699999999999</v>
      </c>
      <c r="K801" s="113">
        <v>0</v>
      </c>
      <c r="L801" s="113">
        <v>0</v>
      </c>
      <c r="M801" s="113">
        <v>0</v>
      </c>
      <c r="N801" s="80" t="s">
        <v>1148</v>
      </c>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c r="EB801" s="13"/>
      <c r="EC801" s="13"/>
      <c r="ED801" s="13"/>
      <c r="EE801" s="13"/>
      <c r="EF801" s="13"/>
      <c r="EG801" s="13"/>
      <c r="EH801" s="13"/>
      <c r="EI801" s="13"/>
      <c r="EJ801" s="13"/>
      <c r="EK801" s="13"/>
      <c r="EL801" s="13"/>
      <c r="EM801" s="13"/>
      <c r="EN801" s="13"/>
      <c r="EO801" s="13"/>
      <c r="EP801" s="13"/>
      <c r="EQ801" s="13"/>
      <c r="ER801" s="13"/>
      <c r="ES801" s="13"/>
      <c r="ET801" s="13"/>
      <c r="EU801" s="13"/>
      <c r="EV801" s="13"/>
      <c r="EW801" s="13"/>
      <c r="EX801" s="13"/>
      <c r="EY801" s="13"/>
      <c r="EZ801" s="13"/>
      <c r="FA801" s="13"/>
      <c r="FB801" s="13"/>
      <c r="FC801" s="13"/>
      <c r="FD801" s="13"/>
      <c r="FE801" s="13"/>
      <c r="FF801" s="13"/>
      <c r="FG801" s="13"/>
      <c r="FH801" s="13"/>
      <c r="FI801" s="13"/>
      <c r="FJ801" s="13"/>
      <c r="FK801" s="13"/>
      <c r="FL801" s="13"/>
      <c r="FM801" s="13"/>
      <c r="FN801" s="13"/>
      <c r="FO801" s="13"/>
      <c r="FP801" s="13"/>
      <c r="FQ801" s="13"/>
      <c r="FR801" s="13"/>
      <c r="FS801" s="13"/>
      <c r="FT801" s="13"/>
      <c r="FU801" s="13"/>
      <c r="FV801" s="13"/>
      <c r="FW801" s="13"/>
      <c r="FX801" s="13"/>
      <c r="FY801" s="13"/>
      <c r="FZ801" s="13"/>
      <c r="GA801" s="13"/>
      <c r="GB801" s="13"/>
      <c r="GC801" s="13"/>
      <c r="GD801" s="13"/>
      <c r="GE801" s="13"/>
      <c r="GF801" s="13"/>
      <c r="GG801" s="13"/>
      <c r="GH801" s="13"/>
      <c r="GI801" s="13"/>
      <c r="GJ801" s="13"/>
      <c r="GK801" s="13"/>
      <c r="GL801" s="13"/>
      <c r="GM801" s="13"/>
      <c r="GN801" s="13"/>
      <c r="GO801" s="13"/>
      <c r="GP801" s="13"/>
      <c r="GQ801" s="13"/>
      <c r="GR801" s="13"/>
      <c r="GS801" s="13"/>
      <c r="GT801" s="13"/>
      <c r="GU801" s="13"/>
      <c r="GV801" s="13"/>
      <c r="GW801" s="13"/>
      <c r="GX801" s="13"/>
      <c r="GY801" s="13"/>
      <c r="GZ801" s="13"/>
      <c r="HA801" s="13"/>
      <c r="HB801" s="13"/>
      <c r="HC801" s="13"/>
      <c r="HD801" s="13"/>
      <c r="HE801" s="13"/>
      <c r="HF801" s="13"/>
      <c r="HG801" s="13"/>
      <c r="HH801" s="13"/>
      <c r="HI801" s="13"/>
      <c r="HJ801" s="13"/>
      <c r="HK801" s="13"/>
      <c r="HL801" s="13"/>
      <c r="HM801" s="13"/>
      <c r="HN801" s="13"/>
      <c r="HO801" s="13"/>
      <c r="HP801" s="13"/>
      <c r="HQ801" s="13"/>
      <c r="HR801" s="13"/>
      <c r="HS801" s="13"/>
      <c r="HT801" s="13"/>
      <c r="HU801" s="13"/>
      <c r="HV801" s="13"/>
      <c r="HW801" s="13"/>
      <c r="HX801" s="13"/>
      <c r="HY801" s="13"/>
      <c r="HZ801" s="13"/>
      <c r="IA801" s="13"/>
      <c r="IB801" s="13"/>
      <c r="IC801" s="13"/>
      <c r="ID801" s="13"/>
      <c r="IE801" s="13"/>
      <c r="IF801" s="13"/>
      <c r="IG801" s="13"/>
      <c r="IH801" s="13"/>
      <c r="II801" s="13"/>
      <c r="IJ801" s="13"/>
      <c r="IK801" s="13"/>
      <c r="IL801" s="13"/>
      <c r="IM801" s="13"/>
      <c r="IN801" s="13"/>
      <c r="IO801" s="13"/>
      <c r="IP801" s="13"/>
      <c r="IQ801" s="13"/>
      <c r="IR801" s="13"/>
      <c r="IS801" s="13"/>
      <c r="IT801" s="13"/>
      <c r="IU801" s="13"/>
      <c r="IV801" s="13"/>
    </row>
    <row r="802" spans="1:256" s="14" customFormat="1" ht="66.75" customHeight="1" x14ac:dyDescent="0.25">
      <c r="A802" s="166" t="s">
        <v>1288</v>
      </c>
      <c r="B802" s="303" t="s">
        <v>863</v>
      </c>
      <c r="C802" s="180" t="s">
        <v>862</v>
      </c>
      <c r="D802" s="198" t="s">
        <v>98</v>
      </c>
      <c r="E802" s="109" t="s">
        <v>141</v>
      </c>
      <c r="F802" s="152" t="s">
        <v>115</v>
      </c>
      <c r="G802" s="152" t="s">
        <v>504</v>
      </c>
      <c r="H802" s="168">
        <v>1833</v>
      </c>
      <c r="I802" s="168">
        <v>1833</v>
      </c>
      <c r="J802" s="168">
        <v>1833</v>
      </c>
      <c r="K802" s="168">
        <v>1873.5</v>
      </c>
      <c r="L802" s="168">
        <v>1873.5</v>
      </c>
      <c r="M802" s="168">
        <v>1873.5</v>
      </c>
      <c r="N802" s="173" t="s">
        <v>542</v>
      </c>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c r="EB802" s="13"/>
      <c r="EC802" s="13"/>
      <c r="ED802" s="13"/>
      <c r="EE802" s="13"/>
      <c r="EF802" s="13"/>
      <c r="EG802" s="13"/>
      <c r="EH802" s="13"/>
      <c r="EI802" s="13"/>
      <c r="EJ802" s="13"/>
      <c r="EK802" s="13"/>
      <c r="EL802" s="13"/>
      <c r="EM802" s="13"/>
      <c r="EN802" s="13"/>
      <c r="EO802" s="13"/>
      <c r="EP802" s="13"/>
      <c r="EQ802" s="13"/>
      <c r="ER802" s="13"/>
      <c r="ES802" s="13"/>
      <c r="ET802" s="13"/>
      <c r="EU802" s="13"/>
      <c r="EV802" s="13"/>
      <c r="EW802" s="13"/>
      <c r="EX802" s="13"/>
      <c r="EY802" s="13"/>
      <c r="EZ802" s="13"/>
      <c r="FA802" s="13"/>
      <c r="FB802" s="13"/>
      <c r="FC802" s="13"/>
      <c r="FD802" s="13"/>
      <c r="FE802" s="13"/>
      <c r="FF802" s="13"/>
      <c r="FG802" s="13"/>
      <c r="FH802" s="13"/>
      <c r="FI802" s="13"/>
      <c r="FJ802" s="13"/>
      <c r="FK802" s="13"/>
      <c r="FL802" s="13"/>
      <c r="FM802" s="13"/>
      <c r="FN802" s="13"/>
      <c r="FO802" s="13"/>
      <c r="FP802" s="13"/>
      <c r="FQ802" s="13"/>
      <c r="FR802" s="13"/>
      <c r="FS802" s="13"/>
      <c r="FT802" s="13"/>
      <c r="FU802" s="13"/>
      <c r="FV802" s="13"/>
      <c r="FW802" s="13"/>
      <c r="FX802" s="13"/>
      <c r="FY802" s="13"/>
      <c r="FZ802" s="13"/>
      <c r="GA802" s="13"/>
      <c r="GB802" s="13"/>
      <c r="GC802" s="13"/>
      <c r="GD802" s="13"/>
      <c r="GE802" s="13"/>
      <c r="GF802" s="13"/>
      <c r="GG802" s="13"/>
      <c r="GH802" s="13"/>
      <c r="GI802" s="13"/>
      <c r="GJ802" s="13"/>
      <c r="GK802" s="13"/>
      <c r="GL802" s="13"/>
      <c r="GM802" s="13"/>
      <c r="GN802" s="13"/>
      <c r="GO802" s="13"/>
      <c r="GP802" s="13"/>
      <c r="GQ802" s="13"/>
      <c r="GR802" s="13"/>
      <c r="GS802" s="13"/>
      <c r="GT802" s="13"/>
      <c r="GU802" s="13"/>
      <c r="GV802" s="13"/>
      <c r="GW802" s="13"/>
      <c r="GX802" s="13"/>
      <c r="GY802" s="13"/>
      <c r="GZ802" s="13"/>
      <c r="HA802" s="13"/>
      <c r="HB802" s="13"/>
      <c r="HC802" s="13"/>
      <c r="HD802" s="13"/>
      <c r="HE802" s="13"/>
      <c r="HF802" s="13"/>
      <c r="HG802" s="13"/>
      <c r="HH802" s="13"/>
      <c r="HI802" s="13"/>
      <c r="HJ802" s="13"/>
      <c r="HK802" s="13"/>
      <c r="HL802" s="13"/>
      <c r="HM802" s="13"/>
      <c r="HN802" s="13"/>
      <c r="HO802" s="13"/>
      <c r="HP802" s="13"/>
      <c r="HQ802" s="13"/>
      <c r="HR802" s="13"/>
      <c r="HS802" s="13"/>
      <c r="HT802" s="13"/>
      <c r="HU802" s="13"/>
      <c r="HV802" s="13"/>
      <c r="HW802" s="13"/>
      <c r="HX802" s="13"/>
      <c r="HY802" s="13"/>
      <c r="HZ802" s="13"/>
      <c r="IA802" s="13"/>
      <c r="IB802" s="13"/>
      <c r="IC802" s="13"/>
      <c r="ID802" s="13"/>
      <c r="IE802" s="13"/>
      <c r="IF802" s="13"/>
      <c r="IG802" s="13"/>
      <c r="IH802" s="13"/>
      <c r="II802" s="13"/>
      <c r="IJ802" s="13"/>
      <c r="IK802" s="13"/>
      <c r="IL802" s="13"/>
      <c r="IM802" s="13"/>
      <c r="IN802" s="13"/>
      <c r="IO802" s="13"/>
      <c r="IP802" s="13"/>
      <c r="IQ802" s="13"/>
      <c r="IR802" s="13"/>
      <c r="IS802" s="13"/>
      <c r="IT802" s="13"/>
      <c r="IU802" s="13"/>
      <c r="IV802" s="13"/>
    </row>
    <row r="803" spans="1:256" s="14" customFormat="1" ht="93" customHeight="1" x14ac:dyDescent="0.25">
      <c r="A803" s="194"/>
      <c r="B803" s="304"/>
      <c r="C803" s="196"/>
      <c r="D803" s="210"/>
      <c r="E803" s="109" t="s">
        <v>530</v>
      </c>
      <c r="F803" s="152" t="s">
        <v>115</v>
      </c>
      <c r="G803" s="152" t="s">
        <v>565</v>
      </c>
      <c r="H803" s="190"/>
      <c r="I803" s="190"/>
      <c r="J803" s="190"/>
      <c r="K803" s="190"/>
      <c r="L803" s="190"/>
      <c r="M803" s="190"/>
      <c r="N803" s="174"/>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c r="EB803" s="13"/>
      <c r="EC803" s="13"/>
      <c r="ED803" s="13"/>
      <c r="EE803" s="13"/>
      <c r="EF803" s="13"/>
      <c r="EG803" s="13"/>
      <c r="EH803" s="13"/>
      <c r="EI803" s="13"/>
      <c r="EJ803" s="13"/>
      <c r="EK803" s="13"/>
      <c r="EL803" s="13"/>
      <c r="EM803" s="13"/>
      <c r="EN803" s="13"/>
      <c r="EO803" s="13"/>
      <c r="EP803" s="13"/>
      <c r="EQ803" s="13"/>
      <c r="ER803" s="13"/>
      <c r="ES803" s="13"/>
      <c r="ET803" s="13"/>
      <c r="EU803" s="13"/>
      <c r="EV803" s="13"/>
      <c r="EW803" s="13"/>
      <c r="EX803" s="13"/>
      <c r="EY803" s="13"/>
      <c r="EZ803" s="13"/>
      <c r="FA803" s="13"/>
      <c r="FB803" s="13"/>
      <c r="FC803" s="13"/>
      <c r="FD803" s="13"/>
      <c r="FE803" s="13"/>
      <c r="FF803" s="13"/>
      <c r="FG803" s="13"/>
      <c r="FH803" s="13"/>
      <c r="FI803" s="13"/>
      <c r="FJ803" s="13"/>
      <c r="FK803" s="13"/>
      <c r="FL803" s="13"/>
      <c r="FM803" s="13"/>
      <c r="FN803" s="13"/>
      <c r="FO803" s="13"/>
      <c r="FP803" s="13"/>
      <c r="FQ803" s="13"/>
      <c r="FR803" s="13"/>
      <c r="FS803" s="13"/>
      <c r="FT803" s="13"/>
      <c r="FU803" s="13"/>
      <c r="FV803" s="13"/>
      <c r="FW803" s="13"/>
      <c r="FX803" s="13"/>
      <c r="FY803" s="13"/>
      <c r="FZ803" s="13"/>
      <c r="GA803" s="13"/>
      <c r="GB803" s="13"/>
      <c r="GC803" s="13"/>
      <c r="GD803" s="13"/>
      <c r="GE803" s="13"/>
      <c r="GF803" s="13"/>
      <c r="GG803" s="13"/>
      <c r="GH803" s="13"/>
      <c r="GI803" s="13"/>
      <c r="GJ803" s="13"/>
      <c r="GK803" s="13"/>
      <c r="GL803" s="13"/>
      <c r="GM803" s="13"/>
      <c r="GN803" s="13"/>
      <c r="GO803" s="13"/>
      <c r="GP803" s="13"/>
      <c r="GQ803" s="13"/>
      <c r="GR803" s="13"/>
      <c r="GS803" s="13"/>
      <c r="GT803" s="13"/>
      <c r="GU803" s="13"/>
      <c r="GV803" s="13"/>
      <c r="GW803" s="13"/>
      <c r="GX803" s="13"/>
      <c r="GY803" s="13"/>
      <c r="GZ803" s="13"/>
      <c r="HA803" s="13"/>
      <c r="HB803" s="13"/>
      <c r="HC803" s="13"/>
      <c r="HD803" s="13"/>
      <c r="HE803" s="13"/>
      <c r="HF803" s="13"/>
      <c r="HG803" s="13"/>
      <c r="HH803" s="13"/>
      <c r="HI803" s="13"/>
      <c r="HJ803" s="13"/>
      <c r="HK803" s="13"/>
      <c r="HL803" s="13"/>
      <c r="HM803" s="13"/>
      <c r="HN803" s="13"/>
      <c r="HO803" s="13"/>
      <c r="HP803" s="13"/>
      <c r="HQ803" s="13"/>
      <c r="HR803" s="13"/>
      <c r="HS803" s="13"/>
      <c r="HT803" s="13"/>
      <c r="HU803" s="13"/>
      <c r="HV803" s="13"/>
      <c r="HW803" s="13"/>
      <c r="HX803" s="13"/>
      <c r="HY803" s="13"/>
      <c r="HZ803" s="13"/>
      <c r="IA803" s="13"/>
      <c r="IB803" s="13"/>
      <c r="IC803" s="13"/>
      <c r="ID803" s="13"/>
      <c r="IE803" s="13"/>
      <c r="IF803" s="13"/>
      <c r="IG803" s="13"/>
      <c r="IH803" s="13"/>
      <c r="II803" s="13"/>
      <c r="IJ803" s="13"/>
      <c r="IK803" s="13"/>
      <c r="IL803" s="13"/>
      <c r="IM803" s="13"/>
      <c r="IN803" s="13"/>
      <c r="IO803" s="13"/>
      <c r="IP803" s="13"/>
      <c r="IQ803" s="13"/>
      <c r="IR803" s="13"/>
      <c r="IS803" s="13"/>
      <c r="IT803" s="13"/>
      <c r="IU803" s="13"/>
      <c r="IV803" s="13"/>
    </row>
    <row r="804" spans="1:256" s="14" customFormat="1" ht="66.75" customHeight="1" x14ac:dyDescent="0.25">
      <c r="A804" s="194"/>
      <c r="B804" s="304"/>
      <c r="C804" s="196"/>
      <c r="D804" s="210"/>
      <c r="E804" s="109" t="s">
        <v>142</v>
      </c>
      <c r="F804" s="152" t="s">
        <v>115</v>
      </c>
      <c r="G804" s="79" t="s">
        <v>476</v>
      </c>
      <c r="H804" s="190"/>
      <c r="I804" s="190"/>
      <c r="J804" s="190"/>
      <c r="K804" s="190"/>
      <c r="L804" s="190"/>
      <c r="M804" s="190"/>
      <c r="N804" s="174"/>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c r="EB804" s="13"/>
      <c r="EC804" s="13"/>
      <c r="ED804" s="13"/>
      <c r="EE804" s="13"/>
      <c r="EF804" s="13"/>
      <c r="EG804" s="13"/>
      <c r="EH804" s="13"/>
      <c r="EI804" s="13"/>
      <c r="EJ804" s="13"/>
      <c r="EK804" s="13"/>
      <c r="EL804" s="13"/>
      <c r="EM804" s="13"/>
      <c r="EN804" s="13"/>
      <c r="EO804" s="13"/>
      <c r="EP804" s="13"/>
      <c r="EQ804" s="13"/>
      <c r="ER804" s="13"/>
      <c r="ES804" s="13"/>
      <c r="ET804" s="13"/>
      <c r="EU804" s="13"/>
      <c r="EV804" s="13"/>
      <c r="EW804" s="13"/>
      <c r="EX804" s="13"/>
      <c r="EY804" s="13"/>
      <c r="EZ804" s="13"/>
      <c r="FA804" s="13"/>
      <c r="FB804" s="13"/>
      <c r="FC804" s="13"/>
      <c r="FD804" s="13"/>
      <c r="FE804" s="13"/>
      <c r="FF804" s="13"/>
      <c r="FG804" s="13"/>
      <c r="FH804" s="13"/>
      <c r="FI804" s="13"/>
      <c r="FJ804" s="13"/>
      <c r="FK804" s="13"/>
      <c r="FL804" s="13"/>
      <c r="FM804" s="13"/>
      <c r="FN804" s="13"/>
      <c r="FO804" s="13"/>
      <c r="FP804" s="13"/>
      <c r="FQ804" s="13"/>
      <c r="FR804" s="13"/>
      <c r="FS804" s="13"/>
      <c r="FT804" s="13"/>
      <c r="FU804" s="13"/>
      <c r="FV804" s="13"/>
      <c r="FW804" s="13"/>
      <c r="FX804" s="13"/>
      <c r="FY804" s="13"/>
      <c r="FZ804" s="13"/>
      <c r="GA804" s="13"/>
      <c r="GB804" s="13"/>
      <c r="GC804" s="13"/>
      <c r="GD804" s="13"/>
      <c r="GE804" s="13"/>
      <c r="GF804" s="13"/>
      <c r="GG804" s="13"/>
      <c r="GH804" s="13"/>
      <c r="GI804" s="13"/>
      <c r="GJ804" s="13"/>
      <c r="GK804" s="13"/>
      <c r="GL804" s="13"/>
      <c r="GM804" s="13"/>
      <c r="GN804" s="13"/>
      <c r="GO804" s="13"/>
      <c r="GP804" s="13"/>
      <c r="GQ804" s="13"/>
      <c r="GR804" s="13"/>
      <c r="GS804" s="13"/>
      <c r="GT804" s="13"/>
      <c r="GU804" s="13"/>
      <c r="GV804" s="13"/>
      <c r="GW804" s="13"/>
      <c r="GX804" s="13"/>
      <c r="GY804" s="13"/>
      <c r="GZ804" s="13"/>
      <c r="HA804" s="13"/>
      <c r="HB804" s="13"/>
      <c r="HC804" s="13"/>
      <c r="HD804" s="13"/>
      <c r="HE804" s="13"/>
      <c r="HF804" s="13"/>
      <c r="HG804" s="13"/>
      <c r="HH804" s="13"/>
      <c r="HI804" s="13"/>
      <c r="HJ804" s="13"/>
      <c r="HK804" s="13"/>
      <c r="HL804" s="13"/>
      <c r="HM804" s="13"/>
      <c r="HN804" s="13"/>
      <c r="HO804" s="13"/>
      <c r="HP804" s="13"/>
      <c r="HQ804" s="13"/>
      <c r="HR804" s="13"/>
      <c r="HS804" s="13"/>
      <c r="HT804" s="13"/>
      <c r="HU804" s="13"/>
      <c r="HV804" s="13"/>
      <c r="HW804" s="13"/>
      <c r="HX804" s="13"/>
      <c r="HY804" s="13"/>
      <c r="HZ804" s="13"/>
      <c r="IA804" s="13"/>
      <c r="IB804" s="13"/>
      <c r="IC804" s="13"/>
      <c r="ID804" s="13"/>
      <c r="IE804" s="13"/>
      <c r="IF804" s="13"/>
      <c r="IG804" s="13"/>
      <c r="IH804" s="13"/>
      <c r="II804" s="13"/>
      <c r="IJ804" s="13"/>
      <c r="IK804" s="13"/>
      <c r="IL804" s="13"/>
      <c r="IM804" s="13"/>
      <c r="IN804" s="13"/>
      <c r="IO804" s="13"/>
      <c r="IP804" s="13"/>
      <c r="IQ804" s="13"/>
      <c r="IR804" s="13"/>
      <c r="IS804" s="13"/>
      <c r="IT804" s="13"/>
      <c r="IU804" s="13"/>
      <c r="IV804" s="13"/>
    </row>
    <row r="805" spans="1:256" s="14" customFormat="1" ht="96" customHeight="1" x14ac:dyDescent="0.25">
      <c r="A805" s="167"/>
      <c r="B805" s="305"/>
      <c r="C805" s="181"/>
      <c r="D805" s="199"/>
      <c r="E805" s="109" t="s">
        <v>531</v>
      </c>
      <c r="F805" s="152" t="s">
        <v>115</v>
      </c>
      <c r="G805" s="152" t="s">
        <v>566</v>
      </c>
      <c r="H805" s="169"/>
      <c r="I805" s="169"/>
      <c r="J805" s="169"/>
      <c r="K805" s="169"/>
      <c r="L805" s="169"/>
      <c r="M805" s="169"/>
      <c r="N805" s="175"/>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c r="EB805" s="13"/>
      <c r="EC805" s="13"/>
      <c r="ED805" s="13"/>
      <c r="EE805" s="13"/>
      <c r="EF805" s="13"/>
      <c r="EG805" s="13"/>
      <c r="EH805" s="13"/>
      <c r="EI805" s="13"/>
      <c r="EJ805" s="13"/>
      <c r="EK805" s="13"/>
      <c r="EL805" s="13"/>
      <c r="EM805" s="13"/>
      <c r="EN805" s="13"/>
      <c r="EO805" s="13"/>
      <c r="EP805" s="13"/>
      <c r="EQ805" s="13"/>
      <c r="ER805" s="13"/>
      <c r="ES805" s="13"/>
      <c r="ET805" s="13"/>
      <c r="EU805" s="13"/>
      <c r="EV805" s="13"/>
      <c r="EW805" s="13"/>
      <c r="EX805" s="13"/>
      <c r="EY805" s="13"/>
      <c r="EZ805" s="13"/>
      <c r="FA805" s="13"/>
      <c r="FB805" s="13"/>
      <c r="FC805" s="13"/>
      <c r="FD805" s="13"/>
      <c r="FE805" s="13"/>
      <c r="FF805" s="13"/>
      <c r="FG805" s="13"/>
      <c r="FH805" s="13"/>
      <c r="FI805" s="13"/>
      <c r="FJ805" s="13"/>
      <c r="FK805" s="13"/>
      <c r="FL805" s="13"/>
      <c r="FM805" s="13"/>
      <c r="FN805" s="13"/>
      <c r="FO805" s="13"/>
      <c r="FP805" s="13"/>
      <c r="FQ805" s="13"/>
      <c r="FR805" s="13"/>
      <c r="FS805" s="13"/>
      <c r="FT805" s="13"/>
      <c r="FU805" s="13"/>
      <c r="FV805" s="13"/>
      <c r="FW805" s="13"/>
      <c r="FX805" s="13"/>
      <c r="FY805" s="13"/>
      <c r="FZ805" s="13"/>
      <c r="GA805" s="13"/>
      <c r="GB805" s="13"/>
      <c r="GC805" s="13"/>
      <c r="GD805" s="13"/>
      <c r="GE805" s="13"/>
      <c r="GF805" s="13"/>
      <c r="GG805" s="13"/>
      <c r="GH805" s="13"/>
      <c r="GI805" s="13"/>
      <c r="GJ805" s="13"/>
      <c r="GK805" s="13"/>
      <c r="GL805" s="13"/>
      <c r="GM805" s="13"/>
      <c r="GN805" s="13"/>
      <c r="GO805" s="13"/>
      <c r="GP805" s="13"/>
      <c r="GQ805" s="13"/>
      <c r="GR805" s="13"/>
      <c r="GS805" s="13"/>
      <c r="GT805" s="13"/>
      <c r="GU805" s="13"/>
      <c r="GV805" s="13"/>
      <c r="GW805" s="13"/>
      <c r="GX805" s="13"/>
      <c r="GY805" s="13"/>
      <c r="GZ805" s="13"/>
      <c r="HA805" s="13"/>
      <c r="HB805" s="13"/>
      <c r="HC805" s="13"/>
      <c r="HD805" s="13"/>
      <c r="HE805" s="13"/>
      <c r="HF805" s="13"/>
      <c r="HG805" s="13"/>
      <c r="HH805" s="13"/>
      <c r="HI805" s="13"/>
      <c r="HJ805" s="13"/>
      <c r="HK805" s="13"/>
      <c r="HL805" s="13"/>
      <c r="HM805" s="13"/>
      <c r="HN805" s="13"/>
      <c r="HO805" s="13"/>
      <c r="HP805" s="13"/>
      <c r="HQ805" s="13"/>
      <c r="HR805" s="13"/>
      <c r="HS805" s="13"/>
      <c r="HT805" s="13"/>
      <c r="HU805" s="13"/>
      <c r="HV805" s="13"/>
      <c r="HW805" s="13"/>
      <c r="HX805" s="13"/>
      <c r="HY805" s="13"/>
      <c r="HZ805" s="13"/>
      <c r="IA805" s="13"/>
      <c r="IB805" s="13"/>
      <c r="IC805" s="13"/>
      <c r="ID805" s="13"/>
      <c r="IE805" s="13"/>
      <c r="IF805" s="13"/>
      <c r="IG805" s="13"/>
      <c r="IH805" s="13"/>
      <c r="II805" s="13"/>
      <c r="IJ805" s="13"/>
      <c r="IK805" s="13"/>
      <c r="IL805" s="13"/>
      <c r="IM805" s="13"/>
      <c r="IN805" s="13"/>
      <c r="IO805" s="13"/>
      <c r="IP805" s="13"/>
      <c r="IQ805" s="13"/>
      <c r="IR805" s="13"/>
      <c r="IS805" s="13"/>
      <c r="IT805" s="13"/>
      <c r="IU805" s="13"/>
      <c r="IV805" s="13"/>
    </row>
    <row r="806" spans="1:256" s="14" customFormat="1" ht="66.75" customHeight="1" x14ac:dyDescent="0.25">
      <c r="A806" s="166" t="s">
        <v>1289</v>
      </c>
      <c r="B806" s="303" t="s">
        <v>864</v>
      </c>
      <c r="C806" s="180" t="s">
        <v>865</v>
      </c>
      <c r="D806" s="198" t="s">
        <v>1280</v>
      </c>
      <c r="E806" s="148" t="s">
        <v>427</v>
      </c>
      <c r="F806" s="90" t="s">
        <v>922</v>
      </c>
      <c r="G806" s="90" t="s">
        <v>409</v>
      </c>
      <c r="H806" s="197">
        <f>SUM(H808:H816)</f>
        <v>140955.70000000001</v>
      </c>
      <c r="I806" s="197">
        <f t="shared" ref="I806:M806" si="33">SUM(I808:I816)</f>
        <v>140918.29999999999</v>
      </c>
      <c r="J806" s="197">
        <f t="shared" si="33"/>
        <v>11592.9</v>
      </c>
      <c r="K806" s="197">
        <f t="shared" si="33"/>
        <v>10463.300000000001</v>
      </c>
      <c r="L806" s="197">
        <f t="shared" si="33"/>
        <v>10463.300000000001</v>
      </c>
      <c r="M806" s="197">
        <f t="shared" si="33"/>
        <v>10463.300000000001</v>
      </c>
      <c r="N806" s="280"/>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3"/>
      <c r="EV806" s="13"/>
      <c r="EW806" s="13"/>
      <c r="EX806" s="13"/>
      <c r="EY806" s="13"/>
      <c r="EZ806" s="13"/>
      <c r="FA806" s="13"/>
      <c r="FB806" s="13"/>
      <c r="FC806" s="13"/>
      <c r="FD806" s="13"/>
      <c r="FE806" s="13"/>
      <c r="FF806" s="13"/>
      <c r="FG806" s="13"/>
      <c r="FH806" s="13"/>
      <c r="FI806" s="13"/>
      <c r="FJ806" s="13"/>
      <c r="FK806" s="13"/>
      <c r="FL806" s="13"/>
      <c r="FM806" s="13"/>
      <c r="FN806" s="13"/>
      <c r="FO806" s="13"/>
      <c r="FP806" s="13"/>
      <c r="FQ806" s="13"/>
      <c r="FR806" s="13"/>
      <c r="FS806" s="13"/>
      <c r="FT806" s="13"/>
      <c r="FU806" s="13"/>
      <c r="FV806" s="13"/>
      <c r="FW806" s="13"/>
      <c r="FX806" s="13"/>
      <c r="FY806" s="13"/>
      <c r="FZ806" s="13"/>
      <c r="GA806" s="13"/>
      <c r="GB806" s="13"/>
      <c r="GC806" s="13"/>
      <c r="GD806" s="13"/>
      <c r="GE806" s="13"/>
      <c r="GF806" s="13"/>
      <c r="GG806" s="13"/>
      <c r="GH806" s="13"/>
      <c r="GI806" s="13"/>
      <c r="GJ806" s="13"/>
      <c r="GK806" s="13"/>
      <c r="GL806" s="13"/>
      <c r="GM806" s="13"/>
      <c r="GN806" s="13"/>
      <c r="GO806" s="13"/>
      <c r="GP806" s="13"/>
      <c r="GQ806" s="13"/>
      <c r="GR806" s="13"/>
      <c r="GS806" s="13"/>
      <c r="GT806" s="13"/>
      <c r="GU806" s="13"/>
      <c r="GV806" s="13"/>
      <c r="GW806" s="13"/>
      <c r="GX806" s="13"/>
      <c r="GY806" s="13"/>
      <c r="GZ806" s="13"/>
      <c r="HA806" s="13"/>
      <c r="HB806" s="13"/>
      <c r="HC806" s="13"/>
      <c r="HD806" s="13"/>
      <c r="HE806" s="13"/>
      <c r="HF806" s="13"/>
      <c r="HG806" s="13"/>
      <c r="HH806" s="13"/>
      <c r="HI806" s="13"/>
      <c r="HJ806" s="13"/>
      <c r="HK806" s="13"/>
      <c r="HL806" s="13"/>
      <c r="HM806" s="13"/>
      <c r="HN806" s="13"/>
      <c r="HO806" s="13"/>
      <c r="HP806" s="13"/>
      <c r="HQ806" s="13"/>
      <c r="HR806" s="13"/>
      <c r="HS806" s="13"/>
      <c r="HT806" s="13"/>
      <c r="HU806" s="13"/>
      <c r="HV806" s="13"/>
      <c r="HW806" s="13"/>
      <c r="HX806" s="13"/>
      <c r="HY806" s="13"/>
      <c r="HZ806" s="13"/>
      <c r="IA806" s="13"/>
      <c r="IB806" s="13"/>
      <c r="IC806" s="13"/>
      <c r="ID806" s="13"/>
      <c r="IE806" s="13"/>
      <c r="IF806" s="13"/>
      <c r="IG806" s="13"/>
      <c r="IH806" s="13"/>
      <c r="II806" s="13"/>
      <c r="IJ806" s="13"/>
      <c r="IK806" s="13"/>
      <c r="IL806" s="13"/>
      <c r="IM806" s="13"/>
      <c r="IN806" s="13"/>
      <c r="IO806" s="13"/>
      <c r="IP806" s="13"/>
      <c r="IQ806" s="13"/>
      <c r="IR806" s="13"/>
      <c r="IS806" s="13"/>
      <c r="IT806" s="13"/>
      <c r="IU806" s="13"/>
      <c r="IV806" s="13"/>
    </row>
    <row r="807" spans="1:256" s="14" customFormat="1" ht="25.5" customHeight="1" x14ac:dyDescent="0.25">
      <c r="A807" s="194"/>
      <c r="B807" s="304"/>
      <c r="C807" s="181"/>
      <c r="D807" s="199"/>
      <c r="E807" s="102" t="s">
        <v>112</v>
      </c>
      <c r="F807" s="152"/>
      <c r="G807" s="152"/>
      <c r="H807" s="197"/>
      <c r="I807" s="197"/>
      <c r="J807" s="197"/>
      <c r="K807" s="197"/>
      <c r="L807" s="197"/>
      <c r="M807" s="197"/>
      <c r="N807" s="282"/>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c r="EB807" s="13"/>
      <c r="EC807" s="13"/>
      <c r="ED807" s="13"/>
      <c r="EE807" s="13"/>
      <c r="EF807" s="13"/>
      <c r="EG807" s="13"/>
      <c r="EH807" s="13"/>
      <c r="EI807" s="13"/>
      <c r="EJ807" s="13"/>
      <c r="EK807" s="13"/>
      <c r="EL807" s="13"/>
      <c r="EM807" s="13"/>
      <c r="EN807" s="13"/>
      <c r="EO807" s="13"/>
      <c r="EP807" s="13"/>
      <c r="EQ807" s="13"/>
      <c r="ER807" s="13"/>
      <c r="ES807" s="13"/>
      <c r="ET807" s="13"/>
      <c r="EU807" s="13"/>
      <c r="EV807" s="13"/>
      <c r="EW807" s="13"/>
      <c r="EX807" s="13"/>
      <c r="EY807" s="13"/>
      <c r="EZ807" s="13"/>
      <c r="FA807" s="13"/>
      <c r="FB807" s="13"/>
      <c r="FC807" s="13"/>
      <c r="FD807" s="13"/>
      <c r="FE807" s="13"/>
      <c r="FF807" s="13"/>
      <c r="FG807" s="13"/>
      <c r="FH807" s="13"/>
      <c r="FI807" s="13"/>
      <c r="FJ807" s="13"/>
      <c r="FK807" s="13"/>
      <c r="FL807" s="13"/>
      <c r="FM807" s="13"/>
      <c r="FN807" s="13"/>
      <c r="FO807" s="13"/>
      <c r="FP807" s="13"/>
      <c r="FQ807" s="13"/>
      <c r="FR807" s="13"/>
      <c r="FS807" s="13"/>
      <c r="FT807" s="13"/>
      <c r="FU807" s="13"/>
      <c r="FV807" s="13"/>
      <c r="FW807" s="13"/>
      <c r="FX807" s="13"/>
      <c r="FY807" s="13"/>
      <c r="FZ807" s="13"/>
      <c r="GA807" s="13"/>
      <c r="GB807" s="13"/>
      <c r="GC807" s="13"/>
      <c r="GD807" s="13"/>
      <c r="GE807" s="13"/>
      <c r="GF807" s="13"/>
      <c r="GG807" s="13"/>
      <c r="GH807" s="13"/>
      <c r="GI807" s="13"/>
      <c r="GJ807" s="13"/>
      <c r="GK807" s="13"/>
      <c r="GL807" s="13"/>
      <c r="GM807" s="13"/>
      <c r="GN807" s="13"/>
      <c r="GO807" s="13"/>
      <c r="GP807" s="13"/>
      <c r="GQ807" s="13"/>
      <c r="GR807" s="13"/>
      <c r="GS807" s="13"/>
      <c r="GT807" s="13"/>
      <c r="GU807" s="13"/>
      <c r="GV807" s="13"/>
      <c r="GW807" s="13"/>
      <c r="GX807" s="13"/>
      <c r="GY807" s="13"/>
      <c r="GZ807" s="13"/>
      <c r="HA807" s="13"/>
      <c r="HB807" s="13"/>
      <c r="HC807" s="13"/>
      <c r="HD807" s="13"/>
      <c r="HE807" s="13"/>
      <c r="HF807" s="13"/>
      <c r="HG807" s="13"/>
      <c r="HH807" s="13"/>
      <c r="HI807" s="13"/>
      <c r="HJ807" s="13"/>
      <c r="HK807" s="13"/>
      <c r="HL807" s="13"/>
      <c r="HM807" s="13"/>
      <c r="HN807" s="13"/>
      <c r="HO807" s="13"/>
      <c r="HP807" s="13"/>
      <c r="HQ807" s="13"/>
      <c r="HR807" s="13"/>
      <c r="HS807" s="13"/>
      <c r="HT807" s="13"/>
      <c r="HU807" s="13"/>
      <c r="HV807" s="13"/>
      <c r="HW807" s="13"/>
      <c r="HX807" s="13"/>
      <c r="HY807" s="13"/>
      <c r="HZ807" s="13"/>
      <c r="IA807" s="13"/>
      <c r="IB807" s="13"/>
      <c r="IC807" s="13"/>
      <c r="ID807" s="13"/>
      <c r="IE807" s="13"/>
      <c r="IF807" s="13"/>
      <c r="IG807" s="13"/>
      <c r="IH807" s="13"/>
      <c r="II807" s="13"/>
      <c r="IJ807" s="13"/>
      <c r="IK807" s="13"/>
      <c r="IL807" s="13"/>
      <c r="IM807" s="13"/>
      <c r="IN807" s="13"/>
      <c r="IO807" s="13"/>
      <c r="IP807" s="13"/>
      <c r="IQ807" s="13"/>
      <c r="IR807" s="13"/>
      <c r="IS807" s="13"/>
      <c r="IT807" s="13"/>
      <c r="IU807" s="13"/>
      <c r="IV807" s="13"/>
    </row>
    <row r="808" spans="1:256" s="14" customFormat="1" ht="96" customHeight="1" x14ac:dyDescent="0.25">
      <c r="A808" s="194"/>
      <c r="B808" s="350"/>
      <c r="C808" s="195" t="s">
        <v>866</v>
      </c>
      <c r="D808" s="177" t="s">
        <v>107</v>
      </c>
      <c r="E808" s="125" t="s">
        <v>1441</v>
      </c>
      <c r="F808" s="130" t="s">
        <v>115</v>
      </c>
      <c r="G808" s="24" t="s">
        <v>193</v>
      </c>
      <c r="H808" s="207">
        <v>9982.2999999999993</v>
      </c>
      <c r="I808" s="207">
        <v>9982.2999999999993</v>
      </c>
      <c r="J808" s="207">
        <f>2637.5+7744.1</f>
        <v>10381.6</v>
      </c>
      <c r="K808" s="200">
        <v>10225.700000000001</v>
      </c>
      <c r="L808" s="207">
        <v>10358.1</v>
      </c>
      <c r="M808" s="207">
        <v>10358.1</v>
      </c>
      <c r="N808" s="164" t="s">
        <v>1154</v>
      </c>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c r="EB808" s="13"/>
      <c r="EC808" s="13"/>
      <c r="ED808" s="13"/>
      <c r="EE808" s="13"/>
      <c r="EF808" s="13"/>
      <c r="EG808" s="13"/>
      <c r="EH808" s="13"/>
      <c r="EI808" s="13"/>
      <c r="EJ808" s="13"/>
      <c r="EK808" s="13"/>
      <c r="EL808" s="13"/>
      <c r="EM808" s="13"/>
      <c r="EN808" s="13"/>
      <c r="EO808" s="13"/>
      <c r="EP808" s="13"/>
      <c r="EQ808" s="13"/>
      <c r="ER808" s="13"/>
      <c r="ES808" s="13"/>
      <c r="ET808" s="13"/>
      <c r="EU808" s="13"/>
      <c r="EV808" s="13"/>
      <c r="EW808" s="13"/>
      <c r="EX808" s="13"/>
      <c r="EY808" s="13"/>
      <c r="EZ808" s="13"/>
      <c r="FA808" s="13"/>
      <c r="FB808" s="13"/>
      <c r="FC808" s="13"/>
      <c r="FD808" s="13"/>
      <c r="FE808" s="13"/>
      <c r="FF808" s="13"/>
      <c r="FG808" s="13"/>
      <c r="FH808" s="13"/>
      <c r="FI808" s="13"/>
      <c r="FJ808" s="13"/>
      <c r="FK808" s="13"/>
      <c r="FL808" s="13"/>
      <c r="FM808" s="13"/>
      <c r="FN808" s="13"/>
      <c r="FO808" s="13"/>
      <c r="FP808" s="13"/>
      <c r="FQ808" s="13"/>
      <c r="FR808" s="13"/>
      <c r="FS808" s="13"/>
      <c r="FT808" s="13"/>
      <c r="FU808" s="13"/>
      <c r="FV808" s="13"/>
      <c r="FW808" s="13"/>
      <c r="FX808" s="13"/>
      <c r="FY808" s="13"/>
      <c r="FZ808" s="13"/>
      <c r="GA808" s="13"/>
      <c r="GB808" s="13"/>
      <c r="GC808" s="13"/>
      <c r="GD808" s="13"/>
      <c r="GE808" s="13"/>
      <c r="GF808" s="13"/>
      <c r="GG808" s="13"/>
      <c r="GH808" s="13"/>
      <c r="GI808" s="13"/>
      <c r="GJ808" s="13"/>
      <c r="GK808" s="13"/>
      <c r="GL808" s="13"/>
      <c r="GM808" s="13"/>
      <c r="GN808" s="13"/>
      <c r="GO808" s="13"/>
      <c r="GP808" s="13"/>
      <c r="GQ808" s="13"/>
      <c r="GR808" s="13"/>
      <c r="GS808" s="13"/>
      <c r="GT808" s="13"/>
      <c r="GU808" s="13"/>
      <c r="GV808" s="13"/>
      <c r="GW808" s="13"/>
      <c r="GX808" s="13"/>
      <c r="GY808" s="13"/>
      <c r="GZ808" s="13"/>
      <c r="HA808" s="13"/>
      <c r="HB808" s="13"/>
      <c r="HC808" s="13"/>
      <c r="HD808" s="13"/>
      <c r="HE808" s="13"/>
      <c r="HF808" s="13"/>
      <c r="HG808" s="13"/>
      <c r="HH808" s="13"/>
      <c r="HI808" s="13"/>
      <c r="HJ808" s="13"/>
      <c r="HK808" s="13"/>
      <c r="HL808" s="13"/>
      <c r="HM808" s="13"/>
      <c r="HN808" s="13"/>
      <c r="HO808" s="13"/>
      <c r="HP808" s="13"/>
      <c r="HQ808" s="13"/>
      <c r="HR808" s="13"/>
      <c r="HS808" s="13"/>
      <c r="HT808" s="13"/>
      <c r="HU808" s="13"/>
      <c r="HV808" s="13"/>
      <c r="HW808" s="13"/>
      <c r="HX808" s="13"/>
      <c r="HY808" s="13"/>
      <c r="HZ808" s="13"/>
      <c r="IA808" s="13"/>
      <c r="IB808" s="13"/>
      <c r="IC808" s="13"/>
      <c r="ID808" s="13"/>
      <c r="IE808" s="13"/>
      <c r="IF808" s="13"/>
      <c r="IG808" s="13"/>
      <c r="IH808" s="13"/>
      <c r="II808" s="13"/>
      <c r="IJ808" s="13"/>
      <c r="IK808" s="13"/>
      <c r="IL808" s="13"/>
      <c r="IM808" s="13"/>
      <c r="IN808" s="13"/>
      <c r="IO808" s="13"/>
      <c r="IP808" s="13"/>
      <c r="IQ808" s="13"/>
      <c r="IR808" s="13"/>
      <c r="IS808" s="13"/>
      <c r="IT808" s="13"/>
      <c r="IU808" s="13"/>
      <c r="IV808" s="13"/>
    </row>
    <row r="809" spans="1:256" s="14" customFormat="1" ht="66.75" customHeight="1" x14ac:dyDescent="0.25">
      <c r="A809" s="194"/>
      <c r="B809" s="350"/>
      <c r="C809" s="195"/>
      <c r="D809" s="177"/>
      <c r="E809" s="125" t="s">
        <v>575</v>
      </c>
      <c r="F809" s="130" t="s">
        <v>115</v>
      </c>
      <c r="G809" s="24" t="s">
        <v>209</v>
      </c>
      <c r="H809" s="276"/>
      <c r="I809" s="276"/>
      <c r="J809" s="276"/>
      <c r="K809" s="200"/>
      <c r="L809" s="276"/>
      <c r="M809" s="276"/>
      <c r="N809" s="164"/>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c r="EB809" s="13"/>
      <c r="EC809" s="13"/>
      <c r="ED809" s="13"/>
      <c r="EE809" s="13"/>
      <c r="EF809" s="13"/>
      <c r="EG809" s="13"/>
      <c r="EH809" s="13"/>
      <c r="EI809" s="13"/>
      <c r="EJ809" s="13"/>
      <c r="EK809" s="13"/>
      <c r="EL809" s="13"/>
      <c r="EM809" s="13"/>
      <c r="EN809" s="13"/>
      <c r="EO809" s="13"/>
      <c r="EP809" s="13"/>
      <c r="EQ809" s="13"/>
      <c r="ER809" s="13"/>
      <c r="ES809" s="13"/>
      <c r="ET809" s="13"/>
      <c r="EU809" s="13"/>
      <c r="EV809" s="13"/>
      <c r="EW809" s="13"/>
      <c r="EX809" s="13"/>
      <c r="EY809" s="13"/>
      <c r="EZ809" s="13"/>
      <c r="FA809" s="13"/>
      <c r="FB809" s="13"/>
      <c r="FC809" s="13"/>
      <c r="FD809" s="13"/>
      <c r="FE809" s="13"/>
      <c r="FF809" s="13"/>
      <c r="FG809" s="13"/>
      <c r="FH809" s="13"/>
      <c r="FI809" s="13"/>
      <c r="FJ809" s="13"/>
      <c r="FK809" s="13"/>
      <c r="FL809" s="13"/>
      <c r="FM809" s="13"/>
      <c r="FN809" s="13"/>
      <c r="FO809" s="13"/>
      <c r="FP809" s="13"/>
      <c r="FQ809" s="13"/>
      <c r="FR809" s="13"/>
      <c r="FS809" s="13"/>
      <c r="FT809" s="13"/>
      <c r="FU809" s="13"/>
      <c r="FV809" s="13"/>
      <c r="FW809" s="13"/>
      <c r="FX809" s="13"/>
      <c r="FY809" s="13"/>
      <c r="FZ809" s="13"/>
      <c r="GA809" s="13"/>
      <c r="GB809" s="13"/>
      <c r="GC809" s="13"/>
      <c r="GD809" s="13"/>
      <c r="GE809" s="13"/>
      <c r="GF809" s="13"/>
      <c r="GG809" s="13"/>
      <c r="GH809" s="13"/>
      <c r="GI809" s="13"/>
      <c r="GJ809" s="13"/>
      <c r="GK809" s="13"/>
      <c r="GL809" s="13"/>
      <c r="GM809" s="13"/>
      <c r="GN809" s="13"/>
      <c r="GO809" s="13"/>
      <c r="GP809" s="13"/>
      <c r="GQ809" s="13"/>
      <c r="GR809" s="13"/>
      <c r="GS809" s="13"/>
      <c r="GT809" s="13"/>
      <c r="GU809" s="13"/>
      <c r="GV809" s="13"/>
      <c r="GW809" s="13"/>
      <c r="GX809" s="13"/>
      <c r="GY809" s="13"/>
      <c r="GZ809" s="13"/>
      <c r="HA809" s="13"/>
      <c r="HB809" s="13"/>
      <c r="HC809" s="13"/>
      <c r="HD809" s="13"/>
      <c r="HE809" s="13"/>
      <c r="HF809" s="13"/>
      <c r="HG809" s="13"/>
      <c r="HH809" s="13"/>
      <c r="HI809" s="13"/>
      <c r="HJ809" s="13"/>
      <c r="HK809" s="13"/>
      <c r="HL809" s="13"/>
      <c r="HM809" s="13"/>
      <c r="HN809" s="13"/>
      <c r="HO809" s="13"/>
      <c r="HP809" s="13"/>
      <c r="HQ809" s="13"/>
      <c r="HR809" s="13"/>
      <c r="HS809" s="13"/>
      <c r="HT809" s="13"/>
      <c r="HU809" s="13"/>
      <c r="HV809" s="13"/>
      <c r="HW809" s="13"/>
      <c r="HX809" s="13"/>
      <c r="HY809" s="13"/>
      <c r="HZ809" s="13"/>
      <c r="IA809" s="13"/>
      <c r="IB809" s="13"/>
      <c r="IC809" s="13"/>
      <c r="ID809" s="13"/>
      <c r="IE809" s="13"/>
      <c r="IF809" s="13"/>
      <c r="IG809" s="13"/>
      <c r="IH809" s="13"/>
      <c r="II809" s="13"/>
      <c r="IJ809" s="13"/>
      <c r="IK809" s="13"/>
      <c r="IL809" s="13"/>
      <c r="IM809" s="13"/>
      <c r="IN809" s="13"/>
      <c r="IO809" s="13"/>
      <c r="IP809" s="13"/>
      <c r="IQ809" s="13"/>
      <c r="IR809" s="13"/>
      <c r="IS809" s="13"/>
      <c r="IT809" s="13"/>
      <c r="IU809" s="13"/>
      <c r="IV809" s="13"/>
    </row>
    <row r="810" spans="1:256" s="14" customFormat="1" ht="66.75" customHeight="1" x14ac:dyDescent="0.25">
      <c r="A810" s="194"/>
      <c r="B810" s="350"/>
      <c r="C810" s="195"/>
      <c r="D810" s="177"/>
      <c r="E810" s="48" t="s">
        <v>534</v>
      </c>
      <c r="F810" s="130" t="s">
        <v>115</v>
      </c>
      <c r="G810" s="24" t="s">
        <v>193</v>
      </c>
      <c r="H810" s="276"/>
      <c r="I810" s="276"/>
      <c r="J810" s="276"/>
      <c r="K810" s="200"/>
      <c r="L810" s="276"/>
      <c r="M810" s="276"/>
      <c r="N810" s="164"/>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c r="EB810" s="13"/>
      <c r="EC810" s="13"/>
      <c r="ED810" s="13"/>
      <c r="EE810" s="13"/>
      <c r="EF810" s="13"/>
      <c r="EG810" s="13"/>
      <c r="EH810" s="13"/>
      <c r="EI810" s="13"/>
      <c r="EJ810" s="13"/>
      <c r="EK810" s="13"/>
      <c r="EL810" s="13"/>
      <c r="EM810" s="13"/>
      <c r="EN810" s="13"/>
      <c r="EO810" s="13"/>
      <c r="EP810" s="13"/>
      <c r="EQ810" s="13"/>
      <c r="ER810" s="13"/>
      <c r="ES810" s="13"/>
      <c r="ET810" s="13"/>
      <c r="EU810" s="13"/>
      <c r="EV810" s="13"/>
      <c r="EW810" s="13"/>
      <c r="EX810" s="13"/>
      <c r="EY810" s="13"/>
      <c r="EZ810" s="13"/>
      <c r="FA810" s="13"/>
      <c r="FB810" s="13"/>
      <c r="FC810" s="13"/>
      <c r="FD810" s="13"/>
      <c r="FE810" s="13"/>
      <c r="FF810" s="13"/>
      <c r="FG810" s="13"/>
      <c r="FH810" s="13"/>
      <c r="FI810" s="13"/>
      <c r="FJ810" s="13"/>
      <c r="FK810" s="13"/>
      <c r="FL810" s="13"/>
      <c r="FM810" s="13"/>
      <c r="FN810" s="13"/>
      <c r="FO810" s="13"/>
      <c r="FP810" s="13"/>
      <c r="FQ810" s="13"/>
      <c r="FR810" s="13"/>
      <c r="FS810" s="13"/>
      <c r="FT810" s="13"/>
      <c r="FU810" s="13"/>
      <c r="FV810" s="13"/>
      <c r="FW810" s="13"/>
      <c r="FX810" s="13"/>
      <c r="FY810" s="13"/>
      <c r="FZ810" s="13"/>
      <c r="GA810" s="13"/>
      <c r="GB810" s="13"/>
      <c r="GC810" s="13"/>
      <c r="GD810" s="13"/>
      <c r="GE810" s="13"/>
      <c r="GF810" s="13"/>
      <c r="GG810" s="13"/>
      <c r="GH810" s="13"/>
      <c r="GI810" s="13"/>
      <c r="GJ810" s="13"/>
      <c r="GK810" s="13"/>
      <c r="GL810" s="13"/>
      <c r="GM810" s="13"/>
      <c r="GN810" s="13"/>
      <c r="GO810" s="13"/>
      <c r="GP810" s="13"/>
      <c r="GQ810" s="13"/>
      <c r="GR810" s="13"/>
      <c r="GS810" s="13"/>
      <c r="GT810" s="13"/>
      <c r="GU810" s="13"/>
      <c r="GV810" s="13"/>
      <c r="GW810" s="13"/>
      <c r="GX810" s="13"/>
      <c r="GY810" s="13"/>
      <c r="GZ810" s="13"/>
      <c r="HA810" s="13"/>
      <c r="HB810" s="13"/>
      <c r="HC810" s="13"/>
      <c r="HD810" s="13"/>
      <c r="HE810" s="13"/>
      <c r="HF810" s="13"/>
      <c r="HG810" s="13"/>
      <c r="HH810" s="13"/>
      <c r="HI810" s="13"/>
      <c r="HJ810" s="13"/>
      <c r="HK810" s="13"/>
      <c r="HL810" s="13"/>
      <c r="HM810" s="13"/>
      <c r="HN810" s="13"/>
      <c r="HO810" s="13"/>
      <c r="HP810" s="13"/>
      <c r="HQ810" s="13"/>
      <c r="HR810" s="13"/>
      <c r="HS810" s="13"/>
      <c r="HT810" s="13"/>
      <c r="HU810" s="13"/>
      <c r="HV810" s="13"/>
      <c r="HW810" s="13"/>
      <c r="HX810" s="13"/>
      <c r="HY810" s="13"/>
      <c r="HZ810" s="13"/>
      <c r="IA810" s="13"/>
      <c r="IB810" s="13"/>
      <c r="IC810" s="13"/>
      <c r="ID810" s="13"/>
      <c r="IE810" s="13"/>
      <c r="IF810" s="13"/>
      <c r="IG810" s="13"/>
      <c r="IH810" s="13"/>
      <c r="II810" s="13"/>
      <c r="IJ810" s="13"/>
      <c r="IK810" s="13"/>
      <c r="IL810" s="13"/>
      <c r="IM810" s="13"/>
      <c r="IN810" s="13"/>
      <c r="IO810" s="13"/>
      <c r="IP810" s="13"/>
      <c r="IQ810" s="13"/>
      <c r="IR810" s="13"/>
      <c r="IS810" s="13"/>
      <c r="IT810" s="13"/>
      <c r="IU810" s="13"/>
      <c r="IV810" s="13"/>
    </row>
    <row r="811" spans="1:256" s="14" customFormat="1" ht="96.75" customHeight="1" x14ac:dyDescent="0.25">
      <c r="A811" s="194"/>
      <c r="B811" s="350"/>
      <c r="C811" s="180" t="s">
        <v>867</v>
      </c>
      <c r="D811" s="198" t="s">
        <v>48</v>
      </c>
      <c r="E811" s="125" t="s">
        <v>1441</v>
      </c>
      <c r="F811" s="130" t="s">
        <v>115</v>
      </c>
      <c r="G811" s="24" t="s">
        <v>193</v>
      </c>
      <c r="H811" s="200">
        <v>0</v>
      </c>
      <c r="I811" s="200">
        <v>0</v>
      </c>
      <c r="J811" s="200">
        <v>187</v>
      </c>
      <c r="K811" s="200">
        <v>237.6</v>
      </c>
      <c r="L811" s="200">
        <v>105.2</v>
      </c>
      <c r="M811" s="200">
        <v>105.2</v>
      </c>
      <c r="N811" s="173" t="s">
        <v>1278</v>
      </c>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c r="EB811" s="13"/>
      <c r="EC811" s="13"/>
      <c r="ED811" s="13"/>
      <c r="EE811" s="13"/>
      <c r="EF811" s="13"/>
      <c r="EG811" s="13"/>
      <c r="EH811" s="13"/>
      <c r="EI811" s="13"/>
      <c r="EJ811" s="13"/>
      <c r="EK811" s="13"/>
      <c r="EL811" s="13"/>
      <c r="EM811" s="13"/>
      <c r="EN811" s="13"/>
      <c r="EO811" s="13"/>
      <c r="EP811" s="13"/>
      <c r="EQ811" s="13"/>
      <c r="ER811" s="13"/>
      <c r="ES811" s="13"/>
      <c r="ET811" s="13"/>
      <c r="EU811" s="13"/>
      <c r="EV811" s="13"/>
      <c r="EW811" s="13"/>
      <c r="EX811" s="13"/>
      <c r="EY811" s="13"/>
      <c r="EZ811" s="13"/>
      <c r="FA811" s="13"/>
      <c r="FB811" s="13"/>
      <c r="FC811" s="13"/>
      <c r="FD811" s="13"/>
      <c r="FE811" s="13"/>
      <c r="FF811" s="13"/>
      <c r="FG811" s="13"/>
      <c r="FH811" s="13"/>
      <c r="FI811" s="13"/>
      <c r="FJ811" s="13"/>
      <c r="FK811" s="13"/>
      <c r="FL811" s="13"/>
      <c r="FM811" s="13"/>
      <c r="FN811" s="13"/>
      <c r="FO811" s="13"/>
      <c r="FP811" s="13"/>
      <c r="FQ811" s="13"/>
      <c r="FR811" s="13"/>
      <c r="FS811" s="13"/>
      <c r="FT811" s="13"/>
      <c r="FU811" s="13"/>
      <c r="FV811" s="13"/>
      <c r="FW811" s="13"/>
      <c r="FX811" s="13"/>
      <c r="FY811" s="13"/>
      <c r="FZ811" s="13"/>
      <c r="GA811" s="13"/>
      <c r="GB811" s="13"/>
      <c r="GC811" s="13"/>
      <c r="GD811" s="13"/>
      <c r="GE811" s="13"/>
      <c r="GF811" s="13"/>
      <c r="GG811" s="13"/>
      <c r="GH811" s="13"/>
      <c r="GI811" s="13"/>
      <c r="GJ811" s="13"/>
      <c r="GK811" s="13"/>
      <c r="GL811" s="13"/>
      <c r="GM811" s="13"/>
      <c r="GN811" s="13"/>
      <c r="GO811" s="13"/>
      <c r="GP811" s="13"/>
      <c r="GQ811" s="13"/>
      <c r="GR811" s="13"/>
      <c r="GS811" s="13"/>
      <c r="GT811" s="13"/>
      <c r="GU811" s="13"/>
      <c r="GV811" s="13"/>
      <c r="GW811" s="13"/>
      <c r="GX811" s="13"/>
      <c r="GY811" s="13"/>
      <c r="GZ811" s="13"/>
      <c r="HA811" s="13"/>
      <c r="HB811" s="13"/>
      <c r="HC811" s="13"/>
      <c r="HD811" s="13"/>
      <c r="HE811" s="13"/>
      <c r="HF811" s="13"/>
      <c r="HG811" s="13"/>
      <c r="HH811" s="13"/>
      <c r="HI811" s="13"/>
      <c r="HJ811" s="13"/>
      <c r="HK811" s="13"/>
      <c r="HL811" s="13"/>
      <c r="HM811" s="13"/>
      <c r="HN811" s="13"/>
      <c r="HO811" s="13"/>
      <c r="HP811" s="13"/>
      <c r="HQ811" s="13"/>
      <c r="HR811" s="13"/>
      <c r="HS811" s="13"/>
      <c r="HT811" s="13"/>
      <c r="HU811" s="13"/>
      <c r="HV811" s="13"/>
      <c r="HW811" s="13"/>
      <c r="HX811" s="13"/>
      <c r="HY811" s="13"/>
      <c r="HZ811" s="13"/>
      <c r="IA811" s="13"/>
      <c r="IB811" s="13"/>
      <c r="IC811" s="13"/>
      <c r="ID811" s="13"/>
      <c r="IE811" s="13"/>
      <c r="IF811" s="13"/>
      <c r="IG811" s="13"/>
      <c r="IH811" s="13"/>
      <c r="II811" s="13"/>
      <c r="IJ811" s="13"/>
      <c r="IK811" s="13"/>
      <c r="IL811" s="13"/>
      <c r="IM811" s="13"/>
      <c r="IN811" s="13"/>
      <c r="IO811" s="13"/>
      <c r="IP811" s="13"/>
      <c r="IQ811" s="13"/>
      <c r="IR811" s="13"/>
      <c r="IS811" s="13"/>
      <c r="IT811" s="13"/>
      <c r="IU811" s="13"/>
      <c r="IV811" s="13"/>
    </row>
    <row r="812" spans="1:256" s="14" customFormat="1" ht="86.25" customHeight="1" x14ac:dyDescent="0.25">
      <c r="A812" s="194"/>
      <c r="B812" s="350"/>
      <c r="C812" s="181"/>
      <c r="D812" s="199"/>
      <c r="E812" s="125" t="s">
        <v>1276</v>
      </c>
      <c r="F812" s="130" t="s">
        <v>115</v>
      </c>
      <c r="G812" s="24" t="s">
        <v>1277</v>
      </c>
      <c r="H812" s="200"/>
      <c r="I812" s="200"/>
      <c r="J812" s="200"/>
      <c r="K812" s="200"/>
      <c r="L812" s="200"/>
      <c r="M812" s="200"/>
      <c r="N812" s="175"/>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c r="EB812" s="13"/>
      <c r="EC812" s="13"/>
      <c r="ED812" s="13"/>
      <c r="EE812" s="13"/>
      <c r="EF812" s="13"/>
      <c r="EG812" s="13"/>
      <c r="EH812" s="13"/>
      <c r="EI812" s="13"/>
      <c r="EJ812" s="13"/>
      <c r="EK812" s="13"/>
      <c r="EL812" s="13"/>
      <c r="EM812" s="13"/>
      <c r="EN812" s="13"/>
      <c r="EO812" s="13"/>
      <c r="EP812" s="13"/>
      <c r="EQ812" s="13"/>
      <c r="ER812" s="13"/>
      <c r="ES812" s="13"/>
      <c r="ET812" s="13"/>
      <c r="EU812" s="13"/>
      <c r="EV812" s="13"/>
      <c r="EW812" s="13"/>
      <c r="EX812" s="13"/>
      <c r="EY812" s="13"/>
      <c r="EZ812" s="13"/>
      <c r="FA812" s="13"/>
      <c r="FB812" s="13"/>
      <c r="FC812" s="13"/>
      <c r="FD812" s="13"/>
      <c r="FE812" s="13"/>
      <c r="FF812" s="13"/>
      <c r="FG812" s="13"/>
      <c r="FH812" s="13"/>
      <c r="FI812" s="13"/>
      <c r="FJ812" s="13"/>
      <c r="FK812" s="13"/>
      <c r="FL812" s="13"/>
      <c r="FM812" s="13"/>
      <c r="FN812" s="13"/>
      <c r="FO812" s="13"/>
      <c r="FP812" s="13"/>
      <c r="FQ812" s="13"/>
      <c r="FR812" s="13"/>
      <c r="FS812" s="13"/>
      <c r="FT812" s="13"/>
      <c r="FU812" s="13"/>
      <c r="FV812" s="13"/>
      <c r="FW812" s="13"/>
      <c r="FX812" s="13"/>
      <c r="FY812" s="13"/>
      <c r="FZ812" s="13"/>
      <c r="GA812" s="13"/>
      <c r="GB812" s="13"/>
      <c r="GC812" s="13"/>
      <c r="GD812" s="13"/>
      <c r="GE812" s="13"/>
      <c r="GF812" s="13"/>
      <c r="GG812" s="13"/>
      <c r="GH812" s="13"/>
      <c r="GI812" s="13"/>
      <c r="GJ812" s="13"/>
      <c r="GK812" s="13"/>
      <c r="GL812" s="13"/>
      <c r="GM812" s="13"/>
      <c r="GN812" s="13"/>
      <c r="GO812" s="13"/>
      <c r="GP812" s="13"/>
      <c r="GQ812" s="13"/>
      <c r="GR812" s="13"/>
      <c r="GS812" s="13"/>
      <c r="GT812" s="13"/>
      <c r="GU812" s="13"/>
      <c r="GV812" s="13"/>
      <c r="GW812" s="13"/>
      <c r="GX812" s="13"/>
      <c r="GY812" s="13"/>
      <c r="GZ812" s="13"/>
      <c r="HA812" s="13"/>
      <c r="HB812" s="13"/>
      <c r="HC812" s="13"/>
      <c r="HD812" s="13"/>
      <c r="HE812" s="13"/>
      <c r="HF812" s="13"/>
      <c r="HG812" s="13"/>
      <c r="HH812" s="13"/>
      <c r="HI812" s="13"/>
      <c r="HJ812" s="13"/>
      <c r="HK812" s="13"/>
      <c r="HL812" s="13"/>
      <c r="HM812" s="13"/>
      <c r="HN812" s="13"/>
      <c r="HO812" s="13"/>
      <c r="HP812" s="13"/>
      <c r="HQ812" s="13"/>
      <c r="HR812" s="13"/>
      <c r="HS812" s="13"/>
      <c r="HT812" s="13"/>
      <c r="HU812" s="13"/>
      <c r="HV812" s="13"/>
      <c r="HW812" s="13"/>
      <c r="HX812" s="13"/>
      <c r="HY812" s="13"/>
      <c r="HZ812" s="13"/>
      <c r="IA812" s="13"/>
      <c r="IB812" s="13"/>
      <c r="IC812" s="13"/>
      <c r="ID812" s="13"/>
      <c r="IE812" s="13"/>
      <c r="IF812" s="13"/>
      <c r="IG812" s="13"/>
      <c r="IH812" s="13"/>
      <c r="II812" s="13"/>
      <c r="IJ812" s="13"/>
      <c r="IK812" s="13"/>
      <c r="IL812" s="13"/>
      <c r="IM812" s="13"/>
      <c r="IN812" s="13"/>
      <c r="IO812" s="13"/>
      <c r="IP812" s="13"/>
      <c r="IQ812" s="13"/>
      <c r="IR812" s="13"/>
      <c r="IS812" s="13"/>
      <c r="IT812" s="13"/>
      <c r="IU812" s="13"/>
      <c r="IV812" s="13"/>
    </row>
    <row r="813" spans="1:256" s="14" customFormat="1" ht="66.75" customHeight="1" x14ac:dyDescent="0.25">
      <c r="A813" s="194"/>
      <c r="B813" s="350"/>
      <c r="C813" s="180" t="s">
        <v>868</v>
      </c>
      <c r="D813" s="198" t="s">
        <v>1156</v>
      </c>
      <c r="E813" s="125" t="s">
        <v>1138</v>
      </c>
      <c r="F813" s="79" t="s">
        <v>115</v>
      </c>
      <c r="G813" s="79" t="s">
        <v>569</v>
      </c>
      <c r="H813" s="170">
        <v>6513.4</v>
      </c>
      <c r="I813" s="170">
        <v>6476</v>
      </c>
      <c r="J813" s="170">
        <v>1024.3</v>
      </c>
      <c r="K813" s="170">
        <v>0</v>
      </c>
      <c r="L813" s="170">
        <v>0</v>
      </c>
      <c r="M813" s="170">
        <v>0</v>
      </c>
      <c r="N813" s="173" t="s">
        <v>1155</v>
      </c>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c r="EB813" s="13"/>
      <c r="EC813" s="13"/>
      <c r="ED813" s="13"/>
      <c r="EE813" s="13"/>
      <c r="EF813" s="13"/>
      <c r="EG813" s="13"/>
      <c r="EH813" s="13"/>
      <c r="EI813" s="13"/>
      <c r="EJ813" s="13"/>
      <c r="EK813" s="13"/>
      <c r="EL813" s="13"/>
      <c r="EM813" s="13"/>
      <c r="EN813" s="13"/>
      <c r="EO813" s="13"/>
      <c r="EP813" s="13"/>
      <c r="EQ813" s="13"/>
      <c r="ER813" s="13"/>
      <c r="ES813" s="13"/>
      <c r="ET813" s="13"/>
      <c r="EU813" s="13"/>
      <c r="EV813" s="13"/>
      <c r="EW813" s="13"/>
      <c r="EX813" s="13"/>
      <c r="EY813" s="13"/>
      <c r="EZ813" s="13"/>
      <c r="FA813" s="13"/>
      <c r="FB813" s="13"/>
      <c r="FC813" s="13"/>
      <c r="FD813" s="13"/>
      <c r="FE813" s="13"/>
      <c r="FF813" s="13"/>
      <c r="FG813" s="13"/>
      <c r="FH813" s="13"/>
      <c r="FI813" s="13"/>
      <c r="FJ813" s="13"/>
      <c r="FK813" s="13"/>
      <c r="FL813" s="13"/>
      <c r="FM813" s="13"/>
      <c r="FN813" s="13"/>
      <c r="FO813" s="13"/>
      <c r="FP813" s="13"/>
      <c r="FQ813" s="13"/>
      <c r="FR813" s="13"/>
      <c r="FS813" s="13"/>
      <c r="FT813" s="13"/>
      <c r="FU813" s="13"/>
      <c r="FV813" s="13"/>
      <c r="FW813" s="13"/>
      <c r="FX813" s="13"/>
      <c r="FY813" s="13"/>
      <c r="FZ813" s="13"/>
      <c r="GA813" s="13"/>
      <c r="GB813" s="13"/>
      <c r="GC813" s="13"/>
      <c r="GD813" s="13"/>
      <c r="GE813" s="13"/>
      <c r="GF813" s="13"/>
      <c r="GG813" s="13"/>
      <c r="GH813" s="13"/>
      <c r="GI813" s="13"/>
      <c r="GJ813" s="13"/>
      <c r="GK813" s="13"/>
      <c r="GL813" s="13"/>
      <c r="GM813" s="13"/>
      <c r="GN813" s="13"/>
      <c r="GO813" s="13"/>
      <c r="GP813" s="13"/>
      <c r="GQ813" s="13"/>
      <c r="GR813" s="13"/>
      <c r="GS813" s="13"/>
      <c r="GT813" s="13"/>
      <c r="GU813" s="13"/>
      <c r="GV813" s="13"/>
      <c r="GW813" s="13"/>
      <c r="GX813" s="13"/>
      <c r="GY813" s="13"/>
      <c r="GZ813" s="13"/>
      <c r="HA813" s="13"/>
      <c r="HB813" s="13"/>
      <c r="HC813" s="13"/>
      <c r="HD813" s="13"/>
      <c r="HE813" s="13"/>
      <c r="HF813" s="13"/>
      <c r="HG813" s="13"/>
      <c r="HH813" s="13"/>
      <c r="HI813" s="13"/>
      <c r="HJ813" s="13"/>
      <c r="HK813" s="13"/>
      <c r="HL813" s="13"/>
      <c r="HM813" s="13"/>
      <c r="HN813" s="13"/>
      <c r="HO813" s="13"/>
      <c r="HP813" s="13"/>
      <c r="HQ813" s="13"/>
      <c r="HR813" s="13"/>
      <c r="HS813" s="13"/>
      <c r="HT813" s="13"/>
      <c r="HU813" s="13"/>
      <c r="HV813" s="13"/>
      <c r="HW813" s="13"/>
      <c r="HX813" s="13"/>
      <c r="HY813" s="13"/>
      <c r="HZ813" s="13"/>
      <c r="IA813" s="13"/>
      <c r="IB813" s="13"/>
      <c r="IC813" s="13"/>
      <c r="ID813" s="13"/>
      <c r="IE813" s="13"/>
      <c r="IF813" s="13"/>
      <c r="IG813" s="13"/>
      <c r="IH813" s="13"/>
      <c r="II813" s="13"/>
      <c r="IJ813" s="13"/>
      <c r="IK813" s="13"/>
      <c r="IL813" s="13"/>
      <c r="IM813" s="13"/>
      <c r="IN813" s="13"/>
      <c r="IO813" s="13"/>
      <c r="IP813" s="13"/>
      <c r="IQ813" s="13"/>
      <c r="IR813" s="13"/>
      <c r="IS813" s="13"/>
      <c r="IT813" s="13"/>
      <c r="IU813" s="13"/>
      <c r="IV813" s="13"/>
    </row>
    <row r="814" spans="1:256" s="14" customFormat="1" ht="89.45" customHeight="1" x14ac:dyDescent="0.25">
      <c r="A814" s="194"/>
      <c r="B814" s="350"/>
      <c r="C814" s="196"/>
      <c r="D814" s="210"/>
      <c r="E814" s="125" t="s">
        <v>1441</v>
      </c>
      <c r="F814" s="130" t="s">
        <v>115</v>
      </c>
      <c r="G814" s="24" t="s">
        <v>193</v>
      </c>
      <c r="H814" s="171"/>
      <c r="I814" s="171"/>
      <c r="J814" s="171"/>
      <c r="K814" s="171"/>
      <c r="L814" s="171"/>
      <c r="M814" s="171"/>
      <c r="N814" s="174"/>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3"/>
      <c r="EP814" s="13"/>
      <c r="EQ814" s="13"/>
      <c r="ER814" s="13"/>
      <c r="ES814" s="13"/>
      <c r="ET814" s="13"/>
      <c r="EU814" s="13"/>
      <c r="EV814" s="13"/>
      <c r="EW814" s="13"/>
      <c r="EX814" s="13"/>
      <c r="EY814" s="13"/>
      <c r="EZ814" s="13"/>
      <c r="FA814" s="13"/>
      <c r="FB814" s="13"/>
      <c r="FC814" s="13"/>
      <c r="FD814" s="13"/>
      <c r="FE814" s="13"/>
      <c r="FF814" s="13"/>
      <c r="FG814" s="13"/>
      <c r="FH814" s="13"/>
      <c r="FI814" s="13"/>
      <c r="FJ814" s="13"/>
      <c r="FK814" s="13"/>
      <c r="FL814" s="13"/>
      <c r="FM814" s="13"/>
      <c r="FN814" s="13"/>
      <c r="FO814" s="13"/>
      <c r="FP814" s="13"/>
      <c r="FQ814" s="13"/>
      <c r="FR814" s="13"/>
      <c r="FS814" s="13"/>
      <c r="FT814" s="13"/>
      <c r="FU814" s="13"/>
      <c r="FV814" s="13"/>
      <c r="FW814" s="13"/>
      <c r="FX814" s="13"/>
      <c r="FY814" s="13"/>
      <c r="FZ814" s="13"/>
      <c r="GA814" s="13"/>
      <c r="GB814" s="13"/>
      <c r="GC814" s="13"/>
      <c r="GD814" s="13"/>
      <c r="GE814" s="13"/>
      <c r="GF814" s="13"/>
      <c r="GG814" s="13"/>
      <c r="GH814" s="13"/>
      <c r="GI814" s="13"/>
      <c r="GJ814" s="13"/>
      <c r="GK814" s="13"/>
      <c r="GL814" s="13"/>
      <c r="GM814" s="13"/>
      <c r="GN814" s="13"/>
      <c r="GO814" s="13"/>
      <c r="GP814" s="13"/>
      <c r="GQ814" s="13"/>
      <c r="GR814" s="13"/>
      <c r="GS814" s="13"/>
      <c r="GT814" s="13"/>
      <c r="GU814" s="13"/>
      <c r="GV814" s="13"/>
      <c r="GW814" s="13"/>
      <c r="GX814" s="13"/>
      <c r="GY814" s="13"/>
      <c r="GZ814" s="13"/>
      <c r="HA814" s="13"/>
      <c r="HB814" s="13"/>
      <c r="HC814" s="13"/>
      <c r="HD814" s="13"/>
      <c r="HE814" s="13"/>
      <c r="HF814" s="13"/>
      <c r="HG814" s="13"/>
      <c r="HH814" s="13"/>
      <c r="HI814" s="13"/>
      <c r="HJ814" s="13"/>
      <c r="HK814" s="13"/>
      <c r="HL814" s="13"/>
      <c r="HM814" s="13"/>
      <c r="HN814" s="13"/>
      <c r="HO814" s="13"/>
      <c r="HP814" s="13"/>
      <c r="HQ814" s="13"/>
      <c r="HR814" s="13"/>
      <c r="HS814" s="13"/>
      <c r="HT814" s="13"/>
      <c r="HU814" s="13"/>
      <c r="HV814" s="13"/>
      <c r="HW814" s="13"/>
      <c r="HX814" s="13"/>
      <c r="HY814" s="13"/>
      <c r="HZ814" s="13"/>
      <c r="IA814" s="13"/>
      <c r="IB814" s="13"/>
      <c r="IC814" s="13"/>
      <c r="ID814" s="13"/>
      <c r="IE814" s="13"/>
      <c r="IF814" s="13"/>
      <c r="IG814" s="13"/>
      <c r="IH814" s="13"/>
      <c r="II814" s="13"/>
      <c r="IJ814" s="13"/>
      <c r="IK814" s="13"/>
      <c r="IL814" s="13"/>
      <c r="IM814" s="13"/>
      <c r="IN814" s="13"/>
      <c r="IO814" s="13"/>
      <c r="IP814" s="13"/>
      <c r="IQ814" s="13"/>
      <c r="IR814" s="13"/>
      <c r="IS814" s="13"/>
      <c r="IT814" s="13"/>
      <c r="IU814" s="13"/>
      <c r="IV814" s="13"/>
    </row>
    <row r="815" spans="1:256" s="14" customFormat="1" ht="66.75" customHeight="1" x14ac:dyDescent="0.25">
      <c r="A815" s="194"/>
      <c r="B815" s="350"/>
      <c r="C815" s="181"/>
      <c r="D815" s="199"/>
      <c r="E815" s="125" t="s">
        <v>575</v>
      </c>
      <c r="F815" s="130" t="s">
        <v>115</v>
      </c>
      <c r="G815" s="24" t="s">
        <v>209</v>
      </c>
      <c r="H815" s="172"/>
      <c r="I815" s="172"/>
      <c r="J815" s="172"/>
      <c r="K815" s="172"/>
      <c r="L815" s="172"/>
      <c r="M815" s="172"/>
      <c r="N815" s="175"/>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c r="EB815" s="13"/>
      <c r="EC815" s="13"/>
      <c r="ED815" s="13"/>
      <c r="EE815" s="13"/>
      <c r="EF815" s="13"/>
      <c r="EG815" s="13"/>
      <c r="EH815" s="13"/>
      <c r="EI815" s="13"/>
      <c r="EJ815" s="13"/>
      <c r="EK815" s="13"/>
      <c r="EL815" s="13"/>
      <c r="EM815" s="13"/>
      <c r="EN815" s="13"/>
      <c r="EO815" s="13"/>
      <c r="EP815" s="13"/>
      <c r="EQ815" s="13"/>
      <c r="ER815" s="13"/>
      <c r="ES815" s="13"/>
      <c r="ET815" s="13"/>
      <c r="EU815" s="13"/>
      <c r="EV815" s="13"/>
      <c r="EW815" s="13"/>
      <c r="EX815" s="13"/>
      <c r="EY815" s="13"/>
      <c r="EZ815" s="13"/>
      <c r="FA815" s="13"/>
      <c r="FB815" s="13"/>
      <c r="FC815" s="13"/>
      <c r="FD815" s="13"/>
      <c r="FE815" s="13"/>
      <c r="FF815" s="13"/>
      <c r="FG815" s="13"/>
      <c r="FH815" s="13"/>
      <c r="FI815" s="13"/>
      <c r="FJ815" s="13"/>
      <c r="FK815" s="13"/>
      <c r="FL815" s="13"/>
      <c r="FM815" s="13"/>
      <c r="FN815" s="13"/>
      <c r="FO815" s="13"/>
      <c r="FP815" s="13"/>
      <c r="FQ815" s="13"/>
      <c r="FR815" s="13"/>
      <c r="FS815" s="13"/>
      <c r="FT815" s="13"/>
      <c r="FU815" s="13"/>
      <c r="FV815" s="13"/>
      <c r="FW815" s="13"/>
      <c r="FX815" s="13"/>
      <c r="FY815" s="13"/>
      <c r="FZ815" s="13"/>
      <c r="GA815" s="13"/>
      <c r="GB815" s="13"/>
      <c r="GC815" s="13"/>
      <c r="GD815" s="13"/>
      <c r="GE815" s="13"/>
      <c r="GF815" s="13"/>
      <c r="GG815" s="13"/>
      <c r="GH815" s="13"/>
      <c r="GI815" s="13"/>
      <c r="GJ815" s="13"/>
      <c r="GK815" s="13"/>
      <c r="GL815" s="13"/>
      <c r="GM815" s="13"/>
      <c r="GN815" s="13"/>
      <c r="GO815" s="13"/>
      <c r="GP815" s="13"/>
      <c r="GQ815" s="13"/>
      <c r="GR815" s="13"/>
      <c r="GS815" s="13"/>
      <c r="GT815" s="13"/>
      <c r="GU815" s="13"/>
      <c r="GV815" s="13"/>
      <c r="GW815" s="13"/>
      <c r="GX815" s="13"/>
      <c r="GY815" s="13"/>
      <c r="GZ815" s="13"/>
      <c r="HA815" s="13"/>
      <c r="HB815" s="13"/>
      <c r="HC815" s="13"/>
      <c r="HD815" s="13"/>
      <c r="HE815" s="13"/>
      <c r="HF815" s="13"/>
      <c r="HG815" s="13"/>
      <c r="HH815" s="13"/>
      <c r="HI815" s="13"/>
      <c r="HJ815" s="13"/>
      <c r="HK815" s="13"/>
      <c r="HL815" s="13"/>
      <c r="HM815" s="13"/>
      <c r="HN815" s="13"/>
      <c r="HO815" s="13"/>
      <c r="HP815" s="13"/>
      <c r="HQ815" s="13"/>
      <c r="HR815" s="13"/>
      <c r="HS815" s="13"/>
      <c r="HT815" s="13"/>
      <c r="HU815" s="13"/>
      <c r="HV815" s="13"/>
      <c r="HW815" s="13"/>
      <c r="HX815" s="13"/>
      <c r="HY815" s="13"/>
      <c r="HZ815" s="13"/>
      <c r="IA815" s="13"/>
      <c r="IB815" s="13"/>
      <c r="IC815" s="13"/>
      <c r="ID815" s="13"/>
      <c r="IE815" s="13"/>
      <c r="IF815" s="13"/>
      <c r="IG815" s="13"/>
      <c r="IH815" s="13"/>
      <c r="II815" s="13"/>
      <c r="IJ815" s="13"/>
      <c r="IK815" s="13"/>
      <c r="IL815" s="13"/>
      <c r="IM815" s="13"/>
      <c r="IN815" s="13"/>
      <c r="IO815" s="13"/>
      <c r="IP815" s="13"/>
      <c r="IQ815" s="13"/>
      <c r="IR815" s="13"/>
      <c r="IS815" s="13"/>
      <c r="IT815" s="13"/>
      <c r="IU815" s="13"/>
      <c r="IV815" s="13"/>
    </row>
    <row r="816" spans="1:256" s="14" customFormat="1" ht="91.15" customHeight="1" x14ac:dyDescent="0.25">
      <c r="A816" s="194"/>
      <c r="B816" s="350"/>
      <c r="C816" s="97" t="s">
        <v>1279</v>
      </c>
      <c r="D816" s="98" t="s">
        <v>1158</v>
      </c>
      <c r="E816" s="125" t="s">
        <v>1441</v>
      </c>
      <c r="F816" s="130" t="s">
        <v>115</v>
      </c>
      <c r="G816" s="24" t="s">
        <v>193</v>
      </c>
      <c r="H816" s="113">
        <v>124460</v>
      </c>
      <c r="I816" s="113">
        <v>124460</v>
      </c>
      <c r="J816" s="113">
        <v>0</v>
      </c>
      <c r="K816" s="113">
        <v>0</v>
      </c>
      <c r="L816" s="113">
        <v>0</v>
      </c>
      <c r="M816" s="113">
        <v>0</v>
      </c>
      <c r="N816" s="80" t="s">
        <v>1157</v>
      </c>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c r="EB816" s="13"/>
      <c r="EC816" s="13"/>
      <c r="ED816" s="13"/>
      <c r="EE816" s="13"/>
      <c r="EF816" s="13"/>
      <c r="EG816" s="13"/>
      <c r="EH816" s="13"/>
      <c r="EI816" s="13"/>
      <c r="EJ816" s="13"/>
      <c r="EK816" s="13"/>
      <c r="EL816" s="13"/>
      <c r="EM816" s="13"/>
      <c r="EN816" s="13"/>
      <c r="EO816" s="13"/>
      <c r="EP816" s="13"/>
      <c r="EQ816" s="13"/>
      <c r="ER816" s="13"/>
      <c r="ES816" s="13"/>
      <c r="ET816" s="13"/>
      <c r="EU816" s="13"/>
      <c r="EV816" s="13"/>
      <c r="EW816" s="13"/>
      <c r="EX816" s="13"/>
      <c r="EY816" s="13"/>
      <c r="EZ816" s="13"/>
      <c r="FA816" s="13"/>
      <c r="FB816" s="13"/>
      <c r="FC816" s="13"/>
      <c r="FD816" s="13"/>
      <c r="FE816" s="13"/>
      <c r="FF816" s="13"/>
      <c r="FG816" s="13"/>
      <c r="FH816" s="13"/>
      <c r="FI816" s="13"/>
      <c r="FJ816" s="13"/>
      <c r="FK816" s="13"/>
      <c r="FL816" s="13"/>
      <c r="FM816" s="13"/>
      <c r="FN816" s="13"/>
      <c r="FO816" s="13"/>
      <c r="FP816" s="13"/>
      <c r="FQ816" s="13"/>
      <c r="FR816" s="13"/>
      <c r="FS816" s="13"/>
      <c r="FT816" s="13"/>
      <c r="FU816" s="13"/>
      <c r="FV816" s="13"/>
      <c r="FW816" s="13"/>
      <c r="FX816" s="13"/>
      <c r="FY816" s="13"/>
      <c r="FZ816" s="13"/>
      <c r="GA816" s="13"/>
      <c r="GB816" s="13"/>
      <c r="GC816" s="13"/>
      <c r="GD816" s="13"/>
      <c r="GE816" s="13"/>
      <c r="GF816" s="13"/>
      <c r="GG816" s="13"/>
      <c r="GH816" s="13"/>
      <c r="GI816" s="13"/>
      <c r="GJ816" s="13"/>
      <c r="GK816" s="13"/>
      <c r="GL816" s="13"/>
      <c r="GM816" s="13"/>
      <c r="GN816" s="13"/>
      <c r="GO816" s="13"/>
      <c r="GP816" s="13"/>
      <c r="GQ816" s="13"/>
      <c r="GR816" s="13"/>
      <c r="GS816" s="13"/>
      <c r="GT816" s="13"/>
      <c r="GU816" s="13"/>
      <c r="GV816" s="13"/>
      <c r="GW816" s="13"/>
      <c r="GX816" s="13"/>
      <c r="GY816" s="13"/>
      <c r="GZ816" s="13"/>
      <c r="HA816" s="13"/>
      <c r="HB816" s="13"/>
      <c r="HC816" s="13"/>
      <c r="HD816" s="13"/>
      <c r="HE816" s="13"/>
      <c r="HF816" s="13"/>
      <c r="HG816" s="13"/>
      <c r="HH816" s="13"/>
      <c r="HI816" s="13"/>
      <c r="HJ816" s="13"/>
      <c r="HK816" s="13"/>
      <c r="HL816" s="13"/>
      <c r="HM816" s="13"/>
      <c r="HN816" s="13"/>
      <c r="HO816" s="13"/>
      <c r="HP816" s="13"/>
      <c r="HQ816" s="13"/>
      <c r="HR816" s="13"/>
      <c r="HS816" s="13"/>
      <c r="HT816" s="13"/>
      <c r="HU816" s="13"/>
      <c r="HV816" s="13"/>
      <c r="HW816" s="13"/>
      <c r="HX816" s="13"/>
      <c r="HY816" s="13"/>
      <c r="HZ816" s="13"/>
      <c r="IA816" s="13"/>
      <c r="IB816" s="13"/>
      <c r="IC816" s="13"/>
      <c r="ID816" s="13"/>
      <c r="IE816" s="13"/>
      <c r="IF816" s="13"/>
      <c r="IG816" s="13"/>
      <c r="IH816" s="13"/>
      <c r="II816" s="13"/>
      <c r="IJ816" s="13"/>
      <c r="IK816" s="13"/>
      <c r="IL816" s="13"/>
      <c r="IM816" s="13"/>
      <c r="IN816" s="13"/>
      <c r="IO816" s="13"/>
      <c r="IP816" s="13"/>
      <c r="IQ816" s="13"/>
      <c r="IR816" s="13"/>
      <c r="IS816" s="13"/>
      <c r="IT816" s="13"/>
      <c r="IU816" s="13"/>
      <c r="IV816" s="13"/>
    </row>
    <row r="817" spans="1:256" s="14" customFormat="1" ht="66.75" customHeight="1" x14ac:dyDescent="0.25">
      <c r="A817" s="166" t="s">
        <v>1290</v>
      </c>
      <c r="B817" s="314" t="s">
        <v>870</v>
      </c>
      <c r="C817" s="180" t="s">
        <v>869</v>
      </c>
      <c r="D817" s="198" t="s">
        <v>119</v>
      </c>
      <c r="E817" s="148" t="s">
        <v>427</v>
      </c>
      <c r="F817" s="90" t="s">
        <v>922</v>
      </c>
      <c r="G817" s="90" t="s">
        <v>409</v>
      </c>
      <c r="H817" s="170">
        <f>SUM(H819:H821)</f>
        <v>38357.799999999996</v>
      </c>
      <c r="I817" s="170">
        <f t="shared" ref="I817:M817" si="34">SUM(I819:I821)</f>
        <v>38356.699999999997</v>
      </c>
      <c r="J817" s="170">
        <f t="shared" si="34"/>
        <v>0</v>
      </c>
      <c r="K817" s="170">
        <f t="shared" si="34"/>
        <v>0</v>
      </c>
      <c r="L817" s="170">
        <f t="shared" si="34"/>
        <v>0</v>
      </c>
      <c r="M817" s="170">
        <f t="shared" si="34"/>
        <v>0</v>
      </c>
      <c r="N817" s="280"/>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c r="EB817" s="13"/>
      <c r="EC817" s="13"/>
      <c r="ED817" s="13"/>
      <c r="EE817" s="13"/>
      <c r="EF817" s="13"/>
      <c r="EG817" s="13"/>
      <c r="EH817" s="13"/>
      <c r="EI817" s="13"/>
      <c r="EJ817" s="13"/>
      <c r="EK817" s="13"/>
      <c r="EL817" s="13"/>
      <c r="EM817" s="13"/>
      <c r="EN817" s="13"/>
      <c r="EO817" s="13"/>
      <c r="EP817" s="13"/>
      <c r="EQ817" s="13"/>
      <c r="ER817" s="13"/>
      <c r="ES817" s="13"/>
      <c r="ET817" s="13"/>
      <c r="EU817" s="13"/>
      <c r="EV817" s="13"/>
      <c r="EW817" s="13"/>
      <c r="EX817" s="13"/>
      <c r="EY817" s="13"/>
      <c r="EZ817" s="13"/>
      <c r="FA817" s="13"/>
      <c r="FB817" s="13"/>
      <c r="FC817" s="13"/>
      <c r="FD817" s="13"/>
      <c r="FE817" s="13"/>
      <c r="FF817" s="13"/>
      <c r="FG817" s="13"/>
      <c r="FH817" s="13"/>
      <c r="FI817" s="13"/>
      <c r="FJ817" s="13"/>
      <c r="FK817" s="13"/>
      <c r="FL817" s="13"/>
      <c r="FM817" s="13"/>
      <c r="FN817" s="13"/>
      <c r="FO817" s="13"/>
      <c r="FP817" s="13"/>
      <c r="FQ817" s="13"/>
      <c r="FR817" s="13"/>
      <c r="FS817" s="13"/>
      <c r="FT817" s="13"/>
      <c r="FU817" s="13"/>
      <c r="FV817" s="13"/>
      <c r="FW817" s="13"/>
      <c r="FX817" s="13"/>
      <c r="FY817" s="13"/>
      <c r="FZ817" s="13"/>
      <c r="GA817" s="13"/>
      <c r="GB817" s="13"/>
      <c r="GC817" s="13"/>
      <c r="GD817" s="13"/>
      <c r="GE817" s="13"/>
      <c r="GF817" s="13"/>
      <c r="GG817" s="13"/>
      <c r="GH817" s="13"/>
      <c r="GI817" s="13"/>
      <c r="GJ817" s="13"/>
      <c r="GK817" s="13"/>
      <c r="GL817" s="13"/>
      <c r="GM817" s="13"/>
      <c r="GN817" s="13"/>
      <c r="GO817" s="13"/>
      <c r="GP817" s="13"/>
      <c r="GQ817" s="13"/>
      <c r="GR817" s="13"/>
      <c r="GS817" s="13"/>
      <c r="GT817" s="13"/>
      <c r="GU817" s="13"/>
      <c r="GV817" s="13"/>
      <c r="GW817" s="13"/>
      <c r="GX817" s="13"/>
      <c r="GY817" s="13"/>
      <c r="GZ817" s="13"/>
      <c r="HA817" s="13"/>
      <c r="HB817" s="13"/>
      <c r="HC817" s="13"/>
      <c r="HD817" s="13"/>
      <c r="HE817" s="13"/>
      <c r="HF817" s="13"/>
      <c r="HG817" s="13"/>
      <c r="HH817" s="13"/>
      <c r="HI817" s="13"/>
      <c r="HJ817" s="13"/>
      <c r="HK817" s="13"/>
      <c r="HL817" s="13"/>
      <c r="HM817" s="13"/>
      <c r="HN817" s="13"/>
      <c r="HO817" s="13"/>
      <c r="HP817" s="13"/>
      <c r="HQ817" s="13"/>
      <c r="HR817" s="13"/>
      <c r="HS817" s="13"/>
      <c r="HT817" s="13"/>
      <c r="HU817" s="13"/>
      <c r="HV817" s="13"/>
      <c r="HW817" s="13"/>
      <c r="HX817" s="13"/>
      <c r="HY817" s="13"/>
      <c r="HZ817" s="13"/>
      <c r="IA817" s="13"/>
      <c r="IB817" s="13"/>
      <c r="IC817" s="13"/>
      <c r="ID817" s="13"/>
      <c r="IE817" s="13"/>
      <c r="IF817" s="13"/>
      <c r="IG817" s="13"/>
      <c r="IH817" s="13"/>
      <c r="II817" s="13"/>
      <c r="IJ817" s="13"/>
      <c r="IK817" s="13"/>
      <c r="IL817" s="13"/>
      <c r="IM817" s="13"/>
      <c r="IN817" s="13"/>
      <c r="IO817" s="13"/>
      <c r="IP817" s="13"/>
      <c r="IQ817" s="13"/>
      <c r="IR817" s="13"/>
      <c r="IS817" s="13"/>
      <c r="IT817" s="13"/>
      <c r="IU817" s="13"/>
      <c r="IV817" s="13"/>
    </row>
    <row r="818" spans="1:256" s="14" customFormat="1" ht="24.75" customHeight="1" x14ac:dyDescent="0.25">
      <c r="A818" s="194"/>
      <c r="B818" s="315"/>
      <c r="C818" s="181"/>
      <c r="D818" s="199"/>
      <c r="E818" s="102" t="s">
        <v>112</v>
      </c>
      <c r="F818" s="152"/>
      <c r="G818" s="152"/>
      <c r="H818" s="172"/>
      <c r="I818" s="172"/>
      <c r="J818" s="172"/>
      <c r="K818" s="172"/>
      <c r="L818" s="172"/>
      <c r="M818" s="172"/>
      <c r="N818" s="282"/>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c r="EB818" s="13"/>
      <c r="EC818" s="13"/>
      <c r="ED818" s="13"/>
      <c r="EE818" s="13"/>
      <c r="EF818" s="13"/>
      <c r="EG818" s="13"/>
      <c r="EH818" s="13"/>
      <c r="EI818" s="13"/>
      <c r="EJ818" s="13"/>
      <c r="EK818" s="13"/>
      <c r="EL818" s="13"/>
      <c r="EM818" s="13"/>
      <c r="EN818" s="13"/>
      <c r="EO818" s="13"/>
      <c r="EP818" s="13"/>
      <c r="EQ818" s="13"/>
      <c r="ER818" s="13"/>
      <c r="ES818" s="13"/>
      <c r="ET818" s="13"/>
      <c r="EU818" s="13"/>
      <c r="EV818" s="13"/>
      <c r="EW818" s="13"/>
      <c r="EX818" s="13"/>
      <c r="EY818" s="13"/>
      <c r="EZ818" s="13"/>
      <c r="FA818" s="13"/>
      <c r="FB818" s="13"/>
      <c r="FC818" s="13"/>
      <c r="FD818" s="13"/>
      <c r="FE818" s="13"/>
      <c r="FF818" s="13"/>
      <c r="FG818" s="13"/>
      <c r="FH818" s="13"/>
      <c r="FI818" s="13"/>
      <c r="FJ818" s="13"/>
      <c r="FK818" s="13"/>
      <c r="FL818" s="13"/>
      <c r="FM818" s="13"/>
      <c r="FN818" s="13"/>
      <c r="FO818" s="13"/>
      <c r="FP818" s="13"/>
      <c r="FQ818" s="13"/>
      <c r="FR818" s="13"/>
      <c r="FS818" s="13"/>
      <c r="FT818" s="13"/>
      <c r="FU818" s="13"/>
      <c r="FV818" s="13"/>
      <c r="FW818" s="13"/>
      <c r="FX818" s="13"/>
      <c r="FY818" s="13"/>
      <c r="FZ818" s="13"/>
      <c r="GA818" s="13"/>
      <c r="GB818" s="13"/>
      <c r="GC818" s="13"/>
      <c r="GD818" s="13"/>
      <c r="GE818" s="13"/>
      <c r="GF818" s="13"/>
      <c r="GG818" s="13"/>
      <c r="GH818" s="13"/>
      <c r="GI818" s="13"/>
      <c r="GJ818" s="13"/>
      <c r="GK818" s="13"/>
      <c r="GL818" s="13"/>
      <c r="GM818" s="13"/>
      <c r="GN818" s="13"/>
      <c r="GO818" s="13"/>
      <c r="GP818" s="13"/>
      <c r="GQ818" s="13"/>
      <c r="GR818" s="13"/>
      <c r="GS818" s="13"/>
      <c r="GT818" s="13"/>
      <c r="GU818" s="13"/>
      <c r="GV818" s="13"/>
      <c r="GW818" s="13"/>
      <c r="GX818" s="13"/>
      <c r="GY818" s="13"/>
      <c r="GZ818" s="13"/>
      <c r="HA818" s="13"/>
      <c r="HB818" s="13"/>
      <c r="HC818" s="13"/>
      <c r="HD818" s="13"/>
      <c r="HE818" s="13"/>
      <c r="HF818" s="13"/>
      <c r="HG818" s="13"/>
      <c r="HH818" s="13"/>
      <c r="HI818" s="13"/>
      <c r="HJ818" s="13"/>
      <c r="HK818" s="13"/>
      <c r="HL818" s="13"/>
      <c r="HM818" s="13"/>
      <c r="HN818" s="13"/>
      <c r="HO818" s="13"/>
      <c r="HP818" s="13"/>
      <c r="HQ818" s="13"/>
      <c r="HR818" s="13"/>
      <c r="HS818" s="13"/>
      <c r="HT818" s="13"/>
      <c r="HU818" s="13"/>
      <c r="HV818" s="13"/>
      <c r="HW818" s="13"/>
      <c r="HX818" s="13"/>
      <c r="HY818" s="13"/>
      <c r="HZ818" s="13"/>
      <c r="IA818" s="13"/>
      <c r="IB818" s="13"/>
      <c r="IC818" s="13"/>
      <c r="ID818" s="13"/>
      <c r="IE818" s="13"/>
      <c r="IF818" s="13"/>
      <c r="IG818" s="13"/>
      <c r="IH818" s="13"/>
      <c r="II818" s="13"/>
      <c r="IJ818" s="13"/>
      <c r="IK818" s="13"/>
      <c r="IL818" s="13"/>
      <c r="IM818" s="13"/>
      <c r="IN818" s="13"/>
      <c r="IO818" s="13"/>
      <c r="IP818" s="13"/>
      <c r="IQ818" s="13"/>
      <c r="IR818" s="13"/>
      <c r="IS818" s="13"/>
      <c r="IT818" s="13"/>
      <c r="IU818" s="13"/>
      <c r="IV818" s="13"/>
    </row>
    <row r="819" spans="1:256" s="14" customFormat="1" ht="96" customHeight="1" x14ac:dyDescent="0.25">
      <c r="A819" s="194"/>
      <c r="B819" s="315"/>
      <c r="C819" s="97" t="s">
        <v>926</v>
      </c>
      <c r="D819" s="98" t="s">
        <v>119</v>
      </c>
      <c r="E819" s="125" t="s">
        <v>1441</v>
      </c>
      <c r="F819" s="130" t="s">
        <v>115</v>
      </c>
      <c r="G819" s="24" t="s">
        <v>193</v>
      </c>
      <c r="H819" s="113">
        <v>4151.1000000000004</v>
      </c>
      <c r="I819" s="113">
        <v>4151</v>
      </c>
      <c r="J819" s="113">
        <v>0</v>
      </c>
      <c r="K819" s="113">
        <v>0</v>
      </c>
      <c r="L819" s="113">
        <v>0</v>
      </c>
      <c r="M819" s="113">
        <v>0</v>
      </c>
      <c r="N819" s="102" t="s">
        <v>1159</v>
      </c>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c r="EB819" s="13"/>
      <c r="EC819" s="13"/>
      <c r="ED819" s="13"/>
      <c r="EE819" s="13"/>
      <c r="EF819" s="13"/>
      <c r="EG819" s="13"/>
      <c r="EH819" s="13"/>
      <c r="EI819" s="13"/>
      <c r="EJ819" s="13"/>
      <c r="EK819" s="13"/>
      <c r="EL819" s="13"/>
      <c r="EM819" s="13"/>
      <c r="EN819" s="13"/>
      <c r="EO819" s="13"/>
      <c r="EP819" s="13"/>
      <c r="EQ819" s="13"/>
      <c r="ER819" s="13"/>
      <c r="ES819" s="13"/>
      <c r="ET819" s="13"/>
      <c r="EU819" s="13"/>
      <c r="EV819" s="13"/>
      <c r="EW819" s="13"/>
      <c r="EX819" s="13"/>
      <c r="EY819" s="13"/>
      <c r="EZ819" s="13"/>
      <c r="FA819" s="13"/>
      <c r="FB819" s="13"/>
      <c r="FC819" s="13"/>
      <c r="FD819" s="13"/>
      <c r="FE819" s="13"/>
      <c r="FF819" s="13"/>
      <c r="FG819" s="13"/>
      <c r="FH819" s="13"/>
      <c r="FI819" s="13"/>
      <c r="FJ819" s="13"/>
      <c r="FK819" s="13"/>
      <c r="FL819" s="13"/>
      <c r="FM819" s="13"/>
      <c r="FN819" s="13"/>
      <c r="FO819" s="13"/>
      <c r="FP819" s="13"/>
      <c r="FQ819" s="13"/>
      <c r="FR819" s="13"/>
      <c r="FS819" s="13"/>
      <c r="FT819" s="13"/>
      <c r="FU819" s="13"/>
      <c r="FV819" s="13"/>
      <c r="FW819" s="13"/>
      <c r="FX819" s="13"/>
      <c r="FY819" s="13"/>
      <c r="FZ819" s="13"/>
      <c r="GA819" s="13"/>
      <c r="GB819" s="13"/>
      <c r="GC819" s="13"/>
      <c r="GD819" s="13"/>
      <c r="GE819" s="13"/>
      <c r="GF819" s="13"/>
      <c r="GG819" s="13"/>
      <c r="GH819" s="13"/>
      <c r="GI819" s="13"/>
      <c r="GJ819" s="13"/>
      <c r="GK819" s="13"/>
      <c r="GL819" s="13"/>
      <c r="GM819" s="13"/>
      <c r="GN819" s="13"/>
      <c r="GO819" s="13"/>
      <c r="GP819" s="13"/>
      <c r="GQ819" s="13"/>
      <c r="GR819" s="13"/>
      <c r="GS819" s="13"/>
      <c r="GT819" s="13"/>
      <c r="GU819" s="13"/>
      <c r="GV819" s="13"/>
      <c r="GW819" s="13"/>
      <c r="GX819" s="13"/>
      <c r="GY819" s="13"/>
      <c r="GZ819" s="13"/>
      <c r="HA819" s="13"/>
      <c r="HB819" s="13"/>
      <c r="HC819" s="13"/>
      <c r="HD819" s="13"/>
      <c r="HE819" s="13"/>
      <c r="HF819" s="13"/>
      <c r="HG819" s="13"/>
      <c r="HH819" s="13"/>
      <c r="HI819" s="13"/>
      <c r="HJ819" s="13"/>
      <c r="HK819" s="13"/>
      <c r="HL819" s="13"/>
      <c r="HM819" s="13"/>
      <c r="HN819" s="13"/>
      <c r="HO819" s="13"/>
      <c r="HP819" s="13"/>
      <c r="HQ819" s="13"/>
      <c r="HR819" s="13"/>
      <c r="HS819" s="13"/>
      <c r="HT819" s="13"/>
      <c r="HU819" s="13"/>
      <c r="HV819" s="13"/>
      <c r="HW819" s="13"/>
      <c r="HX819" s="13"/>
      <c r="HY819" s="13"/>
      <c r="HZ819" s="13"/>
      <c r="IA819" s="13"/>
      <c r="IB819" s="13"/>
      <c r="IC819" s="13"/>
      <c r="ID819" s="13"/>
      <c r="IE819" s="13"/>
      <c r="IF819" s="13"/>
      <c r="IG819" s="13"/>
      <c r="IH819" s="13"/>
      <c r="II819" s="13"/>
      <c r="IJ819" s="13"/>
      <c r="IK819" s="13"/>
      <c r="IL819" s="13"/>
      <c r="IM819" s="13"/>
      <c r="IN819" s="13"/>
      <c r="IO819" s="13"/>
      <c r="IP819" s="13"/>
      <c r="IQ819" s="13"/>
      <c r="IR819" s="13"/>
      <c r="IS819" s="13"/>
      <c r="IT819" s="13"/>
      <c r="IU819" s="13"/>
      <c r="IV819" s="13"/>
    </row>
    <row r="820" spans="1:256" s="14" customFormat="1" ht="66.75" customHeight="1" x14ac:dyDescent="0.25">
      <c r="A820" s="194"/>
      <c r="B820" s="315"/>
      <c r="C820" s="180" t="s">
        <v>927</v>
      </c>
      <c r="D820" s="198" t="s">
        <v>119</v>
      </c>
      <c r="E820" s="125" t="s">
        <v>1138</v>
      </c>
      <c r="F820" s="79" t="s">
        <v>115</v>
      </c>
      <c r="G820" s="79" t="s">
        <v>569</v>
      </c>
      <c r="H820" s="170">
        <f>31761.6+2445.1</f>
        <v>34206.699999999997</v>
      </c>
      <c r="I820" s="170">
        <f>31761.3+2444.4</f>
        <v>34205.699999999997</v>
      </c>
      <c r="J820" s="170">
        <v>0</v>
      </c>
      <c r="K820" s="170">
        <v>0</v>
      </c>
      <c r="L820" s="170">
        <v>0</v>
      </c>
      <c r="M820" s="170">
        <v>0</v>
      </c>
      <c r="N820" s="173" t="s">
        <v>1160</v>
      </c>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c r="EB820" s="13"/>
      <c r="EC820" s="13"/>
      <c r="ED820" s="13"/>
      <c r="EE820" s="13"/>
      <c r="EF820" s="13"/>
      <c r="EG820" s="13"/>
      <c r="EH820" s="13"/>
      <c r="EI820" s="13"/>
      <c r="EJ820" s="13"/>
      <c r="EK820" s="13"/>
      <c r="EL820" s="13"/>
      <c r="EM820" s="13"/>
      <c r="EN820" s="13"/>
      <c r="EO820" s="13"/>
      <c r="EP820" s="13"/>
      <c r="EQ820" s="13"/>
      <c r="ER820" s="13"/>
      <c r="ES820" s="13"/>
      <c r="ET820" s="13"/>
      <c r="EU820" s="13"/>
      <c r="EV820" s="13"/>
      <c r="EW820" s="13"/>
      <c r="EX820" s="13"/>
      <c r="EY820" s="13"/>
      <c r="EZ820" s="13"/>
      <c r="FA820" s="13"/>
      <c r="FB820" s="13"/>
      <c r="FC820" s="13"/>
      <c r="FD820" s="13"/>
      <c r="FE820" s="13"/>
      <c r="FF820" s="13"/>
      <c r="FG820" s="13"/>
      <c r="FH820" s="13"/>
      <c r="FI820" s="13"/>
      <c r="FJ820" s="13"/>
      <c r="FK820" s="13"/>
      <c r="FL820" s="13"/>
      <c r="FM820" s="13"/>
      <c r="FN820" s="13"/>
      <c r="FO820" s="13"/>
      <c r="FP820" s="13"/>
      <c r="FQ820" s="13"/>
      <c r="FR820" s="13"/>
      <c r="FS820" s="13"/>
      <c r="FT820" s="13"/>
      <c r="FU820" s="13"/>
      <c r="FV820" s="13"/>
      <c r="FW820" s="13"/>
      <c r="FX820" s="13"/>
      <c r="FY820" s="13"/>
      <c r="FZ820" s="13"/>
      <c r="GA820" s="13"/>
      <c r="GB820" s="13"/>
      <c r="GC820" s="13"/>
      <c r="GD820" s="13"/>
      <c r="GE820" s="13"/>
      <c r="GF820" s="13"/>
      <c r="GG820" s="13"/>
      <c r="GH820" s="13"/>
      <c r="GI820" s="13"/>
      <c r="GJ820" s="13"/>
      <c r="GK820" s="13"/>
      <c r="GL820" s="13"/>
      <c r="GM820" s="13"/>
      <c r="GN820" s="13"/>
      <c r="GO820" s="13"/>
      <c r="GP820" s="13"/>
      <c r="GQ820" s="13"/>
      <c r="GR820" s="13"/>
      <c r="GS820" s="13"/>
      <c r="GT820" s="13"/>
      <c r="GU820" s="13"/>
      <c r="GV820" s="13"/>
      <c r="GW820" s="13"/>
      <c r="GX820" s="13"/>
      <c r="GY820" s="13"/>
      <c r="GZ820" s="13"/>
      <c r="HA820" s="13"/>
      <c r="HB820" s="13"/>
      <c r="HC820" s="13"/>
      <c r="HD820" s="13"/>
      <c r="HE820" s="13"/>
      <c r="HF820" s="13"/>
      <c r="HG820" s="13"/>
      <c r="HH820" s="13"/>
      <c r="HI820" s="13"/>
      <c r="HJ820" s="13"/>
      <c r="HK820" s="13"/>
      <c r="HL820" s="13"/>
      <c r="HM820" s="13"/>
      <c r="HN820" s="13"/>
      <c r="HO820" s="13"/>
      <c r="HP820" s="13"/>
      <c r="HQ820" s="13"/>
      <c r="HR820" s="13"/>
      <c r="HS820" s="13"/>
      <c r="HT820" s="13"/>
      <c r="HU820" s="13"/>
      <c r="HV820" s="13"/>
      <c r="HW820" s="13"/>
      <c r="HX820" s="13"/>
      <c r="HY820" s="13"/>
      <c r="HZ820" s="13"/>
      <c r="IA820" s="13"/>
      <c r="IB820" s="13"/>
      <c r="IC820" s="13"/>
      <c r="ID820" s="13"/>
      <c r="IE820" s="13"/>
      <c r="IF820" s="13"/>
      <c r="IG820" s="13"/>
      <c r="IH820" s="13"/>
      <c r="II820" s="13"/>
      <c r="IJ820" s="13"/>
      <c r="IK820" s="13"/>
      <c r="IL820" s="13"/>
      <c r="IM820" s="13"/>
      <c r="IN820" s="13"/>
      <c r="IO820" s="13"/>
      <c r="IP820" s="13"/>
      <c r="IQ820" s="13"/>
      <c r="IR820" s="13"/>
      <c r="IS820" s="13"/>
      <c r="IT820" s="13"/>
      <c r="IU820" s="13"/>
      <c r="IV820" s="13"/>
    </row>
    <row r="821" spans="1:256" s="14" customFormat="1" ht="94.9" customHeight="1" x14ac:dyDescent="0.25">
      <c r="A821" s="167"/>
      <c r="B821" s="316"/>
      <c r="C821" s="181"/>
      <c r="D821" s="199"/>
      <c r="E821" s="125" t="s">
        <v>1441</v>
      </c>
      <c r="F821" s="130" t="s">
        <v>115</v>
      </c>
      <c r="G821" s="24" t="s">
        <v>193</v>
      </c>
      <c r="H821" s="172"/>
      <c r="I821" s="172"/>
      <c r="J821" s="172"/>
      <c r="K821" s="172"/>
      <c r="L821" s="172"/>
      <c r="M821" s="172"/>
      <c r="N821" s="175"/>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c r="EY821" s="13"/>
      <c r="EZ821" s="13"/>
      <c r="FA821" s="13"/>
      <c r="FB821" s="13"/>
      <c r="FC821" s="13"/>
      <c r="FD821" s="13"/>
      <c r="FE821" s="13"/>
      <c r="FF821" s="13"/>
      <c r="FG821" s="13"/>
      <c r="FH821" s="13"/>
      <c r="FI821" s="13"/>
      <c r="FJ821" s="13"/>
      <c r="FK821" s="13"/>
      <c r="FL821" s="13"/>
      <c r="FM821" s="13"/>
      <c r="FN821" s="13"/>
      <c r="FO821" s="13"/>
      <c r="FP821" s="13"/>
      <c r="FQ821" s="13"/>
      <c r="FR821" s="13"/>
      <c r="FS821" s="13"/>
      <c r="FT821" s="13"/>
      <c r="FU821" s="13"/>
      <c r="FV821" s="13"/>
      <c r="FW821" s="13"/>
      <c r="FX821" s="13"/>
      <c r="FY821" s="13"/>
      <c r="FZ821" s="13"/>
      <c r="GA821" s="13"/>
      <c r="GB821" s="13"/>
      <c r="GC821" s="13"/>
      <c r="GD821" s="13"/>
      <c r="GE821" s="13"/>
      <c r="GF821" s="13"/>
      <c r="GG821" s="13"/>
      <c r="GH821" s="13"/>
      <c r="GI821" s="13"/>
      <c r="GJ821" s="13"/>
      <c r="GK821" s="13"/>
      <c r="GL821" s="13"/>
      <c r="GM821" s="13"/>
      <c r="GN821" s="13"/>
      <c r="GO821" s="13"/>
      <c r="GP821" s="13"/>
      <c r="GQ821" s="13"/>
      <c r="GR821" s="13"/>
      <c r="GS821" s="13"/>
      <c r="GT821" s="13"/>
      <c r="GU821" s="13"/>
      <c r="GV821" s="13"/>
      <c r="GW821" s="13"/>
      <c r="GX821" s="13"/>
      <c r="GY821" s="13"/>
      <c r="GZ821" s="13"/>
      <c r="HA821" s="13"/>
      <c r="HB821" s="13"/>
      <c r="HC821" s="13"/>
      <c r="HD821" s="13"/>
      <c r="HE821" s="13"/>
      <c r="HF821" s="13"/>
      <c r="HG821" s="13"/>
      <c r="HH821" s="13"/>
      <c r="HI821" s="13"/>
      <c r="HJ821" s="13"/>
      <c r="HK821" s="13"/>
      <c r="HL821" s="13"/>
      <c r="HM821" s="13"/>
      <c r="HN821" s="13"/>
      <c r="HO821" s="13"/>
      <c r="HP821" s="13"/>
      <c r="HQ821" s="13"/>
      <c r="HR821" s="13"/>
      <c r="HS821" s="13"/>
      <c r="HT821" s="13"/>
      <c r="HU821" s="13"/>
      <c r="HV821" s="13"/>
      <c r="HW821" s="13"/>
      <c r="HX821" s="13"/>
      <c r="HY821" s="13"/>
      <c r="HZ821" s="13"/>
      <c r="IA821" s="13"/>
      <c r="IB821" s="13"/>
      <c r="IC821" s="13"/>
      <c r="ID821" s="13"/>
      <c r="IE821" s="13"/>
      <c r="IF821" s="13"/>
      <c r="IG821" s="13"/>
      <c r="IH821" s="13"/>
      <c r="II821" s="13"/>
      <c r="IJ821" s="13"/>
      <c r="IK821" s="13"/>
      <c r="IL821" s="13"/>
      <c r="IM821" s="13"/>
      <c r="IN821" s="13"/>
      <c r="IO821" s="13"/>
      <c r="IP821" s="13"/>
      <c r="IQ821" s="13"/>
      <c r="IR821" s="13"/>
      <c r="IS821" s="13"/>
      <c r="IT821" s="13"/>
      <c r="IU821" s="13"/>
      <c r="IV821" s="13"/>
    </row>
    <row r="822" spans="1:256" s="14" customFormat="1" ht="66.75" customHeight="1" x14ac:dyDescent="0.25">
      <c r="A822" s="120" t="s">
        <v>1291</v>
      </c>
      <c r="B822" s="74" t="s">
        <v>872</v>
      </c>
      <c r="C822" s="114" t="s">
        <v>871</v>
      </c>
      <c r="D822" s="114" t="s">
        <v>98</v>
      </c>
      <c r="E822" s="48" t="s">
        <v>577</v>
      </c>
      <c r="F822" s="117" t="s">
        <v>115</v>
      </c>
      <c r="G822" s="24" t="s">
        <v>1448</v>
      </c>
      <c r="H822" s="139">
        <v>902.7</v>
      </c>
      <c r="I822" s="139">
        <v>902.7</v>
      </c>
      <c r="J822" s="101">
        <v>255.8</v>
      </c>
      <c r="K822" s="113">
        <v>0</v>
      </c>
      <c r="L822" s="113">
        <v>0</v>
      </c>
      <c r="M822" s="113">
        <v>0</v>
      </c>
      <c r="N822" s="135" t="s">
        <v>166</v>
      </c>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c r="EY822" s="13"/>
      <c r="EZ822" s="13"/>
      <c r="FA822" s="13"/>
      <c r="FB822" s="13"/>
      <c r="FC822" s="13"/>
      <c r="FD822" s="13"/>
      <c r="FE822" s="13"/>
      <c r="FF822" s="13"/>
      <c r="FG822" s="13"/>
      <c r="FH822" s="13"/>
      <c r="FI822" s="13"/>
      <c r="FJ822" s="13"/>
      <c r="FK822" s="13"/>
      <c r="FL822" s="13"/>
      <c r="FM822" s="13"/>
      <c r="FN822" s="13"/>
      <c r="FO822" s="13"/>
      <c r="FP822" s="13"/>
      <c r="FQ822" s="13"/>
      <c r="FR822" s="13"/>
      <c r="FS822" s="13"/>
      <c r="FT822" s="13"/>
      <c r="FU822" s="13"/>
      <c r="FV822" s="13"/>
      <c r="FW822" s="13"/>
      <c r="FX822" s="13"/>
      <c r="FY822" s="13"/>
      <c r="FZ822" s="13"/>
      <c r="GA822" s="13"/>
      <c r="GB822" s="13"/>
      <c r="GC822" s="13"/>
      <c r="GD822" s="13"/>
      <c r="GE822" s="13"/>
      <c r="GF822" s="13"/>
      <c r="GG822" s="13"/>
      <c r="GH822" s="13"/>
      <c r="GI822" s="13"/>
      <c r="GJ822" s="13"/>
      <c r="GK822" s="13"/>
      <c r="GL822" s="13"/>
      <c r="GM822" s="13"/>
      <c r="GN822" s="13"/>
      <c r="GO822" s="13"/>
      <c r="GP822" s="13"/>
      <c r="GQ822" s="13"/>
      <c r="GR822" s="13"/>
      <c r="GS822" s="13"/>
      <c r="GT822" s="13"/>
      <c r="GU822" s="13"/>
      <c r="GV822" s="13"/>
      <c r="GW822" s="13"/>
      <c r="GX822" s="13"/>
      <c r="GY822" s="13"/>
      <c r="GZ822" s="13"/>
      <c r="HA822" s="13"/>
      <c r="HB822" s="13"/>
      <c r="HC822" s="13"/>
      <c r="HD822" s="13"/>
      <c r="HE822" s="13"/>
      <c r="HF822" s="13"/>
      <c r="HG822" s="13"/>
      <c r="HH822" s="13"/>
      <c r="HI822" s="13"/>
      <c r="HJ822" s="13"/>
      <c r="HK822" s="13"/>
      <c r="HL822" s="13"/>
      <c r="HM822" s="13"/>
      <c r="HN822" s="13"/>
      <c r="HO822" s="13"/>
      <c r="HP822" s="13"/>
      <c r="HQ822" s="13"/>
      <c r="HR822" s="13"/>
      <c r="HS822" s="13"/>
      <c r="HT822" s="13"/>
      <c r="HU822" s="13"/>
      <c r="HV822" s="13"/>
      <c r="HW822" s="13"/>
      <c r="HX822" s="13"/>
      <c r="HY822" s="13"/>
      <c r="HZ822" s="13"/>
      <c r="IA822" s="13"/>
      <c r="IB822" s="13"/>
      <c r="IC822" s="13"/>
      <c r="ID822" s="13"/>
      <c r="IE822" s="13"/>
      <c r="IF822" s="13"/>
      <c r="IG822" s="13"/>
      <c r="IH822" s="13"/>
      <c r="II822" s="13"/>
      <c r="IJ822" s="13"/>
      <c r="IK822" s="13"/>
      <c r="IL822" s="13"/>
      <c r="IM822" s="13"/>
      <c r="IN822" s="13"/>
      <c r="IO822" s="13"/>
      <c r="IP822" s="13"/>
      <c r="IQ822" s="13"/>
      <c r="IR822" s="13"/>
      <c r="IS822" s="13"/>
      <c r="IT822" s="13"/>
      <c r="IU822" s="13"/>
      <c r="IV822" s="13"/>
    </row>
    <row r="823" spans="1:256" s="14" customFormat="1" ht="63.6" customHeight="1" x14ac:dyDescent="0.25">
      <c r="A823" s="166" t="s">
        <v>1292</v>
      </c>
      <c r="B823" s="204" t="s">
        <v>874</v>
      </c>
      <c r="C823" s="180" t="s">
        <v>873</v>
      </c>
      <c r="D823" s="198" t="s">
        <v>160</v>
      </c>
      <c r="E823" s="48" t="s">
        <v>289</v>
      </c>
      <c r="F823" s="115" t="s">
        <v>115</v>
      </c>
      <c r="G823" s="144" t="s">
        <v>1449</v>
      </c>
      <c r="H823" s="207">
        <v>1957.5</v>
      </c>
      <c r="I823" s="207">
        <v>1957.4</v>
      </c>
      <c r="J823" s="207">
        <v>1740.3</v>
      </c>
      <c r="K823" s="207">
        <v>1740.3</v>
      </c>
      <c r="L823" s="207">
        <v>1740.3</v>
      </c>
      <c r="M823" s="207">
        <v>1740.3</v>
      </c>
      <c r="N823" s="173" t="s">
        <v>630</v>
      </c>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c r="EY823" s="13"/>
      <c r="EZ823" s="13"/>
      <c r="FA823" s="13"/>
      <c r="FB823" s="13"/>
      <c r="FC823" s="13"/>
      <c r="FD823" s="13"/>
      <c r="FE823" s="13"/>
      <c r="FF823" s="13"/>
      <c r="FG823" s="13"/>
      <c r="FH823" s="13"/>
      <c r="FI823" s="13"/>
      <c r="FJ823" s="13"/>
      <c r="FK823" s="13"/>
      <c r="FL823" s="13"/>
      <c r="FM823" s="13"/>
      <c r="FN823" s="13"/>
      <c r="FO823" s="13"/>
      <c r="FP823" s="13"/>
      <c r="FQ823" s="13"/>
      <c r="FR823" s="13"/>
      <c r="FS823" s="13"/>
      <c r="FT823" s="13"/>
      <c r="FU823" s="13"/>
      <c r="FV823" s="13"/>
      <c r="FW823" s="13"/>
      <c r="FX823" s="13"/>
      <c r="FY823" s="13"/>
      <c r="FZ823" s="13"/>
      <c r="GA823" s="13"/>
      <c r="GB823" s="13"/>
      <c r="GC823" s="13"/>
      <c r="GD823" s="13"/>
      <c r="GE823" s="13"/>
      <c r="GF823" s="13"/>
      <c r="GG823" s="13"/>
      <c r="GH823" s="13"/>
      <c r="GI823" s="13"/>
      <c r="GJ823" s="13"/>
      <c r="GK823" s="13"/>
      <c r="GL823" s="13"/>
      <c r="GM823" s="13"/>
      <c r="GN823" s="13"/>
      <c r="GO823" s="13"/>
      <c r="GP823" s="13"/>
      <c r="GQ823" s="13"/>
      <c r="GR823" s="13"/>
      <c r="GS823" s="13"/>
      <c r="GT823" s="13"/>
      <c r="GU823" s="13"/>
      <c r="GV823" s="13"/>
      <c r="GW823" s="13"/>
      <c r="GX823" s="13"/>
      <c r="GY823" s="13"/>
      <c r="GZ823" s="13"/>
      <c r="HA823" s="13"/>
      <c r="HB823" s="13"/>
      <c r="HC823" s="13"/>
      <c r="HD823" s="13"/>
      <c r="HE823" s="13"/>
      <c r="HF823" s="13"/>
      <c r="HG823" s="13"/>
      <c r="HH823" s="13"/>
      <c r="HI823" s="13"/>
      <c r="HJ823" s="13"/>
      <c r="HK823" s="13"/>
      <c r="HL823" s="13"/>
      <c r="HM823" s="13"/>
      <c r="HN823" s="13"/>
      <c r="HO823" s="13"/>
      <c r="HP823" s="13"/>
      <c r="HQ823" s="13"/>
      <c r="HR823" s="13"/>
      <c r="HS823" s="13"/>
      <c r="HT823" s="13"/>
      <c r="HU823" s="13"/>
      <c r="HV823" s="13"/>
      <c r="HW823" s="13"/>
      <c r="HX823" s="13"/>
      <c r="HY823" s="13"/>
      <c r="HZ823" s="13"/>
      <c r="IA823" s="13"/>
      <c r="IB823" s="13"/>
      <c r="IC823" s="13"/>
      <c r="ID823" s="13"/>
      <c r="IE823" s="13"/>
      <c r="IF823" s="13"/>
      <c r="IG823" s="13"/>
      <c r="IH823" s="13"/>
      <c r="II823" s="13"/>
      <c r="IJ823" s="13"/>
      <c r="IK823" s="13"/>
      <c r="IL823" s="13"/>
      <c r="IM823" s="13"/>
      <c r="IN823" s="13"/>
      <c r="IO823" s="13"/>
      <c r="IP823" s="13"/>
      <c r="IQ823" s="13"/>
      <c r="IR823" s="13"/>
      <c r="IS823" s="13"/>
      <c r="IT823" s="13"/>
      <c r="IU823" s="13"/>
      <c r="IV823" s="13"/>
    </row>
    <row r="824" spans="1:256" s="14" customFormat="1" ht="103.9" customHeight="1" x14ac:dyDescent="0.25">
      <c r="A824" s="206"/>
      <c r="B824" s="205"/>
      <c r="C824" s="206"/>
      <c r="D824" s="206"/>
      <c r="E824" s="48" t="s">
        <v>1450</v>
      </c>
      <c r="F824" s="115" t="s">
        <v>115</v>
      </c>
      <c r="G824" s="144" t="s">
        <v>222</v>
      </c>
      <c r="H824" s="208"/>
      <c r="I824" s="208"/>
      <c r="J824" s="208"/>
      <c r="K824" s="208"/>
      <c r="L824" s="208"/>
      <c r="M824" s="208"/>
      <c r="N824" s="209"/>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c r="EY824" s="13"/>
      <c r="EZ824" s="13"/>
      <c r="FA824" s="13"/>
      <c r="FB824" s="13"/>
      <c r="FC824" s="13"/>
      <c r="FD824" s="13"/>
      <c r="FE824" s="13"/>
      <c r="FF824" s="13"/>
      <c r="FG824" s="13"/>
      <c r="FH824" s="13"/>
      <c r="FI824" s="13"/>
      <c r="FJ824" s="13"/>
      <c r="FK824" s="13"/>
      <c r="FL824" s="13"/>
      <c r="FM824" s="13"/>
      <c r="FN824" s="13"/>
      <c r="FO824" s="13"/>
      <c r="FP824" s="13"/>
      <c r="FQ824" s="13"/>
      <c r="FR824" s="13"/>
      <c r="FS824" s="13"/>
      <c r="FT824" s="13"/>
      <c r="FU824" s="13"/>
      <c r="FV824" s="13"/>
      <c r="FW824" s="13"/>
      <c r="FX824" s="13"/>
      <c r="FY824" s="13"/>
      <c r="FZ824" s="13"/>
      <c r="GA824" s="13"/>
      <c r="GB824" s="13"/>
      <c r="GC824" s="13"/>
      <c r="GD824" s="13"/>
      <c r="GE824" s="13"/>
      <c r="GF824" s="13"/>
      <c r="GG824" s="13"/>
      <c r="GH824" s="13"/>
      <c r="GI824" s="13"/>
      <c r="GJ824" s="13"/>
      <c r="GK824" s="13"/>
      <c r="GL824" s="13"/>
      <c r="GM824" s="13"/>
      <c r="GN824" s="13"/>
      <c r="GO824" s="13"/>
      <c r="GP824" s="13"/>
      <c r="GQ824" s="13"/>
      <c r="GR824" s="13"/>
      <c r="GS824" s="13"/>
      <c r="GT824" s="13"/>
      <c r="GU824" s="13"/>
      <c r="GV824" s="13"/>
      <c r="GW824" s="13"/>
      <c r="GX824" s="13"/>
      <c r="GY824" s="13"/>
      <c r="GZ824" s="13"/>
      <c r="HA824" s="13"/>
      <c r="HB824" s="13"/>
      <c r="HC824" s="13"/>
      <c r="HD824" s="13"/>
      <c r="HE824" s="13"/>
      <c r="HF824" s="13"/>
      <c r="HG824" s="13"/>
      <c r="HH824" s="13"/>
      <c r="HI824" s="13"/>
      <c r="HJ824" s="13"/>
      <c r="HK824" s="13"/>
      <c r="HL824" s="13"/>
      <c r="HM824" s="13"/>
      <c r="HN824" s="13"/>
      <c r="HO824" s="13"/>
      <c r="HP824" s="13"/>
      <c r="HQ824" s="13"/>
      <c r="HR824" s="13"/>
      <c r="HS824" s="13"/>
      <c r="HT824" s="13"/>
      <c r="HU824" s="13"/>
      <c r="HV824" s="13"/>
      <c r="HW824" s="13"/>
      <c r="HX824" s="13"/>
      <c r="HY824" s="13"/>
      <c r="HZ824" s="13"/>
      <c r="IA824" s="13"/>
      <c r="IB824" s="13"/>
      <c r="IC824" s="13"/>
      <c r="ID824" s="13"/>
      <c r="IE824" s="13"/>
      <c r="IF824" s="13"/>
      <c r="IG824" s="13"/>
      <c r="IH824" s="13"/>
      <c r="II824" s="13"/>
      <c r="IJ824" s="13"/>
      <c r="IK824" s="13"/>
      <c r="IL824" s="13"/>
      <c r="IM824" s="13"/>
      <c r="IN824" s="13"/>
      <c r="IO824" s="13"/>
      <c r="IP824" s="13"/>
      <c r="IQ824" s="13"/>
      <c r="IR824" s="13"/>
      <c r="IS824" s="13"/>
      <c r="IT824" s="13"/>
      <c r="IU824" s="13"/>
      <c r="IV824" s="13"/>
    </row>
    <row r="825" spans="1:256" s="14" customFormat="1" ht="65.25" customHeight="1" x14ac:dyDescent="0.25">
      <c r="A825" s="166" t="s">
        <v>1293</v>
      </c>
      <c r="B825" s="249" t="s">
        <v>875</v>
      </c>
      <c r="C825" s="195" t="s">
        <v>876</v>
      </c>
      <c r="D825" s="177" t="s">
        <v>118</v>
      </c>
      <c r="E825" s="80" t="s">
        <v>562</v>
      </c>
      <c r="F825" s="115" t="s">
        <v>563</v>
      </c>
      <c r="G825" s="115" t="s">
        <v>210</v>
      </c>
      <c r="H825" s="168">
        <v>231.9</v>
      </c>
      <c r="I825" s="168">
        <v>231.9</v>
      </c>
      <c r="J825" s="168">
        <v>231.9</v>
      </c>
      <c r="K825" s="197">
        <v>231.9</v>
      </c>
      <c r="L825" s="168">
        <v>231.9</v>
      </c>
      <c r="M825" s="168">
        <v>231.9</v>
      </c>
      <c r="N825" s="176" t="s">
        <v>165</v>
      </c>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c r="EY825" s="13"/>
      <c r="EZ825" s="13"/>
      <c r="FA825" s="13"/>
      <c r="FB825" s="13"/>
      <c r="FC825" s="13"/>
      <c r="FD825" s="13"/>
      <c r="FE825" s="13"/>
      <c r="FF825" s="13"/>
      <c r="FG825" s="13"/>
      <c r="FH825" s="13"/>
      <c r="FI825" s="13"/>
      <c r="FJ825" s="13"/>
      <c r="FK825" s="13"/>
      <c r="FL825" s="13"/>
      <c r="FM825" s="13"/>
      <c r="FN825" s="13"/>
      <c r="FO825" s="13"/>
      <c r="FP825" s="13"/>
      <c r="FQ825" s="13"/>
      <c r="FR825" s="13"/>
      <c r="FS825" s="13"/>
      <c r="FT825" s="13"/>
      <c r="FU825" s="13"/>
      <c r="FV825" s="13"/>
      <c r="FW825" s="13"/>
      <c r="FX825" s="13"/>
      <c r="FY825" s="13"/>
      <c r="FZ825" s="13"/>
      <c r="GA825" s="13"/>
      <c r="GB825" s="13"/>
      <c r="GC825" s="13"/>
      <c r="GD825" s="13"/>
      <c r="GE825" s="13"/>
      <c r="GF825" s="13"/>
      <c r="GG825" s="13"/>
      <c r="GH825" s="13"/>
      <c r="GI825" s="13"/>
      <c r="GJ825" s="13"/>
      <c r="GK825" s="13"/>
      <c r="GL825" s="13"/>
      <c r="GM825" s="13"/>
      <c r="GN825" s="13"/>
      <c r="GO825" s="13"/>
      <c r="GP825" s="13"/>
      <c r="GQ825" s="13"/>
      <c r="GR825" s="13"/>
      <c r="GS825" s="13"/>
      <c r="GT825" s="13"/>
      <c r="GU825" s="13"/>
      <c r="GV825" s="13"/>
      <c r="GW825" s="13"/>
      <c r="GX825" s="13"/>
      <c r="GY825" s="13"/>
      <c r="GZ825" s="13"/>
      <c r="HA825" s="13"/>
      <c r="HB825" s="13"/>
      <c r="HC825" s="13"/>
      <c r="HD825" s="13"/>
      <c r="HE825" s="13"/>
      <c r="HF825" s="13"/>
      <c r="HG825" s="13"/>
      <c r="HH825" s="13"/>
      <c r="HI825" s="13"/>
      <c r="HJ825" s="13"/>
      <c r="HK825" s="13"/>
      <c r="HL825" s="13"/>
      <c r="HM825" s="13"/>
      <c r="HN825" s="13"/>
      <c r="HO825" s="13"/>
      <c r="HP825" s="13"/>
      <c r="HQ825" s="13"/>
      <c r="HR825" s="13"/>
      <c r="HS825" s="13"/>
      <c r="HT825" s="13"/>
      <c r="HU825" s="13"/>
      <c r="HV825" s="13"/>
      <c r="HW825" s="13"/>
      <c r="HX825" s="13"/>
      <c r="HY825" s="13"/>
      <c r="HZ825" s="13"/>
      <c r="IA825" s="13"/>
      <c r="IB825" s="13"/>
      <c r="IC825" s="13"/>
      <c r="ID825" s="13"/>
      <c r="IE825" s="13"/>
      <c r="IF825" s="13"/>
      <c r="IG825" s="13"/>
      <c r="IH825" s="13"/>
      <c r="II825" s="13"/>
      <c r="IJ825" s="13"/>
      <c r="IK825" s="13"/>
      <c r="IL825" s="13"/>
      <c r="IM825" s="13"/>
      <c r="IN825" s="13"/>
      <c r="IO825" s="13"/>
      <c r="IP825" s="13"/>
      <c r="IQ825" s="13"/>
      <c r="IR825" s="13"/>
      <c r="IS825" s="13"/>
      <c r="IT825" s="13"/>
      <c r="IU825" s="13"/>
      <c r="IV825" s="13"/>
    </row>
    <row r="826" spans="1:256" s="14" customFormat="1" ht="52.5" customHeight="1" x14ac:dyDescent="0.25">
      <c r="A826" s="167"/>
      <c r="B826" s="251"/>
      <c r="C826" s="195"/>
      <c r="D826" s="177"/>
      <c r="E826" s="109" t="s">
        <v>532</v>
      </c>
      <c r="F826" s="152" t="s">
        <v>115</v>
      </c>
      <c r="G826" s="152" t="s">
        <v>233</v>
      </c>
      <c r="H826" s="169"/>
      <c r="I826" s="169"/>
      <c r="J826" s="169"/>
      <c r="K826" s="197"/>
      <c r="L826" s="169"/>
      <c r="M826" s="169"/>
      <c r="N826" s="176"/>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c r="EY826" s="13"/>
      <c r="EZ826" s="13"/>
      <c r="FA826" s="13"/>
      <c r="FB826" s="13"/>
      <c r="FC826" s="13"/>
      <c r="FD826" s="13"/>
      <c r="FE826" s="13"/>
      <c r="FF826" s="13"/>
      <c r="FG826" s="13"/>
      <c r="FH826" s="13"/>
      <c r="FI826" s="13"/>
      <c r="FJ826" s="13"/>
      <c r="FK826" s="13"/>
      <c r="FL826" s="13"/>
      <c r="FM826" s="13"/>
      <c r="FN826" s="13"/>
      <c r="FO826" s="13"/>
      <c r="FP826" s="13"/>
      <c r="FQ826" s="13"/>
      <c r="FR826" s="13"/>
      <c r="FS826" s="13"/>
      <c r="FT826" s="13"/>
      <c r="FU826" s="13"/>
      <c r="FV826" s="13"/>
      <c r="FW826" s="13"/>
      <c r="FX826" s="13"/>
      <c r="FY826" s="13"/>
      <c r="FZ826" s="13"/>
      <c r="GA826" s="13"/>
      <c r="GB826" s="13"/>
      <c r="GC826" s="13"/>
      <c r="GD826" s="13"/>
      <c r="GE826" s="13"/>
      <c r="GF826" s="13"/>
      <c r="GG826" s="13"/>
      <c r="GH826" s="13"/>
      <c r="GI826" s="13"/>
      <c r="GJ826" s="13"/>
      <c r="GK826" s="13"/>
      <c r="GL826" s="13"/>
      <c r="GM826" s="13"/>
      <c r="GN826" s="13"/>
      <c r="GO826" s="13"/>
      <c r="GP826" s="13"/>
      <c r="GQ826" s="13"/>
      <c r="GR826" s="13"/>
      <c r="GS826" s="13"/>
      <c r="GT826" s="13"/>
      <c r="GU826" s="13"/>
      <c r="GV826" s="13"/>
      <c r="GW826" s="13"/>
      <c r="GX826" s="13"/>
      <c r="GY826" s="13"/>
      <c r="GZ826" s="13"/>
      <c r="HA826" s="13"/>
      <c r="HB826" s="13"/>
      <c r="HC826" s="13"/>
      <c r="HD826" s="13"/>
      <c r="HE826" s="13"/>
      <c r="HF826" s="13"/>
      <c r="HG826" s="13"/>
      <c r="HH826" s="13"/>
      <c r="HI826" s="13"/>
      <c r="HJ826" s="13"/>
      <c r="HK826" s="13"/>
      <c r="HL826" s="13"/>
      <c r="HM826" s="13"/>
      <c r="HN826" s="13"/>
      <c r="HO826" s="13"/>
      <c r="HP826" s="13"/>
      <c r="HQ826" s="13"/>
      <c r="HR826" s="13"/>
      <c r="HS826" s="13"/>
      <c r="HT826" s="13"/>
      <c r="HU826" s="13"/>
      <c r="HV826" s="13"/>
      <c r="HW826" s="13"/>
      <c r="HX826" s="13"/>
      <c r="HY826" s="13"/>
      <c r="HZ826" s="13"/>
      <c r="IA826" s="13"/>
      <c r="IB826" s="13"/>
      <c r="IC826" s="13"/>
      <c r="ID826" s="13"/>
      <c r="IE826" s="13"/>
      <c r="IF826" s="13"/>
      <c r="IG826" s="13"/>
      <c r="IH826" s="13"/>
      <c r="II826" s="13"/>
      <c r="IJ826" s="13"/>
      <c r="IK826" s="13"/>
      <c r="IL826" s="13"/>
      <c r="IM826" s="13"/>
      <c r="IN826" s="13"/>
      <c r="IO826" s="13"/>
      <c r="IP826" s="13"/>
      <c r="IQ826" s="13"/>
      <c r="IR826" s="13"/>
      <c r="IS826" s="13"/>
      <c r="IT826" s="13"/>
      <c r="IU826" s="13"/>
      <c r="IV826" s="13"/>
    </row>
    <row r="827" spans="1:256" s="14" customFormat="1" ht="46.9" customHeight="1" x14ac:dyDescent="0.25">
      <c r="A827" s="166" t="s">
        <v>1294</v>
      </c>
      <c r="B827" s="311" t="s">
        <v>877</v>
      </c>
      <c r="C827" s="180" t="s">
        <v>878</v>
      </c>
      <c r="D827" s="210" t="s">
        <v>87</v>
      </c>
      <c r="E827" s="48" t="s">
        <v>1451</v>
      </c>
      <c r="F827" s="152" t="s">
        <v>115</v>
      </c>
      <c r="G827" s="126" t="s">
        <v>1452</v>
      </c>
      <c r="H827" s="170">
        <v>23756.799999999999</v>
      </c>
      <c r="I827" s="170">
        <v>23756.799999999999</v>
      </c>
      <c r="J827" s="207">
        <v>31858.5</v>
      </c>
      <c r="K827" s="207">
        <v>34083.4</v>
      </c>
      <c r="L827" s="207">
        <v>34083.4</v>
      </c>
      <c r="M827" s="207">
        <v>34083.4</v>
      </c>
      <c r="N827" s="173" t="s">
        <v>547</v>
      </c>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c r="EY827" s="13"/>
      <c r="EZ827" s="13"/>
      <c r="FA827" s="13"/>
      <c r="FB827" s="13"/>
      <c r="FC827" s="13"/>
      <c r="FD827" s="13"/>
      <c r="FE827" s="13"/>
      <c r="FF827" s="13"/>
      <c r="FG827" s="13"/>
      <c r="FH827" s="13"/>
      <c r="FI827" s="13"/>
      <c r="FJ827" s="13"/>
      <c r="FK827" s="13"/>
      <c r="FL827" s="13"/>
      <c r="FM827" s="13"/>
      <c r="FN827" s="13"/>
      <c r="FO827" s="13"/>
      <c r="FP827" s="13"/>
      <c r="FQ827" s="13"/>
      <c r="FR827" s="13"/>
      <c r="FS827" s="13"/>
      <c r="FT827" s="13"/>
      <c r="FU827" s="13"/>
      <c r="FV827" s="13"/>
      <c r="FW827" s="13"/>
      <c r="FX827" s="13"/>
      <c r="FY827" s="13"/>
      <c r="FZ827" s="13"/>
      <c r="GA827" s="13"/>
      <c r="GB827" s="13"/>
      <c r="GC827" s="13"/>
      <c r="GD827" s="13"/>
      <c r="GE827" s="13"/>
      <c r="GF827" s="13"/>
      <c r="GG827" s="13"/>
      <c r="GH827" s="13"/>
      <c r="GI827" s="13"/>
      <c r="GJ827" s="13"/>
      <c r="GK827" s="13"/>
      <c r="GL827" s="13"/>
      <c r="GM827" s="13"/>
      <c r="GN827" s="13"/>
      <c r="GO827" s="13"/>
      <c r="GP827" s="13"/>
      <c r="GQ827" s="13"/>
      <c r="GR827" s="13"/>
      <c r="GS827" s="13"/>
      <c r="GT827" s="13"/>
      <c r="GU827" s="13"/>
      <c r="GV827" s="13"/>
      <c r="GW827" s="13"/>
      <c r="GX827" s="13"/>
      <c r="GY827" s="13"/>
      <c r="GZ827" s="13"/>
      <c r="HA827" s="13"/>
      <c r="HB827" s="13"/>
      <c r="HC827" s="13"/>
      <c r="HD827" s="13"/>
      <c r="HE827" s="13"/>
      <c r="HF827" s="13"/>
      <c r="HG827" s="13"/>
      <c r="HH827" s="13"/>
      <c r="HI827" s="13"/>
      <c r="HJ827" s="13"/>
      <c r="HK827" s="13"/>
      <c r="HL827" s="13"/>
      <c r="HM827" s="13"/>
      <c r="HN827" s="13"/>
      <c r="HO827" s="13"/>
      <c r="HP827" s="13"/>
      <c r="HQ827" s="13"/>
      <c r="HR827" s="13"/>
      <c r="HS827" s="13"/>
      <c r="HT827" s="13"/>
      <c r="HU827" s="13"/>
      <c r="HV827" s="13"/>
      <c r="HW827" s="13"/>
      <c r="HX827" s="13"/>
      <c r="HY827" s="13"/>
      <c r="HZ827" s="13"/>
      <c r="IA827" s="13"/>
      <c r="IB827" s="13"/>
      <c r="IC827" s="13"/>
      <c r="ID827" s="13"/>
      <c r="IE827" s="13"/>
      <c r="IF827" s="13"/>
      <c r="IG827" s="13"/>
      <c r="IH827" s="13"/>
      <c r="II827" s="13"/>
      <c r="IJ827" s="13"/>
      <c r="IK827" s="13"/>
      <c r="IL827" s="13"/>
      <c r="IM827" s="13"/>
      <c r="IN827" s="13"/>
      <c r="IO827" s="13"/>
      <c r="IP827" s="13"/>
      <c r="IQ827" s="13"/>
      <c r="IR827" s="13"/>
      <c r="IS827" s="13"/>
      <c r="IT827" s="13"/>
      <c r="IU827" s="13"/>
      <c r="IV827" s="13"/>
    </row>
    <row r="828" spans="1:256" s="14" customFormat="1" ht="64.150000000000006" customHeight="1" x14ac:dyDescent="0.25">
      <c r="A828" s="194"/>
      <c r="B828" s="312"/>
      <c r="C828" s="196"/>
      <c r="D828" s="210"/>
      <c r="E828" s="48" t="s">
        <v>538</v>
      </c>
      <c r="F828" s="117" t="s">
        <v>115</v>
      </c>
      <c r="G828" s="126" t="s">
        <v>572</v>
      </c>
      <c r="H828" s="171"/>
      <c r="I828" s="171"/>
      <c r="J828" s="276"/>
      <c r="K828" s="276"/>
      <c r="L828" s="276"/>
      <c r="M828" s="276"/>
      <c r="N828" s="174"/>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c r="EY828" s="13"/>
      <c r="EZ828" s="13"/>
      <c r="FA828" s="13"/>
      <c r="FB828" s="13"/>
      <c r="FC828" s="13"/>
      <c r="FD828" s="13"/>
      <c r="FE828" s="13"/>
      <c r="FF828" s="13"/>
      <c r="FG828" s="13"/>
      <c r="FH828" s="13"/>
      <c r="FI828" s="13"/>
      <c r="FJ828" s="13"/>
      <c r="FK828" s="13"/>
      <c r="FL828" s="13"/>
      <c r="FM828" s="13"/>
      <c r="FN828" s="13"/>
      <c r="FO828" s="13"/>
      <c r="FP828" s="13"/>
      <c r="FQ828" s="13"/>
      <c r="FR828" s="13"/>
      <c r="FS828" s="13"/>
      <c r="FT828" s="13"/>
      <c r="FU828" s="13"/>
      <c r="FV828" s="13"/>
      <c r="FW828" s="13"/>
      <c r="FX828" s="13"/>
      <c r="FY828" s="13"/>
      <c r="FZ828" s="13"/>
      <c r="GA828" s="13"/>
      <c r="GB828" s="13"/>
      <c r="GC828" s="13"/>
      <c r="GD828" s="13"/>
      <c r="GE828" s="13"/>
      <c r="GF828" s="13"/>
      <c r="GG828" s="13"/>
      <c r="GH828" s="13"/>
      <c r="GI828" s="13"/>
      <c r="GJ828" s="13"/>
      <c r="GK828" s="13"/>
      <c r="GL828" s="13"/>
      <c r="GM828" s="13"/>
      <c r="GN828" s="13"/>
      <c r="GO828" s="13"/>
      <c r="GP828" s="13"/>
      <c r="GQ828" s="13"/>
      <c r="GR828" s="13"/>
      <c r="GS828" s="13"/>
      <c r="GT828" s="13"/>
      <c r="GU828" s="13"/>
      <c r="GV828" s="13"/>
      <c r="GW828" s="13"/>
      <c r="GX828" s="13"/>
      <c r="GY828" s="13"/>
      <c r="GZ828" s="13"/>
      <c r="HA828" s="13"/>
      <c r="HB828" s="13"/>
      <c r="HC828" s="13"/>
      <c r="HD828" s="13"/>
      <c r="HE828" s="13"/>
      <c r="HF828" s="13"/>
      <c r="HG828" s="13"/>
      <c r="HH828" s="13"/>
      <c r="HI828" s="13"/>
      <c r="HJ828" s="13"/>
      <c r="HK828" s="13"/>
      <c r="HL828" s="13"/>
      <c r="HM828" s="13"/>
      <c r="HN828" s="13"/>
      <c r="HO828" s="13"/>
      <c r="HP828" s="13"/>
      <c r="HQ828" s="13"/>
      <c r="HR828" s="13"/>
      <c r="HS828" s="13"/>
      <c r="HT828" s="13"/>
      <c r="HU828" s="13"/>
      <c r="HV828" s="13"/>
      <c r="HW828" s="13"/>
      <c r="HX828" s="13"/>
      <c r="HY828" s="13"/>
      <c r="HZ828" s="13"/>
      <c r="IA828" s="13"/>
      <c r="IB828" s="13"/>
      <c r="IC828" s="13"/>
      <c r="ID828" s="13"/>
      <c r="IE828" s="13"/>
      <c r="IF828" s="13"/>
      <c r="IG828" s="13"/>
      <c r="IH828" s="13"/>
      <c r="II828" s="13"/>
      <c r="IJ828" s="13"/>
      <c r="IK828" s="13"/>
      <c r="IL828" s="13"/>
      <c r="IM828" s="13"/>
      <c r="IN828" s="13"/>
      <c r="IO828" s="13"/>
      <c r="IP828" s="13"/>
      <c r="IQ828" s="13"/>
      <c r="IR828" s="13"/>
      <c r="IS828" s="13"/>
      <c r="IT828" s="13"/>
      <c r="IU828" s="13"/>
      <c r="IV828" s="13"/>
    </row>
    <row r="829" spans="1:256" s="14" customFormat="1" ht="66.75" customHeight="1" x14ac:dyDescent="0.25">
      <c r="A829" s="194"/>
      <c r="B829" s="312"/>
      <c r="C829" s="196"/>
      <c r="D829" s="210"/>
      <c r="E829" s="48" t="s">
        <v>576</v>
      </c>
      <c r="F829" s="117" t="s">
        <v>115</v>
      </c>
      <c r="G829" s="126" t="s">
        <v>218</v>
      </c>
      <c r="H829" s="171"/>
      <c r="I829" s="171"/>
      <c r="J829" s="276"/>
      <c r="K829" s="276"/>
      <c r="L829" s="276"/>
      <c r="M829" s="276"/>
      <c r="N829" s="174"/>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c r="DJ829" s="13"/>
      <c r="DK829" s="13"/>
      <c r="DL829" s="13"/>
      <c r="DM829" s="13"/>
      <c r="DN829" s="13"/>
      <c r="DO829" s="13"/>
      <c r="DP829" s="13"/>
      <c r="DQ829" s="13"/>
      <c r="DR829" s="13"/>
      <c r="DS829" s="13"/>
      <c r="DT829" s="13"/>
      <c r="DU829" s="13"/>
      <c r="DV829" s="13"/>
      <c r="DW829" s="13"/>
      <c r="DX829" s="13"/>
      <c r="DY829" s="13"/>
      <c r="DZ829" s="13"/>
      <c r="EA829" s="13"/>
      <c r="EB829" s="13"/>
      <c r="EC829" s="13"/>
      <c r="ED829" s="13"/>
      <c r="EE829" s="13"/>
      <c r="EF829" s="13"/>
      <c r="EG829" s="13"/>
      <c r="EH829" s="13"/>
      <c r="EI829" s="13"/>
      <c r="EJ829" s="13"/>
      <c r="EK829" s="13"/>
      <c r="EL829" s="13"/>
      <c r="EM829" s="13"/>
      <c r="EN829" s="13"/>
      <c r="EO829" s="13"/>
      <c r="EP829" s="13"/>
      <c r="EQ829" s="13"/>
      <c r="ER829" s="13"/>
      <c r="ES829" s="13"/>
      <c r="ET829" s="13"/>
      <c r="EU829" s="13"/>
      <c r="EV829" s="13"/>
      <c r="EW829" s="13"/>
      <c r="EX829" s="13"/>
      <c r="EY829" s="13"/>
      <c r="EZ829" s="13"/>
      <c r="FA829" s="13"/>
      <c r="FB829" s="13"/>
      <c r="FC829" s="13"/>
      <c r="FD829" s="13"/>
      <c r="FE829" s="13"/>
      <c r="FF829" s="13"/>
      <c r="FG829" s="13"/>
      <c r="FH829" s="13"/>
      <c r="FI829" s="13"/>
      <c r="FJ829" s="13"/>
      <c r="FK829" s="13"/>
      <c r="FL829" s="13"/>
      <c r="FM829" s="13"/>
      <c r="FN829" s="13"/>
      <c r="FO829" s="13"/>
      <c r="FP829" s="13"/>
      <c r="FQ829" s="13"/>
      <c r="FR829" s="13"/>
      <c r="FS829" s="13"/>
      <c r="FT829" s="13"/>
      <c r="FU829" s="13"/>
      <c r="FV829" s="13"/>
      <c r="FW829" s="13"/>
      <c r="FX829" s="13"/>
      <c r="FY829" s="13"/>
      <c r="FZ829" s="13"/>
      <c r="GA829" s="13"/>
      <c r="GB829" s="13"/>
      <c r="GC829" s="13"/>
      <c r="GD829" s="13"/>
      <c r="GE829" s="13"/>
      <c r="GF829" s="13"/>
      <c r="GG829" s="13"/>
      <c r="GH829" s="13"/>
      <c r="GI829" s="13"/>
      <c r="GJ829" s="13"/>
      <c r="GK829" s="13"/>
      <c r="GL829" s="13"/>
      <c r="GM829" s="13"/>
      <c r="GN829" s="13"/>
      <c r="GO829" s="13"/>
      <c r="GP829" s="13"/>
      <c r="GQ829" s="13"/>
      <c r="GR829" s="13"/>
      <c r="GS829" s="13"/>
      <c r="GT829" s="13"/>
      <c r="GU829" s="13"/>
      <c r="GV829" s="13"/>
      <c r="GW829" s="13"/>
      <c r="GX829" s="13"/>
      <c r="GY829" s="13"/>
      <c r="GZ829" s="13"/>
      <c r="HA829" s="13"/>
      <c r="HB829" s="13"/>
      <c r="HC829" s="13"/>
      <c r="HD829" s="13"/>
      <c r="HE829" s="13"/>
      <c r="HF829" s="13"/>
      <c r="HG829" s="13"/>
      <c r="HH829" s="13"/>
      <c r="HI829" s="13"/>
      <c r="HJ829" s="13"/>
      <c r="HK829" s="13"/>
      <c r="HL829" s="13"/>
      <c r="HM829" s="13"/>
      <c r="HN829" s="13"/>
      <c r="HO829" s="13"/>
      <c r="HP829" s="13"/>
      <c r="HQ829" s="13"/>
      <c r="HR829" s="13"/>
      <c r="HS829" s="13"/>
      <c r="HT829" s="13"/>
      <c r="HU829" s="13"/>
      <c r="HV829" s="13"/>
      <c r="HW829" s="13"/>
      <c r="HX829" s="13"/>
      <c r="HY829" s="13"/>
      <c r="HZ829" s="13"/>
      <c r="IA829" s="13"/>
      <c r="IB829" s="13"/>
      <c r="IC829" s="13"/>
      <c r="ID829" s="13"/>
      <c r="IE829" s="13"/>
      <c r="IF829" s="13"/>
      <c r="IG829" s="13"/>
      <c r="IH829" s="13"/>
      <c r="II829" s="13"/>
      <c r="IJ829" s="13"/>
      <c r="IK829" s="13"/>
      <c r="IL829" s="13"/>
      <c r="IM829" s="13"/>
      <c r="IN829" s="13"/>
      <c r="IO829" s="13"/>
      <c r="IP829" s="13"/>
      <c r="IQ829" s="13"/>
      <c r="IR829" s="13"/>
      <c r="IS829" s="13"/>
      <c r="IT829" s="13"/>
      <c r="IU829" s="13"/>
      <c r="IV829" s="13"/>
    </row>
    <row r="830" spans="1:256" s="14" customFormat="1" ht="66.75" customHeight="1" x14ac:dyDescent="0.25">
      <c r="A830" s="194"/>
      <c r="B830" s="312"/>
      <c r="C830" s="196"/>
      <c r="D830" s="210"/>
      <c r="E830" s="135" t="s">
        <v>961</v>
      </c>
      <c r="F830" s="115" t="s">
        <v>115</v>
      </c>
      <c r="G830" s="115" t="s">
        <v>1081</v>
      </c>
      <c r="H830" s="171"/>
      <c r="I830" s="171"/>
      <c r="J830" s="276"/>
      <c r="K830" s="276"/>
      <c r="L830" s="276"/>
      <c r="M830" s="276"/>
      <c r="N830" s="174"/>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c r="EY830" s="13"/>
      <c r="EZ830" s="13"/>
      <c r="FA830" s="13"/>
      <c r="FB830" s="13"/>
      <c r="FC830" s="13"/>
      <c r="FD830" s="13"/>
      <c r="FE830" s="13"/>
      <c r="FF830" s="13"/>
      <c r="FG830" s="13"/>
      <c r="FH830" s="13"/>
      <c r="FI830" s="13"/>
      <c r="FJ830" s="13"/>
      <c r="FK830" s="13"/>
      <c r="FL830" s="13"/>
      <c r="FM830" s="13"/>
      <c r="FN830" s="13"/>
      <c r="FO830" s="13"/>
      <c r="FP830" s="13"/>
      <c r="FQ830" s="13"/>
      <c r="FR830" s="13"/>
      <c r="FS830" s="13"/>
      <c r="FT830" s="13"/>
      <c r="FU830" s="13"/>
      <c r="FV830" s="13"/>
      <c r="FW830" s="13"/>
      <c r="FX830" s="13"/>
      <c r="FY830" s="13"/>
      <c r="FZ830" s="13"/>
      <c r="GA830" s="13"/>
      <c r="GB830" s="13"/>
      <c r="GC830" s="13"/>
      <c r="GD830" s="13"/>
      <c r="GE830" s="13"/>
      <c r="GF830" s="13"/>
      <c r="GG830" s="13"/>
      <c r="GH830" s="13"/>
      <c r="GI830" s="13"/>
      <c r="GJ830" s="13"/>
      <c r="GK830" s="13"/>
      <c r="GL830" s="13"/>
      <c r="GM830" s="13"/>
      <c r="GN830" s="13"/>
      <c r="GO830" s="13"/>
      <c r="GP830" s="13"/>
      <c r="GQ830" s="13"/>
      <c r="GR830" s="13"/>
      <c r="GS830" s="13"/>
      <c r="GT830" s="13"/>
      <c r="GU830" s="13"/>
      <c r="GV830" s="13"/>
      <c r="GW830" s="13"/>
      <c r="GX830" s="13"/>
      <c r="GY830" s="13"/>
      <c r="GZ830" s="13"/>
      <c r="HA830" s="13"/>
      <c r="HB830" s="13"/>
      <c r="HC830" s="13"/>
      <c r="HD830" s="13"/>
      <c r="HE830" s="13"/>
      <c r="HF830" s="13"/>
      <c r="HG830" s="13"/>
      <c r="HH830" s="13"/>
      <c r="HI830" s="13"/>
      <c r="HJ830" s="13"/>
      <c r="HK830" s="13"/>
      <c r="HL830" s="13"/>
      <c r="HM830" s="13"/>
      <c r="HN830" s="13"/>
      <c r="HO830" s="13"/>
      <c r="HP830" s="13"/>
      <c r="HQ830" s="13"/>
      <c r="HR830" s="13"/>
      <c r="HS830" s="13"/>
      <c r="HT830" s="13"/>
      <c r="HU830" s="13"/>
      <c r="HV830" s="13"/>
      <c r="HW830" s="13"/>
      <c r="HX830" s="13"/>
      <c r="HY830" s="13"/>
      <c r="HZ830" s="13"/>
      <c r="IA830" s="13"/>
      <c r="IB830" s="13"/>
      <c r="IC830" s="13"/>
      <c r="ID830" s="13"/>
      <c r="IE830" s="13"/>
      <c r="IF830" s="13"/>
      <c r="IG830" s="13"/>
      <c r="IH830" s="13"/>
      <c r="II830" s="13"/>
      <c r="IJ830" s="13"/>
      <c r="IK830" s="13"/>
      <c r="IL830" s="13"/>
      <c r="IM830" s="13"/>
      <c r="IN830" s="13"/>
      <c r="IO830" s="13"/>
      <c r="IP830" s="13"/>
      <c r="IQ830" s="13"/>
      <c r="IR830" s="13"/>
      <c r="IS830" s="13"/>
      <c r="IT830" s="13"/>
      <c r="IU830" s="13"/>
      <c r="IV830" s="13"/>
    </row>
    <row r="831" spans="1:256" s="14" customFormat="1" ht="82.5" customHeight="1" x14ac:dyDescent="0.25">
      <c r="A831" s="194"/>
      <c r="B831" s="312"/>
      <c r="C831" s="196"/>
      <c r="D831" s="210"/>
      <c r="E831" s="80" t="s">
        <v>666</v>
      </c>
      <c r="F831" s="115" t="s">
        <v>47</v>
      </c>
      <c r="G831" s="130" t="s">
        <v>664</v>
      </c>
      <c r="H831" s="171"/>
      <c r="I831" s="171"/>
      <c r="J831" s="276"/>
      <c r="K831" s="276"/>
      <c r="L831" s="276"/>
      <c r="M831" s="276"/>
      <c r="N831" s="174"/>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c r="EY831" s="13"/>
      <c r="EZ831" s="13"/>
      <c r="FA831" s="13"/>
      <c r="FB831" s="13"/>
      <c r="FC831" s="13"/>
      <c r="FD831" s="13"/>
      <c r="FE831" s="13"/>
      <c r="FF831" s="13"/>
      <c r="FG831" s="13"/>
      <c r="FH831" s="13"/>
      <c r="FI831" s="13"/>
      <c r="FJ831" s="13"/>
      <c r="FK831" s="13"/>
      <c r="FL831" s="13"/>
      <c r="FM831" s="13"/>
      <c r="FN831" s="13"/>
      <c r="FO831" s="13"/>
      <c r="FP831" s="13"/>
      <c r="FQ831" s="13"/>
      <c r="FR831" s="13"/>
      <c r="FS831" s="13"/>
      <c r="FT831" s="13"/>
      <c r="FU831" s="13"/>
      <c r="FV831" s="13"/>
      <c r="FW831" s="13"/>
      <c r="FX831" s="13"/>
      <c r="FY831" s="13"/>
      <c r="FZ831" s="13"/>
      <c r="GA831" s="13"/>
      <c r="GB831" s="13"/>
      <c r="GC831" s="13"/>
      <c r="GD831" s="13"/>
      <c r="GE831" s="13"/>
      <c r="GF831" s="13"/>
      <c r="GG831" s="13"/>
      <c r="GH831" s="13"/>
      <c r="GI831" s="13"/>
      <c r="GJ831" s="13"/>
      <c r="GK831" s="13"/>
      <c r="GL831" s="13"/>
      <c r="GM831" s="13"/>
      <c r="GN831" s="13"/>
      <c r="GO831" s="13"/>
      <c r="GP831" s="13"/>
      <c r="GQ831" s="13"/>
      <c r="GR831" s="13"/>
      <c r="GS831" s="13"/>
      <c r="GT831" s="13"/>
      <c r="GU831" s="13"/>
      <c r="GV831" s="13"/>
      <c r="GW831" s="13"/>
      <c r="GX831" s="13"/>
      <c r="GY831" s="13"/>
      <c r="GZ831" s="13"/>
      <c r="HA831" s="13"/>
      <c r="HB831" s="13"/>
      <c r="HC831" s="13"/>
      <c r="HD831" s="13"/>
      <c r="HE831" s="13"/>
      <c r="HF831" s="13"/>
      <c r="HG831" s="13"/>
      <c r="HH831" s="13"/>
      <c r="HI831" s="13"/>
      <c r="HJ831" s="13"/>
      <c r="HK831" s="13"/>
      <c r="HL831" s="13"/>
      <c r="HM831" s="13"/>
      <c r="HN831" s="13"/>
      <c r="HO831" s="13"/>
      <c r="HP831" s="13"/>
      <c r="HQ831" s="13"/>
      <c r="HR831" s="13"/>
      <c r="HS831" s="13"/>
      <c r="HT831" s="13"/>
      <c r="HU831" s="13"/>
      <c r="HV831" s="13"/>
      <c r="HW831" s="13"/>
      <c r="HX831" s="13"/>
      <c r="HY831" s="13"/>
      <c r="HZ831" s="13"/>
      <c r="IA831" s="13"/>
      <c r="IB831" s="13"/>
      <c r="IC831" s="13"/>
      <c r="ID831" s="13"/>
      <c r="IE831" s="13"/>
      <c r="IF831" s="13"/>
      <c r="IG831" s="13"/>
      <c r="IH831" s="13"/>
      <c r="II831" s="13"/>
      <c r="IJ831" s="13"/>
      <c r="IK831" s="13"/>
      <c r="IL831" s="13"/>
      <c r="IM831" s="13"/>
      <c r="IN831" s="13"/>
      <c r="IO831" s="13"/>
      <c r="IP831" s="13"/>
      <c r="IQ831" s="13"/>
      <c r="IR831" s="13"/>
      <c r="IS831" s="13"/>
      <c r="IT831" s="13"/>
      <c r="IU831" s="13"/>
      <c r="IV831" s="13"/>
    </row>
    <row r="832" spans="1:256" s="14" customFormat="1" ht="66.75" customHeight="1" x14ac:dyDescent="0.25">
      <c r="A832" s="167"/>
      <c r="B832" s="313"/>
      <c r="C832" s="181"/>
      <c r="D832" s="199"/>
      <c r="E832" s="80" t="s">
        <v>665</v>
      </c>
      <c r="F832" s="115" t="s">
        <v>47</v>
      </c>
      <c r="G832" s="130" t="s">
        <v>667</v>
      </c>
      <c r="H832" s="172"/>
      <c r="I832" s="172"/>
      <c r="J832" s="211"/>
      <c r="K832" s="211"/>
      <c r="L832" s="211"/>
      <c r="M832" s="211"/>
      <c r="N832" s="175"/>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c r="EY832" s="13"/>
      <c r="EZ832" s="13"/>
      <c r="FA832" s="13"/>
      <c r="FB832" s="13"/>
      <c r="FC832" s="13"/>
      <c r="FD832" s="13"/>
      <c r="FE832" s="13"/>
      <c r="FF832" s="13"/>
      <c r="FG832" s="13"/>
      <c r="FH832" s="13"/>
      <c r="FI832" s="13"/>
      <c r="FJ832" s="13"/>
      <c r="FK832" s="13"/>
      <c r="FL832" s="13"/>
      <c r="FM832" s="13"/>
      <c r="FN832" s="13"/>
      <c r="FO832" s="13"/>
      <c r="FP832" s="13"/>
      <c r="FQ832" s="13"/>
      <c r="FR832" s="13"/>
      <c r="FS832" s="13"/>
      <c r="FT832" s="13"/>
      <c r="FU832" s="13"/>
      <c r="FV832" s="13"/>
      <c r="FW832" s="13"/>
      <c r="FX832" s="13"/>
      <c r="FY832" s="13"/>
      <c r="FZ832" s="13"/>
      <c r="GA832" s="13"/>
      <c r="GB832" s="13"/>
      <c r="GC832" s="13"/>
      <c r="GD832" s="13"/>
      <c r="GE832" s="13"/>
      <c r="GF832" s="13"/>
      <c r="GG832" s="13"/>
      <c r="GH832" s="13"/>
      <c r="GI832" s="13"/>
      <c r="GJ832" s="13"/>
      <c r="GK832" s="13"/>
      <c r="GL832" s="13"/>
      <c r="GM832" s="13"/>
      <c r="GN832" s="13"/>
      <c r="GO832" s="13"/>
      <c r="GP832" s="13"/>
      <c r="GQ832" s="13"/>
      <c r="GR832" s="13"/>
      <c r="GS832" s="13"/>
      <c r="GT832" s="13"/>
      <c r="GU832" s="13"/>
      <c r="GV832" s="13"/>
      <c r="GW832" s="13"/>
      <c r="GX832" s="13"/>
      <c r="GY832" s="13"/>
      <c r="GZ832" s="13"/>
      <c r="HA832" s="13"/>
      <c r="HB832" s="13"/>
      <c r="HC832" s="13"/>
      <c r="HD832" s="13"/>
      <c r="HE832" s="13"/>
      <c r="HF832" s="13"/>
      <c r="HG832" s="13"/>
      <c r="HH832" s="13"/>
      <c r="HI832" s="13"/>
      <c r="HJ832" s="13"/>
      <c r="HK832" s="13"/>
      <c r="HL832" s="13"/>
      <c r="HM832" s="13"/>
      <c r="HN832" s="13"/>
      <c r="HO832" s="13"/>
      <c r="HP832" s="13"/>
      <c r="HQ832" s="13"/>
      <c r="HR832" s="13"/>
      <c r="HS832" s="13"/>
      <c r="HT832" s="13"/>
      <c r="HU832" s="13"/>
      <c r="HV832" s="13"/>
      <c r="HW832" s="13"/>
      <c r="HX832" s="13"/>
      <c r="HY832" s="13"/>
      <c r="HZ832" s="13"/>
      <c r="IA832" s="13"/>
      <c r="IB832" s="13"/>
      <c r="IC832" s="13"/>
      <c r="ID832" s="13"/>
      <c r="IE832" s="13"/>
      <c r="IF832" s="13"/>
      <c r="IG832" s="13"/>
      <c r="IH832" s="13"/>
      <c r="II832" s="13"/>
      <c r="IJ832" s="13"/>
      <c r="IK832" s="13"/>
      <c r="IL832" s="13"/>
      <c r="IM832" s="13"/>
      <c r="IN832" s="13"/>
      <c r="IO832" s="13"/>
      <c r="IP832" s="13"/>
      <c r="IQ832" s="13"/>
      <c r="IR832" s="13"/>
      <c r="IS832" s="13"/>
      <c r="IT832" s="13"/>
      <c r="IU832" s="13"/>
      <c r="IV832" s="13"/>
    </row>
    <row r="833" spans="1:256" s="14" customFormat="1" ht="76.5" customHeight="1" x14ac:dyDescent="0.25">
      <c r="A833" s="179" t="s">
        <v>1295</v>
      </c>
      <c r="B833" s="352" t="s">
        <v>891</v>
      </c>
      <c r="C833" s="195" t="s">
        <v>890</v>
      </c>
      <c r="D833" s="177" t="s">
        <v>1283</v>
      </c>
      <c r="E833" s="148" t="s">
        <v>427</v>
      </c>
      <c r="F833" s="90" t="s">
        <v>922</v>
      </c>
      <c r="G833" s="90" t="s">
        <v>409</v>
      </c>
      <c r="H833" s="165">
        <f>SUM(H835:H839)</f>
        <v>0</v>
      </c>
      <c r="I833" s="165">
        <f t="shared" ref="I833:M833" si="35">SUM(I835:I839)</f>
        <v>0</v>
      </c>
      <c r="J833" s="165">
        <f t="shared" si="35"/>
        <v>68301.2</v>
      </c>
      <c r="K833" s="165">
        <f t="shared" si="35"/>
        <v>0</v>
      </c>
      <c r="L833" s="165">
        <f t="shared" si="35"/>
        <v>0</v>
      </c>
      <c r="M833" s="165">
        <f t="shared" si="35"/>
        <v>0</v>
      </c>
      <c r="N833" s="164"/>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c r="EY833" s="13"/>
      <c r="EZ833" s="13"/>
      <c r="FA833" s="13"/>
      <c r="FB833" s="13"/>
      <c r="FC833" s="13"/>
      <c r="FD833" s="13"/>
      <c r="FE833" s="13"/>
      <c r="FF833" s="13"/>
      <c r="FG833" s="13"/>
      <c r="FH833" s="13"/>
      <c r="FI833" s="13"/>
      <c r="FJ833" s="13"/>
      <c r="FK833" s="13"/>
      <c r="FL833" s="13"/>
      <c r="FM833" s="13"/>
      <c r="FN833" s="13"/>
      <c r="FO833" s="13"/>
      <c r="FP833" s="13"/>
      <c r="FQ833" s="13"/>
      <c r="FR833" s="13"/>
      <c r="FS833" s="13"/>
      <c r="FT833" s="13"/>
      <c r="FU833" s="13"/>
      <c r="FV833" s="13"/>
      <c r="FW833" s="13"/>
      <c r="FX833" s="13"/>
      <c r="FY833" s="13"/>
      <c r="FZ833" s="13"/>
      <c r="GA833" s="13"/>
      <c r="GB833" s="13"/>
      <c r="GC833" s="13"/>
      <c r="GD833" s="13"/>
      <c r="GE833" s="13"/>
      <c r="GF833" s="13"/>
      <c r="GG833" s="13"/>
      <c r="GH833" s="13"/>
      <c r="GI833" s="13"/>
      <c r="GJ833" s="13"/>
      <c r="GK833" s="13"/>
      <c r="GL833" s="13"/>
      <c r="GM833" s="13"/>
      <c r="GN833" s="13"/>
      <c r="GO833" s="13"/>
      <c r="GP833" s="13"/>
      <c r="GQ833" s="13"/>
      <c r="GR833" s="13"/>
      <c r="GS833" s="13"/>
      <c r="GT833" s="13"/>
      <c r="GU833" s="13"/>
      <c r="GV833" s="13"/>
      <c r="GW833" s="13"/>
      <c r="GX833" s="13"/>
      <c r="GY833" s="13"/>
      <c r="GZ833" s="13"/>
      <c r="HA833" s="13"/>
      <c r="HB833" s="13"/>
      <c r="HC833" s="13"/>
      <c r="HD833" s="13"/>
      <c r="HE833" s="13"/>
      <c r="HF833" s="13"/>
      <c r="HG833" s="13"/>
      <c r="HH833" s="13"/>
      <c r="HI833" s="13"/>
      <c r="HJ833" s="13"/>
      <c r="HK833" s="13"/>
      <c r="HL833" s="13"/>
      <c r="HM833" s="13"/>
      <c r="HN833" s="13"/>
      <c r="HO833" s="13"/>
      <c r="HP833" s="13"/>
      <c r="HQ833" s="13"/>
      <c r="HR833" s="13"/>
      <c r="HS833" s="13"/>
      <c r="HT833" s="13"/>
      <c r="HU833" s="13"/>
      <c r="HV833" s="13"/>
      <c r="HW833" s="13"/>
      <c r="HX833" s="13"/>
      <c r="HY833" s="13"/>
      <c r="HZ833" s="13"/>
      <c r="IA833" s="13"/>
      <c r="IB833" s="13"/>
      <c r="IC833" s="13"/>
      <c r="ID833" s="13"/>
      <c r="IE833" s="13"/>
      <c r="IF833" s="13"/>
      <c r="IG833" s="13"/>
      <c r="IH833" s="13"/>
      <c r="II833" s="13"/>
      <c r="IJ833" s="13"/>
      <c r="IK833" s="13"/>
      <c r="IL833" s="13"/>
      <c r="IM833" s="13"/>
      <c r="IN833" s="13"/>
      <c r="IO833" s="13"/>
      <c r="IP833" s="13"/>
      <c r="IQ833" s="13"/>
      <c r="IR833" s="13"/>
      <c r="IS833" s="13"/>
      <c r="IT833" s="13"/>
      <c r="IU833" s="13"/>
      <c r="IV833" s="13"/>
    </row>
    <row r="834" spans="1:256" s="14" customFormat="1" ht="24.75" customHeight="1" x14ac:dyDescent="0.25">
      <c r="A834" s="179"/>
      <c r="B834" s="352"/>
      <c r="C834" s="195"/>
      <c r="D834" s="177"/>
      <c r="E834" s="109" t="s">
        <v>112</v>
      </c>
      <c r="F834" s="152"/>
      <c r="G834" s="152"/>
      <c r="H834" s="165"/>
      <c r="I834" s="165"/>
      <c r="J834" s="165"/>
      <c r="K834" s="165"/>
      <c r="L834" s="165"/>
      <c r="M834" s="165"/>
      <c r="N834" s="164"/>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c r="EB834" s="13"/>
      <c r="EC834" s="13"/>
      <c r="ED834" s="13"/>
      <c r="EE834" s="13"/>
      <c r="EF834" s="13"/>
      <c r="EG834" s="13"/>
      <c r="EH834" s="13"/>
      <c r="EI834" s="13"/>
      <c r="EJ834" s="13"/>
      <c r="EK834" s="13"/>
      <c r="EL834" s="13"/>
      <c r="EM834" s="13"/>
      <c r="EN834" s="13"/>
      <c r="EO834" s="13"/>
      <c r="EP834" s="13"/>
      <c r="EQ834" s="13"/>
      <c r="ER834" s="13"/>
      <c r="ES834" s="13"/>
      <c r="ET834" s="13"/>
      <c r="EU834" s="13"/>
      <c r="EV834" s="13"/>
      <c r="EW834" s="13"/>
      <c r="EX834" s="13"/>
      <c r="EY834" s="13"/>
      <c r="EZ834" s="13"/>
      <c r="FA834" s="13"/>
      <c r="FB834" s="13"/>
      <c r="FC834" s="13"/>
      <c r="FD834" s="13"/>
      <c r="FE834" s="13"/>
      <c r="FF834" s="13"/>
      <c r="FG834" s="13"/>
      <c r="FH834" s="13"/>
      <c r="FI834" s="13"/>
      <c r="FJ834" s="13"/>
      <c r="FK834" s="13"/>
      <c r="FL834" s="13"/>
      <c r="FM834" s="13"/>
      <c r="FN834" s="13"/>
      <c r="FO834" s="13"/>
      <c r="FP834" s="13"/>
      <c r="FQ834" s="13"/>
      <c r="FR834" s="13"/>
      <c r="FS834" s="13"/>
      <c r="FT834" s="13"/>
      <c r="FU834" s="13"/>
      <c r="FV834" s="13"/>
      <c r="FW834" s="13"/>
      <c r="FX834" s="13"/>
      <c r="FY834" s="13"/>
      <c r="FZ834" s="13"/>
      <c r="GA834" s="13"/>
      <c r="GB834" s="13"/>
      <c r="GC834" s="13"/>
      <c r="GD834" s="13"/>
      <c r="GE834" s="13"/>
      <c r="GF834" s="13"/>
      <c r="GG834" s="13"/>
      <c r="GH834" s="13"/>
      <c r="GI834" s="13"/>
      <c r="GJ834" s="13"/>
      <c r="GK834" s="13"/>
      <c r="GL834" s="13"/>
      <c r="GM834" s="13"/>
      <c r="GN834" s="13"/>
      <c r="GO834" s="13"/>
      <c r="GP834" s="13"/>
      <c r="GQ834" s="13"/>
      <c r="GR834" s="13"/>
      <c r="GS834" s="13"/>
      <c r="GT834" s="13"/>
      <c r="GU834" s="13"/>
      <c r="GV834" s="13"/>
      <c r="GW834" s="13"/>
      <c r="GX834" s="13"/>
      <c r="GY834" s="13"/>
      <c r="GZ834" s="13"/>
      <c r="HA834" s="13"/>
      <c r="HB834" s="13"/>
      <c r="HC834" s="13"/>
      <c r="HD834" s="13"/>
      <c r="HE834" s="13"/>
      <c r="HF834" s="13"/>
      <c r="HG834" s="13"/>
      <c r="HH834" s="13"/>
      <c r="HI834" s="13"/>
      <c r="HJ834" s="13"/>
      <c r="HK834" s="13"/>
      <c r="HL834" s="13"/>
      <c r="HM834" s="13"/>
      <c r="HN834" s="13"/>
      <c r="HO834" s="13"/>
      <c r="HP834" s="13"/>
      <c r="HQ834" s="13"/>
      <c r="HR834" s="13"/>
      <c r="HS834" s="13"/>
      <c r="HT834" s="13"/>
      <c r="HU834" s="13"/>
      <c r="HV834" s="13"/>
      <c r="HW834" s="13"/>
      <c r="HX834" s="13"/>
      <c r="HY834" s="13"/>
      <c r="HZ834" s="13"/>
      <c r="IA834" s="13"/>
      <c r="IB834" s="13"/>
      <c r="IC834" s="13"/>
      <c r="ID834" s="13"/>
      <c r="IE834" s="13"/>
      <c r="IF834" s="13"/>
      <c r="IG834" s="13"/>
      <c r="IH834" s="13"/>
      <c r="II834" s="13"/>
      <c r="IJ834" s="13"/>
      <c r="IK834" s="13"/>
      <c r="IL834" s="13"/>
      <c r="IM834" s="13"/>
      <c r="IN834" s="13"/>
      <c r="IO834" s="13"/>
      <c r="IP834" s="13"/>
      <c r="IQ834" s="13"/>
      <c r="IR834" s="13"/>
      <c r="IS834" s="13"/>
      <c r="IT834" s="13"/>
      <c r="IU834" s="13"/>
      <c r="IV834" s="13"/>
    </row>
    <row r="835" spans="1:256" s="14" customFormat="1" ht="62.25" customHeight="1" x14ac:dyDescent="0.25">
      <c r="A835" s="179"/>
      <c r="B835" s="352"/>
      <c r="C835" s="177" t="s">
        <v>1036</v>
      </c>
      <c r="D835" s="177" t="s">
        <v>87</v>
      </c>
      <c r="E835" s="135" t="s">
        <v>1508</v>
      </c>
      <c r="F835" s="130" t="s">
        <v>115</v>
      </c>
      <c r="G835" s="144" t="s">
        <v>1281</v>
      </c>
      <c r="H835" s="165">
        <v>0</v>
      </c>
      <c r="I835" s="165">
        <v>0</v>
      </c>
      <c r="J835" s="165">
        <v>81.5</v>
      </c>
      <c r="K835" s="165">
        <v>0</v>
      </c>
      <c r="L835" s="165">
        <v>0</v>
      </c>
      <c r="M835" s="165">
        <v>0</v>
      </c>
      <c r="N835" s="164" t="s">
        <v>1282</v>
      </c>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c r="EY835" s="13"/>
      <c r="EZ835" s="13"/>
      <c r="FA835" s="13"/>
      <c r="FB835" s="13"/>
      <c r="FC835" s="13"/>
      <c r="FD835" s="13"/>
      <c r="FE835" s="13"/>
      <c r="FF835" s="13"/>
      <c r="FG835" s="13"/>
      <c r="FH835" s="13"/>
      <c r="FI835" s="13"/>
      <c r="FJ835" s="13"/>
      <c r="FK835" s="13"/>
      <c r="FL835" s="13"/>
      <c r="FM835" s="13"/>
      <c r="FN835" s="13"/>
      <c r="FO835" s="13"/>
      <c r="FP835" s="13"/>
      <c r="FQ835" s="13"/>
      <c r="FR835" s="13"/>
      <c r="FS835" s="13"/>
      <c r="FT835" s="13"/>
      <c r="FU835" s="13"/>
      <c r="FV835" s="13"/>
      <c r="FW835" s="13"/>
      <c r="FX835" s="13"/>
      <c r="FY835" s="13"/>
      <c r="FZ835" s="13"/>
      <c r="GA835" s="13"/>
      <c r="GB835" s="13"/>
      <c r="GC835" s="13"/>
      <c r="GD835" s="13"/>
      <c r="GE835" s="13"/>
      <c r="GF835" s="13"/>
      <c r="GG835" s="13"/>
      <c r="GH835" s="13"/>
      <c r="GI835" s="13"/>
      <c r="GJ835" s="13"/>
      <c r="GK835" s="13"/>
      <c r="GL835" s="13"/>
      <c r="GM835" s="13"/>
      <c r="GN835" s="13"/>
      <c r="GO835" s="13"/>
      <c r="GP835" s="13"/>
      <c r="GQ835" s="13"/>
      <c r="GR835" s="13"/>
      <c r="GS835" s="13"/>
      <c r="GT835" s="13"/>
      <c r="GU835" s="13"/>
      <c r="GV835" s="13"/>
      <c r="GW835" s="13"/>
      <c r="GX835" s="13"/>
      <c r="GY835" s="13"/>
      <c r="GZ835" s="13"/>
      <c r="HA835" s="13"/>
      <c r="HB835" s="13"/>
      <c r="HC835" s="13"/>
      <c r="HD835" s="13"/>
      <c r="HE835" s="13"/>
      <c r="HF835" s="13"/>
      <c r="HG835" s="13"/>
      <c r="HH835" s="13"/>
      <c r="HI835" s="13"/>
      <c r="HJ835" s="13"/>
      <c r="HK835" s="13"/>
      <c r="HL835" s="13"/>
      <c r="HM835" s="13"/>
      <c r="HN835" s="13"/>
      <c r="HO835" s="13"/>
      <c r="HP835" s="13"/>
      <c r="HQ835" s="13"/>
      <c r="HR835" s="13"/>
      <c r="HS835" s="13"/>
      <c r="HT835" s="13"/>
      <c r="HU835" s="13"/>
      <c r="HV835" s="13"/>
      <c r="HW835" s="13"/>
      <c r="HX835" s="13"/>
      <c r="HY835" s="13"/>
      <c r="HZ835" s="13"/>
      <c r="IA835" s="13"/>
      <c r="IB835" s="13"/>
      <c r="IC835" s="13"/>
      <c r="ID835" s="13"/>
      <c r="IE835" s="13"/>
      <c r="IF835" s="13"/>
      <c r="IG835" s="13"/>
      <c r="IH835" s="13"/>
      <c r="II835" s="13"/>
      <c r="IJ835" s="13"/>
      <c r="IK835" s="13"/>
      <c r="IL835" s="13"/>
      <c r="IM835" s="13"/>
      <c r="IN835" s="13"/>
      <c r="IO835" s="13"/>
      <c r="IP835" s="13"/>
      <c r="IQ835" s="13"/>
      <c r="IR835" s="13"/>
      <c r="IS835" s="13"/>
      <c r="IT835" s="13"/>
      <c r="IU835" s="13"/>
      <c r="IV835" s="13"/>
    </row>
    <row r="836" spans="1:256" s="14" customFormat="1" ht="75.75" customHeight="1" x14ac:dyDescent="0.25">
      <c r="A836" s="179"/>
      <c r="B836" s="352"/>
      <c r="C836" s="192"/>
      <c r="D836" s="192"/>
      <c r="E836" s="135" t="s">
        <v>1507</v>
      </c>
      <c r="F836" s="130" t="s">
        <v>115</v>
      </c>
      <c r="G836" s="144" t="s">
        <v>1509</v>
      </c>
      <c r="H836" s="192"/>
      <c r="I836" s="192"/>
      <c r="J836" s="192"/>
      <c r="K836" s="192"/>
      <c r="L836" s="192"/>
      <c r="M836" s="192"/>
      <c r="N836" s="19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c r="EY836" s="13"/>
      <c r="EZ836" s="13"/>
      <c r="FA836" s="13"/>
      <c r="FB836" s="13"/>
      <c r="FC836" s="13"/>
      <c r="FD836" s="13"/>
      <c r="FE836" s="13"/>
      <c r="FF836" s="13"/>
      <c r="FG836" s="13"/>
      <c r="FH836" s="13"/>
      <c r="FI836" s="13"/>
      <c r="FJ836" s="13"/>
      <c r="FK836" s="13"/>
      <c r="FL836" s="13"/>
      <c r="FM836" s="13"/>
      <c r="FN836" s="13"/>
      <c r="FO836" s="13"/>
      <c r="FP836" s="13"/>
      <c r="FQ836" s="13"/>
      <c r="FR836" s="13"/>
      <c r="FS836" s="13"/>
      <c r="FT836" s="13"/>
      <c r="FU836" s="13"/>
      <c r="FV836" s="13"/>
      <c r="FW836" s="13"/>
      <c r="FX836" s="13"/>
      <c r="FY836" s="13"/>
      <c r="FZ836" s="13"/>
      <c r="GA836" s="13"/>
      <c r="GB836" s="13"/>
      <c r="GC836" s="13"/>
      <c r="GD836" s="13"/>
      <c r="GE836" s="13"/>
      <c r="GF836" s="13"/>
      <c r="GG836" s="13"/>
      <c r="GH836" s="13"/>
      <c r="GI836" s="13"/>
      <c r="GJ836" s="13"/>
      <c r="GK836" s="13"/>
      <c r="GL836" s="13"/>
      <c r="GM836" s="13"/>
      <c r="GN836" s="13"/>
      <c r="GO836" s="13"/>
      <c r="GP836" s="13"/>
      <c r="GQ836" s="13"/>
      <c r="GR836" s="13"/>
      <c r="GS836" s="13"/>
      <c r="GT836" s="13"/>
      <c r="GU836" s="13"/>
      <c r="GV836" s="13"/>
      <c r="GW836" s="13"/>
      <c r="GX836" s="13"/>
      <c r="GY836" s="13"/>
      <c r="GZ836" s="13"/>
      <c r="HA836" s="13"/>
      <c r="HB836" s="13"/>
      <c r="HC836" s="13"/>
      <c r="HD836" s="13"/>
      <c r="HE836" s="13"/>
      <c r="HF836" s="13"/>
      <c r="HG836" s="13"/>
      <c r="HH836" s="13"/>
      <c r="HI836" s="13"/>
      <c r="HJ836" s="13"/>
      <c r="HK836" s="13"/>
      <c r="HL836" s="13"/>
      <c r="HM836" s="13"/>
      <c r="HN836" s="13"/>
      <c r="HO836" s="13"/>
      <c r="HP836" s="13"/>
      <c r="HQ836" s="13"/>
      <c r="HR836" s="13"/>
      <c r="HS836" s="13"/>
      <c r="HT836" s="13"/>
      <c r="HU836" s="13"/>
      <c r="HV836" s="13"/>
      <c r="HW836" s="13"/>
      <c r="HX836" s="13"/>
      <c r="HY836" s="13"/>
      <c r="HZ836" s="13"/>
      <c r="IA836" s="13"/>
      <c r="IB836" s="13"/>
      <c r="IC836" s="13"/>
      <c r="ID836" s="13"/>
      <c r="IE836" s="13"/>
      <c r="IF836" s="13"/>
      <c r="IG836" s="13"/>
      <c r="IH836" s="13"/>
      <c r="II836" s="13"/>
      <c r="IJ836" s="13"/>
      <c r="IK836" s="13"/>
      <c r="IL836" s="13"/>
      <c r="IM836" s="13"/>
      <c r="IN836" s="13"/>
      <c r="IO836" s="13"/>
      <c r="IP836" s="13"/>
      <c r="IQ836" s="13"/>
      <c r="IR836" s="13"/>
      <c r="IS836" s="13"/>
      <c r="IT836" s="13"/>
      <c r="IU836" s="13"/>
      <c r="IV836" s="13"/>
    </row>
    <row r="837" spans="1:256" s="13" customFormat="1" ht="51.75" customHeight="1" x14ac:dyDescent="0.25">
      <c r="A837" s="179"/>
      <c r="B837" s="352"/>
      <c r="C837" s="114" t="s">
        <v>1038</v>
      </c>
      <c r="D837" s="114" t="s">
        <v>103</v>
      </c>
      <c r="E837" s="135" t="s">
        <v>1138</v>
      </c>
      <c r="F837" s="130" t="s">
        <v>115</v>
      </c>
      <c r="G837" s="144" t="s">
        <v>290</v>
      </c>
      <c r="H837" s="91">
        <v>0</v>
      </c>
      <c r="I837" s="91">
        <v>0</v>
      </c>
      <c r="J837" s="91">
        <v>7000</v>
      </c>
      <c r="K837" s="91">
        <v>0</v>
      </c>
      <c r="L837" s="91">
        <v>0</v>
      </c>
      <c r="M837" s="91">
        <v>0</v>
      </c>
      <c r="N837" s="80" t="s">
        <v>1040</v>
      </c>
    </row>
    <row r="838" spans="1:256" s="13" customFormat="1" ht="43.5" customHeight="1" x14ac:dyDescent="0.25">
      <c r="A838" s="179"/>
      <c r="B838" s="352"/>
      <c r="C838" s="114" t="s">
        <v>1039</v>
      </c>
      <c r="D838" s="114" t="s">
        <v>50</v>
      </c>
      <c r="E838" s="135" t="s">
        <v>1453</v>
      </c>
      <c r="F838" s="130" t="s">
        <v>115</v>
      </c>
      <c r="G838" s="144" t="s">
        <v>662</v>
      </c>
      <c r="H838" s="91">
        <v>0</v>
      </c>
      <c r="I838" s="91">
        <v>0</v>
      </c>
      <c r="J838" s="91">
        <v>1000</v>
      </c>
      <c r="K838" s="91">
        <v>0</v>
      </c>
      <c r="L838" s="91">
        <v>0</v>
      </c>
      <c r="M838" s="91">
        <v>0</v>
      </c>
      <c r="N838" s="80" t="s">
        <v>1041</v>
      </c>
    </row>
    <row r="839" spans="1:256" s="13" customFormat="1" ht="48.75" customHeight="1" x14ac:dyDescent="0.25">
      <c r="A839" s="179"/>
      <c r="B839" s="352"/>
      <c r="C839" s="177" t="s">
        <v>1042</v>
      </c>
      <c r="D839" s="114" t="s">
        <v>50</v>
      </c>
      <c r="E839" s="55" t="s">
        <v>1033</v>
      </c>
      <c r="F839" s="152" t="s">
        <v>115</v>
      </c>
      <c r="G839" s="52" t="s">
        <v>287</v>
      </c>
      <c r="H839" s="178">
        <v>0</v>
      </c>
      <c r="I839" s="178">
        <v>0</v>
      </c>
      <c r="J839" s="178">
        <f>618.2+935+2381.8+56284.7</f>
        <v>60219.7</v>
      </c>
      <c r="K839" s="178">
        <v>0</v>
      </c>
      <c r="L839" s="178">
        <v>0</v>
      </c>
      <c r="M839" s="178">
        <v>0</v>
      </c>
      <c r="N839" s="164" t="s">
        <v>1586</v>
      </c>
    </row>
    <row r="840" spans="1:256" s="13" customFormat="1" ht="48.75" customHeight="1" x14ac:dyDescent="0.25">
      <c r="A840" s="179"/>
      <c r="B840" s="80"/>
      <c r="C840" s="177"/>
      <c r="D840" s="80"/>
      <c r="E840" s="80" t="s">
        <v>1587</v>
      </c>
      <c r="F840" s="152" t="s">
        <v>115</v>
      </c>
      <c r="G840" s="152" t="s">
        <v>1588</v>
      </c>
      <c r="H840" s="178"/>
      <c r="I840" s="178"/>
      <c r="J840" s="178"/>
      <c r="K840" s="178"/>
      <c r="L840" s="178"/>
      <c r="M840" s="178"/>
      <c r="N840" s="164"/>
    </row>
    <row r="841" spans="1:256" s="13" customFormat="1" ht="66.75" customHeight="1" x14ac:dyDescent="0.25"/>
    <row r="842" spans="1:256" s="13" customFormat="1" ht="50.45" customHeight="1" x14ac:dyDescent="0.25">
      <c r="A842" s="191"/>
      <c r="B842" s="191"/>
      <c r="C842" s="191"/>
      <c r="D842" s="191"/>
      <c r="E842" s="191"/>
      <c r="F842" s="191"/>
      <c r="G842" s="191"/>
      <c r="H842" s="191"/>
      <c r="I842" s="191"/>
      <c r="J842" s="191"/>
      <c r="K842" s="191"/>
      <c r="L842" s="191"/>
      <c r="M842" s="191"/>
      <c r="N842" s="191"/>
    </row>
    <row r="843" spans="1:256" s="13" customFormat="1" ht="66.75" customHeight="1" x14ac:dyDescent="0.25"/>
    <row r="844" spans="1:256" s="13" customFormat="1" ht="66.75" customHeight="1" x14ac:dyDescent="0.25"/>
    <row r="845" spans="1:256" s="13" customFormat="1" ht="66.75" customHeight="1" x14ac:dyDescent="0.25"/>
    <row r="846" spans="1:256" s="13" customFormat="1" ht="66.75" customHeight="1" x14ac:dyDescent="0.25"/>
    <row r="847" spans="1:256" s="13" customFormat="1" ht="66.75" customHeight="1" x14ac:dyDescent="0.25"/>
    <row r="848" spans="1:256" s="13" customFormat="1" ht="66.75" hidden="1" customHeight="1" x14ac:dyDescent="0.25"/>
    <row r="849" s="13" customFormat="1" ht="66.75" hidden="1" customHeight="1" x14ac:dyDescent="0.25"/>
    <row r="850" s="13" customFormat="1" ht="66.75" hidden="1" customHeight="1" x14ac:dyDescent="0.25"/>
    <row r="851" s="13" customFormat="1" ht="99.75" customHeight="1" x14ac:dyDescent="0.25"/>
    <row r="852" s="13" customFormat="1" ht="66.75" hidden="1" customHeight="1" x14ac:dyDescent="0.25"/>
    <row r="853" s="13" customFormat="1" ht="66.75" hidden="1" customHeight="1" x14ac:dyDescent="0.25"/>
    <row r="854" s="13" customFormat="1" ht="86.25" customHeight="1" x14ac:dyDescent="0.25"/>
    <row r="855" s="13" customFormat="1" ht="66.75" customHeight="1" x14ac:dyDescent="0.25"/>
    <row r="856" s="13" customFormat="1" ht="87" customHeight="1" x14ac:dyDescent="0.25"/>
    <row r="857" s="13" customFormat="1" ht="66.75" customHeight="1" x14ac:dyDescent="0.25"/>
    <row r="858" s="13" customFormat="1" ht="66.75" customHeight="1" x14ac:dyDescent="0.25"/>
    <row r="859" s="13" customFormat="1" ht="24.75" customHeight="1" x14ac:dyDescent="0.25"/>
    <row r="860" s="13" customFormat="1" ht="54" customHeight="1" x14ac:dyDescent="0.25"/>
    <row r="861" s="13" customFormat="1" ht="52.5" customHeight="1" x14ac:dyDescent="0.25"/>
    <row r="862" s="13" customFormat="1" ht="12" customHeight="1" x14ac:dyDescent="0.25"/>
    <row r="863" s="13" customFormat="1" ht="48.75" customHeight="1" x14ac:dyDescent="0.25"/>
    <row r="864" s="13" customFormat="1" ht="72" customHeight="1" x14ac:dyDescent="0.25"/>
    <row r="865" s="13" customFormat="1" ht="66.75" customHeight="1" x14ac:dyDescent="0.25"/>
    <row r="866" s="13" customFormat="1" ht="66.75" customHeight="1" x14ac:dyDescent="0.25"/>
    <row r="867" s="13" customFormat="1" ht="66.75" customHeight="1" x14ac:dyDescent="0.25"/>
    <row r="868" s="13" customFormat="1" ht="66.75" customHeight="1" x14ac:dyDescent="0.25"/>
    <row r="869" s="13" customFormat="1" ht="66.75" customHeight="1" x14ac:dyDescent="0.25"/>
    <row r="870" s="13" customFormat="1" ht="24.75" customHeight="1" x14ac:dyDescent="0.25"/>
    <row r="871" s="13" customFormat="1" ht="66.75" customHeight="1" x14ac:dyDescent="0.25"/>
    <row r="872" s="13" customFormat="1" ht="66.75" hidden="1" customHeight="1" x14ac:dyDescent="0.25"/>
    <row r="873" s="13" customFormat="1" ht="66.75" hidden="1" customHeight="1" x14ac:dyDescent="0.25"/>
    <row r="874" s="13" customFormat="1" ht="66.75" customHeight="1" x14ac:dyDescent="0.25"/>
    <row r="875" s="13" customFormat="1" ht="66.75" customHeight="1" x14ac:dyDescent="0.25"/>
    <row r="876" s="13" customFormat="1" ht="66.75" hidden="1" customHeight="1" x14ac:dyDescent="0.25"/>
    <row r="877" s="13" customFormat="1" ht="66.75" hidden="1" customHeight="1" x14ac:dyDescent="0.25"/>
    <row r="878" s="13" customFormat="1" ht="66.75" hidden="1" customHeight="1" x14ac:dyDescent="0.25"/>
  </sheetData>
  <autoFilter ref="A7:IV839">
    <filterColumn colId="0" showButton="0"/>
    <filterColumn colId="1" showButton="0"/>
  </autoFilter>
  <dataConsolidate/>
  <mergeCells count="1657">
    <mergeCell ref="N763:N765"/>
    <mergeCell ref="C792:C795"/>
    <mergeCell ref="D792:D795"/>
    <mergeCell ref="H792:H795"/>
    <mergeCell ref="I792:I795"/>
    <mergeCell ref="J792:J795"/>
    <mergeCell ref="K792:K795"/>
    <mergeCell ref="L792:L795"/>
    <mergeCell ref="M792:M795"/>
    <mergeCell ref="N792:N795"/>
    <mergeCell ref="M770:M771"/>
    <mergeCell ref="J766:J767"/>
    <mergeCell ref="H772:H776"/>
    <mergeCell ref="J772:J776"/>
    <mergeCell ref="C754:C757"/>
    <mergeCell ref="I747:I748"/>
    <mergeCell ref="L754:L757"/>
    <mergeCell ref="K754:K757"/>
    <mergeCell ref="M778:M779"/>
    <mergeCell ref="L783:L791"/>
    <mergeCell ref="M783:M791"/>
    <mergeCell ref="L802:L805"/>
    <mergeCell ref="M802:M805"/>
    <mergeCell ref="L808:L810"/>
    <mergeCell ref="M808:M810"/>
    <mergeCell ref="D817:D818"/>
    <mergeCell ref="H817:H818"/>
    <mergeCell ref="I817:I818"/>
    <mergeCell ref="J817:J818"/>
    <mergeCell ref="K817:K818"/>
    <mergeCell ref="L817:L818"/>
    <mergeCell ref="M817:M818"/>
    <mergeCell ref="C763:C765"/>
    <mergeCell ref="D763:D765"/>
    <mergeCell ref="H763:H765"/>
    <mergeCell ref="I763:I765"/>
    <mergeCell ref="J763:J765"/>
    <mergeCell ref="K763:K765"/>
    <mergeCell ref="L763:L765"/>
    <mergeCell ref="M763:M765"/>
    <mergeCell ref="N661:N662"/>
    <mergeCell ref="G687:G688"/>
    <mergeCell ref="J677:J678"/>
    <mergeCell ref="C702:C703"/>
    <mergeCell ref="J730:J731"/>
    <mergeCell ref="K730:K731"/>
    <mergeCell ref="I697:I701"/>
    <mergeCell ref="H697:H701"/>
    <mergeCell ref="J697:J701"/>
    <mergeCell ref="H694:H696"/>
    <mergeCell ref="I694:I696"/>
    <mergeCell ref="D724:D729"/>
    <mergeCell ref="C685:C686"/>
    <mergeCell ref="L702:L703"/>
    <mergeCell ref="M702:M703"/>
    <mergeCell ref="L705:L709"/>
    <mergeCell ref="M705:M709"/>
    <mergeCell ref="L710:L714"/>
    <mergeCell ref="M710:M714"/>
    <mergeCell ref="L715:L717"/>
    <mergeCell ref="M715:M717"/>
    <mergeCell ref="L724:L729"/>
    <mergeCell ref="M724:M729"/>
    <mergeCell ref="C718:C721"/>
    <mergeCell ref="D718:D721"/>
    <mergeCell ref="H718:H721"/>
    <mergeCell ref="I718:I721"/>
    <mergeCell ref="J718:J721"/>
    <mergeCell ref="K718:K721"/>
    <mergeCell ref="L718:L721"/>
    <mergeCell ref="M718:M721"/>
    <mergeCell ref="N718:N721"/>
    <mergeCell ref="D310:D316"/>
    <mergeCell ref="H310:H316"/>
    <mergeCell ref="I310:I316"/>
    <mergeCell ref="J310:J316"/>
    <mergeCell ref="I377:I384"/>
    <mergeCell ref="J377:J384"/>
    <mergeCell ref="K377:K384"/>
    <mergeCell ref="L377:L384"/>
    <mergeCell ref="M377:M384"/>
    <mergeCell ref="C391:C392"/>
    <mergeCell ref="L393:L400"/>
    <mergeCell ref="K310:K316"/>
    <mergeCell ref="L310:L316"/>
    <mergeCell ref="B661:B748"/>
    <mergeCell ref="A661:A748"/>
    <mergeCell ref="E662:G662"/>
    <mergeCell ref="H661:H662"/>
    <mergeCell ref="I661:I662"/>
    <mergeCell ref="J661:J662"/>
    <mergeCell ref="K661:K662"/>
    <mergeCell ref="L661:L662"/>
    <mergeCell ref="M661:M662"/>
    <mergeCell ref="L730:L731"/>
    <mergeCell ref="M730:M731"/>
    <mergeCell ref="L732:L734"/>
    <mergeCell ref="M732:M734"/>
    <mergeCell ref="L735:L740"/>
    <mergeCell ref="M735:M740"/>
    <mergeCell ref="K431:K433"/>
    <mergeCell ref="L431:L433"/>
    <mergeCell ref="M431:M433"/>
    <mergeCell ref="M393:M400"/>
    <mergeCell ref="D500:D501"/>
    <mergeCell ref="N494:N495"/>
    <mergeCell ref="L553:L555"/>
    <mergeCell ref="M553:M555"/>
    <mergeCell ref="L556:L576"/>
    <mergeCell ref="M556:M576"/>
    <mergeCell ref="L616:L619"/>
    <mergeCell ref="M616:M619"/>
    <mergeCell ref="L620:L621"/>
    <mergeCell ref="A269:A288"/>
    <mergeCell ref="C651:C660"/>
    <mergeCell ref="D651:D660"/>
    <mergeCell ref="H651:H660"/>
    <mergeCell ref="I651:I660"/>
    <mergeCell ref="J651:J660"/>
    <mergeCell ref="K651:K660"/>
    <mergeCell ref="L651:L660"/>
    <mergeCell ref="M651:M660"/>
    <mergeCell ref="B651:B660"/>
    <mergeCell ref="B269:B288"/>
    <mergeCell ref="D269:D273"/>
    <mergeCell ref="C269:C273"/>
    <mergeCell ref="H269:H273"/>
    <mergeCell ref="I269:I273"/>
    <mergeCell ref="J269:J273"/>
    <mergeCell ref="K269:K273"/>
    <mergeCell ref="L269:L273"/>
    <mergeCell ref="C310:C316"/>
    <mergeCell ref="C377:C384"/>
    <mergeCell ref="D377:D384"/>
    <mergeCell ref="L666:L668"/>
    <mergeCell ref="M550:M552"/>
    <mergeCell ref="M620:M621"/>
    <mergeCell ref="L623:L625"/>
    <mergeCell ref="M623:M625"/>
    <mergeCell ref="L578:L580"/>
    <mergeCell ref="M578:M580"/>
    <mergeCell ref="L581:L587"/>
    <mergeCell ref="M581:M587"/>
    <mergeCell ref="L588:L591"/>
    <mergeCell ref="M588:M591"/>
    <mergeCell ref="L592:L596"/>
    <mergeCell ref="M592:M596"/>
    <mergeCell ref="N651:N660"/>
    <mergeCell ref="I391:I392"/>
    <mergeCell ref="J391:J392"/>
    <mergeCell ref="K391:K392"/>
    <mergeCell ref="L391:L392"/>
    <mergeCell ref="M391:M392"/>
    <mergeCell ref="N391:N392"/>
    <mergeCell ref="C403:C411"/>
    <mergeCell ref="D403:D411"/>
    <mergeCell ref="H403:H411"/>
    <mergeCell ref="I403:I411"/>
    <mergeCell ref="J403:J411"/>
    <mergeCell ref="K403:K411"/>
    <mergeCell ref="L403:L411"/>
    <mergeCell ref="M403:M411"/>
    <mergeCell ref="N431:N433"/>
    <mergeCell ref="H431:H433"/>
    <mergeCell ref="B317:B327"/>
    <mergeCell ref="H494:H495"/>
    <mergeCell ref="I494:I495"/>
    <mergeCell ref="J494:J495"/>
    <mergeCell ref="K494:K495"/>
    <mergeCell ref="L494:L495"/>
    <mergeCell ref="M494:M495"/>
    <mergeCell ref="N109:N111"/>
    <mergeCell ref="L317:L319"/>
    <mergeCell ref="M317:M319"/>
    <mergeCell ref="C370:C372"/>
    <mergeCell ref="D370:D372"/>
    <mergeCell ref="H370:H372"/>
    <mergeCell ref="I370:I372"/>
    <mergeCell ref="J370:J372"/>
    <mergeCell ref="K370:K372"/>
    <mergeCell ref="L370:L372"/>
    <mergeCell ref="M370:M372"/>
    <mergeCell ref="N370:N372"/>
    <mergeCell ref="M269:M273"/>
    <mergeCell ref="N269:N273"/>
    <mergeCell ref="M310:M316"/>
    <mergeCell ref="N310:N316"/>
    <mergeCell ref="M328:M329"/>
    <mergeCell ref="H377:H384"/>
    <mergeCell ref="L249:L252"/>
    <mergeCell ref="M249:M252"/>
    <mergeCell ref="L336:L338"/>
    <mergeCell ref="M336:M338"/>
    <mergeCell ref="L339:L343"/>
    <mergeCell ref="M339:M343"/>
    <mergeCell ref="L247:L248"/>
    <mergeCell ref="C109:C111"/>
    <mergeCell ref="D109:D111"/>
    <mergeCell ref="H109:H111"/>
    <mergeCell ref="I109:I111"/>
    <mergeCell ref="J109:J111"/>
    <mergeCell ref="K109:K111"/>
    <mergeCell ref="L109:L111"/>
    <mergeCell ref="M109:M111"/>
    <mergeCell ref="L772:L776"/>
    <mergeCell ref="M772:M776"/>
    <mergeCell ref="L741:L746"/>
    <mergeCell ref="M741:M746"/>
    <mergeCell ref="L747:L748"/>
    <mergeCell ref="M747:M748"/>
    <mergeCell ref="L752:L753"/>
    <mergeCell ref="C494:C495"/>
    <mergeCell ref="L778:L779"/>
    <mergeCell ref="H328:H329"/>
    <mergeCell ref="I328:I329"/>
    <mergeCell ref="J328:J329"/>
    <mergeCell ref="K328:K329"/>
    <mergeCell ref="L328:L329"/>
    <mergeCell ref="K317:K319"/>
    <mergeCell ref="K283:K288"/>
    <mergeCell ref="I320:I323"/>
    <mergeCell ref="C299:C304"/>
    <mergeCell ref="D299:D304"/>
    <mergeCell ref="D283:D288"/>
    <mergeCell ref="C328:C329"/>
    <mergeCell ref="C320:C323"/>
    <mergeCell ref="D289:D292"/>
    <mergeCell ref="J289:J291"/>
    <mergeCell ref="L833:L834"/>
    <mergeCell ref="M833:M834"/>
    <mergeCell ref="C766:C767"/>
    <mergeCell ref="B763:B779"/>
    <mergeCell ref="C778:C779"/>
    <mergeCell ref="C772:C776"/>
    <mergeCell ref="B781:B801"/>
    <mergeCell ref="B806:B816"/>
    <mergeCell ref="K766:K767"/>
    <mergeCell ref="I833:I834"/>
    <mergeCell ref="C781:C782"/>
    <mergeCell ref="D781:D782"/>
    <mergeCell ref="H781:H782"/>
    <mergeCell ref="I781:I782"/>
    <mergeCell ref="J781:J782"/>
    <mergeCell ref="K781:K782"/>
    <mergeCell ref="L781:L782"/>
    <mergeCell ref="M781:M782"/>
    <mergeCell ref="M766:M767"/>
    <mergeCell ref="L770:L771"/>
    <mergeCell ref="I825:I826"/>
    <mergeCell ref="B833:B839"/>
    <mergeCell ref="L766:L767"/>
    <mergeCell ref="J811:J812"/>
    <mergeCell ref="K783:K791"/>
    <mergeCell ref="I802:I805"/>
    <mergeCell ref="H778:H779"/>
    <mergeCell ref="K811:K812"/>
    <mergeCell ref="L811:L812"/>
    <mergeCell ref="M811:M812"/>
    <mergeCell ref="M496:M499"/>
    <mergeCell ref="L500:L501"/>
    <mergeCell ref="M500:M501"/>
    <mergeCell ref="L502:L504"/>
    <mergeCell ref="M502:M504"/>
    <mergeCell ref="L505:L506"/>
    <mergeCell ref="M505:M506"/>
    <mergeCell ref="L507:L508"/>
    <mergeCell ref="M507:M508"/>
    <mergeCell ref="L509:L510"/>
    <mergeCell ref="M509:M510"/>
    <mergeCell ref="L511:L514"/>
    <mergeCell ref="M511:M514"/>
    <mergeCell ref="L825:L826"/>
    <mergeCell ref="M825:M826"/>
    <mergeCell ref="L827:L832"/>
    <mergeCell ref="M827:M832"/>
    <mergeCell ref="M754:M757"/>
    <mergeCell ref="L758:L762"/>
    <mergeCell ref="M758:M762"/>
    <mergeCell ref="L641:L643"/>
    <mergeCell ref="M641:M643"/>
    <mergeCell ref="M685:M686"/>
    <mergeCell ref="M752:M753"/>
    <mergeCell ref="M247:M248"/>
    <mergeCell ref="L385:L390"/>
    <mergeCell ref="M385:M390"/>
    <mergeCell ref="L401:L402"/>
    <mergeCell ref="M401:M402"/>
    <mergeCell ref="L416:L418"/>
    <mergeCell ref="M416:M418"/>
    <mergeCell ref="L421:L428"/>
    <mergeCell ref="M421:M428"/>
    <mergeCell ref="L429:L430"/>
    <mergeCell ref="M429:M430"/>
    <mergeCell ref="L254:L262"/>
    <mergeCell ref="M254:M262"/>
    <mergeCell ref="L263:L268"/>
    <mergeCell ref="M263:M268"/>
    <mergeCell ref="L274:L282"/>
    <mergeCell ref="M274:M282"/>
    <mergeCell ref="L283:L288"/>
    <mergeCell ref="M283:M288"/>
    <mergeCell ref="L289:L291"/>
    <mergeCell ref="M289:M291"/>
    <mergeCell ref="L211:L214"/>
    <mergeCell ref="M211:M214"/>
    <mergeCell ref="M135:M137"/>
    <mergeCell ref="L123:L134"/>
    <mergeCell ref="M123:M134"/>
    <mergeCell ref="L215:L219"/>
    <mergeCell ref="M215:M219"/>
    <mergeCell ref="L221:L226"/>
    <mergeCell ref="M221:M226"/>
    <mergeCell ref="L160:L170"/>
    <mergeCell ref="M160:M170"/>
    <mergeCell ref="L171:L178"/>
    <mergeCell ref="M171:M178"/>
    <mergeCell ref="L179:L180"/>
    <mergeCell ref="M179:M180"/>
    <mergeCell ref="L182:L184"/>
    <mergeCell ref="M182:M184"/>
    <mergeCell ref="L185:L186"/>
    <mergeCell ref="M185:M186"/>
    <mergeCell ref="L187:L188"/>
    <mergeCell ref="M187:M188"/>
    <mergeCell ref="L189:L200"/>
    <mergeCell ref="M189:M200"/>
    <mergeCell ref="L49:L52"/>
    <mergeCell ref="M49:M52"/>
    <mergeCell ref="L57:L58"/>
    <mergeCell ref="M57:M58"/>
    <mergeCell ref="I49:I52"/>
    <mergeCell ref="J49:J52"/>
    <mergeCell ref="K49:K52"/>
    <mergeCell ref="K34:K36"/>
    <mergeCell ref="J11:J12"/>
    <mergeCell ref="H11:H12"/>
    <mergeCell ref="J34:J36"/>
    <mergeCell ref="J14:J16"/>
    <mergeCell ref="I14:I16"/>
    <mergeCell ref="I34:I36"/>
    <mergeCell ref="I11:I12"/>
    <mergeCell ref="K11:K12"/>
    <mergeCell ref="K29:K31"/>
    <mergeCell ref="J22:J28"/>
    <mergeCell ref="L29:L31"/>
    <mergeCell ref="M29:M31"/>
    <mergeCell ref="L14:L16"/>
    <mergeCell ref="M14:M16"/>
    <mergeCell ref="L17:L21"/>
    <mergeCell ref="M17:M21"/>
    <mergeCell ref="L22:L28"/>
    <mergeCell ref="M22:M28"/>
    <mergeCell ref="I29:I31"/>
    <mergeCell ref="H5:M5"/>
    <mergeCell ref="L6:M6"/>
    <mergeCell ref="H6:I6"/>
    <mergeCell ref="K6:K7"/>
    <mergeCell ref="L32:L33"/>
    <mergeCell ref="M32:M33"/>
    <mergeCell ref="L34:L36"/>
    <mergeCell ref="M34:M36"/>
    <mergeCell ref="L37:L48"/>
    <mergeCell ref="M37:M48"/>
    <mergeCell ref="H613:H615"/>
    <mergeCell ref="J613:J615"/>
    <mergeCell ref="J160:J170"/>
    <mergeCell ref="K339:K343"/>
    <mergeCell ref="B11:B59"/>
    <mergeCell ref="C741:C746"/>
    <mergeCell ref="H741:H746"/>
    <mergeCell ref="I741:I746"/>
    <mergeCell ref="J741:J746"/>
    <mergeCell ref="K741:K746"/>
    <mergeCell ref="L11:L12"/>
    <mergeCell ref="M11:M12"/>
    <mergeCell ref="K509:K510"/>
    <mergeCell ref="C507:C508"/>
    <mergeCell ref="C509:C510"/>
    <mergeCell ref="J620:J621"/>
    <mergeCell ref="K620:K621"/>
    <mergeCell ref="E522:E523"/>
    <mergeCell ref="F522:F523"/>
    <mergeCell ref="G522:G523"/>
    <mergeCell ref="L613:L615"/>
    <mergeCell ref="C187:C188"/>
    <mergeCell ref="N741:N746"/>
    <mergeCell ref="D741:D746"/>
    <mergeCell ref="K515:K516"/>
    <mergeCell ref="N515:N516"/>
    <mergeCell ref="A60:A67"/>
    <mergeCell ref="B60:B67"/>
    <mergeCell ref="A620:A640"/>
    <mergeCell ref="D182:D184"/>
    <mergeCell ref="I152:I159"/>
    <mergeCell ref="L105:L108"/>
    <mergeCell ref="M105:M108"/>
    <mergeCell ref="I578:I580"/>
    <mergeCell ref="N601:N606"/>
    <mergeCell ref="C556:C580"/>
    <mergeCell ref="K581:K587"/>
    <mergeCell ref="J592:J596"/>
    <mergeCell ref="N29:N31"/>
    <mergeCell ref="N607:N612"/>
    <mergeCell ref="K607:K612"/>
    <mergeCell ref="C49:C52"/>
    <mergeCell ref="M530:M536"/>
    <mergeCell ref="L537:L549"/>
    <mergeCell ref="M537:M549"/>
    <mergeCell ref="L550:L552"/>
    <mergeCell ref="N49:N52"/>
    <mergeCell ref="K623:K625"/>
    <mergeCell ref="N581:N587"/>
    <mergeCell ref="H581:H587"/>
    <mergeCell ref="D509:D510"/>
    <mergeCell ref="H509:H510"/>
    <mergeCell ref="I509:I510"/>
    <mergeCell ref="J509:J510"/>
    <mergeCell ref="L98:L101"/>
    <mergeCell ref="M98:M101"/>
    <mergeCell ref="L102:L103"/>
    <mergeCell ref="M102:M103"/>
    <mergeCell ref="I105:I108"/>
    <mergeCell ref="L68:L69"/>
    <mergeCell ref="M68:M69"/>
    <mergeCell ref="L71:L82"/>
    <mergeCell ref="M71:M82"/>
    <mergeCell ref="L94:L96"/>
    <mergeCell ref="M94:M96"/>
    <mergeCell ref="K144:K150"/>
    <mergeCell ref="J401:J402"/>
    <mergeCell ref="K500:K501"/>
    <mergeCell ref="I511:I514"/>
    <mergeCell ref="J511:J514"/>
    <mergeCell ref="H507:H508"/>
    <mergeCell ref="I507:I508"/>
    <mergeCell ref="J507:J508"/>
    <mergeCell ref="K507:K508"/>
    <mergeCell ref="J500:J501"/>
    <mergeCell ref="K185:K186"/>
    <mergeCell ref="K179:K180"/>
    <mergeCell ref="L112:L113"/>
    <mergeCell ref="M112:M113"/>
    <mergeCell ref="L114:L116"/>
    <mergeCell ref="M114:M116"/>
    <mergeCell ref="L119:L120"/>
    <mergeCell ref="M119:M120"/>
    <mergeCell ref="L121:L122"/>
    <mergeCell ref="M121:M122"/>
    <mergeCell ref="M152:M159"/>
    <mergeCell ref="L515:L516"/>
    <mergeCell ref="M515:M516"/>
    <mergeCell ref="L517:L519"/>
    <mergeCell ref="M517:M519"/>
    <mergeCell ref="L520:L521"/>
    <mergeCell ref="M520:M521"/>
    <mergeCell ref="L522:L528"/>
    <mergeCell ref="M522:M528"/>
    <mergeCell ref="L530:L536"/>
    <mergeCell ref="M434:M437"/>
    <mergeCell ref="L607:L612"/>
    <mergeCell ref="M607:M612"/>
    <mergeCell ref="J496:J499"/>
    <mergeCell ref="N439:N486"/>
    <mergeCell ref="N520:N521"/>
    <mergeCell ref="N496:N499"/>
    <mergeCell ref="L439:L486"/>
    <mergeCell ref="M439:M486"/>
    <mergeCell ref="K553:K555"/>
    <mergeCell ref="K578:K580"/>
    <mergeCell ref="N509:N510"/>
    <mergeCell ref="N511:N514"/>
    <mergeCell ref="N507:N508"/>
    <mergeCell ref="L597:L600"/>
    <mergeCell ref="M597:M600"/>
    <mergeCell ref="L601:L606"/>
    <mergeCell ref="M601:M606"/>
    <mergeCell ref="L488:L489"/>
    <mergeCell ref="M488:M489"/>
    <mergeCell ref="L490:L492"/>
    <mergeCell ref="M490:M492"/>
    <mergeCell ref="L496:L499"/>
    <mergeCell ref="D187:D188"/>
    <mergeCell ref="C179:C180"/>
    <mergeCell ref="H182:H184"/>
    <mergeCell ref="C185:C186"/>
    <mergeCell ref="I187:I188"/>
    <mergeCell ref="K772:K776"/>
    <mergeCell ref="N517:N519"/>
    <mergeCell ref="N502:N504"/>
    <mergeCell ref="K385:K390"/>
    <mergeCell ref="K825:K826"/>
    <mergeCell ref="J802:J805"/>
    <mergeCell ref="I783:I791"/>
    <mergeCell ref="N641:N643"/>
    <mergeCell ref="K758:K762"/>
    <mergeCell ref="K715:K717"/>
    <mergeCell ref="I679:I681"/>
    <mergeCell ref="K697:K701"/>
    <mergeCell ref="H677:H678"/>
    <mergeCell ref="K677:K678"/>
    <mergeCell ref="I687:I688"/>
    <mergeCell ref="N404:N411"/>
    <mergeCell ref="I515:I516"/>
    <mergeCell ref="J515:J516"/>
    <mergeCell ref="K770:K771"/>
    <mergeCell ref="I401:I402"/>
    <mergeCell ref="K702:K703"/>
    <mergeCell ref="L673:L675"/>
    <mergeCell ref="K808:K810"/>
    <mergeCell ref="J798:J800"/>
    <mergeCell ref="K434:K437"/>
    <mergeCell ref="K421:K428"/>
    <mergeCell ref="H505:H506"/>
    <mergeCell ref="H283:H288"/>
    <mergeCell ref="D644:D647"/>
    <mergeCell ref="H317:H319"/>
    <mergeCell ref="I324:I327"/>
    <mergeCell ref="J361:J369"/>
    <mergeCell ref="H638:H640"/>
    <mergeCell ref="H299:H304"/>
    <mergeCell ref="J324:J327"/>
    <mergeCell ref="N421:N428"/>
    <mergeCell ref="H421:H428"/>
    <mergeCell ref="H385:H390"/>
    <mergeCell ref="N429:N430"/>
    <mergeCell ref="N754:N757"/>
    <mergeCell ref="K401:K402"/>
    <mergeCell ref="I330:I335"/>
    <mergeCell ref="D328:D329"/>
    <mergeCell ref="D317:D319"/>
    <mergeCell ref="D502:D504"/>
    <mergeCell ref="K324:K327"/>
    <mergeCell ref="K320:K323"/>
    <mergeCell ref="N345:N355"/>
    <mergeCell ref="L345:L355"/>
    <mergeCell ref="M345:M355"/>
    <mergeCell ref="L357:L360"/>
    <mergeCell ref="M357:M360"/>
    <mergeCell ref="L434:L437"/>
    <mergeCell ref="I299:I304"/>
    <mergeCell ref="H320:H323"/>
    <mergeCell ref="H601:H606"/>
    <mergeCell ref="K601:K606"/>
    <mergeCell ref="K592:K596"/>
    <mergeCell ref="K517:K519"/>
    <mergeCell ref="I144:I150"/>
    <mergeCell ref="I263:I268"/>
    <mergeCell ref="H336:H338"/>
    <mergeCell ref="I305:I309"/>
    <mergeCell ref="H160:H170"/>
    <mergeCell ref="C221:C226"/>
    <mergeCell ref="J808:J810"/>
    <mergeCell ref="H808:H810"/>
    <mergeCell ref="H758:H762"/>
    <mergeCell ref="H783:H791"/>
    <mergeCell ref="J783:J791"/>
    <mergeCell ref="H770:H771"/>
    <mergeCell ref="J770:J771"/>
    <mergeCell ref="N434:N437"/>
    <mergeCell ref="N361:N369"/>
    <mergeCell ref="N385:N390"/>
    <mergeCell ref="N416:N418"/>
    <mergeCell ref="N802:N805"/>
    <mergeCell ref="N770:N771"/>
    <mergeCell ref="H644:H647"/>
    <mergeCell ref="N644:N647"/>
    <mergeCell ref="I385:I390"/>
    <mergeCell ref="H607:H612"/>
    <mergeCell ref="I613:I615"/>
    <mergeCell ref="H705:H709"/>
    <mergeCell ref="I623:I625"/>
    <mergeCell ref="K496:K499"/>
    <mergeCell ref="K373:K376"/>
    <mergeCell ref="L361:L369"/>
    <mergeCell ref="N592:N596"/>
    <mergeCell ref="M666:M668"/>
    <mergeCell ref="H702:H703"/>
    <mergeCell ref="J263:J268"/>
    <mergeCell ref="J320:J323"/>
    <mergeCell ref="N289:N291"/>
    <mergeCell ref="N317:N319"/>
    <mergeCell ref="A317:A327"/>
    <mergeCell ref="H324:H327"/>
    <mergeCell ref="D34:D36"/>
    <mergeCell ref="D68:D70"/>
    <mergeCell ref="D357:D360"/>
    <mergeCell ref="J112:J113"/>
    <mergeCell ref="D201:D204"/>
    <mergeCell ref="N144:N150"/>
    <mergeCell ref="C152:C159"/>
    <mergeCell ref="D152:D159"/>
    <mergeCell ref="N185:N186"/>
    <mergeCell ref="J144:J150"/>
    <mergeCell ref="C289:C292"/>
    <mergeCell ref="K254:K262"/>
    <mergeCell ref="L293:L298"/>
    <mergeCell ref="M293:M298"/>
    <mergeCell ref="L299:L304"/>
    <mergeCell ref="M299:M304"/>
    <mergeCell ref="I171:I178"/>
    <mergeCell ref="H171:H178"/>
    <mergeCell ref="C234:C237"/>
    <mergeCell ref="C171:C178"/>
    <mergeCell ref="D171:D178"/>
    <mergeCell ref="C160:C170"/>
    <mergeCell ref="D160:D170"/>
    <mergeCell ref="I160:I170"/>
    <mergeCell ref="C144:C150"/>
    <mergeCell ref="D144:D150"/>
    <mergeCell ref="H305:H309"/>
    <mergeCell ref="I336:I338"/>
    <mergeCell ref="H401:H402"/>
    <mergeCell ref="H339:H343"/>
    <mergeCell ref="D391:D392"/>
    <mergeCell ref="I488:I489"/>
    <mergeCell ref="I490:I492"/>
    <mergeCell ref="A328:A338"/>
    <mergeCell ref="C421:C428"/>
    <mergeCell ref="C330:C335"/>
    <mergeCell ref="N112:N113"/>
    <mergeCell ref="N373:N376"/>
    <mergeCell ref="I317:I319"/>
    <mergeCell ref="N339:N343"/>
    <mergeCell ref="I339:I343"/>
    <mergeCell ref="J339:J343"/>
    <mergeCell ref="N324:N327"/>
    <mergeCell ref="N320:N323"/>
    <mergeCell ref="N336:N338"/>
    <mergeCell ref="A289:A309"/>
    <mergeCell ref="B289:B309"/>
    <mergeCell ref="B249:B268"/>
    <mergeCell ref="L305:L309"/>
    <mergeCell ref="M305:M309"/>
    <mergeCell ref="L320:L323"/>
    <mergeCell ref="M320:M323"/>
    <mergeCell ref="L324:L327"/>
    <mergeCell ref="N330:N335"/>
    <mergeCell ref="M324:M327"/>
    <mergeCell ref="L330:L335"/>
    <mergeCell ref="M330:M335"/>
    <mergeCell ref="K330:K335"/>
    <mergeCell ref="M373:M376"/>
    <mergeCell ref="N401:N402"/>
    <mergeCell ref="N393:N400"/>
    <mergeCell ref="D638:D640"/>
    <mergeCell ref="K638:K640"/>
    <mergeCell ref="N597:N600"/>
    <mergeCell ref="N500:N501"/>
    <mergeCell ref="C505:C506"/>
    <mergeCell ref="N623:N625"/>
    <mergeCell ref="J607:J612"/>
    <mergeCell ref="J393:J400"/>
    <mergeCell ref="C581:C587"/>
    <mergeCell ref="C588:C591"/>
    <mergeCell ref="C607:C612"/>
    <mergeCell ref="J330:J335"/>
    <mergeCell ref="K361:K369"/>
    <mergeCell ref="N378:N384"/>
    <mergeCell ref="C385:C390"/>
    <mergeCell ref="D421:D428"/>
    <mergeCell ref="C412:C413"/>
    <mergeCell ref="C416:C418"/>
    <mergeCell ref="H361:H369"/>
    <mergeCell ref="L373:L376"/>
    <mergeCell ref="H357:H360"/>
    <mergeCell ref="I357:I360"/>
    <mergeCell ref="N620:N621"/>
    <mergeCell ref="I496:I499"/>
    <mergeCell ref="N530:N536"/>
    <mergeCell ref="K530:K536"/>
    <mergeCell ref="J530:J536"/>
    <mergeCell ref="I530:I536"/>
    <mergeCell ref="H530:H536"/>
    <mergeCell ref="A403:A411"/>
    <mergeCell ref="A419:A433"/>
    <mergeCell ref="C429:C430"/>
    <mergeCell ref="D429:D430"/>
    <mergeCell ref="B377:B384"/>
    <mergeCell ref="D361:D369"/>
    <mergeCell ref="B754:B757"/>
    <mergeCell ref="J373:J376"/>
    <mergeCell ref="H345:H355"/>
    <mergeCell ref="D385:D390"/>
    <mergeCell ref="I607:I612"/>
    <mergeCell ref="I597:I600"/>
    <mergeCell ref="J578:J580"/>
    <mergeCell ref="H511:H514"/>
    <mergeCell ref="H623:H625"/>
    <mergeCell ref="J490:J492"/>
    <mergeCell ref="D439:D487"/>
    <mergeCell ref="J439:J486"/>
    <mergeCell ref="H488:H489"/>
    <mergeCell ref="H490:H492"/>
    <mergeCell ref="A391:A402"/>
    <mergeCell ref="A434:A437"/>
    <mergeCell ref="A644:A647"/>
    <mergeCell ref="A377:A384"/>
    <mergeCell ref="J754:J757"/>
    <mergeCell ref="D412:D413"/>
    <mergeCell ref="C419:C420"/>
    <mergeCell ref="J357:J360"/>
    <mergeCell ref="C520:C521"/>
    <mergeCell ref="C500:C501"/>
    <mergeCell ref="J385:J390"/>
    <mergeCell ref="I361:I369"/>
    <mergeCell ref="N11:N12"/>
    <mergeCell ref="K112:K113"/>
    <mergeCell ref="N102:N103"/>
    <mergeCell ref="N114:N116"/>
    <mergeCell ref="K171:K178"/>
    <mergeCell ref="K141:K143"/>
    <mergeCell ref="I228:I233"/>
    <mergeCell ref="H221:H226"/>
    <mergeCell ref="K114:K116"/>
    <mergeCell ref="K32:K33"/>
    <mergeCell ref="M141:M143"/>
    <mergeCell ref="L144:L150"/>
    <mergeCell ref="M144:M150"/>
    <mergeCell ref="L152:L159"/>
    <mergeCell ref="K119:K120"/>
    <mergeCell ref="I112:I113"/>
    <mergeCell ref="H17:H21"/>
    <mergeCell ref="J17:J21"/>
    <mergeCell ref="K17:K21"/>
    <mergeCell ref="N94:N96"/>
    <mergeCell ref="H144:H150"/>
    <mergeCell ref="I179:I180"/>
    <mergeCell ref="J179:J180"/>
    <mergeCell ref="N34:N36"/>
    <mergeCell ref="I22:I28"/>
    <mergeCell ref="J32:J33"/>
    <mergeCell ref="N71:N82"/>
    <mergeCell ref="N141:N143"/>
    <mergeCell ref="H114:H116"/>
    <mergeCell ref="K68:K69"/>
    <mergeCell ref="I221:I226"/>
    <mergeCell ref="N119:N120"/>
    <mergeCell ref="A1:N1"/>
    <mergeCell ref="A3:N3"/>
    <mergeCell ref="A4:N4"/>
    <mergeCell ref="A5:C7"/>
    <mergeCell ref="D5:D7"/>
    <mergeCell ref="N98:N101"/>
    <mergeCell ref="D601:D606"/>
    <mergeCell ref="C601:C606"/>
    <mergeCell ref="B102:B116"/>
    <mergeCell ref="C22:C28"/>
    <mergeCell ref="N488:N489"/>
    <mergeCell ref="N490:N492"/>
    <mergeCell ref="K439:K486"/>
    <mergeCell ref="N5:N7"/>
    <mergeCell ref="C522:C529"/>
    <mergeCell ref="C439:C487"/>
    <mergeCell ref="J6:J7"/>
    <mergeCell ref="J488:J489"/>
    <mergeCell ref="E5:G6"/>
    <mergeCell ref="D522:D529"/>
    <mergeCell ref="H439:H486"/>
    <mergeCell ref="I520:I521"/>
    <mergeCell ref="H520:H521"/>
    <mergeCell ref="J119:J120"/>
    <mergeCell ref="C502:C504"/>
    <mergeCell ref="C517:C519"/>
    <mergeCell ref="D517:D519"/>
    <mergeCell ref="H517:H519"/>
    <mergeCell ref="K597:K600"/>
    <mergeCell ref="N211:N214"/>
    <mergeCell ref="N228:N233"/>
    <mergeCell ref="H105:H108"/>
    <mergeCell ref="C102:C104"/>
    <mergeCell ref="J588:J591"/>
    <mergeCell ref="H578:H580"/>
    <mergeCell ref="D373:D376"/>
    <mergeCell ref="J249:J252"/>
    <mergeCell ref="J205:J206"/>
    <mergeCell ref="C336:C338"/>
    <mergeCell ref="C34:C36"/>
    <mergeCell ref="C431:C433"/>
    <mergeCell ref="C324:C327"/>
    <mergeCell ref="C245:C246"/>
    <mergeCell ref="H263:H268"/>
    <mergeCell ref="K238:K244"/>
    <mergeCell ref="K211:K214"/>
    <mergeCell ref="E429:E430"/>
    <mergeCell ref="D431:D433"/>
    <mergeCell ref="D434:D437"/>
    <mergeCell ref="D254:D262"/>
    <mergeCell ref="H293:H298"/>
    <mergeCell ref="J317:J319"/>
    <mergeCell ref="D330:D335"/>
    <mergeCell ref="C274:C282"/>
    <mergeCell ref="C71:C82"/>
    <mergeCell ref="D71:D82"/>
    <mergeCell ref="K234:K236"/>
    <mergeCell ref="C201:C204"/>
    <mergeCell ref="H234:H236"/>
    <mergeCell ref="I245:I246"/>
    <mergeCell ref="H185:H186"/>
    <mergeCell ref="C189:C200"/>
    <mergeCell ref="D393:D400"/>
    <mergeCell ref="D416:D418"/>
    <mergeCell ref="C661:C662"/>
    <mergeCell ref="D620:D622"/>
    <mergeCell ref="D607:D612"/>
    <mergeCell ref="C613:C615"/>
    <mergeCell ref="D613:D615"/>
    <mergeCell ref="D249:D253"/>
    <mergeCell ref="D666:D668"/>
    <mergeCell ref="H670:H671"/>
    <mergeCell ref="B339:B376"/>
    <mergeCell ref="J238:J244"/>
    <mergeCell ref="I373:I376"/>
    <mergeCell ref="C283:C288"/>
    <mergeCell ref="C254:C262"/>
    <mergeCell ref="N32:N33"/>
    <mergeCell ref="N17:N21"/>
    <mergeCell ref="N22:N28"/>
    <mergeCell ref="D57:D58"/>
    <mergeCell ref="K57:K58"/>
    <mergeCell ref="N578:N580"/>
    <mergeCell ref="J581:J587"/>
    <mergeCell ref="K588:K591"/>
    <mergeCell ref="N588:N591"/>
    <mergeCell ref="H537:H549"/>
    <mergeCell ref="K550:K552"/>
    <mergeCell ref="D581:D587"/>
    <mergeCell ref="D588:D591"/>
    <mergeCell ref="H588:H591"/>
    <mergeCell ref="J537:J549"/>
    <mergeCell ref="H119:H120"/>
    <mergeCell ref="D520:D521"/>
    <mergeCell ref="I644:I647"/>
    <mergeCell ref="I592:I596"/>
    <mergeCell ref="A648:A649"/>
    <mergeCell ref="D648:D649"/>
    <mergeCell ref="B827:B832"/>
    <mergeCell ref="D772:D776"/>
    <mergeCell ref="C434:C437"/>
    <mergeCell ref="D754:D757"/>
    <mergeCell ref="B749:B750"/>
    <mergeCell ref="C783:C791"/>
    <mergeCell ref="C770:C771"/>
    <mergeCell ref="D770:D771"/>
    <mergeCell ref="C648:C649"/>
    <mergeCell ref="D827:D832"/>
    <mergeCell ref="D783:D791"/>
    <mergeCell ref="D661:D662"/>
    <mergeCell ref="D749:D750"/>
    <mergeCell ref="D825:D826"/>
    <mergeCell ref="C825:C826"/>
    <mergeCell ref="C752:C753"/>
    <mergeCell ref="D752:D753"/>
    <mergeCell ref="B758:B762"/>
    <mergeCell ref="D592:D596"/>
    <mergeCell ref="C724:C729"/>
    <mergeCell ref="D685:D686"/>
    <mergeCell ref="B752:B753"/>
    <mergeCell ref="C694:C696"/>
    <mergeCell ref="D694:D696"/>
    <mergeCell ref="D490:D492"/>
    <mergeCell ref="B620:B640"/>
    <mergeCell ref="A754:A757"/>
    <mergeCell ref="B817:B821"/>
    <mergeCell ref="A817:A821"/>
    <mergeCell ref="C817:C818"/>
    <mergeCell ref="C673:C675"/>
    <mergeCell ref="D673:D675"/>
    <mergeCell ref="M687:M688"/>
    <mergeCell ref="L694:L696"/>
    <mergeCell ref="I685:I686"/>
    <mergeCell ref="J685:J686"/>
    <mergeCell ref="K685:K686"/>
    <mergeCell ref="J114:J116"/>
    <mergeCell ref="H71:H82"/>
    <mergeCell ref="I234:I236"/>
    <mergeCell ref="C238:C244"/>
    <mergeCell ref="C537:C549"/>
    <mergeCell ref="C550:C552"/>
    <mergeCell ref="C553:C555"/>
    <mergeCell ref="B434:B437"/>
    <mergeCell ref="B644:B647"/>
    <mergeCell ref="D221:D226"/>
    <mergeCell ref="C228:C233"/>
    <mergeCell ref="D336:D338"/>
    <mergeCell ref="D339:D344"/>
    <mergeCell ref="J254:J262"/>
    <mergeCell ref="F630:F631"/>
    <mergeCell ref="G630:G631"/>
    <mergeCell ref="B385:B390"/>
    <mergeCell ref="B328:B338"/>
    <mergeCell ref="D419:D420"/>
    <mergeCell ref="B403:B411"/>
    <mergeCell ref="D324:D327"/>
    <mergeCell ref="C401:C402"/>
    <mergeCell ref="D401:D402"/>
    <mergeCell ref="C393:C400"/>
    <mergeCell ref="J597:J600"/>
    <mergeCell ref="C345:C355"/>
    <mergeCell ref="C373:C376"/>
    <mergeCell ref="C357:C360"/>
    <mergeCell ref="B802:B805"/>
    <mergeCell ref="C758:C762"/>
    <mergeCell ref="D488:D489"/>
    <mergeCell ref="C488:C489"/>
    <mergeCell ref="D505:D506"/>
    <mergeCell ref="N638:N640"/>
    <mergeCell ref="N626:N629"/>
    <mergeCell ref="N613:N615"/>
    <mergeCell ref="N553:N555"/>
    <mergeCell ref="C530:C536"/>
    <mergeCell ref="D530:D536"/>
    <mergeCell ref="J556:J576"/>
    <mergeCell ref="I522:I528"/>
    <mergeCell ref="H522:H528"/>
    <mergeCell ref="J522:J528"/>
    <mergeCell ref="I556:I576"/>
    <mergeCell ref="I550:I552"/>
    <mergeCell ref="J550:J552"/>
    <mergeCell ref="C490:C492"/>
    <mergeCell ref="H666:H668"/>
    <mergeCell ref="J666:J668"/>
    <mergeCell ref="K666:K668"/>
    <mergeCell ref="J694:J696"/>
    <mergeCell ref="K694:K696"/>
    <mergeCell ref="C592:C596"/>
    <mergeCell ref="C597:C600"/>
    <mergeCell ref="D597:D600"/>
    <mergeCell ref="C620:C622"/>
    <mergeCell ref="D556:D580"/>
    <mergeCell ref="B123:B134"/>
    <mergeCell ref="B234:B246"/>
    <mergeCell ref="D320:D323"/>
    <mergeCell ref="H274:H282"/>
    <mergeCell ref="B419:B433"/>
    <mergeCell ref="B412:B418"/>
    <mergeCell ref="B391:B402"/>
    <mergeCell ref="D778:D779"/>
    <mergeCell ref="C305:C309"/>
    <mergeCell ref="C749:C750"/>
    <mergeCell ref="H330:H335"/>
    <mergeCell ref="D305:D309"/>
    <mergeCell ref="B641:B643"/>
    <mergeCell ref="C641:C643"/>
    <mergeCell ref="B648:B649"/>
    <mergeCell ref="K289:K291"/>
    <mergeCell ref="K345:K355"/>
    <mergeCell ref="D553:D555"/>
    <mergeCell ref="D537:D549"/>
    <mergeCell ref="C511:C514"/>
    <mergeCell ref="C515:C516"/>
    <mergeCell ref="D494:D495"/>
    <mergeCell ref="K357:K360"/>
    <mergeCell ref="K393:K400"/>
    <mergeCell ref="D245:D246"/>
    <mergeCell ref="I283:I288"/>
    <mergeCell ref="H254:H262"/>
    <mergeCell ref="H289:H291"/>
    <mergeCell ref="K215:K219"/>
    <mergeCell ref="D496:D499"/>
    <mergeCell ref="H496:H499"/>
    <mergeCell ref="K520:K521"/>
    <mergeCell ref="J121:J122"/>
    <mergeCell ref="A249:A268"/>
    <mergeCell ref="I601:I606"/>
    <mergeCell ref="D263:D268"/>
    <mergeCell ref="J421:J428"/>
    <mergeCell ref="J434:J437"/>
    <mergeCell ref="H597:H600"/>
    <mergeCell ref="A234:A246"/>
    <mergeCell ref="A211:A214"/>
    <mergeCell ref="A215:A233"/>
    <mergeCell ref="A123:A134"/>
    <mergeCell ref="A135:A137"/>
    <mergeCell ref="K336:K338"/>
    <mergeCell ref="I517:I519"/>
    <mergeCell ref="J517:J519"/>
    <mergeCell ref="H238:H244"/>
    <mergeCell ref="D238:D244"/>
    <mergeCell ref="J345:J355"/>
    <mergeCell ref="I505:I506"/>
    <mergeCell ref="J505:J506"/>
    <mergeCell ref="K505:K506"/>
    <mergeCell ref="C317:C319"/>
    <mergeCell ref="B310:B316"/>
    <mergeCell ref="C293:C298"/>
    <mergeCell ref="D293:D298"/>
    <mergeCell ref="J293:J298"/>
    <mergeCell ref="K299:K304"/>
    <mergeCell ref="A439:A521"/>
    <mergeCell ref="B439:B521"/>
    <mergeCell ref="K488:K489"/>
    <mergeCell ref="K490:K492"/>
    <mergeCell ref="C496:C499"/>
    <mergeCell ref="N305:N309"/>
    <mergeCell ref="J215:J219"/>
    <mergeCell ref="J234:J236"/>
    <mergeCell ref="J228:J233"/>
    <mergeCell ref="N234:N236"/>
    <mergeCell ref="J245:J246"/>
    <mergeCell ref="N263:N268"/>
    <mergeCell ref="K228:K233"/>
    <mergeCell ref="N209:N210"/>
    <mergeCell ref="H209:H210"/>
    <mergeCell ref="I209:I210"/>
    <mergeCell ref="J209:J210"/>
    <mergeCell ref="K209:K210"/>
    <mergeCell ref="I393:I400"/>
    <mergeCell ref="H393:H400"/>
    <mergeCell ref="L228:L233"/>
    <mergeCell ref="M228:M233"/>
    <mergeCell ref="L234:L236"/>
    <mergeCell ref="M234:M236"/>
    <mergeCell ref="L238:L244"/>
    <mergeCell ref="M238:M244"/>
    <mergeCell ref="L245:L246"/>
    <mergeCell ref="M245:M246"/>
    <mergeCell ref="N238:N244"/>
    <mergeCell ref="I254:I262"/>
    <mergeCell ref="N254:N262"/>
    <mergeCell ref="M209:M210"/>
    <mergeCell ref="J299:J304"/>
    <mergeCell ref="N357:N360"/>
    <mergeCell ref="N274:N282"/>
    <mergeCell ref="N245:N246"/>
    <mergeCell ref="H391:H392"/>
    <mergeCell ref="N205:N206"/>
    <mergeCell ref="J211:J214"/>
    <mergeCell ref="N293:N298"/>
    <mergeCell ref="J171:J178"/>
    <mergeCell ref="F182:F183"/>
    <mergeCell ref="G182:G183"/>
    <mergeCell ref="N249:N252"/>
    <mergeCell ref="K263:K268"/>
    <mergeCell ref="J201:J204"/>
    <mergeCell ref="I185:I186"/>
    <mergeCell ref="J185:J186"/>
    <mergeCell ref="N187:N188"/>
    <mergeCell ref="N182:N184"/>
    <mergeCell ref="L201:L204"/>
    <mergeCell ref="M201:M204"/>
    <mergeCell ref="L205:L206"/>
    <mergeCell ref="M205:M206"/>
    <mergeCell ref="L209:L210"/>
    <mergeCell ref="H215:H219"/>
    <mergeCell ref="I249:I252"/>
    <mergeCell ref="H249:H252"/>
    <mergeCell ref="N221:N226"/>
    <mergeCell ref="N215:N219"/>
    <mergeCell ref="K249:K252"/>
    <mergeCell ref="F245:F246"/>
    <mergeCell ref="I211:I214"/>
    <mergeCell ref="I293:I298"/>
    <mergeCell ref="I289:I291"/>
    <mergeCell ref="I274:I282"/>
    <mergeCell ref="I201:I204"/>
    <mergeCell ref="J283:J288"/>
    <mergeCell ref="K293:K298"/>
    <mergeCell ref="N14:N16"/>
    <mergeCell ref="K14:K16"/>
    <mergeCell ref="B141:B143"/>
    <mergeCell ref="C68:C70"/>
    <mergeCell ref="C11:C13"/>
    <mergeCell ref="H29:H31"/>
    <mergeCell ref="C98:C101"/>
    <mergeCell ref="C94:C96"/>
    <mergeCell ref="D94:D96"/>
    <mergeCell ref="C32:C33"/>
    <mergeCell ref="H94:H96"/>
    <mergeCell ref="B211:B214"/>
    <mergeCell ref="B215:B233"/>
    <mergeCell ref="C211:C214"/>
    <mergeCell ref="C112:C113"/>
    <mergeCell ref="D112:D113"/>
    <mergeCell ref="H228:H233"/>
    <mergeCell ref="D211:D214"/>
    <mergeCell ref="D22:D28"/>
    <mergeCell ref="C29:C31"/>
    <mergeCell ref="D102:D104"/>
    <mergeCell ref="D11:D13"/>
    <mergeCell ref="C14:C16"/>
    <mergeCell ref="D14:D16"/>
    <mergeCell ref="H14:H16"/>
    <mergeCell ref="H179:H180"/>
    <mergeCell ref="C17:C21"/>
    <mergeCell ref="H102:H103"/>
    <mergeCell ref="H34:H36"/>
    <mergeCell ref="H22:H28"/>
    <mergeCell ref="H187:H188"/>
    <mergeCell ref="D17:D21"/>
    <mergeCell ref="J152:J159"/>
    <mergeCell ref="K152:K159"/>
    <mergeCell ref="N152:N159"/>
    <mergeCell ref="J182:J184"/>
    <mergeCell ref="K182:K184"/>
    <mergeCell ref="K160:K170"/>
    <mergeCell ref="N160:N170"/>
    <mergeCell ref="N299:N304"/>
    <mergeCell ref="N283:N288"/>
    <mergeCell ref="D274:D282"/>
    <mergeCell ref="N83:N93"/>
    <mergeCell ref="C263:C268"/>
    <mergeCell ref="C361:C369"/>
    <mergeCell ref="I345:I355"/>
    <mergeCell ref="I57:I58"/>
    <mergeCell ref="D623:D625"/>
    <mergeCell ref="C37:C48"/>
    <mergeCell ref="E245:E246"/>
    <mergeCell ref="E401:E402"/>
    <mergeCell ref="F401:F402"/>
    <mergeCell ref="G401:G402"/>
    <mergeCell ref="I588:I591"/>
    <mergeCell ref="H592:H596"/>
    <mergeCell ref="D98:D101"/>
    <mergeCell ref="C60:C67"/>
    <mergeCell ref="D60:D67"/>
    <mergeCell ref="C215:C220"/>
    <mergeCell ref="C141:C143"/>
    <mergeCell ref="I416:I418"/>
    <mergeCell ref="H211:H214"/>
    <mergeCell ref="H205:H206"/>
    <mergeCell ref="C209:C210"/>
    <mergeCell ref="D209:D210"/>
    <mergeCell ref="C205:C206"/>
    <mergeCell ref="D205:D206"/>
    <mergeCell ref="H620:H621"/>
    <mergeCell ref="I620:I621"/>
    <mergeCell ref="C249:C253"/>
    <mergeCell ref="H556:H576"/>
    <mergeCell ref="H550:H552"/>
    <mergeCell ref="D215:D220"/>
    <mergeCell ref="H245:H246"/>
    <mergeCell ref="H57:H58"/>
    <mergeCell ref="C114:C116"/>
    <mergeCell ref="H98:H101"/>
    <mergeCell ref="M682:M684"/>
    <mergeCell ref="L687:L688"/>
    <mergeCell ref="C808:C810"/>
    <mergeCell ref="I752:I753"/>
    <mergeCell ref="I553:I555"/>
    <mergeCell ref="H553:H555"/>
    <mergeCell ref="J553:J555"/>
    <mergeCell ref="C626:C629"/>
    <mergeCell ref="D626:D629"/>
    <mergeCell ref="H626:H629"/>
    <mergeCell ref="I626:I629"/>
    <mergeCell ref="J141:J143"/>
    <mergeCell ref="J502:J504"/>
    <mergeCell ref="K502:K504"/>
    <mergeCell ref="I666:I668"/>
    <mergeCell ref="J623:J625"/>
    <mergeCell ref="I638:I640"/>
    <mergeCell ref="K511:K514"/>
    <mergeCell ref="J520:J521"/>
    <mergeCell ref="N702:N703"/>
    <mergeCell ref="N673:N675"/>
    <mergeCell ref="H673:H675"/>
    <mergeCell ref="H687:H688"/>
    <mergeCell ref="K687:K688"/>
    <mergeCell ref="C732:C734"/>
    <mergeCell ref="K673:K675"/>
    <mergeCell ref="H682:H684"/>
    <mergeCell ref="J682:J684"/>
    <mergeCell ref="K682:K684"/>
    <mergeCell ref="H679:H681"/>
    <mergeCell ref="C638:C640"/>
    <mergeCell ref="D630:D637"/>
    <mergeCell ref="E630:E631"/>
    <mergeCell ref="C630:C637"/>
    <mergeCell ref="H630:H637"/>
    <mergeCell ref="I630:I637"/>
    <mergeCell ref="J630:J637"/>
    <mergeCell ref="K630:K637"/>
    <mergeCell ref="N630:N637"/>
    <mergeCell ref="L670:L671"/>
    <mergeCell ref="M670:M671"/>
    <mergeCell ref="N677:N678"/>
    <mergeCell ref="F687:F688"/>
    <mergeCell ref="N687:N688"/>
    <mergeCell ref="K679:K681"/>
    <mergeCell ref="C705:C709"/>
    <mergeCell ref="I710:I714"/>
    <mergeCell ref="N685:N686"/>
    <mergeCell ref="J687:J688"/>
    <mergeCell ref="E687:E688"/>
    <mergeCell ref="L685:L686"/>
    <mergeCell ref="N752:N753"/>
    <mergeCell ref="I677:I678"/>
    <mergeCell ref="D766:D767"/>
    <mergeCell ref="C677:C678"/>
    <mergeCell ref="H429:H430"/>
    <mergeCell ref="I766:I767"/>
    <mergeCell ref="C715:C717"/>
    <mergeCell ref="D715:D717"/>
    <mergeCell ref="F179:F180"/>
    <mergeCell ref="G179:G180"/>
    <mergeCell ref="E182:E183"/>
    <mergeCell ref="N537:N549"/>
    <mergeCell ref="K556:K576"/>
    <mergeCell ref="N556:N576"/>
    <mergeCell ref="K537:K549"/>
    <mergeCell ref="N550:N552"/>
    <mergeCell ref="K522:K528"/>
    <mergeCell ref="N522:N528"/>
    <mergeCell ref="M361:M369"/>
    <mergeCell ref="N505:N506"/>
    <mergeCell ref="M673:M675"/>
    <mergeCell ref="L677:L678"/>
    <mergeCell ref="M677:M678"/>
    <mergeCell ref="L679:L681"/>
    <mergeCell ref="M679:M681"/>
    <mergeCell ref="L682:L684"/>
    <mergeCell ref="N730:N731"/>
    <mergeCell ref="C679:C681"/>
    <mergeCell ref="D679:D681"/>
    <mergeCell ref="D735:D740"/>
    <mergeCell ref="H735:H740"/>
    <mergeCell ref="J679:J681"/>
    <mergeCell ref="M613:M615"/>
    <mergeCell ref="L626:L629"/>
    <mergeCell ref="M626:M629"/>
    <mergeCell ref="L630:L637"/>
    <mergeCell ref="M630:M637"/>
    <mergeCell ref="L638:L640"/>
    <mergeCell ref="M638:M640"/>
    <mergeCell ref="L644:L647"/>
    <mergeCell ref="M644:M647"/>
    <mergeCell ref="I670:I671"/>
    <mergeCell ref="I827:I832"/>
    <mergeCell ref="H827:H832"/>
    <mergeCell ref="J827:J832"/>
    <mergeCell ref="K827:K832"/>
    <mergeCell ref="I682:I684"/>
    <mergeCell ref="D687:D688"/>
    <mergeCell ref="D808:D810"/>
    <mergeCell ref="I808:I810"/>
    <mergeCell ref="J638:J640"/>
    <mergeCell ref="I702:I703"/>
    <mergeCell ref="J702:J703"/>
    <mergeCell ref="D641:D643"/>
    <mergeCell ref="H641:H643"/>
    <mergeCell ref="I641:I643"/>
    <mergeCell ref="J641:J643"/>
    <mergeCell ref="K641:K643"/>
    <mergeCell ref="I439:I486"/>
    <mergeCell ref="H752:H753"/>
    <mergeCell ref="J752:J753"/>
    <mergeCell ref="K752:K753"/>
    <mergeCell ref="E416:E417"/>
    <mergeCell ref="F416:F417"/>
    <mergeCell ref="G416:G417"/>
    <mergeCell ref="I705:I709"/>
    <mergeCell ref="D682:D684"/>
    <mergeCell ref="I735:I740"/>
    <mergeCell ref="H724:H729"/>
    <mergeCell ref="I724:I729"/>
    <mergeCell ref="J724:J729"/>
    <mergeCell ref="I730:I731"/>
    <mergeCell ref="J670:J671"/>
    <mergeCell ref="K670:K671"/>
    <mergeCell ref="J626:J629"/>
    <mergeCell ref="K626:K629"/>
    <mergeCell ref="F429:F430"/>
    <mergeCell ref="G429:G430"/>
    <mergeCell ref="K429:K430"/>
    <mergeCell ref="J601:J606"/>
    <mergeCell ref="D702:D703"/>
    <mergeCell ref="H434:H437"/>
    <mergeCell ref="H500:H501"/>
    <mergeCell ref="I500:I501"/>
    <mergeCell ref="D507:D508"/>
    <mergeCell ref="D515:D516"/>
    <mergeCell ref="H515:H516"/>
    <mergeCell ref="D511:D514"/>
    <mergeCell ref="I431:I433"/>
    <mergeCell ref="J431:J433"/>
    <mergeCell ref="N37:N48"/>
    <mergeCell ref="N189:N200"/>
    <mergeCell ref="H201:H204"/>
    <mergeCell ref="N201:N204"/>
    <mergeCell ref="N171:N178"/>
    <mergeCell ref="N179:N180"/>
    <mergeCell ref="N57:N58"/>
    <mergeCell ref="M83:M93"/>
    <mergeCell ref="J57:J58"/>
    <mergeCell ref="H152:H159"/>
    <mergeCell ref="I189:I200"/>
    <mergeCell ref="H189:H200"/>
    <mergeCell ref="J189:J200"/>
    <mergeCell ref="J187:J188"/>
    <mergeCell ref="I182:I184"/>
    <mergeCell ref="K121:K122"/>
    <mergeCell ref="D37:D48"/>
    <mergeCell ref="D49:D52"/>
    <mergeCell ref="H49:H52"/>
    <mergeCell ref="D119:D120"/>
    <mergeCell ref="H112:H113"/>
    <mergeCell ref="H68:H69"/>
    <mergeCell ref="I71:I82"/>
    <mergeCell ref="I119:I120"/>
    <mergeCell ref="I98:I101"/>
    <mergeCell ref="D185:D186"/>
    <mergeCell ref="J105:J108"/>
    <mergeCell ref="D105:D108"/>
    <mergeCell ref="D179:D180"/>
    <mergeCell ref="D114:D116"/>
    <mergeCell ref="I141:I143"/>
    <mergeCell ref="L141:L143"/>
    <mergeCell ref="A141:A143"/>
    <mergeCell ref="I205:I206"/>
    <mergeCell ref="I68:I69"/>
    <mergeCell ref="J68:J69"/>
    <mergeCell ref="H32:H33"/>
    <mergeCell ref="A102:A116"/>
    <mergeCell ref="A138:A140"/>
    <mergeCell ref="A144:A210"/>
    <mergeCell ref="B144:B210"/>
    <mergeCell ref="A11:A59"/>
    <mergeCell ref="I114:I116"/>
    <mergeCell ref="J98:J101"/>
    <mergeCell ref="D141:D143"/>
    <mergeCell ref="K71:K82"/>
    <mergeCell ref="K98:K101"/>
    <mergeCell ref="B138:B140"/>
    <mergeCell ref="K37:K48"/>
    <mergeCell ref="K105:K108"/>
    <mergeCell ref="C53:C56"/>
    <mergeCell ref="I32:I33"/>
    <mergeCell ref="I17:I21"/>
    <mergeCell ref="D32:D33"/>
    <mergeCell ref="D29:D31"/>
    <mergeCell ref="C105:C108"/>
    <mergeCell ref="C57:C58"/>
    <mergeCell ref="D189:D200"/>
    <mergeCell ref="C182:C184"/>
    <mergeCell ref="E179:E180"/>
    <mergeCell ref="C121:C122"/>
    <mergeCell ref="C123:C134"/>
    <mergeCell ref="D123:D134"/>
    <mergeCell ref="H123:H134"/>
    <mergeCell ref="K735:K740"/>
    <mergeCell ref="K187:K188"/>
    <mergeCell ref="J305:J309"/>
    <mergeCell ref="K305:K309"/>
    <mergeCell ref="I215:I219"/>
    <mergeCell ref="I715:I717"/>
    <mergeCell ref="H715:H717"/>
    <mergeCell ref="J715:J717"/>
    <mergeCell ref="K778:K779"/>
    <mergeCell ref="K22:K28"/>
    <mergeCell ref="I102:I103"/>
    <mergeCell ref="J71:J82"/>
    <mergeCell ref="B135:B137"/>
    <mergeCell ref="J94:J96"/>
    <mergeCell ref="J102:J103"/>
    <mergeCell ref="H141:H143"/>
    <mergeCell ref="J29:J31"/>
    <mergeCell ref="I94:I96"/>
    <mergeCell ref="H37:H48"/>
    <mergeCell ref="I37:I48"/>
    <mergeCell ref="J37:J48"/>
    <mergeCell ref="D697:D701"/>
    <mergeCell ref="H685:H686"/>
    <mergeCell ref="D228:D233"/>
    <mergeCell ref="K274:K282"/>
    <mergeCell ref="I581:I587"/>
    <mergeCell ref="I758:I762"/>
    <mergeCell ref="C682:C684"/>
    <mergeCell ref="D345:D355"/>
    <mergeCell ref="C339:C344"/>
    <mergeCell ref="C119:C120"/>
    <mergeCell ref="I421:I428"/>
    <mergeCell ref="A806:A816"/>
    <mergeCell ref="J735:J740"/>
    <mergeCell ref="C697:C701"/>
    <mergeCell ref="K416:K418"/>
    <mergeCell ref="I429:I430"/>
    <mergeCell ref="A752:A753"/>
    <mergeCell ref="A758:A762"/>
    <mergeCell ref="A641:A643"/>
    <mergeCell ref="B825:B826"/>
    <mergeCell ref="K644:K647"/>
    <mergeCell ref="I778:I779"/>
    <mergeCell ref="D798:D800"/>
    <mergeCell ref="C798:C800"/>
    <mergeCell ref="H798:H800"/>
    <mergeCell ref="I798:I800"/>
    <mergeCell ref="A310:A316"/>
    <mergeCell ref="A412:A418"/>
    <mergeCell ref="A385:A390"/>
    <mergeCell ref="A763:A779"/>
    <mergeCell ref="A781:A801"/>
    <mergeCell ref="I537:I549"/>
    <mergeCell ref="C644:C647"/>
    <mergeCell ref="A651:A660"/>
    <mergeCell ref="A522:A619"/>
    <mergeCell ref="C623:C625"/>
    <mergeCell ref="C666:C668"/>
    <mergeCell ref="E770:E771"/>
    <mergeCell ref="A339:A376"/>
    <mergeCell ref="D758:D762"/>
    <mergeCell ref="J705:J709"/>
    <mergeCell ref="K705:K709"/>
    <mergeCell ref="C735:C740"/>
    <mergeCell ref="I123:I134"/>
    <mergeCell ref="A117:A122"/>
    <mergeCell ref="B117:B122"/>
    <mergeCell ref="D121:D122"/>
    <mergeCell ref="H121:H122"/>
    <mergeCell ref="K201:K204"/>
    <mergeCell ref="H754:H757"/>
    <mergeCell ref="H802:H805"/>
    <mergeCell ref="J336:J338"/>
    <mergeCell ref="J416:J418"/>
    <mergeCell ref="J429:J430"/>
    <mergeCell ref="J644:J647"/>
    <mergeCell ref="I434:I437"/>
    <mergeCell ref="H416:H418"/>
    <mergeCell ref="H373:H376"/>
    <mergeCell ref="I754:I757"/>
    <mergeCell ref="N666:N668"/>
    <mergeCell ref="J274:J282"/>
    <mergeCell ref="H502:H504"/>
    <mergeCell ref="I502:I504"/>
    <mergeCell ref="B522:B619"/>
    <mergeCell ref="C616:C619"/>
    <mergeCell ref="D616:D619"/>
    <mergeCell ref="H616:H619"/>
    <mergeCell ref="I616:I619"/>
    <mergeCell ref="J616:J619"/>
    <mergeCell ref="K616:K619"/>
    <mergeCell ref="N616:N619"/>
    <mergeCell ref="C747:C748"/>
    <mergeCell ref="D747:D748"/>
    <mergeCell ref="N747:N748"/>
    <mergeCell ref="H747:H748"/>
    <mergeCell ref="N670:N671"/>
    <mergeCell ref="N697:N701"/>
    <mergeCell ref="N735:N740"/>
    <mergeCell ref="N710:N714"/>
    <mergeCell ref="N679:N681"/>
    <mergeCell ref="N682:N684"/>
    <mergeCell ref="A749:A750"/>
    <mergeCell ref="H710:H714"/>
    <mergeCell ref="J710:J714"/>
    <mergeCell ref="K710:K714"/>
    <mergeCell ref="K724:K729"/>
    <mergeCell ref="C730:C731"/>
    <mergeCell ref="D730:D731"/>
    <mergeCell ref="H730:H731"/>
    <mergeCell ref="N705:N709"/>
    <mergeCell ref="D705:D709"/>
    <mergeCell ref="C710:C714"/>
    <mergeCell ref="D710:D714"/>
    <mergeCell ref="I673:I675"/>
    <mergeCell ref="J673:J675"/>
    <mergeCell ref="D722:D723"/>
    <mergeCell ref="C722:C723"/>
    <mergeCell ref="H722:H723"/>
    <mergeCell ref="I722:I723"/>
    <mergeCell ref="J722:J723"/>
    <mergeCell ref="K722:K723"/>
    <mergeCell ref="L722:L723"/>
    <mergeCell ref="M722:M723"/>
    <mergeCell ref="N722:N723"/>
    <mergeCell ref="C670:C671"/>
    <mergeCell ref="D670:D671"/>
    <mergeCell ref="C687:C688"/>
    <mergeCell ref="N121:N122"/>
    <mergeCell ref="H60:H67"/>
    <mergeCell ref="N68:N69"/>
    <mergeCell ref="N105:N108"/>
    <mergeCell ref="K102:K103"/>
    <mergeCell ref="C135:C137"/>
    <mergeCell ref="D135:D137"/>
    <mergeCell ref="H135:H137"/>
    <mergeCell ref="I135:I137"/>
    <mergeCell ref="J135:J137"/>
    <mergeCell ref="K135:K137"/>
    <mergeCell ref="L135:L137"/>
    <mergeCell ref="N123:N134"/>
    <mergeCell ref="N135:N137"/>
    <mergeCell ref="K189:K200"/>
    <mergeCell ref="A247:A248"/>
    <mergeCell ref="B247:B248"/>
    <mergeCell ref="C247:C248"/>
    <mergeCell ref="D247:D248"/>
    <mergeCell ref="H247:H248"/>
    <mergeCell ref="I247:I248"/>
    <mergeCell ref="J247:J248"/>
    <mergeCell ref="K247:K248"/>
    <mergeCell ref="K94:K96"/>
    <mergeCell ref="J123:J134"/>
    <mergeCell ref="K123:K134"/>
    <mergeCell ref="K245:K246"/>
    <mergeCell ref="K205:K206"/>
    <mergeCell ref="A68:A101"/>
    <mergeCell ref="B68:B101"/>
    <mergeCell ref="C138:C140"/>
    <mergeCell ref="D138:D140"/>
    <mergeCell ref="D53:D56"/>
    <mergeCell ref="H53:H56"/>
    <mergeCell ref="I53:I56"/>
    <mergeCell ref="J53:J56"/>
    <mergeCell ref="K53:K56"/>
    <mergeCell ref="L53:L56"/>
    <mergeCell ref="M53:M56"/>
    <mergeCell ref="N53:N56"/>
    <mergeCell ref="C83:C93"/>
    <mergeCell ref="D83:D93"/>
    <mergeCell ref="H83:H93"/>
    <mergeCell ref="I83:I93"/>
    <mergeCell ref="J83:J93"/>
    <mergeCell ref="K83:K93"/>
    <mergeCell ref="L83:L93"/>
    <mergeCell ref="J747:J748"/>
    <mergeCell ref="K747:K748"/>
    <mergeCell ref="D550:D552"/>
    <mergeCell ref="I121:I122"/>
    <mergeCell ref="G245:G246"/>
    <mergeCell ref="D234:D237"/>
    <mergeCell ref="I60:I67"/>
    <mergeCell ref="J60:J67"/>
    <mergeCell ref="K60:K67"/>
    <mergeCell ref="L60:L67"/>
    <mergeCell ref="M60:M67"/>
    <mergeCell ref="N60:N67"/>
    <mergeCell ref="I238:I244"/>
    <mergeCell ref="D677:D678"/>
    <mergeCell ref="K221:K226"/>
    <mergeCell ref="J221:J226"/>
    <mergeCell ref="K613:K615"/>
    <mergeCell ref="N783:N791"/>
    <mergeCell ref="N772:N776"/>
    <mergeCell ref="L820:L821"/>
    <mergeCell ref="M820:M821"/>
    <mergeCell ref="N820:N821"/>
    <mergeCell ref="K798:K800"/>
    <mergeCell ref="L798:L800"/>
    <mergeCell ref="M798:M800"/>
    <mergeCell ref="N798:N800"/>
    <mergeCell ref="D796:D797"/>
    <mergeCell ref="C796:C797"/>
    <mergeCell ref="H796:H797"/>
    <mergeCell ref="I796:I797"/>
    <mergeCell ref="J796:J797"/>
    <mergeCell ref="K796:K797"/>
    <mergeCell ref="L796:L797"/>
    <mergeCell ref="M796:M797"/>
    <mergeCell ref="N796:N797"/>
    <mergeCell ref="C802:C805"/>
    <mergeCell ref="D802:D805"/>
    <mergeCell ref="C806:C807"/>
    <mergeCell ref="D806:D807"/>
    <mergeCell ref="H806:H807"/>
    <mergeCell ref="I806:I807"/>
    <mergeCell ref="J806:J807"/>
    <mergeCell ref="K806:K807"/>
    <mergeCell ref="L806:L807"/>
    <mergeCell ref="N811:N812"/>
    <mergeCell ref="N806:N807"/>
    <mergeCell ref="N817:N818"/>
    <mergeCell ref="H138:H140"/>
    <mergeCell ref="I138:I140"/>
    <mergeCell ref="J138:J140"/>
    <mergeCell ref="K138:K140"/>
    <mergeCell ref="L138:L140"/>
    <mergeCell ref="M138:M140"/>
    <mergeCell ref="N138:N140"/>
    <mergeCell ref="N247:N248"/>
    <mergeCell ref="B823:B824"/>
    <mergeCell ref="A823:A824"/>
    <mergeCell ref="C823:C824"/>
    <mergeCell ref="D823:D824"/>
    <mergeCell ref="H823:H824"/>
    <mergeCell ref="I823:I824"/>
    <mergeCell ref="J823:J824"/>
    <mergeCell ref="K823:K824"/>
    <mergeCell ref="L823:L824"/>
    <mergeCell ref="M823:M824"/>
    <mergeCell ref="N823:N824"/>
    <mergeCell ref="C813:C815"/>
    <mergeCell ref="D813:D815"/>
    <mergeCell ref="H813:H815"/>
    <mergeCell ref="I813:I815"/>
    <mergeCell ref="J813:J815"/>
    <mergeCell ref="K813:K815"/>
    <mergeCell ref="N766:N767"/>
    <mergeCell ref="I772:I776"/>
    <mergeCell ref="M694:M696"/>
    <mergeCell ref="L697:L701"/>
    <mergeCell ref="M697:M701"/>
    <mergeCell ref="N724:N729"/>
    <mergeCell ref="I770:I771"/>
    <mergeCell ref="A842:N842"/>
    <mergeCell ref="C835:C836"/>
    <mergeCell ref="D835:D836"/>
    <mergeCell ref="H835:H836"/>
    <mergeCell ref="I835:I836"/>
    <mergeCell ref="J835:J836"/>
    <mergeCell ref="K835:K836"/>
    <mergeCell ref="L835:L836"/>
    <mergeCell ref="M835:M836"/>
    <mergeCell ref="N835:N836"/>
    <mergeCell ref="A827:A832"/>
    <mergeCell ref="N827:N832"/>
    <mergeCell ref="C833:C834"/>
    <mergeCell ref="D833:D834"/>
    <mergeCell ref="C827:C832"/>
    <mergeCell ref="J833:J834"/>
    <mergeCell ref="N778:N779"/>
    <mergeCell ref="K802:K805"/>
    <mergeCell ref="N808:N810"/>
    <mergeCell ref="M806:M807"/>
    <mergeCell ref="C811:C812"/>
    <mergeCell ref="D811:D812"/>
    <mergeCell ref="H811:H812"/>
    <mergeCell ref="I811:I812"/>
    <mergeCell ref="J778:J779"/>
    <mergeCell ref="C820:C821"/>
    <mergeCell ref="A802:A805"/>
    <mergeCell ref="D820:D821"/>
    <mergeCell ref="H820:H821"/>
    <mergeCell ref="I820:I821"/>
    <mergeCell ref="J820:J821"/>
    <mergeCell ref="K820:K821"/>
    <mergeCell ref="N833:N834"/>
    <mergeCell ref="K833:K834"/>
    <mergeCell ref="H833:H834"/>
    <mergeCell ref="A825:A826"/>
    <mergeCell ref="J825:J826"/>
    <mergeCell ref="L813:L815"/>
    <mergeCell ref="M813:M815"/>
    <mergeCell ref="N813:N815"/>
    <mergeCell ref="N715:N717"/>
    <mergeCell ref="N694:N696"/>
    <mergeCell ref="H825:H826"/>
    <mergeCell ref="N825:N826"/>
    <mergeCell ref="C839:C840"/>
    <mergeCell ref="H839:H840"/>
    <mergeCell ref="I839:I840"/>
    <mergeCell ref="J839:J840"/>
    <mergeCell ref="K839:K840"/>
    <mergeCell ref="L839:L840"/>
    <mergeCell ref="M839:M840"/>
    <mergeCell ref="N839:N840"/>
    <mergeCell ref="A833:A840"/>
    <mergeCell ref="F770:F771"/>
    <mergeCell ref="G770:G771"/>
    <mergeCell ref="N732:N734"/>
    <mergeCell ref="N758:N762"/>
    <mergeCell ref="H766:H767"/>
    <mergeCell ref="D732:D734"/>
    <mergeCell ref="I732:I734"/>
    <mergeCell ref="H732:H734"/>
    <mergeCell ref="J732:J734"/>
    <mergeCell ref="K732:K734"/>
    <mergeCell ref="J758:J762"/>
  </mergeCells>
  <phoneticPr fontId="0" type="noConversion"/>
  <dataValidations xWindow="1178" yWindow="514" count="11">
    <dataValidation type="textLength" allowBlank="1" showInputMessage="1" showErrorMessage="1" error="Недопустимое количество символов в строке" sqref="B752:B753 F743:F747 E748:G748 G684 F600 E593:F593 E554 E536 E578 F653 F514 F501 E513:F513 E592:G592 F594 F613:G615 E580 F378:F384 G378:G383 F386 E302:G302 F330:G330 F371 F304 E241:G244 F325 E280 B247 F226 E260:G260 F262 E167 E295:G297 F240 E356:G360 C373:C376 B403 F168 E222:G224 F191:G191 E201:G201 F192 E205:G205 E209:E210 E186:G186 E177:G177 F202 C102:C103 E157:G157 F72 E170:G170 C71 E139:G139 C94 F136:G136 G115:G116 F71:G71 C68 E33:G33 B10 E37:G37 E90 F229:F233 E257:G258 E275:G275 E315:G315 E165:G165 F276:F278 E299:G299 E365 E637">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G839 G765:G767 G780 G761:G762 G794:G795 G789:G790 G829 G782 G810 G758:G759 G772:G776 G778 G823:G824"/>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839 E779:E780 E822:E823 E782 E789:E790 E795 E767:E768 E774:E777 E810 E772 E827:E829">
      <formula1>0</formula1>
      <formula2>255</formula2>
    </dataValidation>
    <dataValidation type="decimal" allowBlank="1" showInputMessage="1" showErrorMessage="1" error="Введенное число превышает допустимое значение" sqref="H822:M822 H749:M751 M781:M790 I792:M800 I811:M812 J772:M776 H833:M833 I780:M780 H780:H800 K827:M828 J808:L810 J781:L791 H741:M741 H772:H776 K770:K771 M808 H769:M769 L770:M770 I772 H770:J770 I768:M768 I781:I790 I808 H808:H812 H801:M801 H766:H768 I766 J766:M767 H813:M816 H685:M685 J682:L683 H682:H683 M682 I682 H689:M692 H670:M670 H672:M674 J601:J603 H601:H603 I601 H597:M599 K600:M603 H616:M618 J581:M586 H581:H586 I581 H592:M592 H588:M588 H488:M488 H494:M494 H522:M522 H530 J530:M530 I537 H537:H556 J537:M552 I556:M556 I550:I551 I553:M553 H626:M628 H630:M630 H679:M680 H620:M620 H665:M667 H676:M677 H648:M651 H661:M661 K434:M437 H434:J436 J385:M386 I385 H385:H386 H393:M393 H394:H401 J394:M400 H391:M391 I339:M339 J336:M338 I336:I337 H336:H339 H345:M346 H317:M318 K320:M322 H289:M290 I234:I238 H253:M253 I247:I249 I245 I228:J233 H228:H249 J234:M249 K263:M268 H292:M303 H305:M310 H328:M332 H377:M377 H403:M403 I401:M401 H412:M413 H419:M429 K205:M207 H205:J205 H201:M203 H207:J207 H215:M215 H220:M223 H211:M212 H138:M138 H144:M144 H13:M15 H68:M68 H49:M55 I17:M19 J20:M20 H17:H20 I22 H22:H28 H34:M34 J22:M28 H11:M11 H102:M104 H135:M135 H123:M123 H117:M117 H141:M142">
      <formula1>-99999999999</formula1>
      <formula2>99999999999</formula2>
    </dataValidation>
    <dataValidation allowBlank="1" showInputMessage="1" showErrorMessage="1" error="Недопустимое количество символов в строке" sqref="B827:B828 B833 B802:B807 B780:B782 B102:B103"/>
    <dataValidation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794 E773 E824"/>
    <dataValidation type="whole" allowBlank="1" showInputMessage="1" showErrorMessage="1" errorTitle="Ошибка ввода" error="Введите целое число между 100 и 9999" sqref="O780:O782">
      <formula1>100</formula1>
      <formula2>9999</formula2>
    </dataValidation>
    <dataValidation allowBlank="1" showInputMessage="1" showErrorMessage="1" error="Введенное число превышает допустимое значение" sqref="N780:N782"/>
    <dataValidation type="textLength" allowBlank="1" showErrorMessage="1" error="Недопустимое количество символов в строке" sqref="E613:E615 N588 E136 E40:E48">
      <formula1>0</formula1>
      <formula2>255</formula2>
    </dataValidation>
    <dataValidation type="textLength" allowBlank="1" showInputMessage="1" showErrorMessage="1" error="Недопустимое количество символов в строке" sqref="B438">
      <formula1>0</formula1>
      <formula2>500</formula2>
    </dataValidation>
    <dataValidation type="textLength" allowBlank="1" showErrorMessage="1" error="Недопустимое количество символов в строке" sqref="E624 G633 E633 G624">
      <formula1>0</formula1>
      <formula2>1000</formula2>
    </dataValidation>
  </dataValidations>
  <printOptions horizontalCentered="1"/>
  <pageMargins left="0.39370078740157483" right="0.19685039370078741" top="1.3779527559055118" bottom="0.39370078740157483" header="0.51181102362204722" footer="0.11811023622047245"/>
  <pageSetup paperSize="9" scale="37" fitToHeight="0" orientation="landscape" r:id="rId1"/>
  <headerFooter alignWithMargins="0">
    <oddFooter>Страница &amp;P</oddFooter>
  </headerFooter>
  <rowBreaks count="3" manualBreakCount="3">
    <brk id="274" max="13" man="1"/>
    <brk id="308" max="16383" man="1"/>
    <brk id="83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7" sqref="A7:C8"/>
    </sheetView>
  </sheetViews>
  <sheetFormatPr defaultRowHeight="15" x14ac:dyDescent="0.25"/>
  <cols>
    <col min="1" max="1" width="44.28515625" customWidth="1"/>
    <col min="2" max="2" width="13.7109375" customWidth="1"/>
    <col min="3" max="3" width="15.28515625" customWidth="1"/>
  </cols>
  <sheetData>
    <row r="1" spans="1:5" ht="45" x14ac:dyDescent="0.25">
      <c r="A1" s="135" t="s">
        <v>1371</v>
      </c>
      <c r="B1" s="115" t="s">
        <v>115</v>
      </c>
      <c r="C1" s="115" t="s">
        <v>486</v>
      </c>
      <c r="E1" s="369">
        <v>2015</v>
      </c>
    </row>
    <row r="2" spans="1:5" ht="45" x14ac:dyDescent="0.25">
      <c r="A2" s="135" t="s">
        <v>488</v>
      </c>
      <c r="B2" s="115" t="s">
        <v>115</v>
      </c>
      <c r="C2" s="115" t="s">
        <v>489</v>
      </c>
      <c r="E2" s="369"/>
    </row>
    <row r="4" spans="1:5" ht="60" x14ac:dyDescent="0.25">
      <c r="A4" s="135" t="s">
        <v>1609</v>
      </c>
      <c r="B4" s="115" t="s">
        <v>115</v>
      </c>
      <c r="C4" s="115" t="s">
        <v>1610</v>
      </c>
      <c r="E4" s="369">
        <v>2016</v>
      </c>
    </row>
    <row r="5" spans="1:5" ht="45" x14ac:dyDescent="0.25">
      <c r="A5" s="135" t="s">
        <v>1512</v>
      </c>
      <c r="B5" s="115" t="s">
        <v>115</v>
      </c>
      <c r="C5" s="115" t="s">
        <v>1611</v>
      </c>
      <c r="E5" s="369"/>
    </row>
    <row r="7" spans="1:5" ht="45" x14ac:dyDescent="0.25">
      <c r="A7" s="135" t="s">
        <v>1612</v>
      </c>
      <c r="B7" s="115" t="s">
        <v>115</v>
      </c>
      <c r="C7" s="115" t="s">
        <v>1613</v>
      </c>
      <c r="E7" s="369">
        <v>2017</v>
      </c>
    </row>
    <row r="8" spans="1:5" ht="30" x14ac:dyDescent="0.25">
      <c r="A8" s="135" t="s">
        <v>1614</v>
      </c>
      <c r="B8" s="115" t="s">
        <v>115</v>
      </c>
      <c r="C8" s="115" t="s">
        <v>1615</v>
      </c>
      <c r="E8" s="369"/>
    </row>
  </sheetData>
  <mergeCells count="3">
    <mergeCell ref="E1:E2"/>
    <mergeCell ref="E4:E5"/>
    <mergeCell ref="E7:E8"/>
  </mergeCells>
  <dataValidations count="1">
    <dataValidation type="textLength" allowBlank="1" showInputMessage="1" showErrorMessage="1" error="Недопустимое количество символов в строке" sqref="A2">
      <formula1>0</formula1>
      <formula2>255</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реестр</vt:lpstr>
      <vt:lpstr>Лист2</vt:lpstr>
      <vt:lpstr>Лист1</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user</cp:lastModifiedBy>
  <cp:lastPrinted>2016-11-11T05:58:24Z</cp:lastPrinted>
  <dcterms:created xsi:type="dcterms:W3CDTF">2009-06-30T04:50:06Z</dcterms:created>
  <dcterms:modified xsi:type="dcterms:W3CDTF">2021-01-25T12:18:15Z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-74657051</vt:i4>
  </property>
  <property fmtid="{D5CDD505-2E9C-101B-9397-08002B2CF9AE}" pid="3" name="_NewReviewCycle">
    <vt:lpwstr/>
  </property>
  <property fmtid="{D5CDD505-2E9C-101B-9397-08002B2CF9AE}" pid="4" name="_EmailSubject">
    <vt:lpwstr>Для размещения на сайте</vt:lpwstr>
  </property>
  <property fmtid="{D5CDD505-2E9C-101B-9397-08002B2CF9AE}" pid="5" name="_AuthorEmail">
    <vt:lpwstr>belovatn@cherepovetscity.ru</vt:lpwstr>
  </property>
  <property fmtid="{D5CDD505-2E9C-101B-9397-08002B2CF9AE}" pid="6" name="_AuthorEmailDisplayName">
    <vt:lpwstr>Белова Татьяна Николаевна</vt:lpwstr>
  </property>
  <property fmtid="{D5CDD505-2E9C-101B-9397-08002B2CF9AE}" pid="7" name="_ReviewingToolsShownOnce">
    <vt:lpwstr/>
  </property>
</Properties>
</file>