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15" windowWidth="18195" windowHeight="11280"/>
  </bookViews>
  <sheets>
    <sheet name="январь - сентябрь 2019" sheetId="1" r:id="rId1"/>
  </sheets>
  <definedNames>
    <definedName name="_GoBack" localSheetId="0">'январь - сентябрь 2019'!$AC$76</definedName>
  </definedNames>
  <calcPr calcId="125725"/>
</workbook>
</file>

<file path=xl/calcChain.xml><?xml version="1.0" encoding="utf-8"?>
<calcChain xmlns="http://schemas.openxmlformats.org/spreadsheetml/2006/main">
  <c r="AB502" i="1"/>
  <c r="AA502"/>
  <c r="Y502"/>
  <c r="X502"/>
  <c r="U502"/>
  <c r="AA501"/>
  <c r="AB501" s="1"/>
  <c r="X501"/>
  <c r="Y501" s="1"/>
  <c r="AA500"/>
  <c r="AB500" s="1"/>
  <c r="X500"/>
  <c r="Y500" s="1"/>
  <c r="U500"/>
  <c r="AB499"/>
  <c r="AA499"/>
  <c r="Y499"/>
  <c r="X499"/>
  <c r="AB498"/>
  <c r="AA498"/>
  <c r="Y498"/>
  <c r="X498"/>
  <c r="AB497"/>
  <c r="AA497"/>
  <c r="Y497"/>
  <c r="X497"/>
  <c r="AB496"/>
  <c r="AA496"/>
  <c r="Y496"/>
  <c r="X496"/>
  <c r="AB495"/>
  <c r="AA495"/>
  <c r="Y495"/>
  <c r="X495"/>
  <c r="AB494"/>
  <c r="AA494"/>
  <c r="Y494"/>
  <c r="X494"/>
  <c r="AB493"/>
  <c r="AA493"/>
  <c r="Y493"/>
  <c r="X493"/>
  <c r="AB492"/>
  <c r="AA492"/>
  <c r="Y492"/>
  <c r="X492"/>
  <c r="AB491"/>
  <c r="AA491"/>
  <c r="Y491"/>
  <c r="X491"/>
  <c r="T491"/>
  <c r="T492" s="1"/>
  <c r="T493" s="1"/>
  <c r="T494" s="1"/>
  <c r="T495" s="1"/>
  <c r="T496" s="1"/>
  <c r="S491"/>
  <c r="S492" s="1"/>
  <c r="S493" s="1"/>
  <c r="S494" s="1"/>
  <c r="S495" s="1"/>
  <c r="S496" s="1"/>
  <c r="E491"/>
  <c r="E492" s="1"/>
  <c r="E493" s="1"/>
  <c r="E494" s="1"/>
  <c r="E495" s="1"/>
  <c r="E496" s="1"/>
  <c r="D491"/>
  <c r="D492" s="1"/>
  <c r="D493" s="1"/>
  <c r="D494" s="1"/>
  <c r="D495" s="1"/>
  <c r="D496" s="1"/>
  <c r="C491"/>
  <c r="C492" s="1"/>
  <c r="C493" s="1"/>
  <c r="C494" s="1"/>
  <c r="C495" s="1"/>
  <c r="C496" s="1"/>
  <c r="B491"/>
  <c r="B493" s="1"/>
  <c r="B494" s="1"/>
  <c r="B495" s="1"/>
  <c r="B496" s="1"/>
  <c r="AB490"/>
  <c r="AA490"/>
  <c r="Y490"/>
  <c r="X490"/>
  <c r="AB489"/>
  <c r="AA489"/>
  <c r="Y489"/>
  <c r="X489"/>
  <c r="AB488"/>
  <c r="AA488"/>
  <c r="Y488"/>
  <c r="X488"/>
  <c r="AB487"/>
  <c r="AA487"/>
  <c r="Y487"/>
  <c r="X487"/>
  <c r="AB486"/>
  <c r="AA486"/>
  <c r="Y486"/>
  <c r="X486"/>
  <c r="AB485"/>
  <c r="AA485"/>
  <c r="Y485"/>
  <c r="X485"/>
  <c r="R485"/>
  <c r="R486" s="1"/>
  <c r="AB484"/>
  <c r="AA484"/>
  <c r="W484"/>
  <c r="X484" s="1"/>
  <c r="R484"/>
  <c r="AA483"/>
  <c r="Z483"/>
  <c r="AB483" s="1"/>
  <c r="W483"/>
  <c r="X483" s="1"/>
  <c r="AB482"/>
  <c r="AA482"/>
  <c r="Y482"/>
  <c r="X482"/>
  <c r="AA481"/>
  <c r="AB481" s="1"/>
  <c r="X481"/>
  <c r="W481"/>
  <c r="Y481" s="1"/>
  <c r="AA480"/>
  <c r="AB480" s="1"/>
  <c r="X480"/>
  <c r="Y480" s="1"/>
  <c r="AB479"/>
  <c r="AA479"/>
  <c r="W479"/>
  <c r="X479" s="1"/>
  <c r="AB478"/>
  <c r="AA478"/>
  <c r="W478"/>
  <c r="X478" s="1"/>
  <c r="AB477"/>
  <c r="AA477"/>
  <c r="W477"/>
  <c r="X477" s="1"/>
  <c r="AB476"/>
  <c r="AA476"/>
  <c r="Y476"/>
  <c r="X476"/>
  <c r="AA475"/>
  <c r="AB475" s="1"/>
  <c r="X475"/>
  <c r="W475"/>
  <c r="Y475" s="1"/>
  <c r="AA474"/>
  <c r="AB474" s="1"/>
  <c r="X474"/>
  <c r="Y474" s="1"/>
  <c r="AB473"/>
  <c r="AA473"/>
  <c r="W473"/>
  <c r="X473" s="1"/>
  <c r="AB472"/>
  <c r="AA472"/>
  <c r="Y472"/>
  <c r="X472"/>
  <c r="AA471"/>
  <c r="AB471" s="1"/>
  <c r="X471"/>
  <c r="W471"/>
  <c r="Y471" s="1"/>
  <c r="AA470"/>
  <c r="AB470" s="1"/>
  <c r="X470"/>
  <c r="Y470" s="1"/>
  <c r="Z469"/>
  <c r="AA469" s="1"/>
  <c r="X469"/>
  <c r="W469"/>
  <c r="Y469" s="1"/>
  <c r="G469"/>
  <c r="G470" s="1"/>
  <c r="AC468"/>
  <c r="AC469" s="1"/>
  <c r="AC470" s="1"/>
  <c r="AC471" s="1"/>
  <c r="AC472" s="1"/>
  <c r="AC473" s="1"/>
  <c r="AC474" s="1"/>
  <c r="AC475" s="1"/>
  <c r="AC476" s="1"/>
  <c r="AC477" s="1"/>
  <c r="AC478" s="1"/>
  <c r="AC479" s="1"/>
  <c r="AC480" s="1"/>
  <c r="AC481" s="1"/>
  <c r="AC482" s="1"/>
  <c r="AC483" s="1"/>
  <c r="AC484" s="1"/>
  <c r="AC485" s="1"/>
  <c r="AC486" s="1"/>
  <c r="AC487" s="1"/>
  <c r="AC488" s="1"/>
  <c r="AC489" s="1"/>
  <c r="AC490" s="1"/>
  <c r="AA468"/>
  <c r="AB468" s="1"/>
  <c r="X468"/>
  <c r="Y468" s="1"/>
  <c r="H468"/>
  <c r="G468"/>
  <c r="AA467"/>
  <c r="Z467"/>
  <c r="AB467" s="1"/>
  <c r="W467"/>
  <c r="X467" s="1"/>
  <c r="H467"/>
  <c r="F467"/>
  <c r="F468" s="1"/>
  <c r="F469" s="1"/>
  <c r="F470" s="1"/>
  <c r="F471" s="1"/>
  <c r="F472" s="1"/>
  <c r="F473" s="1"/>
  <c r="F474" s="1"/>
  <c r="F475" s="1"/>
  <c r="F476" s="1"/>
  <c r="F477" s="1"/>
  <c r="F478" s="1"/>
  <c r="F479" s="1"/>
  <c r="F480" s="1"/>
  <c r="F481" s="1"/>
  <c r="F482" s="1"/>
  <c r="F483" s="1"/>
  <c r="F484" s="1"/>
  <c r="F485" s="1"/>
  <c r="F486" s="1"/>
  <c r="AC466"/>
  <c r="AB466"/>
  <c r="AA466"/>
  <c r="Y466"/>
  <c r="X466"/>
  <c r="G466"/>
  <c r="H466" s="1"/>
  <c r="F466"/>
  <c r="AB465"/>
  <c r="AA465"/>
  <c r="Y465"/>
  <c r="X465"/>
  <c r="H465"/>
  <c r="F497" l="1"/>
  <c r="F498" s="1"/>
  <c r="F499" s="1"/>
  <c r="F500" s="1"/>
  <c r="F501" s="1"/>
  <c r="F502" s="1"/>
  <c r="F487"/>
  <c r="F488" s="1"/>
  <c r="F489" s="1"/>
  <c r="F490" s="1"/>
  <c r="F491" s="1"/>
  <c r="F492" s="1"/>
  <c r="F493" s="1"/>
  <c r="F494" s="1"/>
  <c r="F495" s="1"/>
  <c r="F496" s="1"/>
  <c r="AC497"/>
  <c r="AC498" s="1"/>
  <c r="AC499" s="1"/>
  <c r="AC500" s="1"/>
  <c r="AC501" s="1"/>
  <c r="AC502" s="1"/>
  <c r="AC491"/>
  <c r="AC492" s="1"/>
  <c r="AC493" s="1"/>
  <c r="AC494" s="1"/>
  <c r="AC495" s="1"/>
  <c r="AC496" s="1"/>
  <c r="R497"/>
  <c r="R498" s="1"/>
  <c r="R499" s="1"/>
  <c r="R500" s="1"/>
  <c r="R501" s="1"/>
  <c r="R502" s="1"/>
  <c r="R487"/>
  <c r="R488" s="1"/>
  <c r="R489" s="1"/>
  <c r="R490" s="1"/>
  <c r="R491" s="1"/>
  <c r="R492" s="1"/>
  <c r="R493" s="1"/>
  <c r="R494" s="1"/>
  <c r="R495" s="1"/>
  <c r="R496" s="1"/>
  <c r="G471"/>
  <c r="H470"/>
  <c r="Y467"/>
  <c r="AB469"/>
  <c r="Y473"/>
  <c r="Y477"/>
  <c r="Y478"/>
  <c r="Y479"/>
  <c r="Y483"/>
  <c r="Y484"/>
  <c r="H469"/>
  <c r="AA464"/>
  <c r="AB464" s="1"/>
  <c r="X464"/>
  <c r="Y464" s="1"/>
  <c r="U464"/>
  <c r="AA463"/>
  <c r="AB463" s="1"/>
  <c r="X463"/>
  <c r="Y463" s="1"/>
  <c r="AA462"/>
  <c r="AB462" s="1"/>
  <c r="X462"/>
  <c r="Y462" s="1"/>
  <c r="U462"/>
  <c r="AB461"/>
  <c r="AA461"/>
  <c r="Y461"/>
  <c r="X461"/>
  <c r="AB460"/>
  <c r="AA460"/>
  <c r="Y460"/>
  <c r="X460"/>
  <c r="AB459"/>
  <c r="AA459"/>
  <c r="Y459"/>
  <c r="X459"/>
  <c r="AB458"/>
  <c r="AA458"/>
  <c r="Y458"/>
  <c r="X458"/>
  <c r="AB457"/>
  <c r="AA457"/>
  <c r="Y457"/>
  <c r="X457"/>
  <c r="AA456"/>
  <c r="AB456" s="1"/>
  <c r="X456"/>
  <c r="Y456" s="1"/>
  <c r="AA455"/>
  <c r="AB455" s="1"/>
  <c r="X455"/>
  <c r="Y455" s="1"/>
  <c r="AA454"/>
  <c r="AB454" s="1"/>
  <c r="X454"/>
  <c r="Y454" s="1"/>
  <c r="AA453"/>
  <c r="AB453" s="1"/>
  <c r="X453"/>
  <c r="Y453" s="1"/>
  <c r="T453"/>
  <c r="T454" s="1"/>
  <c r="T455" s="1"/>
  <c r="T456" s="1"/>
  <c r="T457" s="1"/>
  <c r="T458" s="1"/>
  <c r="S453"/>
  <c r="S454" s="1"/>
  <c r="S455" s="1"/>
  <c r="S456" s="1"/>
  <c r="S457" s="1"/>
  <c r="S458" s="1"/>
  <c r="E453"/>
  <c r="E454" s="1"/>
  <c r="E455" s="1"/>
  <c r="E456" s="1"/>
  <c r="E457" s="1"/>
  <c r="E458" s="1"/>
  <c r="D453"/>
  <c r="D454" s="1"/>
  <c r="D455" s="1"/>
  <c r="D456" s="1"/>
  <c r="D457" s="1"/>
  <c r="D458" s="1"/>
  <c r="C453"/>
  <c r="C454" s="1"/>
  <c r="C455" s="1"/>
  <c r="C456" s="1"/>
  <c r="C457" s="1"/>
  <c r="C458" s="1"/>
  <c r="B453"/>
  <c r="B454" s="1"/>
  <c r="B455" s="1"/>
  <c r="B456" s="1"/>
  <c r="B457" s="1"/>
  <c r="B458" s="1"/>
  <c r="AA452"/>
  <c r="AB452" s="1"/>
  <c r="X452"/>
  <c r="Y452" s="1"/>
  <c r="AA451"/>
  <c r="AB451" s="1"/>
  <c r="X451"/>
  <c r="Y451" s="1"/>
  <c r="AA450"/>
  <c r="AB450" s="1"/>
  <c r="X450"/>
  <c r="Y450" s="1"/>
  <c r="AA449"/>
  <c r="AB449" s="1"/>
  <c r="X449"/>
  <c r="Y449" s="1"/>
  <c r="AA448"/>
  <c r="AB448" s="1"/>
  <c r="X448"/>
  <c r="Y448" s="1"/>
  <c r="AA447"/>
  <c r="AB447" s="1"/>
  <c r="X447"/>
  <c r="Y447" s="1"/>
  <c r="AA446"/>
  <c r="AB446" s="1"/>
  <c r="X446"/>
  <c r="Y446" s="1"/>
  <c r="R446"/>
  <c r="R447" s="1"/>
  <c r="R448" s="1"/>
  <c r="Z445"/>
  <c r="W445"/>
  <c r="X445" s="1"/>
  <c r="AA444"/>
  <c r="AB444" s="1"/>
  <c r="X444"/>
  <c r="Y444" s="1"/>
  <c r="AA443"/>
  <c r="AB443" s="1"/>
  <c r="W443"/>
  <c r="AA442"/>
  <c r="AB442" s="1"/>
  <c r="X442"/>
  <c r="Y442" s="1"/>
  <c r="AA441"/>
  <c r="AB441" s="1"/>
  <c r="W441"/>
  <c r="X441" s="1"/>
  <c r="AA440"/>
  <c r="AB440" s="1"/>
  <c r="X440"/>
  <c r="Y440" s="1"/>
  <c r="AA439"/>
  <c r="AB439" s="1"/>
  <c r="W439"/>
  <c r="AA438"/>
  <c r="AB438" s="1"/>
  <c r="X438"/>
  <c r="Y438" s="1"/>
  <c r="AA437"/>
  <c r="AB437" s="1"/>
  <c r="W437"/>
  <c r="X437" s="1"/>
  <c r="AA436"/>
  <c r="AB436" s="1"/>
  <c r="X436"/>
  <c r="Y436" s="1"/>
  <c r="AA435"/>
  <c r="AB435" s="1"/>
  <c r="W435"/>
  <c r="AB434"/>
  <c r="AA434"/>
  <c r="Y434"/>
  <c r="X434"/>
  <c r="AA433"/>
  <c r="AB433" s="1"/>
  <c r="W433"/>
  <c r="AA432"/>
  <c r="AB432" s="1"/>
  <c r="X432"/>
  <c r="Y432" s="1"/>
  <c r="Z431"/>
  <c r="W431"/>
  <c r="X431" s="1"/>
  <c r="AC430"/>
  <c r="AC431" s="1"/>
  <c r="AC432" s="1"/>
  <c r="AC433" s="1"/>
  <c r="AC434" s="1"/>
  <c r="AC435" s="1"/>
  <c r="AC436" s="1"/>
  <c r="AC437" s="1"/>
  <c r="AC438" s="1"/>
  <c r="AC439" s="1"/>
  <c r="AC440" s="1"/>
  <c r="AC441" s="1"/>
  <c r="AC442" s="1"/>
  <c r="AC443" s="1"/>
  <c r="AC444" s="1"/>
  <c r="AC445" s="1"/>
  <c r="AC446" s="1"/>
  <c r="AC447" s="1"/>
  <c r="AC448" s="1"/>
  <c r="AC449" s="1"/>
  <c r="AC450" s="1"/>
  <c r="AC451" s="1"/>
  <c r="AC452" s="1"/>
  <c r="AA430"/>
  <c r="AB430" s="1"/>
  <c r="X430"/>
  <c r="Y430" s="1"/>
  <c r="I430"/>
  <c r="I431" s="1"/>
  <c r="I432" s="1"/>
  <c r="I433" s="1"/>
  <c r="I434" s="1"/>
  <c r="I435" s="1"/>
  <c r="I436" s="1"/>
  <c r="I437" s="1"/>
  <c r="I438" s="1"/>
  <c r="I439" s="1"/>
  <c r="I440" s="1"/>
  <c r="I441" s="1"/>
  <c r="I442" s="1"/>
  <c r="I443" s="1"/>
  <c r="I444" s="1"/>
  <c r="I445" s="1"/>
  <c r="I446" s="1"/>
  <c r="I447" s="1"/>
  <c r="I448" s="1"/>
  <c r="G430"/>
  <c r="G431" s="1"/>
  <c r="Z429"/>
  <c r="AA429" s="1"/>
  <c r="X429"/>
  <c r="W429"/>
  <c r="H429"/>
  <c r="AC428"/>
  <c r="AA428"/>
  <c r="AB428" s="1"/>
  <c r="X428"/>
  <c r="Y428" s="1"/>
  <c r="I428"/>
  <c r="G428"/>
  <c r="H428" s="1"/>
  <c r="F428"/>
  <c r="F429" s="1"/>
  <c r="F430" s="1"/>
  <c r="F431" s="1"/>
  <c r="F432" s="1"/>
  <c r="F433" s="1"/>
  <c r="F434" s="1"/>
  <c r="F435" s="1"/>
  <c r="F436" s="1"/>
  <c r="F437" s="1"/>
  <c r="F438" s="1"/>
  <c r="F439" s="1"/>
  <c r="F440" s="1"/>
  <c r="F441" s="1"/>
  <c r="F442" s="1"/>
  <c r="F443" s="1"/>
  <c r="F444" s="1"/>
  <c r="F445" s="1"/>
  <c r="F446" s="1"/>
  <c r="F447" s="1"/>
  <c r="F448" s="1"/>
  <c r="AA427"/>
  <c r="AB427" s="1"/>
  <c r="X427"/>
  <c r="Y427" s="1"/>
  <c r="H427"/>
  <c r="AA426"/>
  <c r="AB426" s="1"/>
  <c r="X426"/>
  <c r="Y426" s="1"/>
  <c r="U426"/>
  <c r="AA425"/>
  <c r="AB425" s="1"/>
  <c r="X425"/>
  <c r="Y425" s="1"/>
  <c r="AA424"/>
  <c r="AB424" s="1"/>
  <c r="X424"/>
  <c r="Y424" s="1"/>
  <c r="U424"/>
  <c r="AA423"/>
  <c r="AB423" s="1"/>
  <c r="X423"/>
  <c r="Y423" s="1"/>
  <c r="AA422"/>
  <c r="AB422" s="1"/>
  <c r="X422"/>
  <c r="Y422" s="1"/>
  <c r="AA421"/>
  <c r="AB421" s="1"/>
  <c r="X421"/>
  <c r="Y421" s="1"/>
  <c r="AA420"/>
  <c r="AB420" s="1"/>
  <c r="X420"/>
  <c r="Y420" s="1"/>
  <c r="AA419"/>
  <c r="AB419" s="1"/>
  <c r="X419"/>
  <c r="Y419" s="1"/>
  <c r="AA418"/>
  <c r="AB418" s="1"/>
  <c r="X418"/>
  <c r="Y418" s="1"/>
  <c r="AA417"/>
  <c r="AB417" s="1"/>
  <c r="X417"/>
  <c r="Y417" s="1"/>
  <c r="AA416"/>
  <c r="AB416" s="1"/>
  <c r="X416"/>
  <c r="Y416" s="1"/>
  <c r="AA415"/>
  <c r="AB415" s="1"/>
  <c r="X415"/>
  <c r="Y415" s="1"/>
  <c r="T415"/>
  <c r="T416" s="1"/>
  <c r="T417" s="1"/>
  <c r="T418" s="1"/>
  <c r="T419" s="1"/>
  <c r="T420" s="1"/>
  <c r="S415"/>
  <c r="S416" s="1"/>
  <c r="S417" s="1"/>
  <c r="S418" s="1"/>
  <c r="S419" s="1"/>
  <c r="S420" s="1"/>
  <c r="E415"/>
  <c r="E416" s="1"/>
  <c r="E417" s="1"/>
  <c r="E418" s="1"/>
  <c r="E419" s="1"/>
  <c r="E420" s="1"/>
  <c r="D415"/>
  <c r="D416" s="1"/>
  <c r="D417" s="1"/>
  <c r="D418" s="1"/>
  <c r="D419" s="1"/>
  <c r="D420" s="1"/>
  <c r="C415"/>
  <c r="C416" s="1"/>
  <c r="C417" s="1"/>
  <c r="C418" s="1"/>
  <c r="C419" s="1"/>
  <c r="C420" s="1"/>
  <c r="B415"/>
  <c r="B416" s="1"/>
  <c r="B417" s="1"/>
  <c r="B418" s="1"/>
  <c r="B419" s="1"/>
  <c r="B420" s="1"/>
  <c r="AA414"/>
  <c r="AB414" s="1"/>
  <c r="X414"/>
  <c r="Y414" s="1"/>
  <c r="AA413"/>
  <c r="AB413" s="1"/>
  <c r="X413"/>
  <c r="Y413" s="1"/>
  <c r="AA412"/>
  <c r="AB412" s="1"/>
  <c r="X412"/>
  <c r="Y412" s="1"/>
  <c r="AA411"/>
  <c r="AB411" s="1"/>
  <c r="X411"/>
  <c r="Y411" s="1"/>
  <c r="AA410"/>
  <c r="AB410" s="1"/>
  <c r="X410"/>
  <c r="Y410" s="1"/>
  <c r="AA409"/>
  <c r="AB409" s="1"/>
  <c r="X409"/>
  <c r="Y409" s="1"/>
  <c r="AA408"/>
  <c r="AB408" s="1"/>
  <c r="X408"/>
  <c r="Y408" s="1"/>
  <c r="R408"/>
  <c r="R409" s="1"/>
  <c r="R410" s="1"/>
  <c r="Z407"/>
  <c r="W407"/>
  <c r="X407" s="1"/>
  <c r="AA406"/>
  <c r="AB406" s="1"/>
  <c r="X406"/>
  <c r="Y406" s="1"/>
  <c r="AA405"/>
  <c r="AB405" s="1"/>
  <c r="W405"/>
  <c r="AA404"/>
  <c r="AB404" s="1"/>
  <c r="X404"/>
  <c r="Y404" s="1"/>
  <c r="AA403"/>
  <c r="AB403" s="1"/>
  <c r="W403"/>
  <c r="AA402"/>
  <c r="AB402" s="1"/>
  <c r="X402"/>
  <c r="Y402" s="1"/>
  <c r="AA401"/>
  <c r="AB401" s="1"/>
  <c r="W401"/>
  <c r="AA400"/>
  <c r="AB400" s="1"/>
  <c r="X400"/>
  <c r="Y400" s="1"/>
  <c r="AA399"/>
  <c r="AB399" s="1"/>
  <c r="W399"/>
  <c r="AA398"/>
  <c r="AB398" s="1"/>
  <c r="X398"/>
  <c r="Y398" s="1"/>
  <c r="AA397"/>
  <c r="AB397" s="1"/>
  <c r="W397"/>
  <c r="AA396"/>
  <c r="AB396" s="1"/>
  <c r="X396"/>
  <c r="Y396" s="1"/>
  <c r="AA395"/>
  <c r="AB395" s="1"/>
  <c r="W395"/>
  <c r="AA394"/>
  <c r="AB394" s="1"/>
  <c r="X394"/>
  <c r="Y394" s="1"/>
  <c r="Z393"/>
  <c r="X393"/>
  <c r="W393"/>
  <c r="AC392"/>
  <c r="AC393" s="1"/>
  <c r="AC394" s="1"/>
  <c r="AC395" s="1"/>
  <c r="AC396" s="1"/>
  <c r="AC397" s="1"/>
  <c r="AC398" s="1"/>
  <c r="AC399" s="1"/>
  <c r="AC400" s="1"/>
  <c r="AC401" s="1"/>
  <c r="AC402" s="1"/>
  <c r="AC403" s="1"/>
  <c r="AC404" s="1"/>
  <c r="AC405" s="1"/>
  <c r="AC406" s="1"/>
  <c r="AC407" s="1"/>
  <c r="AC408" s="1"/>
  <c r="AC409" s="1"/>
  <c r="AC410" s="1"/>
  <c r="AC411" s="1"/>
  <c r="AC412" s="1"/>
  <c r="AC413" s="1"/>
  <c r="AC414" s="1"/>
  <c r="AA392"/>
  <c r="AB392" s="1"/>
  <c r="X392"/>
  <c r="Y392" s="1"/>
  <c r="I392"/>
  <c r="I393" s="1"/>
  <c r="I394" s="1"/>
  <c r="I395" s="1"/>
  <c r="I396" s="1"/>
  <c r="I397" s="1"/>
  <c r="I398" s="1"/>
  <c r="I399" s="1"/>
  <c r="I400" s="1"/>
  <c r="I401" s="1"/>
  <c r="I402" s="1"/>
  <c r="I403" s="1"/>
  <c r="I404" s="1"/>
  <c r="I405" s="1"/>
  <c r="I406" s="1"/>
  <c r="I407" s="1"/>
  <c r="I408" s="1"/>
  <c r="I409" s="1"/>
  <c r="I410" s="1"/>
  <c r="H392"/>
  <c r="G392"/>
  <c r="G393" s="1"/>
  <c r="G394" s="1"/>
  <c r="F392"/>
  <c r="F393" s="1"/>
  <c r="F394" s="1"/>
  <c r="F395" s="1"/>
  <c r="F396" s="1"/>
  <c r="F397" s="1"/>
  <c r="F398" s="1"/>
  <c r="F399" s="1"/>
  <c r="F400" s="1"/>
  <c r="F401" s="1"/>
  <c r="F402" s="1"/>
  <c r="F403" s="1"/>
  <c r="F404" s="1"/>
  <c r="F405" s="1"/>
  <c r="F406" s="1"/>
  <c r="F407" s="1"/>
  <c r="F408" s="1"/>
  <c r="F409" s="1"/>
  <c r="F410" s="1"/>
  <c r="Z391"/>
  <c r="W391"/>
  <c r="H391"/>
  <c r="H471" l="1"/>
  <c r="G472"/>
  <c r="Y429"/>
  <c r="AA431"/>
  <c r="AB431" s="1"/>
  <c r="X433"/>
  <c r="Y433" s="1"/>
  <c r="G432"/>
  <c r="H431"/>
  <c r="AC459"/>
  <c r="AC460" s="1"/>
  <c r="AC461" s="1"/>
  <c r="AC462" s="1"/>
  <c r="AC463" s="1"/>
  <c r="AC464" s="1"/>
  <c r="AC453"/>
  <c r="AC454" s="1"/>
  <c r="AC455" s="1"/>
  <c r="AC456" s="1"/>
  <c r="AC457" s="1"/>
  <c r="AC458" s="1"/>
  <c r="R459"/>
  <c r="R460" s="1"/>
  <c r="R461" s="1"/>
  <c r="R462" s="1"/>
  <c r="R463" s="1"/>
  <c r="R464" s="1"/>
  <c r="R449"/>
  <c r="R450" s="1"/>
  <c r="R451" s="1"/>
  <c r="R452" s="1"/>
  <c r="R453" s="1"/>
  <c r="R454" s="1"/>
  <c r="R455" s="1"/>
  <c r="R456" s="1"/>
  <c r="R457" s="1"/>
  <c r="R458" s="1"/>
  <c r="F459"/>
  <c r="F460" s="1"/>
  <c r="F461" s="1"/>
  <c r="F462" s="1"/>
  <c r="F463" s="1"/>
  <c r="F464" s="1"/>
  <c r="F449"/>
  <c r="F450" s="1"/>
  <c r="F451" s="1"/>
  <c r="F452" s="1"/>
  <c r="F453" s="1"/>
  <c r="F454" s="1"/>
  <c r="F455" s="1"/>
  <c r="F456" s="1"/>
  <c r="F457" s="1"/>
  <c r="F458" s="1"/>
  <c r="I459"/>
  <c r="I460" s="1"/>
  <c r="I461" s="1"/>
  <c r="I462" s="1"/>
  <c r="I463" s="1"/>
  <c r="I464" s="1"/>
  <c r="I449"/>
  <c r="I450" s="1"/>
  <c r="I451" s="1"/>
  <c r="I452" s="1"/>
  <c r="I453" s="1"/>
  <c r="I454" s="1"/>
  <c r="I455" s="1"/>
  <c r="I456" s="1"/>
  <c r="I457" s="1"/>
  <c r="I458" s="1"/>
  <c r="AB429"/>
  <c r="Y431"/>
  <c r="X435"/>
  <c r="Y435" s="1"/>
  <c r="Y437"/>
  <c r="X439"/>
  <c r="Y439" s="1"/>
  <c r="Y441"/>
  <c r="X443"/>
  <c r="Y443" s="1"/>
  <c r="Y445"/>
  <c r="AA445"/>
  <c r="AB445" s="1"/>
  <c r="H430"/>
  <c r="AA391"/>
  <c r="AB391" s="1"/>
  <c r="Y393"/>
  <c r="X395"/>
  <c r="Y395" s="1"/>
  <c r="X399"/>
  <c r="Y399" s="1"/>
  <c r="X403"/>
  <c r="Y403" s="1"/>
  <c r="Y407"/>
  <c r="AC421"/>
  <c r="AC422" s="1"/>
  <c r="AC423" s="1"/>
  <c r="AC424" s="1"/>
  <c r="AC425" s="1"/>
  <c r="AC426" s="1"/>
  <c r="AC415"/>
  <c r="AC416" s="1"/>
  <c r="AC417" s="1"/>
  <c r="AC418" s="1"/>
  <c r="AC419" s="1"/>
  <c r="AC420" s="1"/>
  <c r="G395"/>
  <c r="H394"/>
  <c r="R421"/>
  <c r="R422" s="1"/>
  <c r="R423" s="1"/>
  <c r="R424" s="1"/>
  <c r="R425" s="1"/>
  <c r="R426" s="1"/>
  <c r="R411"/>
  <c r="R412" s="1"/>
  <c r="R413" s="1"/>
  <c r="R414" s="1"/>
  <c r="R415" s="1"/>
  <c r="R416" s="1"/>
  <c r="R417" s="1"/>
  <c r="R418" s="1"/>
  <c r="R419" s="1"/>
  <c r="R420" s="1"/>
  <c r="F421"/>
  <c r="F422" s="1"/>
  <c r="F423" s="1"/>
  <c r="F424" s="1"/>
  <c r="F425" s="1"/>
  <c r="F426" s="1"/>
  <c r="F411"/>
  <c r="F412" s="1"/>
  <c r="F413" s="1"/>
  <c r="F414" s="1"/>
  <c r="F415" s="1"/>
  <c r="F416" s="1"/>
  <c r="F417" s="1"/>
  <c r="F418" s="1"/>
  <c r="F419" s="1"/>
  <c r="F420" s="1"/>
  <c r="I421"/>
  <c r="I422" s="1"/>
  <c r="I423" s="1"/>
  <c r="I424" s="1"/>
  <c r="I425" s="1"/>
  <c r="I426" s="1"/>
  <c r="I411"/>
  <c r="I412" s="1"/>
  <c r="I413" s="1"/>
  <c r="I414" s="1"/>
  <c r="I415" s="1"/>
  <c r="I416" s="1"/>
  <c r="I417" s="1"/>
  <c r="I418" s="1"/>
  <c r="I419" s="1"/>
  <c r="I420" s="1"/>
  <c r="X391"/>
  <c r="Y391" s="1"/>
  <c r="H393"/>
  <c r="AA393"/>
  <c r="AB393" s="1"/>
  <c r="X397"/>
  <c r="Y397" s="1"/>
  <c r="X401"/>
  <c r="Y401" s="1"/>
  <c r="X405"/>
  <c r="Y405" s="1"/>
  <c r="AA407"/>
  <c r="AB407" s="1"/>
  <c r="G473" l="1"/>
  <c r="H472"/>
  <c r="G433"/>
  <c r="H432"/>
  <c r="G396"/>
  <c r="H395"/>
  <c r="G474" l="1"/>
  <c r="H473"/>
  <c r="G434"/>
  <c r="H433"/>
  <c r="G397"/>
  <c r="H396"/>
  <c r="G475" l="1"/>
  <c r="H474"/>
  <c r="G435"/>
  <c r="H434"/>
  <c r="H397"/>
  <c r="G398"/>
  <c r="H475" l="1"/>
  <c r="G476"/>
  <c r="H435"/>
  <c r="G436"/>
  <c r="G399"/>
  <c r="H398"/>
  <c r="G477" l="1"/>
  <c r="H476"/>
  <c r="G437"/>
  <c r="H436"/>
  <c r="G400"/>
  <c r="H399"/>
  <c r="G478" l="1"/>
  <c r="H477"/>
  <c r="G438"/>
  <c r="H437"/>
  <c r="G401"/>
  <c r="H400"/>
  <c r="G479" l="1"/>
  <c r="H478"/>
  <c r="G439"/>
  <c r="H438"/>
  <c r="H401"/>
  <c r="G402"/>
  <c r="G480" l="1"/>
  <c r="H479"/>
  <c r="H439"/>
  <c r="G440"/>
  <c r="G403"/>
  <c r="H402"/>
  <c r="G481" l="1"/>
  <c r="H480"/>
  <c r="G441"/>
  <c r="H440"/>
  <c r="G404"/>
  <c r="H403"/>
  <c r="H481" l="1"/>
  <c r="G482"/>
  <c r="G442"/>
  <c r="H441"/>
  <c r="G405"/>
  <c r="H404"/>
  <c r="G483" l="1"/>
  <c r="H482"/>
  <c r="G443"/>
  <c r="H442"/>
  <c r="H405"/>
  <c r="G406"/>
  <c r="G484" l="1"/>
  <c r="H483"/>
  <c r="H443"/>
  <c r="G444"/>
  <c r="G407"/>
  <c r="H406"/>
  <c r="G485" l="1"/>
  <c r="H484"/>
  <c r="G445"/>
  <c r="H444"/>
  <c r="G408"/>
  <c r="H407"/>
  <c r="G486" l="1"/>
  <c r="H485"/>
  <c r="G446"/>
  <c r="H445"/>
  <c r="H408"/>
  <c r="G409"/>
  <c r="G497" l="1"/>
  <c r="G487"/>
  <c r="H486"/>
  <c r="H446"/>
  <c r="G447"/>
  <c r="H409"/>
  <c r="G410"/>
  <c r="G498" l="1"/>
  <c r="H497"/>
  <c r="G488"/>
  <c r="H487"/>
  <c r="H447"/>
  <c r="G448"/>
  <c r="H410"/>
  <c r="G421"/>
  <c r="G411"/>
  <c r="G489" l="1"/>
  <c r="H488"/>
  <c r="G499"/>
  <c r="H498"/>
  <c r="H448"/>
  <c r="G459"/>
  <c r="G449"/>
  <c r="H411"/>
  <c r="G412"/>
  <c r="H421"/>
  <c r="G422"/>
  <c r="G500" l="1"/>
  <c r="H499"/>
  <c r="G490"/>
  <c r="H489"/>
  <c r="H449"/>
  <c r="G450"/>
  <c r="H459"/>
  <c r="G460"/>
  <c r="H422"/>
  <c r="G423"/>
  <c r="H412"/>
  <c r="G413"/>
  <c r="G491" l="1"/>
  <c r="G492" s="1"/>
  <c r="G493" s="1"/>
  <c r="G494" s="1"/>
  <c r="G495" s="1"/>
  <c r="G496" s="1"/>
  <c r="H490"/>
  <c r="H491" s="1"/>
  <c r="H492" s="1"/>
  <c r="H493" s="1"/>
  <c r="H494" s="1"/>
  <c r="H495" s="1"/>
  <c r="H496" s="1"/>
  <c r="G501"/>
  <c r="H500"/>
  <c r="H460"/>
  <c r="G461"/>
  <c r="H450"/>
  <c r="G451"/>
  <c r="H413"/>
  <c r="G414"/>
  <c r="H423"/>
  <c r="G424"/>
  <c r="H501" l="1"/>
  <c r="G502"/>
  <c r="H502" s="1"/>
  <c r="H451"/>
  <c r="G452"/>
  <c r="H461"/>
  <c r="G462"/>
  <c r="G425"/>
  <c r="H424"/>
  <c r="H414"/>
  <c r="H415" s="1"/>
  <c r="H416" s="1"/>
  <c r="H417" s="1"/>
  <c r="H418" s="1"/>
  <c r="H419" s="1"/>
  <c r="H420" s="1"/>
  <c r="G415"/>
  <c r="G416" s="1"/>
  <c r="G417" s="1"/>
  <c r="G418" s="1"/>
  <c r="G419" s="1"/>
  <c r="G420" s="1"/>
  <c r="G463" l="1"/>
  <c r="H462"/>
  <c r="H452"/>
  <c r="H453" s="1"/>
  <c r="H454" s="1"/>
  <c r="H455" s="1"/>
  <c r="H456" s="1"/>
  <c r="H457" s="1"/>
  <c r="H458" s="1"/>
  <c r="G453"/>
  <c r="G454" s="1"/>
  <c r="G455" s="1"/>
  <c r="G456" s="1"/>
  <c r="G457" s="1"/>
  <c r="G458" s="1"/>
  <c r="G426"/>
  <c r="H426" s="1"/>
  <c r="H425"/>
  <c r="G464" l="1"/>
  <c r="H464" s="1"/>
  <c r="H463"/>
  <c r="AA390"/>
  <c r="AB390" s="1"/>
  <c r="X390"/>
  <c r="Y390" s="1"/>
  <c r="U390"/>
  <c r="AA389"/>
  <c r="AB389" s="1"/>
  <c r="X389"/>
  <c r="Y389" s="1"/>
  <c r="AA388"/>
  <c r="AB388" s="1"/>
  <c r="X388"/>
  <c r="Y388" s="1"/>
  <c r="U388"/>
  <c r="AA387"/>
  <c r="AB387" s="1"/>
  <c r="X387"/>
  <c r="Y387" s="1"/>
  <c r="AA386"/>
  <c r="AB386" s="1"/>
  <c r="X386"/>
  <c r="Y386" s="1"/>
  <c r="AA385"/>
  <c r="AB385" s="1"/>
  <c r="X385"/>
  <c r="Y385" s="1"/>
  <c r="AA384"/>
  <c r="AB384" s="1"/>
  <c r="X384"/>
  <c r="Y384" s="1"/>
  <c r="AA383"/>
  <c r="AB383" s="1"/>
  <c r="X383"/>
  <c r="Y383" s="1"/>
  <c r="AA382"/>
  <c r="AB382" s="1"/>
  <c r="X382"/>
  <c r="Y382" s="1"/>
  <c r="AA381"/>
  <c r="AB381" s="1"/>
  <c r="X381"/>
  <c r="Y381" s="1"/>
  <c r="AA380"/>
  <c r="AB380" s="1"/>
  <c r="X380"/>
  <c r="Y380" s="1"/>
  <c r="AA379"/>
  <c r="AB379" s="1"/>
  <c r="X379"/>
  <c r="Y379" s="1"/>
  <c r="T379"/>
  <c r="T380" s="1"/>
  <c r="T381" s="1"/>
  <c r="T382" s="1"/>
  <c r="T383" s="1"/>
  <c r="T384" s="1"/>
  <c r="S379"/>
  <c r="S380" s="1"/>
  <c r="S381" s="1"/>
  <c r="S382" s="1"/>
  <c r="S383" s="1"/>
  <c r="S384" s="1"/>
  <c r="E379"/>
  <c r="E380" s="1"/>
  <c r="E381" s="1"/>
  <c r="E382" s="1"/>
  <c r="E383" s="1"/>
  <c r="E384" s="1"/>
  <c r="D379"/>
  <c r="D380" s="1"/>
  <c r="D381" s="1"/>
  <c r="D382" s="1"/>
  <c r="D383" s="1"/>
  <c r="D384" s="1"/>
  <c r="C379"/>
  <c r="C380" s="1"/>
  <c r="C381" s="1"/>
  <c r="C382" s="1"/>
  <c r="C383" s="1"/>
  <c r="C384" s="1"/>
  <c r="B379"/>
  <c r="B380" s="1"/>
  <c r="B381" s="1"/>
  <c r="B382" s="1"/>
  <c r="B383" s="1"/>
  <c r="B384" s="1"/>
  <c r="AA378"/>
  <c r="AB378" s="1"/>
  <c r="Y378"/>
  <c r="X378"/>
  <c r="AB377"/>
  <c r="AA377"/>
  <c r="Y377"/>
  <c r="X377"/>
  <c r="AB376"/>
  <c r="AA376"/>
  <c r="Y376"/>
  <c r="X376"/>
  <c r="AB375"/>
  <c r="AA375"/>
  <c r="Y375"/>
  <c r="X375"/>
  <c r="AB374"/>
  <c r="AA374"/>
  <c r="Y374"/>
  <c r="X374"/>
  <c r="AB373"/>
  <c r="AA373"/>
  <c r="Y373"/>
  <c r="X373"/>
  <c r="AB372"/>
  <c r="AA372"/>
  <c r="Y372"/>
  <c r="X372"/>
  <c r="R372"/>
  <c r="R373" s="1"/>
  <c r="R374" s="1"/>
  <c r="Z371"/>
  <c r="X371"/>
  <c r="W371"/>
  <c r="AA370"/>
  <c r="AB370" s="1"/>
  <c r="X370"/>
  <c r="Y370" s="1"/>
  <c r="AA369"/>
  <c r="AB369" s="1"/>
  <c r="W369"/>
  <c r="AA368"/>
  <c r="AB368" s="1"/>
  <c r="X368"/>
  <c r="Y368" s="1"/>
  <c r="AA367"/>
  <c r="AB367" s="1"/>
  <c r="W367"/>
  <c r="X367" s="1"/>
  <c r="AA366"/>
  <c r="AB366" s="1"/>
  <c r="X366"/>
  <c r="Y366" s="1"/>
  <c r="AA365"/>
  <c r="AB365" s="1"/>
  <c r="W365"/>
  <c r="AB364"/>
  <c r="AA364"/>
  <c r="Y364"/>
  <c r="X364"/>
  <c r="AA363"/>
  <c r="AB363" s="1"/>
  <c r="W363"/>
  <c r="X363" s="1"/>
  <c r="AA362"/>
  <c r="AB362" s="1"/>
  <c r="X362"/>
  <c r="Y362" s="1"/>
  <c r="AA361"/>
  <c r="AB361" s="1"/>
  <c r="W361"/>
  <c r="AB360"/>
  <c r="AA360"/>
  <c r="Y360"/>
  <c r="X360"/>
  <c r="AA359"/>
  <c r="AB359" s="1"/>
  <c r="W359"/>
  <c r="X359" s="1"/>
  <c r="AA358"/>
  <c r="AB358" s="1"/>
  <c r="X358"/>
  <c r="Y358" s="1"/>
  <c r="Z357"/>
  <c r="W357"/>
  <c r="X357" s="1"/>
  <c r="AC356"/>
  <c r="AC357" s="1"/>
  <c r="AC358" s="1"/>
  <c r="AC359" s="1"/>
  <c r="AC360" s="1"/>
  <c r="AC361" s="1"/>
  <c r="AC362" s="1"/>
  <c r="AC363" s="1"/>
  <c r="AC364" s="1"/>
  <c r="AC365" s="1"/>
  <c r="AC366" s="1"/>
  <c r="AC367" s="1"/>
  <c r="AC368" s="1"/>
  <c r="AC369" s="1"/>
  <c r="AC370" s="1"/>
  <c r="AC371" s="1"/>
  <c r="AC372" s="1"/>
  <c r="AC373" s="1"/>
  <c r="AC374" s="1"/>
  <c r="AC375" s="1"/>
  <c r="AC376" s="1"/>
  <c r="AC377" s="1"/>
  <c r="AC378" s="1"/>
  <c r="AA356"/>
  <c r="AB356" s="1"/>
  <c r="X356"/>
  <c r="Y356" s="1"/>
  <c r="I356"/>
  <c r="I357" s="1"/>
  <c r="I358" s="1"/>
  <c r="I359" s="1"/>
  <c r="I360" s="1"/>
  <c r="I361" s="1"/>
  <c r="I362" s="1"/>
  <c r="I363" s="1"/>
  <c r="I364" s="1"/>
  <c r="I365" s="1"/>
  <c r="I366" s="1"/>
  <c r="I367" s="1"/>
  <c r="I368" s="1"/>
  <c r="I369" s="1"/>
  <c r="I370" s="1"/>
  <c r="I371" s="1"/>
  <c r="I372" s="1"/>
  <c r="I373" s="1"/>
  <c r="I374" s="1"/>
  <c r="G356"/>
  <c r="G357" s="1"/>
  <c r="F356"/>
  <c r="F357" s="1"/>
  <c r="F358" s="1"/>
  <c r="F359" s="1"/>
  <c r="F360" s="1"/>
  <c r="F361" s="1"/>
  <c r="F362" s="1"/>
  <c r="F363" s="1"/>
  <c r="F364" s="1"/>
  <c r="F365" s="1"/>
  <c r="F366" s="1"/>
  <c r="F367" s="1"/>
  <c r="F368" s="1"/>
  <c r="F369" s="1"/>
  <c r="F370" s="1"/>
  <c r="F371" s="1"/>
  <c r="F372" s="1"/>
  <c r="F373" s="1"/>
  <c r="F374" s="1"/>
  <c r="Z355"/>
  <c r="W355"/>
  <c r="H355"/>
  <c r="F92"/>
  <c r="F93" s="1"/>
  <c r="F94" s="1"/>
  <c r="F95" s="1"/>
  <c r="F96" s="1"/>
  <c r="F97" s="1"/>
  <c r="F98" s="1"/>
  <c r="F99" s="1"/>
  <c r="F100" s="1"/>
  <c r="F101" s="1"/>
  <c r="F102" s="1"/>
  <c r="F103" s="1"/>
  <c r="F104" s="1"/>
  <c r="F105" s="1"/>
  <c r="F106" s="1"/>
  <c r="F107" s="1"/>
  <c r="F108" s="1"/>
  <c r="F109" s="1"/>
  <c r="F110" s="1"/>
  <c r="W516"/>
  <c r="AA354"/>
  <c r="AB354" s="1"/>
  <c r="X354"/>
  <c r="Y354" s="1"/>
  <c r="U354"/>
  <c r="AA353"/>
  <c r="AB353" s="1"/>
  <c r="X353"/>
  <c r="Y353" s="1"/>
  <c r="AA352"/>
  <c r="AB352" s="1"/>
  <c r="X352"/>
  <c r="Y352" s="1"/>
  <c r="U352"/>
  <c r="AA351"/>
  <c r="AB351" s="1"/>
  <c r="X351"/>
  <c r="Y351" s="1"/>
  <c r="AA350"/>
  <c r="AB350" s="1"/>
  <c r="X350"/>
  <c r="Y350" s="1"/>
  <c r="AA349"/>
  <c r="AB349" s="1"/>
  <c r="X349"/>
  <c r="Y349" s="1"/>
  <c r="AA348"/>
  <c r="AB348" s="1"/>
  <c r="X348"/>
  <c r="Y348" s="1"/>
  <c r="AA347"/>
  <c r="AB347" s="1"/>
  <c r="X347"/>
  <c r="Y347" s="1"/>
  <c r="AA346"/>
  <c r="AB346" s="1"/>
  <c r="X346"/>
  <c r="Y346" s="1"/>
  <c r="AA345"/>
  <c r="AB345" s="1"/>
  <c r="X345"/>
  <c r="Y345" s="1"/>
  <c r="AA344"/>
  <c r="AB344" s="1"/>
  <c r="X344"/>
  <c r="Y344" s="1"/>
  <c r="AA343"/>
  <c r="AB343" s="1"/>
  <c r="X343"/>
  <c r="Y343" s="1"/>
  <c r="T343"/>
  <c r="T344" s="1"/>
  <c r="T345" s="1"/>
  <c r="T346" s="1"/>
  <c r="T347" s="1"/>
  <c r="T348" s="1"/>
  <c r="S343"/>
  <c r="S344" s="1"/>
  <c r="S345" s="1"/>
  <c r="S346" s="1"/>
  <c r="S347" s="1"/>
  <c r="S348" s="1"/>
  <c r="E343"/>
  <c r="E344" s="1"/>
  <c r="E345" s="1"/>
  <c r="E346" s="1"/>
  <c r="E347" s="1"/>
  <c r="E348" s="1"/>
  <c r="D343"/>
  <c r="D344" s="1"/>
  <c r="D345" s="1"/>
  <c r="D346" s="1"/>
  <c r="D347" s="1"/>
  <c r="D348" s="1"/>
  <c r="C343"/>
  <c r="C344" s="1"/>
  <c r="C345" s="1"/>
  <c r="C346" s="1"/>
  <c r="C347" s="1"/>
  <c r="C348" s="1"/>
  <c r="B343"/>
  <c r="B344" s="1"/>
  <c r="B345" s="1"/>
  <c r="B346" s="1"/>
  <c r="B347" s="1"/>
  <c r="B348" s="1"/>
  <c r="AA342"/>
  <c r="AB342" s="1"/>
  <c r="X342"/>
  <c r="Y342" s="1"/>
  <c r="AA341"/>
  <c r="AB341" s="1"/>
  <c r="X341"/>
  <c r="Y341" s="1"/>
  <c r="AA340"/>
  <c r="AB340" s="1"/>
  <c r="X340"/>
  <c r="Y340" s="1"/>
  <c r="AA339"/>
  <c r="AB339" s="1"/>
  <c r="X339"/>
  <c r="Y339" s="1"/>
  <c r="AA338"/>
  <c r="AB338" s="1"/>
  <c r="X338"/>
  <c r="Y338" s="1"/>
  <c r="AA337"/>
  <c r="AB337" s="1"/>
  <c r="X337"/>
  <c r="Y337" s="1"/>
  <c r="AA336"/>
  <c r="AB336" s="1"/>
  <c r="X336"/>
  <c r="Y336" s="1"/>
  <c r="R336"/>
  <c r="R337" s="1"/>
  <c r="R338" s="1"/>
  <c r="Z335"/>
  <c r="X335"/>
  <c r="Y335" s="1"/>
  <c r="AA334"/>
  <c r="AB334" s="1"/>
  <c r="X334"/>
  <c r="Y334" s="1"/>
  <c r="AA333"/>
  <c r="AB333" s="1"/>
  <c r="X333"/>
  <c r="Y333" s="1"/>
  <c r="AA332"/>
  <c r="AB332" s="1"/>
  <c r="X332"/>
  <c r="AA331"/>
  <c r="AB331" s="1"/>
  <c r="X331"/>
  <c r="Y331" s="1"/>
  <c r="AA330"/>
  <c r="AB330" s="1"/>
  <c r="X330"/>
  <c r="Y330" s="1"/>
  <c r="AA329"/>
  <c r="AB329" s="1"/>
  <c r="X329"/>
  <c r="Y329" s="1"/>
  <c r="AA328"/>
  <c r="AB328" s="1"/>
  <c r="X328"/>
  <c r="Y328" s="1"/>
  <c r="AA327"/>
  <c r="AB327" s="1"/>
  <c r="X327"/>
  <c r="Y327" s="1"/>
  <c r="AA326"/>
  <c r="AB326" s="1"/>
  <c r="X326"/>
  <c r="Y326" s="1"/>
  <c r="AA325"/>
  <c r="AB325" s="1"/>
  <c r="X325"/>
  <c r="Y325" s="1"/>
  <c r="AA324"/>
  <c r="AB324" s="1"/>
  <c r="X324"/>
  <c r="Y324" s="1"/>
  <c r="AA323"/>
  <c r="AB323" s="1"/>
  <c r="X323"/>
  <c r="Y323" s="1"/>
  <c r="AA322"/>
  <c r="AB322" s="1"/>
  <c r="X322"/>
  <c r="Y322" s="1"/>
  <c r="Z321"/>
  <c r="AA321" s="1"/>
  <c r="X321"/>
  <c r="Y321" s="1"/>
  <c r="AC320"/>
  <c r="AC321" s="1"/>
  <c r="AC322" s="1"/>
  <c r="AC323" s="1"/>
  <c r="AC324" s="1"/>
  <c r="AC325" s="1"/>
  <c r="AC326" s="1"/>
  <c r="AC327" s="1"/>
  <c r="AC328" s="1"/>
  <c r="AC329" s="1"/>
  <c r="AC330" s="1"/>
  <c r="AC331" s="1"/>
  <c r="AC332" s="1"/>
  <c r="AC333" s="1"/>
  <c r="AC334" s="1"/>
  <c r="AC335" s="1"/>
  <c r="AC336" s="1"/>
  <c r="AC337" s="1"/>
  <c r="AC338" s="1"/>
  <c r="AC339" s="1"/>
  <c r="AC340" s="1"/>
  <c r="AC341" s="1"/>
  <c r="AC342" s="1"/>
  <c r="AA320"/>
  <c r="AB320" s="1"/>
  <c r="X320"/>
  <c r="Y320" s="1"/>
  <c r="I320"/>
  <c r="I321" s="1"/>
  <c r="I322" s="1"/>
  <c r="I323" s="1"/>
  <c r="I324" s="1"/>
  <c r="I325" s="1"/>
  <c r="I326" s="1"/>
  <c r="I327" s="1"/>
  <c r="I328" s="1"/>
  <c r="I329" s="1"/>
  <c r="I330" s="1"/>
  <c r="I331" s="1"/>
  <c r="I332" s="1"/>
  <c r="I333" s="1"/>
  <c r="I334" s="1"/>
  <c r="I335" s="1"/>
  <c r="I336" s="1"/>
  <c r="I337" s="1"/>
  <c r="I338" s="1"/>
  <c r="G320"/>
  <c r="G321" s="1"/>
  <c r="F320"/>
  <c r="F321" s="1"/>
  <c r="F322" s="1"/>
  <c r="F323" s="1"/>
  <c r="F324" s="1"/>
  <c r="F325" s="1"/>
  <c r="F326" s="1"/>
  <c r="F327" s="1"/>
  <c r="F328" s="1"/>
  <c r="F329" s="1"/>
  <c r="F330" s="1"/>
  <c r="F331" s="1"/>
  <c r="F332" s="1"/>
  <c r="F333" s="1"/>
  <c r="F334" s="1"/>
  <c r="F335" s="1"/>
  <c r="F336" s="1"/>
  <c r="F337" s="1"/>
  <c r="F338" s="1"/>
  <c r="Z319"/>
  <c r="AA319" s="1"/>
  <c r="X319"/>
  <c r="Y319" s="1"/>
  <c r="H319"/>
  <c r="AA318"/>
  <c r="AB318" s="1"/>
  <c r="X318"/>
  <c r="Y318" s="1"/>
  <c r="U318"/>
  <c r="AA317"/>
  <c r="AB317" s="1"/>
  <c r="X317"/>
  <c r="Y317" s="1"/>
  <c r="AA316"/>
  <c r="AB316" s="1"/>
  <c r="X316"/>
  <c r="Y316" s="1"/>
  <c r="U316"/>
  <c r="AA315"/>
  <c r="AB315" s="1"/>
  <c r="X315"/>
  <c r="Y315" s="1"/>
  <c r="AA314"/>
  <c r="AB314" s="1"/>
  <c r="X314"/>
  <c r="Y314" s="1"/>
  <c r="AA313"/>
  <c r="AB313" s="1"/>
  <c r="X313"/>
  <c r="Y313" s="1"/>
  <c r="AA312"/>
  <c r="AB312" s="1"/>
  <c r="X312"/>
  <c r="Y312" s="1"/>
  <c r="AA311"/>
  <c r="AB311" s="1"/>
  <c r="X311"/>
  <c r="Y311" s="1"/>
  <c r="AA310"/>
  <c r="AB310" s="1"/>
  <c r="X310"/>
  <c r="Y310" s="1"/>
  <c r="AA309"/>
  <c r="AB309" s="1"/>
  <c r="X309"/>
  <c r="Y309" s="1"/>
  <c r="AA308"/>
  <c r="AB308" s="1"/>
  <c r="X308"/>
  <c r="Y308" s="1"/>
  <c r="AA307"/>
  <c r="AB307" s="1"/>
  <c r="X307"/>
  <c r="Y307" s="1"/>
  <c r="T307"/>
  <c r="T308" s="1"/>
  <c r="T309" s="1"/>
  <c r="T310" s="1"/>
  <c r="T311" s="1"/>
  <c r="T312" s="1"/>
  <c r="S307"/>
  <c r="S308" s="1"/>
  <c r="S309" s="1"/>
  <c r="S310" s="1"/>
  <c r="S311" s="1"/>
  <c r="S312" s="1"/>
  <c r="E307"/>
  <c r="E308" s="1"/>
  <c r="E309" s="1"/>
  <c r="E310" s="1"/>
  <c r="E311" s="1"/>
  <c r="E312" s="1"/>
  <c r="D307"/>
  <c r="D308" s="1"/>
  <c r="D309" s="1"/>
  <c r="D310" s="1"/>
  <c r="D311" s="1"/>
  <c r="D312" s="1"/>
  <c r="C307"/>
  <c r="C308" s="1"/>
  <c r="C309" s="1"/>
  <c r="C310" s="1"/>
  <c r="C311" s="1"/>
  <c r="C312" s="1"/>
  <c r="B307"/>
  <c r="B308" s="1"/>
  <c r="B309" s="1"/>
  <c r="B310" s="1"/>
  <c r="B311" s="1"/>
  <c r="B312" s="1"/>
  <c r="AA306"/>
  <c r="AB306" s="1"/>
  <c r="X306"/>
  <c r="Y306" s="1"/>
  <c r="AA305"/>
  <c r="AB305" s="1"/>
  <c r="X305"/>
  <c r="Y305" s="1"/>
  <c r="AA304"/>
  <c r="AB304" s="1"/>
  <c r="X304"/>
  <c r="Y304" s="1"/>
  <c r="AA303"/>
  <c r="AB303" s="1"/>
  <c r="X303"/>
  <c r="Y303" s="1"/>
  <c r="AA302"/>
  <c r="AB302" s="1"/>
  <c r="X302"/>
  <c r="Y302" s="1"/>
  <c r="AA301"/>
  <c r="AB301" s="1"/>
  <c r="X301"/>
  <c r="Y301" s="1"/>
  <c r="AA300"/>
  <c r="AB300" s="1"/>
  <c r="X300"/>
  <c r="Y300" s="1"/>
  <c r="R300"/>
  <c r="R301" s="1"/>
  <c r="R302" s="1"/>
  <c r="AA299"/>
  <c r="AB299" s="1"/>
  <c r="X299"/>
  <c r="Y299" s="1"/>
  <c r="AA298"/>
  <c r="AB298" s="1"/>
  <c r="X298"/>
  <c r="Y298" s="1"/>
  <c r="AA297"/>
  <c r="AB297" s="1"/>
  <c r="X297"/>
  <c r="Y297" s="1"/>
  <c r="AA296"/>
  <c r="AB296" s="1"/>
  <c r="X296"/>
  <c r="Y296" s="1"/>
  <c r="AA295"/>
  <c r="AB295" s="1"/>
  <c r="X295"/>
  <c r="Y295" s="1"/>
  <c r="AA294"/>
  <c r="AB294" s="1"/>
  <c r="X294"/>
  <c r="Y294" s="1"/>
  <c r="AA293"/>
  <c r="AB293" s="1"/>
  <c r="X293"/>
  <c r="Y293" s="1"/>
  <c r="AA292"/>
  <c r="AB292" s="1"/>
  <c r="X292"/>
  <c r="Y292" s="1"/>
  <c r="AA291"/>
  <c r="AB291" s="1"/>
  <c r="X291"/>
  <c r="Y291" s="1"/>
  <c r="AA290"/>
  <c r="AB290" s="1"/>
  <c r="X290"/>
  <c r="Y290" s="1"/>
  <c r="AA289"/>
  <c r="AB289" s="1"/>
  <c r="X289"/>
  <c r="Y289" s="1"/>
  <c r="AA288"/>
  <c r="AB288" s="1"/>
  <c r="X288"/>
  <c r="Y288" s="1"/>
  <c r="AA287"/>
  <c r="AB287" s="1"/>
  <c r="X287"/>
  <c r="Y287" s="1"/>
  <c r="AA286"/>
  <c r="AB286" s="1"/>
  <c r="X286"/>
  <c r="Y286" s="1"/>
  <c r="AA285"/>
  <c r="AB285" s="1"/>
  <c r="X285"/>
  <c r="Y285" s="1"/>
  <c r="AC284"/>
  <c r="AC285" s="1"/>
  <c r="AC286" s="1"/>
  <c r="AC287" s="1"/>
  <c r="AC288" s="1"/>
  <c r="AC289" s="1"/>
  <c r="AC290" s="1"/>
  <c r="AC291" s="1"/>
  <c r="AC292" s="1"/>
  <c r="AC293" s="1"/>
  <c r="AC294" s="1"/>
  <c r="AC295" s="1"/>
  <c r="AC296" s="1"/>
  <c r="AC297" s="1"/>
  <c r="AC298" s="1"/>
  <c r="AC299" s="1"/>
  <c r="AC300" s="1"/>
  <c r="AC301" s="1"/>
  <c r="AC302" s="1"/>
  <c r="AC303" s="1"/>
  <c r="AC304" s="1"/>
  <c r="AC305" s="1"/>
  <c r="AC306" s="1"/>
  <c r="AA284"/>
  <c r="AB284" s="1"/>
  <c r="X284"/>
  <c r="Y284" s="1"/>
  <c r="I284"/>
  <c r="I285" s="1"/>
  <c r="I286" s="1"/>
  <c r="I287" s="1"/>
  <c r="I288" s="1"/>
  <c r="I289" s="1"/>
  <c r="I290" s="1"/>
  <c r="I291" s="1"/>
  <c r="I292" s="1"/>
  <c r="I293" s="1"/>
  <c r="I294" s="1"/>
  <c r="I295" s="1"/>
  <c r="I296" s="1"/>
  <c r="I297" s="1"/>
  <c r="I298" s="1"/>
  <c r="I299" s="1"/>
  <c r="I300" s="1"/>
  <c r="I301" s="1"/>
  <c r="I302" s="1"/>
  <c r="G284"/>
  <c r="F284"/>
  <c r="F285" s="1"/>
  <c r="F286" s="1"/>
  <c r="F287" s="1"/>
  <c r="F288" s="1"/>
  <c r="F289" s="1"/>
  <c r="F290" s="1"/>
  <c r="F291" s="1"/>
  <c r="F292" s="1"/>
  <c r="F293" s="1"/>
  <c r="F294" s="1"/>
  <c r="F295" s="1"/>
  <c r="F296" s="1"/>
  <c r="F297" s="1"/>
  <c r="F298" s="1"/>
  <c r="F299" s="1"/>
  <c r="F300" s="1"/>
  <c r="F301" s="1"/>
  <c r="F302" s="1"/>
  <c r="AA283"/>
  <c r="AB283" s="1"/>
  <c r="X283"/>
  <c r="Y283" s="1"/>
  <c r="H283"/>
  <c r="AA282"/>
  <c r="AB282" s="1"/>
  <c r="X282"/>
  <c r="Y282" s="1"/>
  <c r="U282"/>
  <c r="AA281"/>
  <c r="AB281" s="1"/>
  <c r="X281"/>
  <c r="Y281" s="1"/>
  <c r="AA280"/>
  <c r="AB280" s="1"/>
  <c r="X280"/>
  <c r="Y280" s="1"/>
  <c r="U280"/>
  <c r="AA279"/>
  <c r="AB279" s="1"/>
  <c r="X279"/>
  <c r="Y279" s="1"/>
  <c r="AA278"/>
  <c r="AB278" s="1"/>
  <c r="X278"/>
  <c r="Y278" s="1"/>
  <c r="AA277"/>
  <c r="AB277" s="1"/>
  <c r="X277"/>
  <c r="Y277" s="1"/>
  <c r="AA276"/>
  <c r="AB276" s="1"/>
  <c r="X276"/>
  <c r="Y276" s="1"/>
  <c r="AA275"/>
  <c r="AB275" s="1"/>
  <c r="X275"/>
  <c r="Y275" s="1"/>
  <c r="AA274"/>
  <c r="AB274" s="1"/>
  <c r="X274"/>
  <c r="Y274" s="1"/>
  <c r="AA273"/>
  <c r="AB273" s="1"/>
  <c r="X273"/>
  <c r="Y273" s="1"/>
  <c r="AA272"/>
  <c r="AB272" s="1"/>
  <c r="X272"/>
  <c r="Y272" s="1"/>
  <c r="AA271"/>
  <c r="AB271" s="1"/>
  <c r="X271"/>
  <c r="Y271" s="1"/>
  <c r="T271"/>
  <c r="T272" s="1"/>
  <c r="T273" s="1"/>
  <c r="T274" s="1"/>
  <c r="T275" s="1"/>
  <c r="T276" s="1"/>
  <c r="S271"/>
  <c r="S272" s="1"/>
  <c r="S273" s="1"/>
  <c r="S274" s="1"/>
  <c r="S275" s="1"/>
  <c r="S276" s="1"/>
  <c r="E271"/>
  <c r="E272" s="1"/>
  <c r="E273" s="1"/>
  <c r="E274" s="1"/>
  <c r="E275" s="1"/>
  <c r="E276" s="1"/>
  <c r="D271"/>
  <c r="D272" s="1"/>
  <c r="D273" s="1"/>
  <c r="D274" s="1"/>
  <c r="D275" s="1"/>
  <c r="D276" s="1"/>
  <c r="C271"/>
  <c r="C272" s="1"/>
  <c r="C273" s="1"/>
  <c r="C274" s="1"/>
  <c r="C275" s="1"/>
  <c r="C276" s="1"/>
  <c r="B271"/>
  <c r="B272" s="1"/>
  <c r="B273" s="1"/>
  <c r="B274" s="1"/>
  <c r="B275" s="1"/>
  <c r="B276" s="1"/>
  <c r="AA270"/>
  <c r="AB270" s="1"/>
  <c r="X270"/>
  <c r="Y270" s="1"/>
  <c r="AA269"/>
  <c r="AB269" s="1"/>
  <c r="X269"/>
  <c r="Y269" s="1"/>
  <c r="AA268"/>
  <c r="AB268" s="1"/>
  <c r="X268"/>
  <c r="Y268" s="1"/>
  <c r="AA267"/>
  <c r="AB267" s="1"/>
  <c r="X267"/>
  <c r="Y267" s="1"/>
  <c r="AA266"/>
  <c r="AB266" s="1"/>
  <c r="X266"/>
  <c r="Y266" s="1"/>
  <c r="AA265"/>
  <c r="AB265" s="1"/>
  <c r="X265"/>
  <c r="Y265" s="1"/>
  <c r="AA264"/>
  <c r="AB264" s="1"/>
  <c r="X264"/>
  <c r="Y264" s="1"/>
  <c r="R264"/>
  <c r="R265" s="1"/>
  <c r="R266" s="1"/>
  <c r="Z263"/>
  <c r="AA263" s="1"/>
  <c r="W263"/>
  <c r="AA262"/>
  <c r="AB262" s="1"/>
  <c r="X262"/>
  <c r="Y262" s="1"/>
  <c r="AA261"/>
  <c r="AB261" s="1"/>
  <c r="X261"/>
  <c r="Y261" s="1"/>
  <c r="AA260"/>
  <c r="AB260" s="1"/>
  <c r="X260"/>
  <c r="Y260" s="1"/>
  <c r="AA259"/>
  <c r="AB259" s="1"/>
  <c r="X259"/>
  <c r="Y259" s="1"/>
  <c r="AA258"/>
  <c r="AB258" s="1"/>
  <c r="X258"/>
  <c r="Y258" s="1"/>
  <c r="AA257"/>
  <c r="AB257" s="1"/>
  <c r="W257"/>
  <c r="X257" s="1"/>
  <c r="AA256"/>
  <c r="AB256" s="1"/>
  <c r="X256"/>
  <c r="Y256" s="1"/>
  <c r="AA255"/>
  <c r="AB255" s="1"/>
  <c r="W255"/>
  <c r="AA254"/>
  <c r="AB254" s="1"/>
  <c r="X254"/>
  <c r="Y254" s="1"/>
  <c r="AA253"/>
  <c r="AB253" s="1"/>
  <c r="W253"/>
  <c r="X253" s="1"/>
  <c r="AA252"/>
  <c r="AB252" s="1"/>
  <c r="X252"/>
  <c r="Y252" s="1"/>
  <c r="AA251"/>
  <c r="AB251" s="1"/>
  <c r="W251"/>
  <c r="AA250"/>
  <c r="AB250" s="1"/>
  <c r="X250"/>
  <c r="Y250" s="1"/>
  <c r="Z249"/>
  <c r="AA249" s="1"/>
  <c r="W249"/>
  <c r="AC248"/>
  <c r="AC249" s="1"/>
  <c r="AC250" s="1"/>
  <c r="AC251" s="1"/>
  <c r="AC252" s="1"/>
  <c r="AC253" s="1"/>
  <c r="AC254" s="1"/>
  <c r="AC255" s="1"/>
  <c r="AC256" s="1"/>
  <c r="AC257" s="1"/>
  <c r="AC258" s="1"/>
  <c r="AC259" s="1"/>
  <c r="AC260" s="1"/>
  <c r="AC261" s="1"/>
  <c r="AC262" s="1"/>
  <c r="AC263" s="1"/>
  <c r="AC264" s="1"/>
  <c r="AC265" s="1"/>
  <c r="AC266" s="1"/>
  <c r="AC267" s="1"/>
  <c r="AC268" s="1"/>
  <c r="AC269" s="1"/>
  <c r="AC270" s="1"/>
  <c r="AA248"/>
  <c r="AB248" s="1"/>
  <c r="X248"/>
  <c r="Y248" s="1"/>
  <c r="I248"/>
  <c r="I249" s="1"/>
  <c r="I250" s="1"/>
  <c r="I251" s="1"/>
  <c r="I252" s="1"/>
  <c r="I253" s="1"/>
  <c r="I254" s="1"/>
  <c r="I255" s="1"/>
  <c r="I256" s="1"/>
  <c r="I257" s="1"/>
  <c r="I258" s="1"/>
  <c r="I259" s="1"/>
  <c r="I260" s="1"/>
  <c r="I261" s="1"/>
  <c r="I262" s="1"/>
  <c r="I263" s="1"/>
  <c r="I264" s="1"/>
  <c r="I265" s="1"/>
  <c r="I266" s="1"/>
  <c r="G248"/>
  <c r="G249" s="1"/>
  <c r="F248"/>
  <c r="F249" s="1"/>
  <c r="F250" s="1"/>
  <c r="F251" s="1"/>
  <c r="F252" s="1"/>
  <c r="F253" s="1"/>
  <c r="F254" s="1"/>
  <c r="F255" s="1"/>
  <c r="F256" s="1"/>
  <c r="F257" s="1"/>
  <c r="F258" s="1"/>
  <c r="F259" s="1"/>
  <c r="F260" s="1"/>
  <c r="F261" s="1"/>
  <c r="F262" s="1"/>
  <c r="F263" s="1"/>
  <c r="F264" s="1"/>
  <c r="F265" s="1"/>
  <c r="F266" s="1"/>
  <c r="Z247"/>
  <c r="X247"/>
  <c r="W247"/>
  <c r="H247"/>
  <c r="AA246"/>
  <c r="AB246" s="1"/>
  <c r="X246"/>
  <c r="Y246" s="1"/>
  <c r="U246"/>
  <c r="AA245"/>
  <c r="AB245" s="1"/>
  <c r="X245"/>
  <c r="Y245" s="1"/>
  <c r="AA244"/>
  <c r="AB244" s="1"/>
  <c r="X244"/>
  <c r="Y244" s="1"/>
  <c r="U244"/>
  <c r="AA243"/>
  <c r="AB243" s="1"/>
  <c r="X243"/>
  <c r="Y243" s="1"/>
  <c r="AA242"/>
  <c r="AB242" s="1"/>
  <c r="X242"/>
  <c r="Y242" s="1"/>
  <c r="AA241"/>
  <c r="AB241" s="1"/>
  <c r="X241"/>
  <c r="Y241" s="1"/>
  <c r="AA240"/>
  <c r="AB240" s="1"/>
  <c r="X240"/>
  <c r="Y240" s="1"/>
  <c r="AA239"/>
  <c r="AB239" s="1"/>
  <c r="X239"/>
  <c r="Y239" s="1"/>
  <c r="AA238"/>
  <c r="AB238" s="1"/>
  <c r="X238"/>
  <c r="Y238" s="1"/>
  <c r="AA237"/>
  <c r="AB237" s="1"/>
  <c r="X237"/>
  <c r="Y237" s="1"/>
  <c r="AA236"/>
  <c r="AB236" s="1"/>
  <c r="X236"/>
  <c r="Y236" s="1"/>
  <c r="AA235"/>
  <c r="AB235" s="1"/>
  <c r="X235"/>
  <c r="Y235" s="1"/>
  <c r="AA234"/>
  <c r="AB234" s="1"/>
  <c r="X234"/>
  <c r="Y234" s="1"/>
  <c r="R234"/>
  <c r="R235" s="1"/>
  <c r="R236" s="1"/>
  <c r="Z233"/>
  <c r="W233"/>
  <c r="X233" s="1"/>
  <c r="AB232"/>
  <c r="AA232"/>
  <c r="Y232"/>
  <c r="X232"/>
  <c r="AA231"/>
  <c r="AB231" s="1"/>
  <c r="X231"/>
  <c r="Y231" s="1"/>
  <c r="AB230"/>
  <c r="AA230"/>
  <c r="Y230"/>
  <c r="X230"/>
  <c r="AA229"/>
  <c r="AB229" s="1"/>
  <c r="X229"/>
  <c r="Y229" s="1"/>
  <c r="AB228"/>
  <c r="AA228"/>
  <c r="Y228"/>
  <c r="X228"/>
  <c r="AA227"/>
  <c r="AB227" s="1"/>
  <c r="W227"/>
  <c r="AA226"/>
  <c r="AB226" s="1"/>
  <c r="X226"/>
  <c r="Y226" s="1"/>
  <c r="AA225"/>
  <c r="AB225" s="1"/>
  <c r="W225"/>
  <c r="X225" s="1"/>
  <c r="AB224"/>
  <c r="AA224"/>
  <c r="Y224"/>
  <c r="X224"/>
  <c r="AA223"/>
  <c r="AB223" s="1"/>
  <c r="X223"/>
  <c r="Y223" s="1"/>
  <c r="AB222"/>
  <c r="AA222"/>
  <c r="Y222"/>
  <c r="X222"/>
  <c r="AA221"/>
  <c r="AB221" s="1"/>
  <c r="W221"/>
  <c r="AA220"/>
  <c r="AB220" s="1"/>
  <c r="X220"/>
  <c r="Y220" s="1"/>
  <c r="Z219"/>
  <c r="AA219" s="1"/>
  <c r="W219"/>
  <c r="X219" s="1"/>
  <c r="AC218"/>
  <c r="AC219" s="1"/>
  <c r="AC220" s="1"/>
  <c r="AC221" s="1"/>
  <c r="AC222" s="1"/>
  <c r="AC223" s="1"/>
  <c r="AC224" s="1"/>
  <c r="AC225" s="1"/>
  <c r="AC226" s="1"/>
  <c r="AC227" s="1"/>
  <c r="AC228" s="1"/>
  <c r="AC229" s="1"/>
  <c r="AC230" s="1"/>
  <c r="AC231" s="1"/>
  <c r="AC232" s="1"/>
  <c r="AC233" s="1"/>
  <c r="AC234" s="1"/>
  <c r="AC235" s="1"/>
  <c r="AC236" s="1"/>
  <c r="AC237" s="1"/>
  <c r="AC238" s="1"/>
  <c r="AC239" s="1"/>
  <c r="AC240" s="1"/>
  <c r="AC241" s="1"/>
  <c r="AC242" s="1"/>
  <c r="AC243" s="1"/>
  <c r="AC244" s="1"/>
  <c r="AC245" s="1"/>
  <c r="AC246" s="1"/>
  <c r="AA218"/>
  <c r="AB218" s="1"/>
  <c r="X218"/>
  <c r="Y218" s="1"/>
  <c r="I218"/>
  <c r="I219" s="1"/>
  <c r="I220" s="1"/>
  <c r="I221" s="1"/>
  <c r="I222" s="1"/>
  <c r="I223" s="1"/>
  <c r="I224" s="1"/>
  <c r="I225" s="1"/>
  <c r="I226" s="1"/>
  <c r="I227" s="1"/>
  <c r="I228" s="1"/>
  <c r="I229" s="1"/>
  <c r="I230" s="1"/>
  <c r="I231" s="1"/>
  <c r="I232" s="1"/>
  <c r="I233" s="1"/>
  <c r="I234" s="1"/>
  <c r="I235" s="1"/>
  <c r="I236" s="1"/>
  <c r="G218"/>
  <c r="G219" s="1"/>
  <c r="G220" s="1"/>
  <c r="F218"/>
  <c r="F219" s="1"/>
  <c r="F220" s="1"/>
  <c r="F221" s="1"/>
  <c r="F222" s="1"/>
  <c r="F223" s="1"/>
  <c r="F224" s="1"/>
  <c r="F225" s="1"/>
  <c r="F226" s="1"/>
  <c r="F227" s="1"/>
  <c r="F228" s="1"/>
  <c r="F229" s="1"/>
  <c r="F230" s="1"/>
  <c r="F231" s="1"/>
  <c r="F232" s="1"/>
  <c r="F233" s="1"/>
  <c r="F234" s="1"/>
  <c r="F235" s="1"/>
  <c r="F236" s="1"/>
  <c r="Z217"/>
  <c r="AA217" s="1"/>
  <c r="X217"/>
  <c r="Y217" s="1"/>
  <c r="H217"/>
  <c r="AA216"/>
  <c r="AB216" s="1"/>
  <c r="X216"/>
  <c r="Y216" s="1"/>
  <c r="U216"/>
  <c r="AA215"/>
  <c r="AB215" s="1"/>
  <c r="X215"/>
  <c r="Y215" s="1"/>
  <c r="AA214"/>
  <c r="AB214" s="1"/>
  <c r="X214"/>
  <c r="Y214" s="1"/>
  <c r="U214"/>
  <c r="AA213"/>
  <c r="AB213" s="1"/>
  <c r="X213"/>
  <c r="Y213" s="1"/>
  <c r="AA212"/>
  <c r="AB212" s="1"/>
  <c r="X212"/>
  <c r="Y212" s="1"/>
  <c r="AA211"/>
  <c r="AB211" s="1"/>
  <c r="X211"/>
  <c r="Y211" s="1"/>
  <c r="AA210"/>
  <c r="AB210" s="1"/>
  <c r="X210"/>
  <c r="Y210" s="1"/>
  <c r="AA209"/>
  <c r="AB209" s="1"/>
  <c r="X209"/>
  <c r="Y209" s="1"/>
  <c r="AA208"/>
  <c r="AB208" s="1"/>
  <c r="X208"/>
  <c r="Y208" s="1"/>
  <c r="R208"/>
  <c r="R209" s="1"/>
  <c r="R210" s="1"/>
  <c r="R211" s="1"/>
  <c r="R212" s="1"/>
  <c r="R213" s="1"/>
  <c r="R214" s="1"/>
  <c r="R215" s="1"/>
  <c r="R216" s="1"/>
  <c r="AA207"/>
  <c r="AB207" s="1"/>
  <c r="X207"/>
  <c r="Y207" s="1"/>
  <c r="AA206"/>
  <c r="AB206" s="1"/>
  <c r="X206"/>
  <c r="Y206" s="1"/>
  <c r="AA205"/>
  <c r="AB205" s="1"/>
  <c r="X205"/>
  <c r="Y205" s="1"/>
  <c r="AA204"/>
  <c r="AB204" s="1"/>
  <c r="X204"/>
  <c r="Y204" s="1"/>
  <c r="AA203"/>
  <c r="AB203" s="1"/>
  <c r="X203"/>
  <c r="Y203" s="1"/>
  <c r="AA202"/>
  <c r="AB202" s="1"/>
  <c r="W202"/>
  <c r="X202" s="1"/>
  <c r="AA201"/>
  <c r="AB201" s="1"/>
  <c r="W201"/>
  <c r="X201" s="1"/>
  <c r="AA200"/>
  <c r="AB200" s="1"/>
  <c r="X200"/>
  <c r="Y200" s="1"/>
  <c r="AA199"/>
  <c r="AB199" s="1"/>
  <c r="X199"/>
  <c r="Y199" s="1"/>
  <c r="AA198"/>
  <c r="AB198" s="1"/>
  <c r="X198"/>
  <c r="Y198" s="1"/>
  <c r="AA197"/>
  <c r="AB197" s="1"/>
  <c r="X197"/>
  <c r="Y197" s="1"/>
  <c r="AA196"/>
  <c r="AB196" s="1"/>
  <c r="X196"/>
  <c r="Y196" s="1"/>
  <c r="AA195"/>
  <c r="AB195" s="1"/>
  <c r="W195"/>
  <c r="AA194"/>
  <c r="AB194" s="1"/>
  <c r="X194"/>
  <c r="Y194" s="1"/>
  <c r="Z193"/>
  <c r="AA193" s="1"/>
  <c r="W193"/>
  <c r="AC192"/>
  <c r="AC193" s="1"/>
  <c r="AC194" s="1"/>
  <c r="AC195" s="1"/>
  <c r="AC196" s="1"/>
  <c r="AC197" s="1"/>
  <c r="AC198" s="1"/>
  <c r="AC199" s="1"/>
  <c r="AC200" s="1"/>
  <c r="AC201" s="1"/>
  <c r="AC202" s="1"/>
  <c r="AC203" s="1"/>
  <c r="AC204" s="1"/>
  <c r="AC205" s="1"/>
  <c r="AC206" s="1"/>
  <c r="AC207" s="1"/>
  <c r="AC208" s="1"/>
  <c r="AC209" s="1"/>
  <c r="AC210" s="1"/>
  <c r="AC211" s="1"/>
  <c r="AC212" s="1"/>
  <c r="AC213" s="1"/>
  <c r="AC214" s="1"/>
  <c r="AC215" s="1"/>
  <c r="AC216" s="1"/>
  <c r="AA192"/>
  <c r="AB192" s="1"/>
  <c r="X192"/>
  <c r="Y192" s="1"/>
  <c r="I192"/>
  <c r="I193" s="1"/>
  <c r="I194" s="1"/>
  <c r="I195" s="1"/>
  <c r="I196" s="1"/>
  <c r="I197" s="1"/>
  <c r="I198" s="1"/>
  <c r="I199" s="1"/>
  <c r="I200" s="1"/>
  <c r="I201" s="1"/>
  <c r="I202" s="1"/>
  <c r="I203" s="1"/>
  <c r="I204" s="1"/>
  <c r="I205" s="1"/>
  <c r="I206" s="1"/>
  <c r="I207" s="1"/>
  <c r="I208" s="1"/>
  <c r="I209" s="1"/>
  <c r="I210" s="1"/>
  <c r="I211" s="1"/>
  <c r="I212" s="1"/>
  <c r="I213" s="1"/>
  <c r="I214" s="1"/>
  <c r="I215" s="1"/>
  <c r="I216" s="1"/>
  <c r="G192"/>
  <c r="G193" s="1"/>
  <c r="F192"/>
  <c r="Z191"/>
  <c r="X191"/>
  <c r="Y191" s="1"/>
  <c r="H191"/>
  <c r="AB190"/>
  <c r="X190"/>
  <c r="Y190" s="1"/>
  <c r="AB189"/>
  <c r="X189"/>
  <c r="Y189" s="1"/>
  <c r="AB188"/>
  <c r="X188"/>
  <c r="Y188" s="1"/>
  <c r="AB187"/>
  <c r="X187"/>
  <c r="Y187" s="1"/>
  <c r="AB186"/>
  <c r="X186"/>
  <c r="Y186" s="1"/>
  <c r="AB185"/>
  <c r="X185"/>
  <c r="Y185" s="1"/>
  <c r="AB184"/>
  <c r="X184"/>
  <c r="Y184" s="1"/>
  <c r="AB183"/>
  <c r="X183"/>
  <c r="Y183" s="1"/>
  <c r="AB182"/>
  <c r="X182"/>
  <c r="Y182" s="1"/>
  <c r="AB181"/>
  <c r="X181"/>
  <c r="Y181" s="1"/>
  <c r="AB180"/>
  <c r="X180"/>
  <c r="Y180" s="1"/>
  <c r="AB179"/>
  <c r="X179"/>
  <c r="Y179" s="1"/>
  <c r="AB178"/>
  <c r="X178"/>
  <c r="Y178" s="1"/>
  <c r="AB177"/>
  <c r="X177"/>
  <c r="Y177" s="1"/>
  <c r="AB176"/>
  <c r="X176"/>
  <c r="Y176" s="1"/>
  <c r="AB175"/>
  <c r="X175"/>
  <c r="Y175" s="1"/>
  <c r="AB174"/>
  <c r="X174"/>
  <c r="Y174" s="1"/>
  <c r="AB173"/>
  <c r="X173"/>
  <c r="Y173" s="1"/>
  <c r="AC172"/>
  <c r="AC173" s="1"/>
  <c r="AC174" s="1"/>
  <c r="AC175" s="1"/>
  <c r="AC176" s="1"/>
  <c r="AC177" s="1"/>
  <c r="AC178" s="1"/>
  <c r="AC179" s="1"/>
  <c r="AC180" s="1"/>
  <c r="AC181" s="1"/>
  <c r="AC182" s="1"/>
  <c r="AC183" s="1"/>
  <c r="AC184" s="1"/>
  <c r="AC185" s="1"/>
  <c r="AC186" s="1"/>
  <c r="AC189" s="1"/>
  <c r="AC190" s="1"/>
  <c r="AB172"/>
  <c r="X172"/>
  <c r="Y172" s="1"/>
  <c r="I172"/>
  <c r="I173" s="1"/>
  <c r="I174" s="1"/>
  <c r="I175" s="1"/>
  <c r="I176" s="1"/>
  <c r="I177" s="1"/>
  <c r="I178" s="1"/>
  <c r="I179" s="1"/>
  <c r="I180" s="1"/>
  <c r="I181" s="1"/>
  <c r="I182" s="1"/>
  <c r="I183" s="1"/>
  <c r="I184" s="1"/>
  <c r="I185" s="1"/>
  <c r="I186" s="1"/>
  <c r="I187" s="1"/>
  <c r="I188" s="1"/>
  <c r="I189" s="1"/>
  <c r="I190" s="1"/>
  <c r="H172"/>
  <c r="H173" s="1"/>
  <c r="H174" s="1"/>
  <c r="H175" s="1"/>
  <c r="H176" s="1"/>
  <c r="H177" s="1"/>
  <c r="H178" s="1"/>
  <c r="H179" s="1"/>
  <c r="H180" s="1"/>
  <c r="H181" s="1"/>
  <c r="H182" s="1"/>
  <c r="H183" s="1"/>
  <c r="H184" s="1"/>
  <c r="H185" s="1"/>
  <c r="H186" s="1"/>
  <c r="H187" s="1"/>
  <c r="H188" s="1"/>
  <c r="H189" s="1"/>
  <c r="H190" s="1"/>
  <c r="F172"/>
  <c r="F173" s="1"/>
  <c r="F174" s="1"/>
  <c r="F175" s="1"/>
  <c r="F176" s="1"/>
  <c r="F177" s="1"/>
  <c r="F178" s="1"/>
  <c r="F179" s="1"/>
  <c r="F180" s="1"/>
  <c r="F181" s="1"/>
  <c r="F182" s="1"/>
  <c r="F183" s="1"/>
  <c r="F184" s="1"/>
  <c r="F185" s="1"/>
  <c r="F186" s="1"/>
  <c r="F187" s="1"/>
  <c r="F188" s="1"/>
  <c r="F189" s="1"/>
  <c r="F190" s="1"/>
  <c r="AB171"/>
  <c r="X171"/>
  <c r="Y171" s="1"/>
  <c r="Z150"/>
  <c r="AB150" s="1"/>
  <c r="X150"/>
  <c r="Y150" s="1"/>
  <c r="Z149"/>
  <c r="AB149" s="1"/>
  <c r="X149"/>
  <c r="Y149" s="1"/>
  <c r="Z148"/>
  <c r="AB148" s="1"/>
  <c r="X148"/>
  <c r="Y148" s="1"/>
  <c r="Z147"/>
  <c r="AB147" s="1"/>
  <c r="X147"/>
  <c r="Y147" s="1"/>
  <c r="Z146"/>
  <c r="AB146" s="1"/>
  <c r="X146"/>
  <c r="Y146" s="1"/>
  <c r="AA145"/>
  <c r="Z145" s="1"/>
  <c r="AB145" s="1"/>
  <c r="X145"/>
  <c r="Y145" s="1"/>
  <c r="Z144"/>
  <c r="AB144" s="1"/>
  <c r="X144"/>
  <c r="Y144" s="1"/>
  <c r="Z143"/>
  <c r="AB143" s="1"/>
  <c r="X143"/>
  <c r="Y143" s="1"/>
  <c r="Z142"/>
  <c r="AB142" s="1"/>
  <c r="X142"/>
  <c r="Y142" s="1"/>
  <c r="Z141"/>
  <c r="AB141" s="1"/>
  <c r="X141"/>
  <c r="Y141" s="1"/>
  <c r="Z140"/>
  <c r="AB140" s="1"/>
  <c r="X140"/>
  <c r="Y140" s="1"/>
  <c r="Z139"/>
  <c r="AB139" s="1"/>
  <c r="X139"/>
  <c r="Y139" s="1"/>
  <c r="Z138"/>
  <c r="AB138" s="1"/>
  <c r="X138"/>
  <c r="Y138" s="1"/>
  <c r="Z137"/>
  <c r="AB137" s="1"/>
  <c r="X137"/>
  <c r="Y137" s="1"/>
  <c r="Z136"/>
  <c r="AB136" s="1"/>
  <c r="X136"/>
  <c r="Y136" s="1"/>
  <c r="Z135"/>
  <c r="AB135" s="1"/>
  <c r="X135"/>
  <c r="Y135" s="1"/>
  <c r="Z134"/>
  <c r="AB134" s="1"/>
  <c r="X134"/>
  <c r="Y134" s="1"/>
  <c r="Z133"/>
  <c r="AB133" s="1"/>
  <c r="X133"/>
  <c r="Y133" s="1"/>
  <c r="AC132"/>
  <c r="AC133" s="1"/>
  <c r="AC134" s="1"/>
  <c r="AC135" s="1"/>
  <c r="AC136" s="1"/>
  <c r="AC137" s="1"/>
  <c r="AC138" s="1"/>
  <c r="AC139" s="1"/>
  <c r="AC140" s="1"/>
  <c r="AC141" s="1"/>
  <c r="AC142" s="1"/>
  <c r="AC143" s="1"/>
  <c r="AC144" s="1"/>
  <c r="AC145" s="1"/>
  <c r="AC146" s="1"/>
  <c r="Z132"/>
  <c r="AB132" s="1"/>
  <c r="X132"/>
  <c r="Y132" s="1"/>
  <c r="I132"/>
  <c r="I133" s="1"/>
  <c r="I134" s="1"/>
  <c r="I135" s="1"/>
  <c r="I136" s="1"/>
  <c r="I137" s="1"/>
  <c r="I138" s="1"/>
  <c r="I139" s="1"/>
  <c r="I140" s="1"/>
  <c r="I141" s="1"/>
  <c r="I142" s="1"/>
  <c r="I143" s="1"/>
  <c r="I144" s="1"/>
  <c r="I145" s="1"/>
  <c r="I146" s="1"/>
  <c r="I147" s="1"/>
  <c r="I148" s="1"/>
  <c r="I149" s="1"/>
  <c r="I150" s="1"/>
  <c r="H132"/>
  <c r="H133" s="1"/>
  <c r="H134" s="1"/>
  <c r="H135" s="1"/>
  <c r="H136" s="1"/>
  <c r="H137" s="1"/>
  <c r="H138" s="1"/>
  <c r="H139" s="1"/>
  <c r="H140" s="1"/>
  <c r="H141" s="1"/>
  <c r="H142" s="1"/>
  <c r="H143" s="1"/>
  <c r="H144" s="1"/>
  <c r="H145" s="1"/>
  <c r="H146" s="1"/>
  <c r="H147" s="1"/>
  <c r="H148" s="1"/>
  <c r="H149" s="1"/>
  <c r="H150" s="1"/>
  <c r="F132"/>
  <c r="F133" s="1"/>
  <c r="F134" s="1"/>
  <c r="F135" s="1"/>
  <c r="F136" s="1"/>
  <c r="F137" s="1"/>
  <c r="F138" s="1"/>
  <c r="F139" s="1"/>
  <c r="F140" s="1"/>
  <c r="F141" s="1"/>
  <c r="F142" s="1"/>
  <c r="F143" s="1"/>
  <c r="F144" s="1"/>
  <c r="F145" s="1"/>
  <c r="F146" s="1"/>
  <c r="F147" s="1"/>
  <c r="F148" s="1"/>
  <c r="F149" s="1"/>
  <c r="F150" s="1"/>
  <c r="Z131"/>
  <c r="AB131" s="1"/>
  <c r="X131"/>
  <c r="Y131" s="1"/>
  <c r="I510"/>
  <c r="AB130"/>
  <c r="X130"/>
  <c r="Y130" s="1"/>
  <c r="AB129"/>
  <c r="X129"/>
  <c r="Y129" s="1"/>
  <c r="AB128"/>
  <c r="X128"/>
  <c r="Y128" s="1"/>
  <c r="AB127"/>
  <c r="X127"/>
  <c r="Y127" s="1"/>
  <c r="AB126"/>
  <c r="X126"/>
  <c r="Y126" s="1"/>
  <c r="AB125"/>
  <c r="X125"/>
  <c r="Y125" s="1"/>
  <c r="AB124"/>
  <c r="X124"/>
  <c r="Y124" s="1"/>
  <c r="AB123"/>
  <c r="X123"/>
  <c r="Y123" s="1"/>
  <c r="AB122"/>
  <c r="X122"/>
  <c r="Y122" s="1"/>
  <c r="AB121"/>
  <c r="X121"/>
  <c r="Y121" s="1"/>
  <c r="AB120"/>
  <c r="X120"/>
  <c r="Y120" s="1"/>
  <c r="AB119"/>
  <c r="X119"/>
  <c r="Y119" s="1"/>
  <c r="AB118"/>
  <c r="X118"/>
  <c r="Y118" s="1"/>
  <c r="AB117"/>
  <c r="X117"/>
  <c r="Y117" s="1"/>
  <c r="AB116"/>
  <c r="X116"/>
  <c r="Y116" s="1"/>
  <c r="AB115"/>
  <c r="X115"/>
  <c r="Y115" s="1"/>
  <c r="AB114"/>
  <c r="X114"/>
  <c r="Y114" s="1"/>
  <c r="AB113"/>
  <c r="X113"/>
  <c r="Y113" s="1"/>
  <c r="AC112"/>
  <c r="AC113" s="1"/>
  <c r="AC114" s="1"/>
  <c r="AC115" s="1"/>
  <c r="AC116" s="1"/>
  <c r="AC117" s="1"/>
  <c r="AC118" s="1"/>
  <c r="AC119" s="1"/>
  <c r="AC120" s="1"/>
  <c r="AC121" s="1"/>
  <c r="AC122" s="1"/>
  <c r="AC123" s="1"/>
  <c r="AC124" s="1"/>
  <c r="AC125" s="1"/>
  <c r="AC126" s="1"/>
  <c r="AB112"/>
  <c r="X112"/>
  <c r="Y112" s="1"/>
  <c r="I112"/>
  <c r="I113" s="1"/>
  <c r="I114" s="1"/>
  <c r="I115" s="1"/>
  <c r="I116" s="1"/>
  <c r="I117" s="1"/>
  <c r="I118" s="1"/>
  <c r="I119" s="1"/>
  <c r="I120" s="1"/>
  <c r="I121" s="1"/>
  <c r="I122" s="1"/>
  <c r="I123" s="1"/>
  <c r="I124" s="1"/>
  <c r="I125" s="1"/>
  <c r="I126" s="1"/>
  <c r="I127" s="1"/>
  <c r="I128" s="1"/>
  <c r="I129" s="1"/>
  <c r="I130" s="1"/>
  <c r="I509" s="1"/>
  <c r="H112"/>
  <c r="H113" s="1"/>
  <c r="H114" s="1"/>
  <c r="H115" s="1"/>
  <c r="H116" s="1"/>
  <c r="H117" s="1"/>
  <c r="H118" s="1"/>
  <c r="H119" s="1"/>
  <c r="H120" s="1"/>
  <c r="H121" s="1"/>
  <c r="H122" s="1"/>
  <c r="H123" s="1"/>
  <c r="H124" s="1"/>
  <c r="H125" s="1"/>
  <c r="H126" s="1"/>
  <c r="H127" s="1"/>
  <c r="H128" s="1"/>
  <c r="H129" s="1"/>
  <c r="H130" s="1"/>
  <c r="H509" s="1"/>
  <c r="F112"/>
  <c r="F113" s="1"/>
  <c r="F114" s="1"/>
  <c r="F115" s="1"/>
  <c r="F116" s="1"/>
  <c r="F117" s="1"/>
  <c r="F118" s="1"/>
  <c r="F119" s="1"/>
  <c r="F120" s="1"/>
  <c r="F121" s="1"/>
  <c r="F122" s="1"/>
  <c r="F123" s="1"/>
  <c r="F124" s="1"/>
  <c r="F125" s="1"/>
  <c r="F126" s="1"/>
  <c r="F127" s="1"/>
  <c r="F128" s="1"/>
  <c r="F129" s="1"/>
  <c r="F130" s="1"/>
  <c r="AB111"/>
  <c r="X111"/>
  <c r="Y111" s="1"/>
  <c r="H508"/>
  <c r="AB110"/>
  <c r="X110"/>
  <c r="Y110" s="1"/>
  <c r="AB109"/>
  <c r="X109"/>
  <c r="Y109" s="1"/>
  <c r="AB108"/>
  <c r="X108"/>
  <c r="Y108" s="1"/>
  <c r="AB107"/>
  <c r="X107"/>
  <c r="Y107" s="1"/>
  <c r="AB106"/>
  <c r="X106"/>
  <c r="Y106" s="1"/>
  <c r="AB105"/>
  <c r="X105"/>
  <c r="Y105" s="1"/>
  <c r="AB104"/>
  <c r="X104"/>
  <c r="Y104" s="1"/>
  <c r="AB103"/>
  <c r="X103"/>
  <c r="Y103" s="1"/>
  <c r="AB102"/>
  <c r="X102"/>
  <c r="Y102" s="1"/>
  <c r="AB101"/>
  <c r="X101"/>
  <c r="Y101" s="1"/>
  <c r="AB100"/>
  <c r="X100"/>
  <c r="Y100" s="1"/>
  <c r="AB99"/>
  <c r="X99"/>
  <c r="Y99" s="1"/>
  <c r="AB98"/>
  <c r="X98"/>
  <c r="Y98" s="1"/>
  <c r="AB97"/>
  <c r="X97"/>
  <c r="Y97" s="1"/>
  <c r="AB96"/>
  <c r="X96"/>
  <c r="Y96" s="1"/>
  <c r="AB95"/>
  <c r="X95"/>
  <c r="Y95" s="1"/>
  <c r="AB94"/>
  <c r="X94"/>
  <c r="Y94" s="1"/>
  <c r="AB93"/>
  <c r="X93"/>
  <c r="Y93" s="1"/>
  <c r="AC92"/>
  <c r="AC93" s="1"/>
  <c r="AC94" s="1"/>
  <c r="AC95" s="1"/>
  <c r="AC96" s="1"/>
  <c r="AC97" s="1"/>
  <c r="AC98" s="1"/>
  <c r="AC99" s="1"/>
  <c r="AC100" s="1"/>
  <c r="AC101" s="1"/>
  <c r="AC102" s="1"/>
  <c r="AC103" s="1"/>
  <c r="AC104" s="1"/>
  <c r="AC105" s="1"/>
  <c r="AC106" s="1"/>
  <c r="AB92"/>
  <c r="X92"/>
  <c r="Y92" s="1"/>
  <c r="I92"/>
  <c r="I93" s="1"/>
  <c r="I94" s="1"/>
  <c r="I95" s="1"/>
  <c r="I96" s="1"/>
  <c r="I97" s="1"/>
  <c r="I98" s="1"/>
  <c r="I99" s="1"/>
  <c r="I100" s="1"/>
  <c r="I101" s="1"/>
  <c r="I102" s="1"/>
  <c r="I103" s="1"/>
  <c r="I104" s="1"/>
  <c r="I105" s="1"/>
  <c r="I106" s="1"/>
  <c r="I107" s="1"/>
  <c r="I108" s="1"/>
  <c r="I109" s="1"/>
  <c r="I110" s="1"/>
  <c r="H92"/>
  <c r="H93" s="1"/>
  <c r="H94" s="1"/>
  <c r="H95" s="1"/>
  <c r="H96" s="1"/>
  <c r="H97" s="1"/>
  <c r="H98" s="1"/>
  <c r="H99" s="1"/>
  <c r="H100" s="1"/>
  <c r="H101" s="1"/>
  <c r="H102" s="1"/>
  <c r="H103" s="1"/>
  <c r="H104" s="1"/>
  <c r="H105" s="1"/>
  <c r="H106" s="1"/>
  <c r="H107" s="1"/>
  <c r="H108" s="1"/>
  <c r="H109" s="1"/>
  <c r="H110" s="1"/>
  <c r="AB91"/>
  <c r="X91"/>
  <c r="Y91" s="1"/>
  <c r="AB66"/>
  <c r="AB65"/>
  <c r="AB63"/>
  <c r="Y357" l="1"/>
  <c r="AA355"/>
  <c r="AB355" s="1"/>
  <c r="Y359"/>
  <c r="Y363"/>
  <c r="Y367"/>
  <c r="Y371"/>
  <c r="F385"/>
  <c r="F386" s="1"/>
  <c r="F387" s="1"/>
  <c r="F388" s="1"/>
  <c r="F389" s="1"/>
  <c r="F390" s="1"/>
  <c r="F375"/>
  <c r="F376" s="1"/>
  <c r="F377" s="1"/>
  <c r="F378" s="1"/>
  <c r="F379" s="1"/>
  <c r="F380" s="1"/>
  <c r="F381" s="1"/>
  <c r="F382" s="1"/>
  <c r="F383" s="1"/>
  <c r="F384" s="1"/>
  <c r="I385"/>
  <c r="I386" s="1"/>
  <c r="I387" s="1"/>
  <c r="I388" s="1"/>
  <c r="I389" s="1"/>
  <c r="I390" s="1"/>
  <c r="I375"/>
  <c r="I376" s="1"/>
  <c r="I377" s="1"/>
  <c r="I378" s="1"/>
  <c r="I379" s="1"/>
  <c r="I380" s="1"/>
  <c r="I381" s="1"/>
  <c r="I382" s="1"/>
  <c r="I383" s="1"/>
  <c r="I384" s="1"/>
  <c r="R385"/>
  <c r="R386" s="1"/>
  <c r="R387" s="1"/>
  <c r="R388" s="1"/>
  <c r="R389" s="1"/>
  <c r="R390" s="1"/>
  <c r="R375"/>
  <c r="R376" s="1"/>
  <c r="R377" s="1"/>
  <c r="R378" s="1"/>
  <c r="R379" s="1"/>
  <c r="R380" s="1"/>
  <c r="R381" s="1"/>
  <c r="R382" s="1"/>
  <c r="R383" s="1"/>
  <c r="R384" s="1"/>
  <c r="G358"/>
  <c r="H357"/>
  <c r="AC385"/>
  <c r="AC386" s="1"/>
  <c r="AC387" s="1"/>
  <c r="AC388" s="1"/>
  <c r="AC389" s="1"/>
  <c r="AC390" s="1"/>
  <c r="AC379"/>
  <c r="AC380" s="1"/>
  <c r="AC381" s="1"/>
  <c r="AC382" s="1"/>
  <c r="AC383" s="1"/>
  <c r="AC384" s="1"/>
  <c r="X355"/>
  <c r="Y355" s="1"/>
  <c r="AA357"/>
  <c r="AB357" s="1"/>
  <c r="X361"/>
  <c r="Y361" s="1"/>
  <c r="X365"/>
  <c r="Y365" s="1"/>
  <c r="X369"/>
  <c r="Y369" s="1"/>
  <c r="AA371"/>
  <c r="AB371" s="1"/>
  <c r="H356"/>
  <c r="Y332"/>
  <c r="F193"/>
  <c r="F194" s="1"/>
  <c r="F195" s="1"/>
  <c r="F196" s="1"/>
  <c r="F197" s="1"/>
  <c r="F198" s="1"/>
  <c r="F199" s="1"/>
  <c r="F200" s="1"/>
  <c r="F201" s="1"/>
  <c r="F202" s="1"/>
  <c r="F203" s="1"/>
  <c r="F204" s="1"/>
  <c r="F205" s="1"/>
  <c r="F206" s="1"/>
  <c r="F207" s="1"/>
  <c r="F208" s="1"/>
  <c r="F209" s="1"/>
  <c r="F210" s="1"/>
  <c r="F211" s="1"/>
  <c r="F212" s="1"/>
  <c r="F213" s="1"/>
  <c r="F214" s="1"/>
  <c r="F215" s="1"/>
  <c r="F216" s="1"/>
  <c r="AB319"/>
  <c r="AB321"/>
  <c r="F349"/>
  <c r="F350" s="1"/>
  <c r="F351" s="1"/>
  <c r="F352" s="1"/>
  <c r="F353" s="1"/>
  <c r="F354" s="1"/>
  <c r="F339"/>
  <c r="F340" s="1"/>
  <c r="F341" s="1"/>
  <c r="F342" s="1"/>
  <c r="F343" s="1"/>
  <c r="F344" s="1"/>
  <c r="F345" s="1"/>
  <c r="F346" s="1"/>
  <c r="F347" s="1"/>
  <c r="F348" s="1"/>
  <c r="I349"/>
  <c r="I350" s="1"/>
  <c r="I351" s="1"/>
  <c r="I352" s="1"/>
  <c r="I353" s="1"/>
  <c r="I354" s="1"/>
  <c r="I339"/>
  <c r="I340" s="1"/>
  <c r="I341" s="1"/>
  <c r="I342" s="1"/>
  <c r="I343" s="1"/>
  <c r="I344" s="1"/>
  <c r="I345" s="1"/>
  <c r="I346" s="1"/>
  <c r="I347" s="1"/>
  <c r="I348" s="1"/>
  <c r="R349"/>
  <c r="R350" s="1"/>
  <c r="R351" s="1"/>
  <c r="R352" s="1"/>
  <c r="R353" s="1"/>
  <c r="R354" s="1"/>
  <c r="R339"/>
  <c r="R340" s="1"/>
  <c r="R341" s="1"/>
  <c r="R342" s="1"/>
  <c r="R343" s="1"/>
  <c r="R344" s="1"/>
  <c r="R345" s="1"/>
  <c r="R346" s="1"/>
  <c r="R347" s="1"/>
  <c r="R348" s="1"/>
  <c r="G322"/>
  <c r="H321"/>
  <c r="AC349"/>
  <c r="AC350" s="1"/>
  <c r="AC351" s="1"/>
  <c r="AC352" s="1"/>
  <c r="AC353" s="1"/>
  <c r="AC354" s="1"/>
  <c r="AC343"/>
  <c r="AC344" s="1"/>
  <c r="AC345" s="1"/>
  <c r="AC346" s="1"/>
  <c r="AC347" s="1"/>
  <c r="AC348" s="1"/>
  <c r="AA335"/>
  <c r="AB335" s="1"/>
  <c r="H320"/>
  <c r="I313"/>
  <c r="I303"/>
  <c r="I304" s="1"/>
  <c r="I305" s="1"/>
  <c r="I306" s="1"/>
  <c r="I307" s="1"/>
  <c r="I308" s="1"/>
  <c r="I309" s="1"/>
  <c r="I310" s="1"/>
  <c r="I311" s="1"/>
  <c r="I312" s="1"/>
  <c r="F313"/>
  <c r="F314" s="1"/>
  <c r="F315" s="1"/>
  <c r="F316" s="1"/>
  <c r="F317" s="1"/>
  <c r="F318" s="1"/>
  <c r="F303"/>
  <c r="F304" s="1"/>
  <c r="F305" s="1"/>
  <c r="F306" s="1"/>
  <c r="F307" s="1"/>
  <c r="F308" s="1"/>
  <c r="F309" s="1"/>
  <c r="F310" s="1"/>
  <c r="F311" s="1"/>
  <c r="F312" s="1"/>
  <c r="AC313"/>
  <c r="AC314" s="1"/>
  <c r="AC315" s="1"/>
  <c r="AC316" s="1"/>
  <c r="AC317" s="1"/>
  <c r="AC318" s="1"/>
  <c r="AC307"/>
  <c r="AC308" s="1"/>
  <c r="AC309" s="1"/>
  <c r="AC310" s="1"/>
  <c r="AC311" s="1"/>
  <c r="AC312" s="1"/>
  <c r="R313"/>
  <c r="R314" s="1"/>
  <c r="R315" s="1"/>
  <c r="R316" s="1"/>
  <c r="R317" s="1"/>
  <c r="R318" s="1"/>
  <c r="R303"/>
  <c r="R304" s="1"/>
  <c r="R305" s="1"/>
  <c r="R306" s="1"/>
  <c r="R307" s="1"/>
  <c r="R308" s="1"/>
  <c r="R309" s="1"/>
  <c r="R310" s="1"/>
  <c r="R311" s="1"/>
  <c r="R312" s="1"/>
  <c r="G285"/>
  <c r="H284"/>
  <c r="H218"/>
  <c r="Y247"/>
  <c r="AB249"/>
  <c r="Y253"/>
  <c r="Y257"/>
  <c r="G250"/>
  <c r="H249"/>
  <c r="I277"/>
  <c r="I278" s="1"/>
  <c r="I279" s="1"/>
  <c r="I280" s="1"/>
  <c r="I281" s="1"/>
  <c r="I282" s="1"/>
  <c r="I267"/>
  <c r="I268" s="1"/>
  <c r="I269" s="1"/>
  <c r="I270" s="1"/>
  <c r="I271" s="1"/>
  <c r="I272" s="1"/>
  <c r="I273" s="1"/>
  <c r="I274" s="1"/>
  <c r="I275" s="1"/>
  <c r="I276" s="1"/>
  <c r="F277"/>
  <c r="F267"/>
  <c r="F268" s="1"/>
  <c r="F269" s="1"/>
  <c r="F270" s="1"/>
  <c r="F271" s="1"/>
  <c r="F272" s="1"/>
  <c r="F273" s="1"/>
  <c r="F274" s="1"/>
  <c r="F275" s="1"/>
  <c r="F276" s="1"/>
  <c r="AC277"/>
  <c r="AC278" s="1"/>
  <c r="AC279" s="1"/>
  <c r="AC280" s="1"/>
  <c r="AC281" s="1"/>
  <c r="AC282" s="1"/>
  <c r="AC271"/>
  <c r="AC272" s="1"/>
  <c r="AC273" s="1"/>
  <c r="AC274" s="1"/>
  <c r="AC275" s="1"/>
  <c r="AC276" s="1"/>
  <c r="R277"/>
  <c r="R278" s="1"/>
  <c r="R279" s="1"/>
  <c r="R280" s="1"/>
  <c r="R281" s="1"/>
  <c r="R282" s="1"/>
  <c r="R267"/>
  <c r="R268" s="1"/>
  <c r="R269" s="1"/>
  <c r="R270" s="1"/>
  <c r="R271" s="1"/>
  <c r="R272" s="1"/>
  <c r="R273" s="1"/>
  <c r="R274" s="1"/>
  <c r="R275" s="1"/>
  <c r="R276" s="1"/>
  <c r="AA247"/>
  <c r="AB247" s="1"/>
  <c r="H248"/>
  <c r="X249"/>
  <c r="Y249" s="1"/>
  <c r="X251"/>
  <c r="Y251" s="1"/>
  <c r="X255"/>
  <c r="Y255" s="1"/>
  <c r="X263"/>
  <c r="Y263" s="1"/>
  <c r="AB263"/>
  <c r="AB217"/>
  <c r="Y219"/>
  <c r="X221"/>
  <c r="Y221" s="1"/>
  <c r="X227"/>
  <c r="Y227" s="1"/>
  <c r="AA233"/>
  <c r="AB233" s="1"/>
  <c r="I241"/>
  <c r="I242" s="1"/>
  <c r="I243" s="1"/>
  <c r="I244" s="1"/>
  <c r="I245" s="1"/>
  <c r="I246" s="1"/>
  <c r="I237"/>
  <c r="I238" s="1"/>
  <c r="I239" s="1"/>
  <c r="I240" s="1"/>
  <c r="R241"/>
  <c r="R242" s="1"/>
  <c r="R243" s="1"/>
  <c r="R244" s="1"/>
  <c r="R245" s="1"/>
  <c r="R246" s="1"/>
  <c r="R237"/>
  <c r="R238" s="1"/>
  <c r="R239" s="1"/>
  <c r="R240" s="1"/>
  <c r="F241"/>
  <c r="F242" s="1"/>
  <c r="F243" s="1"/>
  <c r="F244" s="1"/>
  <c r="F245" s="1"/>
  <c r="F246" s="1"/>
  <c r="F237"/>
  <c r="F238" s="1"/>
  <c r="F239" s="1"/>
  <c r="F240" s="1"/>
  <c r="G221"/>
  <c r="H220"/>
  <c r="AB219"/>
  <c r="Y225"/>
  <c r="Y233"/>
  <c r="H219"/>
  <c r="AB193"/>
  <c r="G194"/>
  <c r="H193"/>
  <c r="AA191"/>
  <c r="AB191" s="1"/>
  <c r="H192"/>
  <c r="X193"/>
  <c r="Y193" s="1"/>
  <c r="X195"/>
  <c r="Y195" s="1"/>
  <c r="Y201"/>
  <c r="Y202"/>
  <c r="H511"/>
  <c r="H512" s="1"/>
  <c r="H510"/>
  <c r="AB62"/>
  <c r="G359" l="1"/>
  <c r="H358"/>
  <c r="Y516"/>
  <c r="X516"/>
  <c r="F278"/>
  <c r="F279" s="1"/>
  <c r="F280" s="1"/>
  <c r="F281" s="1"/>
  <c r="F282" s="1"/>
  <c r="G323"/>
  <c r="H322"/>
  <c r="G286"/>
  <c r="H285"/>
  <c r="I515"/>
  <c r="I314"/>
  <c r="I315" s="1"/>
  <c r="I316" s="1"/>
  <c r="I317" s="1"/>
  <c r="I318" s="1"/>
  <c r="G251"/>
  <c r="H250"/>
  <c r="H221"/>
  <c r="G222"/>
  <c r="G195"/>
  <c r="H194"/>
  <c r="AB61"/>
  <c r="G360" l="1"/>
  <c r="H359"/>
  <c r="G324"/>
  <c r="H323"/>
  <c r="G287"/>
  <c r="H286"/>
  <c r="H251"/>
  <c r="G252"/>
  <c r="G223"/>
  <c r="H222"/>
  <c r="H195"/>
  <c r="G196"/>
  <c r="AB60"/>
  <c r="G361" l="1"/>
  <c r="H360"/>
  <c r="G325"/>
  <c r="H324"/>
  <c r="G288"/>
  <c r="H287"/>
  <c r="G253"/>
  <c r="H252"/>
  <c r="G224"/>
  <c r="H223"/>
  <c r="G197"/>
  <c r="H196"/>
  <c r="H361" l="1"/>
  <c r="G362"/>
  <c r="G326"/>
  <c r="H325"/>
  <c r="G289"/>
  <c r="H288"/>
  <c r="G254"/>
  <c r="H253"/>
  <c r="G225"/>
  <c r="H224"/>
  <c r="G198"/>
  <c r="H197"/>
  <c r="G363" l="1"/>
  <c r="H362"/>
  <c r="G327"/>
  <c r="H326"/>
  <c r="G290"/>
  <c r="H289"/>
  <c r="G255"/>
  <c r="H254"/>
  <c r="G226"/>
  <c r="H225"/>
  <c r="G199"/>
  <c r="H198"/>
  <c r="G364" l="1"/>
  <c r="H363"/>
  <c r="G328"/>
  <c r="H327"/>
  <c r="G291"/>
  <c r="H290"/>
  <c r="H255"/>
  <c r="G256"/>
  <c r="G227"/>
  <c r="H226"/>
  <c r="G200"/>
  <c r="H199"/>
  <c r="G365" l="1"/>
  <c r="H364"/>
  <c r="G329"/>
  <c r="H328"/>
  <c r="G292"/>
  <c r="H291"/>
  <c r="G257"/>
  <c r="H256"/>
  <c r="H227"/>
  <c r="G228"/>
  <c r="G201"/>
  <c r="H200"/>
  <c r="H365" l="1"/>
  <c r="G366"/>
  <c r="G330"/>
  <c r="H329"/>
  <c r="G293"/>
  <c r="H292"/>
  <c r="G258"/>
  <c r="H257"/>
  <c r="G229"/>
  <c r="H228"/>
  <c r="G202"/>
  <c r="H201"/>
  <c r="G367" l="1"/>
  <c r="H366"/>
  <c r="G331"/>
  <c r="H330"/>
  <c r="G294"/>
  <c r="H293"/>
  <c r="G259"/>
  <c r="H258"/>
  <c r="G230"/>
  <c r="H229"/>
  <c r="G203"/>
  <c r="H202"/>
  <c r="G368" l="1"/>
  <c r="H367"/>
  <c r="G332"/>
  <c r="H331"/>
  <c r="G295"/>
  <c r="H294"/>
  <c r="G260"/>
  <c r="H259"/>
  <c r="G231"/>
  <c r="H230"/>
  <c r="G204"/>
  <c r="H203"/>
  <c r="G369" l="1"/>
  <c r="H368"/>
  <c r="G333"/>
  <c r="H332"/>
  <c r="G296"/>
  <c r="H295"/>
  <c r="G261"/>
  <c r="H260"/>
  <c r="G232"/>
  <c r="H231"/>
  <c r="G205"/>
  <c r="H204"/>
  <c r="H369" l="1"/>
  <c r="G370"/>
  <c r="G334"/>
  <c r="H333"/>
  <c r="G297"/>
  <c r="H296"/>
  <c r="G262"/>
  <c r="H261"/>
  <c r="G233"/>
  <c r="H232"/>
  <c r="G206"/>
  <c r="H205"/>
  <c r="G371" l="1"/>
  <c r="H370"/>
  <c r="G335"/>
  <c r="H334"/>
  <c r="G298"/>
  <c r="H297"/>
  <c r="G263"/>
  <c r="H262"/>
  <c r="H233"/>
  <c r="G234"/>
  <c r="G207"/>
  <c r="H206"/>
  <c r="G372" l="1"/>
  <c r="H371"/>
  <c r="H335"/>
  <c r="G336"/>
  <c r="G299"/>
  <c r="H298"/>
  <c r="G264"/>
  <c r="H263"/>
  <c r="H234"/>
  <c r="G235"/>
  <c r="G208"/>
  <c r="H207"/>
  <c r="H372" l="1"/>
  <c r="G373"/>
  <c r="H336"/>
  <c r="G337"/>
  <c r="G300"/>
  <c r="H299"/>
  <c r="G265"/>
  <c r="H264"/>
  <c r="H235"/>
  <c r="G236"/>
  <c r="H208"/>
  <c r="G209"/>
  <c r="H373" l="1"/>
  <c r="G374"/>
  <c r="H337"/>
  <c r="G338"/>
  <c r="H300"/>
  <c r="G301"/>
  <c r="G266"/>
  <c r="H265"/>
  <c r="H236"/>
  <c r="G241"/>
  <c r="G237"/>
  <c r="H209"/>
  <c r="G210"/>
  <c r="H374" l="1"/>
  <c r="G385"/>
  <c r="G375"/>
  <c r="H338"/>
  <c r="G349"/>
  <c r="G339"/>
  <c r="H301"/>
  <c r="G302"/>
  <c r="G277"/>
  <c r="G267"/>
  <c r="H266"/>
  <c r="H237"/>
  <c r="G238"/>
  <c r="H241"/>
  <c r="G242"/>
  <c r="H210"/>
  <c r="G211"/>
  <c r="H375" l="1"/>
  <c r="G376"/>
  <c r="H385"/>
  <c r="G386"/>
  <c r="H339"/>
  <c r="G340"/>
  <c r="H349"/>
  <c r="G350"/>
  <c r="H302"/>
  <c r="G313"/>
  <c r="G303"/>
  <c r="G278"/>
  <c r="H277"/>
  <c r="G268"/>
  <c r="H267"/>
  <c r="H242"/>
  <c r="G243"/>
  <c r="H238"/>
  <c r="G239"/>
  <c r="H211"/>
  <c r="G212"/>
  <c r="H386" l="1"/>
  <c r="G387"/>
  <c r="H376"/>
  <c r="G377"/>
  <c r="H350"/>
  <c r="G351"/>
  <c r="H340"/>
  <c r="G341"/>
  <c r="H303"/>
  <c r="G304"/>
  <c r="H313"/>
  <c r="H515" s="1"/>
  <c r="H516" s="1"/>
  <c r="G515"/>
  <c r="G516" s="1"/>
  <c r="G314"/>
  <c r="G269"/>
  <c r="H268"/>
  <c r="G279"/>
  <c r="H278"/>
  <c r="H239"/>
  <c r="G240"/>
  <c r="H240" s="1"/>
  <c r="H243"/>
  <c r="G244"/>
  <c r="H212"/>
  <c r="G213"/>
  <c r="H377" l="1"/>
  <c r="G378"/>
  <c r="H387"/>
  <c r="G388"/>
  <c r="H341"/>
  <c r="G342"/>
  <c r="H351"/>
  <c r="G352"/>
  <c r="H314"/>
  <c r="G315"/>
  <c r="H304"/>
  <c r="G305"/>
  <c r="G280"/>
  <c r="H279"/>
  <c r="G270"/>
  <c r="H269"/>
  <c r="G245"/>
  <c r="H244"/>
  <c r="H213"/>
  <c r="G214"/>
  <c r="G389" l="1"/>
  <c r="H388"/>
  <c r="H378"/>
  <c r="H379" s="1"/>
  <c r="H380" s="1"/>
  <c r="H381" s="1"/>
  <c r="H382" s="1"/>
  <c r="H383" s="1"/>
  <c r="H384" s="1"/>
  <c r="G379"/>
  <c r="G380" s="1"/>
  <c r="G381" s="1"/>
  <c r="G382" s="1"/>
  <c r="G383" s="1"/>
  <c r="G384" s="1"/>
  <c r="G353"/>
  <c r="H352"/>
  <c r="H342"/>
  <c r="H343" s="1"/>
  <c r="H344" s="1"/>
  <c r="H345" s="1"/>
  <c r="H346" s="1"/>
  <c r="H347" s="1"/>
  <c r="H348" s="1"/>
  <c r="G343"/>
  <c r="G344" s="1"/>
  <c r="G345" s="1"/>
  <c r="G346" s="1"/>
  <c r="G347" s="1"/>
  <c r="G348" s="1"/>
  <c r="H305"/>
  <c r="G306"/>
  <c r="H315"/>
  <c r="G316"/>
  <c r="G271"/>
  <c r="G272" s="1"/>
  <c r="G273" s="1"/>
  <c r="G274" s="1"/>
  <c r="G275" s="1"/>
  <c r="G276" s="1"/>
  <c r="H270"/>
  <c r="H271" s="1"/>
  <c r="H272" s="1"/>
  <c r="H273" s="1"/>
  <c r="H274" s="1"/>
  <c r="H275" s="1"/>
  <c r="H276" s="1"/>
  <c r="G281"/>
  <c r="H280"/>
  <c r="G246"/>
  <c r="H246" s="1"/>
  <c r="H245"/>
  <c r="G215"/>
  <c r="H214"/>
  <c r="G390" l="1"/>
  <c r="H390" s="1"/>
  <c r="H389"/>
  <c r="G354"/>
  <c r="H354" s="1"/>
  <c r="H353"/>
  <c r="G317"/>
  <c r="H316"/>
  <c r="H306"/>
  <c r="H307" s="1"/>
  <c r="H308" s="1"/>
  <c r="H309" s="1"/>
  <c r="H310" s="1"/>
  <c r="H311" s="1"/>
  <c r="H312" s="1"/>
  <c r="G307"/>
  <c r="G308" s="1"/>
  <c r="G309" s="1"/>
  <c r="G310" s="1"/>
  <c r="G311" s="1"/>
  <c r="G312" s="1"/>
  <c r="H281"/>
  <c r="G282"/>
  <c r="G216"/>
  <c r="H216" s="1"/>
  <c r="H215"/>
  <c r="G318" l="1"/>
  <c r="H317"/>
  <c r="H282"/>
  <c r="G514" l="1"/>
  <c r="H318"/>
  <c r="H514" s="1"/>
</calcChain>
</file>

<file path=xl/sharedStrings.xml><?xml version="1.0" encoding="utf-8"?>
<sst xmlns="http://schemas.openxmlformats.org/spreadsheetml/2006/main" count="4419" uniqueCount="915">
  <si>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</si>
  <si>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</si>
  <si>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</si>
  <si>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</si>
  <si>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</si>
  <si>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</si>
  <si>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</si>
  <si>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</si>
  <si>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</si>
  <si>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</si>
  <si>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</si>
  <si>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</si>
  <si>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</si>
  <si>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</si>
  <si>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</si>
  <si>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</si>
  <si>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</si>
  <si>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</si>
  <si>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</si>
  <si>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</si>
  <si>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</si>
  <si>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</si>
  <si>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</si>
  <si>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</si>
  <si>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</si>
  <si>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</si>
  <si>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</si>
  <si>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</si>
  <si>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</si>
  <si>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</si>
  <si>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</si>
  <si>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</si>
  <si>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</si>
  <si>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</si>
  <si>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</si>
  <si>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</si>
  <si>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Доля детей, привлекаемых к участию в творческих  мероприятиях, от общего числа детей</t>
  </si>
  <si>
    <t>2.2.</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</si>
  <si>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</si>
  <si>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</si>
  <si>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</si>
  <si>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</si>
  <si>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t>
  </si>
  <si>
    <t>В местном бюджете финансирование ФОТ не предусмотрено</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</si>
  <si>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</si>
  <si>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</si>
  <si>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3.3.</t>
  </si>
  <si>
    <t>1 полугодие 2015</t>
  </si>
  <si>
    <t>18.3.</t>
  </si>
  <si>
    <t>доля детей составила 13% при плане 8,1%</t>
  </si>
  <si>
    <t>6.2.</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</si>
  <si>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</si>
  <si>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</si>
  <si>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6.3.</t>
  </si>
  <si>
    <t>9 месяцев 2015 г.</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</si>
  <si>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</si>
  <si>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</si>
  <si>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</si>
  <si>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</si>
  <si>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</si>
  <si>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</si>
  <si>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</si>
  <si>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</si>
  <si>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</si>
  <si>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</si>
  <si>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</si>
  <si>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</si>
  <si>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</si>
  <si>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</si>
  <si>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</si>
  <si>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</si>
  <si>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</si>
  <si>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</si>
  <si>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</si>
  <si>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</si>
  <si>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6.4.</t>
  </si>
  <si>
    <t>2015 г.</t>
  </si>
  <si>
    <t>доля детей составила 11% при плане 8,1%</t>
  </si>
  <si>
    <t>3.6.</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</si>
  <si>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</si>
  <si>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</si>
  <si>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</si>
  <si>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</si>
  <si>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</si>
  <si>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</si>
  <si>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</si>
  <si>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r>
      <t>Отношение средней заработной платы работников</t>
    </r>
    <r>
      <rPr>
        <b/>
        <u/>
        <sz val="11"/>
        <rFont val="Calibri"/>
        <family val="2"/>
        <charset val="204"/>
      </rPr>
      <t xml:space="preserve"> </t>
    </r>
    <r>
      <rPr>
        <sz val="11"/>
        <rFont val="Calibri"/>
        <family val="2"/>
        <charset val="204"/>
      </rPr>
      <t>учреждений культуры</t>
    </r>
    <r>
      <rPr>
        <b/>
        <u/>
        <sz val="11"/>
        <rFont val="Calibri"/>
        <family val="2"/>
        <charset val="204"/>
      </rPr>
      <t xml:space="preserve"> </t>
    </r>
    <r>
      <rPr>
        <sz val="11"/>
        <rFont val="Calibri"/>
        <family val="2"/>
        <charset val="204"/>
      </rPr>
      <t>к средней заработной плате в регионе</t>
    </r>
  </si>
  <si>
    <t>*</t>
  </si>
  <si>
    <t>2.6.</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</si>
  <si>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</si>
  <si>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 г.</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</si>
  <si>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</si>
  <si>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</si>
  <si>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1 полугодие 2016 г.</t>
  </si>
  <si>
    <t>18.6.</t>
  </si>
  <si>
    <t>2.7.</t>
  </si>
  <si>
    <t>3.7.</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</si>
  <si>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rFont val="Calibri"/>
        <family val="2"/>
        <charset val="204"/>
      </rPr>
      <t>×</t>
    </r>
    <r>
      <rPr>
        <sz val="7.7"/>
        <rFont val="Calibri"/>
        <family val="2"/>
        <charset val="204"/>
      </rPr>
      <t xml:space="preserve"> </t>
    </r>
    <r>
      <rPr>
        <sz val="10"/>
        <rFont val="Calibri"/>
        <family val="2"/>
        <charset val="204"/>
      </rPr>
      <t xml:space="preserve">100 </t>
    </r>
    <r>
      <rPr>
        <sz val="7.7"/>
        <rFont val="Calibri"/>
        <family val="2"/>
        <charset val="204"/>
      </rPr>
      <t xml:space="preserve">= </t>
    </r>
    <r>
      <rPr>
        <sz val="10"/>
        <rFont val="Calibri"/>
        <family val="2"/>
        <charset val="204"/>
      </rPr>
      <t>118,6</t>
    </r>
    <r>
      <rPr>
        <sz val="7.7"/>
        <rFont val="Calibri"/>
        <family val="2"/>
        <charset val="204"/>
      </rPr>
      <t xml:space="preserve"> </t>
    </r>
    <r>
      <rPr>
        <sz val="1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</si>
  <si>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</si>
  <si>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</si>
  <si>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</si>
  <si>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</si>
  <si>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Показатели мониторятся 2 раза в год, по полугодиям</t>
  </si>
  <si>
    <t>Доля детей составила 4,1% при плане 8,2%</t>
  </si>
  <si>
    <t>1 полугодие  2016 г.</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</si>
  <si>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</si>
  <si>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</si>
  <si>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</si>
  <si>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</si>
  <si>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</si>
  <si>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</si>
  <si>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</si>
  <si>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</si>
  <si>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</si>
  <si>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</si>
  <si>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</si>
  <si>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</si>
  <si>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</si>
  <si>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</si>
  <si>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</si>
  <si>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</si>
  <si>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</si>
  <si>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</si>
  <si>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</si>
  <si>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</si>
  <si>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</si>
  <si>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</si>
  <si>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3.8.</t>
  </si>
  <si>
    <t>2.8.</t>
  </si>
  <si>
    <t>4.7.</t>
  </si>
  <si>
    <t>Плановое финансирование из консолидированного бюджета Вологодской области указано на 2016 год, факт указан за 9 месяцев 2016 года.</t>
  </si>
  <si>
    <t>2.9.</t>
  </si>
  <si>
    <t>3.9.</t>
  </si>
  <si>
    <t>4.8.</t>
  </si>
  <si>
    <t>Плановое финансирование из консолидированного бюджета Вологодской области указано на 2016 год, факт указан за  2016 год.</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</si>
  <si>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</si>
  <si>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По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112,0 %.</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</si>
  <si>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</si>
  <si>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</si>
  <si>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</si>
  <si>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</si>
  <si>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3.10.</t>
  </si>
  <si>
    <t>В связи с тем, что по состоянию на 10.04.2017 года отсутствует информация о размере средней заработной платы в сфере общего образования в регионе за 1 квартал 2017 года, данный показатель рассчитан по отношению к средней заработной плате в сфере общего образования в регионе за 2016 год: 24502,24/23433,0 * 100% = 104,6 %.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</si>
  <si>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4.9.</t>
  </si>
  <si>
    <t>Плановое финансирование из консолидированного бюджета Вологодской области указано на 1 квартал 2017 года, факт указан за  1 квартал 2017 года.</t>
  </si>
  <si>
    <t>В связи с тем, что по состоянию на 10.04.2017 года отсутствует информация о размере средней заработной платы учителей в регионе за 1 квартал 2017 года, данный показатель рассчитан по отношению к средней заработной плате учителей в регионе за 2016 год:  24471,54/26182,67*100% = 93,5 % (27560,7 * 95%/100 = 26182,67).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</si>
  <si>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1 полугодие 2017 г.</t>
  </si>
  <si>
    <t>4.10.</t>
  </si>
  <si>
    <t>2.11.</t>
  </si>
  <si>
    <t>3.11.</t>
  </si>
  <si>
    <t>Плановое финансирование из консолидированного бюджета Вологодской области указано на 1 полугодие 2017 года, факт указан за  1 полугодие 2017 года.</t>
  </si>
  <si>
    <t>Плановое финансирование из консолидированного бюджета Вологодской области указано на 1полугодие 2017 года, факт указан за  1 полугодие 2017 года.</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</si>
  <si>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127,5 %.</t>
  </si>
  <si>
    <t>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</si>
  <si>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</si>
  <si>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 составило 97,4%.</t>
  </si>
  <si>
    <t>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</si>
  <si>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</si>
  <si>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работников соответствующей категории составило 84%.</t>
  </si>
  <si>
    <t>9 месяцев 2017 г.</t>
  </si>
  <si>
    <t>3.12.</t>
  </si>
  <si>
    <t>2.12.</t>
  </si>
  <si>
    <t>4.11.</t>
  </si>
  <si>
    <t>Плановое финансирование из консолидированного бюджета Вологодской области указано за 9 месяцев 2017 года, факт указан за  9 месяцев 2017 года.</t>
  </si>
  <si>
    <t>По официальным  данным  государственного статистического наблюдения за 9 месяцев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102,5 %.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</si>
  <si>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103,5 %.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</si>
  <si>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93 %.</t>
  </si>
  <si>
    <t>2.13.</t>
  </si>
  <si>
    <t>Плановое финансирование из консолидированного бюджета Вологодской области указано за 12 месяцев 2017 года, факт указан за  12 месяцев 2017 года.</t>
  </si>
  <si>
    <t>3.13.</t>
  </si>
  <si>
    <t>4.12.</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</si>
  <si>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4550 сертификатов).</t>
  </si>
  <si>
    <t>2.14.</t>
  </si>
  <si>
    <t>Плановое финансирование из консолидированного бюджета Вологодской области указано за 1 квартал  2018 года, факт указан за  1 квартал 2018 года.</t>
  </si>
  <si>
    <t>3.14.</t>
  </si>
  <si>
    <t>Плановое финансирование из консолидированного бюджета Вологодской области указано за 1 квартал 2018 года, факт указан за  1 квартал  2018 года.</t>
  </si>
  <si>
    <t>4.13.</t>
  </si>
  <si>
    <t>По официальнм данным  государственного статистического наблюдения за 2017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103,0 %.</t>
  </si>
  <si>
    <t>По официальнм данным  государственного статистического наблюдения за  2017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104,9 %.</t>
  </si>
  <si>
    <t>По официальнм данным  государственного статистического наблюдения за  2017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98,4 %.</t>
  </si>
  <si>
    <t>2.15.</t>
  </si>
  <si>
    <t>3.15.</t>
  </si>
  <si>
    <t>4.14.</t>
  </si>
  <si>
    <t>2.16.</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</si>
  <si>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</si>
  <si>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</si>
  <si>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3.16.</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</si>
  <si>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</si>
  <si>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</si>
  <si>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7170 сертификатов).</t>
  </si>
  <si>
    <t>8 месяцев 2018 года</t>
  </si>
  <si>
    <t>2.17.</t>
  </si>
  <si>
    <t>3.17.</t>
  </si>
  <si>
    <t>4.15.</t>
  </si>
  <si>
    <t>6.7.</t>
  </si>
  <si>
    <t>8 месяцев 2018 г.</t>
  </si>
  <si>
    <t>08.</t>
  </si>
  <si>
    <t>01.</t>
  </si>
  <si>
    <t>0220100000.</t>
  </si>
  <si>
    <t>х</t>
  </si>
  <si>
    <t>0230100000.</t>
  </si>
  <si>
    <t>0210200000.</t>
  </si>
  <si>
    <t>0210300000.</t>
  </si>
  <si>
    <t>0210400000.</t>
  </si>
  <si>
    <t>0210600000.</t>
  </si>
  <si>
    <t>0210700000.</t>
  </si>
  <si>
    <t>0210800000.</t>
  </si>
  <si>
    <t>0230600000.</t>
  </si>
  <si>
    <t>0230400000.</t>
  </si>
  <si>
    <t>6.8.</t>
  </si>
  <si>
    <t>6.9.</t>
  </si>
  <si>
    <t>6.10.</t>
  </si>
  <si>
    <t>6.11.</t>
  </si>
  <si>
    <t>6.12.</t>
  </si>
  <si>
    <t>6.13.</t>
  </si>
  <si>
    <t>6.14.</t>
  </si>
  <si>
    <t>6.15.</t>
  </si>
  <si>
    <t>6.16.</t>
  </si>
  <si>
    <t>6.17.</t>
  </si>
  <si>
    <t>6.18.</t>
  </si>
  <si>
    <t>6.19.</t>
  </si>
  <si>
    <t>6.20.</t>
  </si>
  <si>
    <t>6.21.</t>
  </si>
  <si>
    <t>6.22.</t>
  </si>
  <si>
    <t>6.23.</t>
  </si>
  <si>
    <t>6.24.</t>
  </si>
  <si>
    <t>6.25.</t>
  </si>
  <si>
    <t>6.26.</t>
  </si>
  <si>
    <t>6.27.</t>
  </si>
  <si>
    <t>Доля детей составила 9% при плане 8,2%</t>
  </si>
  <si>
    <t>Плановое финансирование из консолидированного бюджета Вологодской области указано за 8 месяцев 2018 года, факт указан за  8 месяцев 2018 года.</t>
  </si>
  <si>
    <t>Плановое финансирование из консолидированного бюджета Вологодской области указано за 8 месяцев  2018 года, факт указан за 8 месяцев 2018 года.</t>
  </si>
  <si>
    <t>2.18.</t>
  </si>
  <si>
    <t>3.18.</t>
  </si>
  <si>
    <t>4.16.</t>
  </si>
  <si>
    <t>6.28.</t>
  </si>
  <si>
    <t>9 месяцев 2018 г.</t>
  </si>
  <si>
    <t>6.29.</t>
  </si>
  <si>
    <t xml:space="preserve">*-За 9 месяцев 2018 г. заработная плата составила 30 062,70 руб.,т.е. 101,8 % от прогнозной среднемесячной зарплаты по ПСЭР области - 29 543 руб. </t>
  </si>
  <si>
    <t xml:space="preserve"> Отклонение за счет внебюджетных источников- в связи с отсутствием реального поступления финансовых средств </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</si>
  <si>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</si>
  <si>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</si>
  <si>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</si>
  <si>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</si>
  <si>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</si>
  <si>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</si>
  <si>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</si>
  <si>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</si>
  <si>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</si>
  <si>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</si>
  <si>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</si>
  <si>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2.19.</t>
  </si>
  <si>
    <t>4.17.</t>
  </si>
  <si>
    <t xml:space="preserve">*-За 10 месяцев 2018 г. заработная плата составила 30 245,38 руб.,т.е. 96,4 % от прогнозной среднемесячной зарплаты по ПСЭР области - 31 378,00 руб. </t>
  </si>
  <si>
    <t>10 месяцев 2018 г.</t>
  </si>
  <si>
    <t>Плановое финансирование из консолидированного бюджета Вологодской области указано за 9 месяцев  2018 года, факт указан за 9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</si>
  <si>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</si>
  <si>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</si>
  <si>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9 месяцев 2018 года, факт указан за  9 месяцев 2018 года.</t>
  </si>
  <si>
    <t xml:space="preserve">*-За 11 месяцев 2018 г. заработная плата составила 30 512,99 руб.,т.е. 97,2 % от прогнозной среднемесячной зарплаты по ПСЭР области -31 378,00 руб. </t>
  </si>
  <si>
    <t>11 месяцев 2018 г.</t>
  </si>
  <si>
    <t>4.18.</t>
  </si>
  <si>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</si>
  <si>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</si>
  <si>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</si>
  <si>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</si>
  <si>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4.19.</t>
  </si>
  <si>
    <t xml:space="preserve">*-За 12 месяцев 2018 г. заработная плата составила 32 017,46 руб.,т.е. 102,04 % от прогнозной среднемесячной зарплаты по ПСЭР области - 31 378,00 руб. </t>
  </si>
  <si>
    <t>4.20.</t>
  </si>
  <si>
    <t>Январь 2019 г.</t>
  </si>
  <si>
    <t>январь 2019 г.</t>
  </si>
  <si>
    <t>611, 621</t>
  </si>
  <si>
    <t>Плановое финансирование из консолидированного бюджета Вологодской области указано за январь  2019 года, факт указан за январь 2019 года.</t>
  </si>
  <si>
    <t>Плановое финансирование из консолидированного бюджета Вологодской области указано за январь 2019 года, факт указан за  январь 2019 года.</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</si>
  <si>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Реализован эксперимент по персонифицированному финансированию дополнительного образования детей (выдано 7170 сертификатов).</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</si>
  <si>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</si>
  <si>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Отклонение плановых назначений 1 квартала 2018 года от исполненых, связано с уменьшением стимулирующих выплат по учреждениям дополнительного образования, подведомственным Комитету по физической культуре и спорту. </t>
  </si>
  <si>
    <t xml:space="preserve">Отклонение плановых назначений за 1 полугодие 2018 года от исполненных связано с уменьшением стимулирующих выплат по учреждениям. </t>
  </si>
  <si>
    <t xml:space="preserve">Отклонение плановых назначений 8 месяцев 2018 года от исполненых, связано с уменьшением стимулирующих выплат по учреждениям. </t>
  </si>
  <si>
    <t xml:space="preserve">Отклонение плановых назначений за 9 месяцев 2018 года от исполненных связано с уменьшением стимулирующих выплат по учреждениям.  </t>
  </si>
  <si>
    <t xml:space="preserve">Отклонение плановых назначений за 10 месяцев 2018 года от исполненных связано с уменьшением стимулирующих выплат по учреждениям. </t>
  </si>
  <si>
    <t>Отклонение плановых назначений за 11 месяцев 2018 года от исполненных связано с уменьшением стимулирующих выплат по учреждениям.</t>
  </si>
  <si>
    <t>Отклонение плановых назначений за 12 месяцев 2018 года от исполненных связано с уменьшением стимулирующих выплат по учреждениям. Изменение суммы финансирования связано с внесением изменений в кассовые расходы.</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</si>
  <si>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</si>
  <si>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 При формировании проекта городского бюджета на 2017 год, в рамках работы по организации и обеспечению подготовки спортивного резерва, планировалось трудоустройство спортсменов старше 18 лет. Впоследствии количество спортсменов оказалось отличным от планового. В связи с вышеизложенным подготовлено обращение для перераспределения бюджетных ассигнований и лимитов бюджетных обязательств при ближайшей корректировке городского бюджета.   </t>
  </si>
  <si>
    <t xml:space="preserve">Указано плановое значение объема финансирования фонда оплаты труда педагогических работников за счет средств местного бюджета на  2017 год.  Фактическое значение указано за  2017 год.  </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</si>
  <si>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2017 года.  Фактическое значение указано за 1 полугодие 2017 года.  </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</si>
  <si>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2017 года.  Фактическое значение указано за 1 квартал  2017 года.  </t>
  </si>
  <si>
    <t>плановый показатель - 8,6%</t>
  </si>
  <si>
    <t>Финансирование заработной платы педагогических работников учреждений дополнительного образования осуществляется за счет средств городского бюджета.</t>
  </si>
  <si>
    <t xml:space="preserve"> 2016 г.</t>
  </si>
  <si>
    <t>2017 г.</t>
  </si>
  <si>
    <t>1 квартал 2018 г.</t>
  </si>
  <si>
    <t>1 полугодие 2018 г.</t>
  </si>
  <si>
    <t>7 месяцев 2018 г.</t>
  </si>
  <si>
    <t>1 полугодие 2015 г.</t>
  </si>
  <si>
    <t>1 квартал 2014 г.</t>
  </si>
  <si>
    <t>1 полугодие 2014 г.</t>
  </si>
  <si>
    <t>2014 г.</t>
  </si>
  <si>
    <t>2013 г.</t>
  </si>
  <si>
    <t>1 поугодие 2018 г.</t>
  </si>
  <si>
    <t xml:space="preserve"> 2018 г.</t>
  </si>
  <si>
    <t>9 месяцев  2015 г.</t>
  </si>
  <si>
    <t>9 месяцев 2014 г.</t>
  </si>
  <si>
    <t>1.2.</t>
  </si>
  <si>
    <t>1.3.</t>
  </si>
  <si>
    <t>1.4.</t>
  </si>
  <si>
    <t>1.5.</t>
  </si>
  <si>
    <t>1.6.</t>
  </si>
  <si>
    <t>1.7.</t>
  </si>
  <si>
    <t>1.8.</t>
  </si>
  <si>
    <t>1.9.</t>
  </si>
  <si>
    <t>1.10.</t>
  </si>
  <si>
    <t>1.11.</t>
  </si>
  <si>
    <t>1.12.</t>
  </si>
  <si>
    <t>1.13.</t>
  </si>
  <si>
    <t>1.14.</t>
  </si>
  <si>
    <t>1.15.</t>
  </si>
  <si>
    <t>1.16.</t>
  </si>
  <si>
    <t>1.17.</t>
  </si>
  <si>
    <t>1.18.</t>
  </si>
  <si>
    <t>1.19.</t>
  </si>
  <si>
    <t>1.20.</t>
  </si>
  <si>
    <t>1.21.</t>
  </si>
  <si>
    <t>1.22.</t>
  </si>
  <si>
    <t>3.1.</t>
  </si>
  <si>
    <t>3.2.</t>
  </si>
  <si>
    <t>4.1.</t>
  </si>
  <si>
    <t>4.2.</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</si>
  <si>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</si>
  <si>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</si>
  <si>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</si>
  <si>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</si>
  <si>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</si>
  <si>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</si>
  <si>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</si>
  <si>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</si>
  <si>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</si>
  <si>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</si>
  <si>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</si>
  <si>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</si>
  <si>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</si>
  <si>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</si>
  <si>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</si>
  <si>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</si>
  <si>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</si>
  <si>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</si>
  <si>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</si>
  <si>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</si>
  <si>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</si>
  <si>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</si>
  <si>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</si>
  <si>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</si>
  <si>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</si>
  <si>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</si>
  <si>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</si>
  <si>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</si>
  <si>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</si>
  <si>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</si>
  <si>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</si>
  <si>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</si>
  <si>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</si>
  <si>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</si>
  <si>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</si>
  <si>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</si>
  <si>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</si>
  <si>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</si>
  <si>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</si>
  <si>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</si>
  <si>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</si>
  <si>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</si>
  <si>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</si>
  <si>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</si>
  <si>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</si>
  <si>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</si>
  <si>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</si>
  <si>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</si>
  <si>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</si>
  <si>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</si>
  <si>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</si>
  <si>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</si>
  <si>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</si>
  <si>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</si>
  <si>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</si>
  <si>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</si>
  <si>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</si>
  <si>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</si>
  <si>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</si>
  <si>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</si>
  <si>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</si>
  <si>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</si>
  <si>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</si>
  <si>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</si>
  <si>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</si>
  <si>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</si>
  <si>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</si>
  <si>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</si>
  <si>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</si>
  <si>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</si>
  <si>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</si>
  <si>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</si>
  <si>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</si>
  <si>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</si>
  <si>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</si>
  <si>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</si>
  <si>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5.1.</t>
  </si>
  <si>
    <t>5.2.</t>
  </si>
  <si>
    <t>5.3.</t>
  </si>
  <si>
    <t>5.4.</t>
  </si>
  <si>
    <t>5.5.</t>
  </si>
  <si>
    <t>5.6.</t>
  </si>
  <si>
    <t>5.7.</t>
  </si>
  <si>
    <t>5.8.</t>
  </si>
  <si>
    <t>5.9.</t>
  </si>
  <si>
    <t>5.10.</t>
  </si>
  <si>
    <t>5.11.</t>
  </si>
  <si>
    <t>6.1.</t>
  </si>
  <si>
    <t>6.6.</t>
  </si>
  <si>
    <t>Данный показатель рассчитывается по итогам года</t>
  </si>
  <si>
    <t>1.23.</t>
  </si>
  <si>
    <t>Январь - февраль 2019 г.</t>
  </si>
  <si>
    <t>2.20.</t>
  </si>
  <si>
    <t>3.19.</t>
  </si>
  <si>
    <t>4.97.</t>
  </si>
  <si>
    <t>6.30.</t>
  </si>
  <si>
    <t>4.98.</t>
  </si>
  <si>
    <t>4.99.</t>
  </si>
  <si>
    <t xml:space="preserve">*-За январь 2019 г. заработная плата составила 31 595,57 руб.,т.е. 95,3 % от прогнозной среднемесячной зарплаты по ПСЭР области - 33 167,00 руб. </t>
  </si>
  <si>
    <t>2019 г.</t>
  </si>
  <si>
    <t>0220100110.</t>
  </si>
  <si>
    <t>0230100110.</t>
  </si>
  <si>
    <t>0210200110.</t>
  </si>
  <si>
    <t>0210300110.</t>
  </si>
  <si>
    <t>0210400110.</t>
  </si>
  <si>
    <t>0210600110.</t>
  </si>
  <si>
    <t>0210700110.</t>
  </si>
  <si>
    <t>0210800110.</t>
  </si>
  <si>
    <t>0230400110.</t>
  </si>
  <si>
    <t>02102S1650.</t>
  </si>
  <si>
    <t>02201S1650.</t>
  </si>
  <si>
    <t>02301S1650.</t>
  </si>
  <si>
    <t>02304S1650.</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</si>
  <si>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</si>
  <si>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</si>
  <si>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</si>
  <si>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</si>
  <si>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</si>
  <si>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</si>
  <si>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</si>
  <si>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</si>
  <si>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</si>
  <si>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</si>
  <si>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</si>
  <si>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</si>
  <si>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</si>
  <si>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</si>
  <si>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</si>
  <si>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</si>
  <si>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</si>
  <si>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</si>
  <si>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</si>
  <si>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</si>
  <si>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</si>
  <si>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</si>
  <si>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</si>
  <si>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</si>
  <si>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</si>
  <si>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</si>
  <si>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</si>
  <si>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</si>
  <si>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</si>
  <si>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</si>
  <si>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</si>
  <si>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Январь - февраль  2019 г.</t>
  </si>
  <si>
    <t>Плановое финансирование из консолидированного бюджета Вологодской области указано за январь -февраль  2019 года, факт указан за январь - февраль 2019 года.</t>
  </si>
  <si>
    <t>Плановое финансирование из консолидированного бюджета Вологодской области указано за январь - февраль 2019 года, факт указан за  январь - февраль 2019 года.</t>
  </si>
  <si>
    <t>0130100110        01301S1650                 0220200110        0220300110               02202S1650              02203S1650</t>
  </si>
  <si>
    <t xml:space="preserve">0130100110        01301S1650                 0220200000        0220300000               02202S1650              </t>
  </si>
  <si>
    <t xml:space="preserve">*-За январь-февраль 2019 г. заработная плата составила 31 006,65 руб.,т.е. 93,5 % от прогнозной среднемесячной зарплаты по ПСЭР области - 33 167,00 руб. </t>
  </si>
  <si>
    <t>02103S1650.</t>
  </si>
  <si>
    <t>02104S1650.</t>
  </si>
  <si>
    <t>январь-февраль       2019 г.</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</si>
  <si>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</si>
  <si>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</si>
  <si>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</si>
  <si>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</si>
  <si>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</si>
  <si>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</si>
  <si>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</si>
  <si>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</si>
  <si>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</si>
  <si>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</si>
  <si>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</si>
  <si>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</si>
  <si>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</si>
  <si>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</si>
  <si>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</si>
  <si>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</si>
  <si>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</si>
  <si>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</si>
  <si>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</si>
  <si>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</si>
  <si>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</si>
  <si>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</si>
  <si>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</si>
  <si>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</si>
  <si>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</si>
  <si>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</si>
  <si>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</si>
  <si>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</si>
  <si>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</si>
  <si>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</si>
  <si>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1.24.</t>
  </si>
  <si>
    <t>1 квартал 2019 г.</t>
  </si>
  <si>
    <t>Плановое финансирование из консолидированного бюджета Вологодской области указано за 1 квартал 2019 года, факт указан за 1 квартал 2019 года.</t>
  </si>
  <si>
    <t>2.21.</t>
  </si>
  <si>
    <t>Плановое финансирование из консолидированного бюджета Вологодской области указано за 1 квартал 2019 года, факт указан за  1 квартал 2019 года.</t>
  </si>
  <si>
    <t>3.20.</t>
  </si>
  <si>
    <t xml:space="preserve">*-За 1 квартал 2019 г. заработная плата составила 31 389,10 руб.,т.е. 94,6 % от прогнозной среднемесячной зарплаты по ПСЭР области - 33 167,00 руб. </t>
  </si>
  <si>
    <t>02106S1650.</t>
  </si>
  <si>
    <t>02107S1650.</t>
  </si>
  <si>
    <t>02108S1650.</t>
  </si>
  <si>
    <t>данный показатель рассчитывается по итогам года</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</si>
  <si>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</si>
  <si>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</si>
  <si>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</si>
  <si>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</si>
  <si>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</si>
  <si>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</si>
  <si>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</si>
  <si>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</si>
  <si>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</si>
  <si>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</si>
  <si>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</si>
  <si>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</si>
  <si>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</si>
  <si>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</si>
  <si>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</si>
  <si>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</si>
  <si>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</si>
  <si>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</si>
  <si>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</si>
  <si>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</si>
  <si>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</si>
  <si>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</si>
  <si>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</si>
  <si>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</si>
  <si>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</si>
  <si>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</si>
  <si>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</si>
  <si>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</si>
  <si>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</si>
  <si>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</si>
  <si>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</si>
  <si>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</si>
  <si>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</si>
  <si>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</si>
  <si>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</si>
  <si>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</si>
  <si>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</si>
  <si>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6.31.</t>
  </si>
  <si>
    <t>1.25.</t>
  </si>
  <si>
    <t>2.22.</t>
  </si>
  <si>
    <t>январь - апрель 2019 г.</t>
  </si>
  <si>
    <t>3.21.</t>
  </si>
  <si>
    <t>6.32.</t>
  </si>
  <si>
    <t>4 месяца 2019 г.</t>
  </si>
  <si>
    <t>4.198.</t>
  </si>
  <si>
    <t>4.199.</t>
  </si>
  <si>
    <t>4.200.</t>
  </si>
  <si>
    <t>4.201.</t>
  </si>
  <si>
    <t>4.202.</t>
  </si>
  <si>
    <t>4.203.</t>
  </si>
  <si>
    <t>4.204.</t>
  </si>
  <si>
    <t xml:space="preserve">*-За 4 месяца 2019 г. заработная плата составила 31 681,18 руб.,т.е. 95,52 % от прогнозной среднемесячной зарплаты по ПСЭР области - 33 167,00 руб. </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</si>
  <si>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</si>
  <si>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</si>
  <si>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</si>
  <si>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</si>
  <si>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</si>
  <si>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</si>
  <si>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</si>
  <si>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</si>
  <si>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</si>
  <si>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</si>
  <si>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</si>
  <si>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</si>
  <si>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</si>
  <si>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</si>
  <si>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</si>
  <si>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</si>
  <si>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</si>
  <si>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</si>
  <si>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</si>
  <si>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</si>
  <si>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</si>
  <si>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</si>
  <si>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</si>
  <si>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</si>
  <si>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</si>
  <si>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</si>
  <si>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</si>
  <si>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</si>
  <si>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</si>
  <si>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</si>
  <si>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Плановое финансирование из консолидированного бюджета Вологодской области указано за 4 месяца 2019 года, факт указан за 4 месяца  2019 года.</t>
  </si>
  <si>
    <t>Плановое финансирование из консолидированного бюджета Вологодской области указано за 4 месяца 2019 года, факт указан за 4 месяца 2019 года.</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</si>
  <si>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</si>
  <si>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t>
    </r>
    <r>
      <rPr>
        <sz val="11"/>
        <rFont val="Calibri"/>
        <family val="2"/>
        <charset val="204"/>
      </rPr>
      <t>×</t>
    </r>
    <r>
      <rPr>
        <sz val="11"/>
        <rFont val="Calibri"/>
        <family val="2"/>
        <charset val="204"/>
        <scheme val="minor"/>
      </rPr>
      <t xml:space="preserve">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t>
    </r>
  </si>
  <si>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</si>
  <si>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27.04.2017 года отсутствует информация о размере средней заработной платы в регионе за 1 квартал 2017 года  данный показатель рассчитан по отношению к средней заработной плате в регионе за 2016 год: 27785,03/25918,5 × 100 = 107,2 %.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27785,03 рублей.</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</si>
  <si>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</si>
  <si>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</si>
  <si>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15.10.2018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30122,6/29543,0 × 100 = 102,0 %.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</si>
  <si>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</si>
  <si>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12.11.2018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30913,9/31378,0 × 100 = 98,5 %.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</si>
  <si>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</si>
  <si>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14.02.2019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33951,3/33167,0 × 100 = 102,4 %.</t>
  </si>
  <si>
    <t>В связи с тем, что по состоянию на 12.04.2019 года отсутствует информация о размере средней заработной платы в регионе за 1 квартал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33685,1/33167,0 × 100 = 101,6 %.</t>
  </si>
  <si>
    <t>В связи с тем, что по состоянию на 15.05.2019 года отсутствует информация о размере средней заработной платы в регионе за январь - апрель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33691,9/33167,0 × 100 = 101,6 %.</t>
  </si>
  <si>
    <t>Доведение размера средней заработной платы до уровня средней заработной платы  в сфере общего образования в регионе</t>
  </si>
  <si>
    <r>
      <t xml:space="preserve">В связи с тем, что по состоянию на 15.08.2018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27885,3/25936,0 </t>
    </r>
    <r>
      <rPr>
        <sz val="11"/>
        <rFont val="Calibri"/>
        <family val="2"/>
        <charset val="204"/>
      </rPr>
      <t>×</t>
    </r>
    <r>
      <rPr>
        <sz val="11"/>
        <rFont val="Calibri"/>
        <family val="2"/>
        <charset val="204"/>
        <scheme val="minor"/>
      </rPr>
      <t xml:space="preserve"> 100 = 107,5 %.</t>
    </r>
  </si>
  <si>
    <r>
      <t xml:space="preserve">В связи с тем, что по состоянию на 14.09.2018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26345,3/25936,0 </t>
    </r>
    <r>
      <rPr>
        <sz val="11"/>
        <rFont val="Calibri"/>
        <family val="2"/>
        <charset val="204"/>
      </rPr>
      <t>×</t>
    </r>
    <r>
      <rPr>
        <sz val="11"/>
        <rFont val="Calibri"/>
        <family val="2"/>
        <charset val="204"/>
        <scheme val="minor"/>
      </rPr>
      <t xml:space="preserve"> 100 = 101,6 %.</t>
    </r>
  </si>
  <si>
    <t>В связи с тем, что по состоянию на 15.10.2018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26172,1/25936,0 × 100 = 100,9 %.</t>
  </si>
  <si>
    <r>
      <t xml:space="preserve">В связи с тем, что по состоянию на 12.11.2018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27457,7/28769,0 </t>
    </r>
    <r>
      <rPr>
        <sz val="11"/>
        <rFont val="Calibri"/>
        <family val="2"/>
        <charset val="204"/>
      </rPr>
      <t>×</t>
    </r>
    <r>
      <rPr>
        <sz val="11"/>
        <rFont val="Calibri"/>
        <family val="2"/>
        <charset val="204"/>
        <scheme val="minor"/>
      </rPr>
      <t xml:space="preserve"> 100 = 95,4 %.</t>
    </r>
  </si>
  <si>
    <r>
      <t xml:space="preserve">В связи с тем, что по состоянию на 12.12.2018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28415,7/28769,0 </t>
    </r>
    <r>
      <rPr>
        <sz val="11"/>
        <rFont val="Calibri"/>
        <family val="2"/>
        <charset val="204"/>
      </rPr>
      <t>×</t>
    </r>
    <r>
      <rPr>
        <sz val="11"/>
        <rFont val="Calibri"/>
        <family val="2"/>
        <charset val="204"/>
        <scheme val="minor"/>
      </rPr>
      <t xml:space="preserve"> 100 = 98,8 %.</t>
    </r>
  </si>
  <si>
    <r>
      <t xml:space="preserve">В связи с тем, что по состоянию на 14.01.2019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29283,8/28769,0 </t>
    </r>
    <r>
      <rPr>
        <sz val="11"/>
        <rFont val="Calibri"/>
        <family val="2"/>
        <charset val="204"/>
      </rPr>
      <t>×</t>
    </r>
    <r>
      <rPr>
        <sz val="11"/>
        <rFont val="Calibri"/>
        <family val="2"/>
        <charset val="204"/>
        <scheme val="minor"/>
      </rPr>
      <t xml:space="preserve"> 100 = 101,8 %.</t>
    </r>
  </si>
  <si>
    <r>
      <t xml:space="preserve">В связи с тем, что по состоянию на 14.02.2019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29480,8/30407,0 </t>
    </r>
    <r>
      <rPr>
        <sz val="11"/>
        <rFont val="Calibri"/>
        <family val="2"/>
        <charset val="204"/>
      </rPr>
      <t>×</t>
    </r>
    <r>
      <rPr>
        <sz val="11"/>
        <rFont val="Calibri"/>
        <family val="2"/>
        <charset val="204"/>
        <scheme val="minor"/>
      </rPr>
      <t xml:space="preserve"> 100 = 97,0 %.</t>
    </r>
  </si>
  <si>
    <r>
      <t xml:space="preserve">В связи с тем, что по состоянию на 14.03.2019 года отсутствует информация о размере средней заработной платы в сфере общего образования в регионе за январь -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29335,0/30407,0 </t>
    </r>
    <r>
      <rPr>
        <sz val="11"/>
        <rFont val="Calibri"/>
        <family val="2"/>
        <charset val="204"/>
      </rPr>
      <t>×</t>
    </r>
    <r>
      <rPr>
        <sz val="11"/>
        <rFont val="Calibri"/>
        <family val="2"/>
        <charset val="204"/>
        <scheme val="minor"/>
      </rPr>
      <t xml:space="preserve"> 100 = 96,5 %.</t>
    </r>
  </si>
  <si>
    <r>
      <t xml:space="preserve">В связи с тем, что по состоянию на 15.05.2019 года отсутствует информация о размере средней заработной платы в сфере общего образования в регионе за январь - апрель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30448,4/30407,0 </t>
    </r>
    <r>
      <rPr>
        <sz val="11"/>
        <rFont val="Calibri"/>
        <family val="2"/>
        <charset val="204"/>
      </rPr>
      <t>×</t>
    </r>
    <r>
      <rPr>
        <sz val="11"/>
        <rFont val="Calibri"/>
        <family val="2"/>
        <charset val="204"/>
        <scheme val="minor"/>
      </rPr>
      <t xml:space="preserve"> 100 = 100,1 %.</t>
    </r>
  </si>
  <si>
    <t>Доведение размера средней заработной платы до уровня средней заработной платы учителей в регионе</t>
  </si>
  <si>
    <t>В связи с тем, что по состоянию на 10.07.2018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 доведенному Департаментом образования Вологодской области:  35774,1/30193,0 × 100 = 118,5%.</t>
  </si>
  <si>
    <t>В связи с тем, что по состоянию на 15.10.2018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30699,4/30193,0 × 100 = 101,7 %.</t>
  </si>
  <si>
    <r>
      <t xml:space="preserve">В связи с тем, что по состоянию на 12.11.2018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31236,3/31944,0 </t>
    </r>
    <r>
      <rPr>
        <sz val="11"/>
        <rFont val="Calibri"/>
        <family val="2"/>
        <charset val="204"/>
      </rPr>
      <t>×</t>
    </r>
    <r>
      <rPr>
        <sz val="11"/>
        <rFont val="Calibri"/>
        <family val="2"/>
        <charset val="204"/>
        <scheme val="minor"/>
      </rPr>
      <t xml:space="preserve"> 100 = 97,8 %.</t>
    </r>
  </si>
  <si>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</si>
  <si>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14.03.2019 года отсутствует информация о размере средней заработной платы учителей в регионе за январь - февраль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32978,0/33765,0 </t>
    </r>
    <r>
      <rPr>
        <sz val="11"/>
        <rFont val="Calibri"/>
        <family val="2"/>
        <charset val="204"/>
      </rPr>
      <t>×</t>
    </r>
    <r>
      <rPr>
        <sz val="11"/>
        <rFont val="Calibri"/>
        <family val="2"/>
        <charset val="204"/>
        <scheme val="minor"/>
      </rPr>
      <t xml:space="preserve"> 100 = 97,7 %.</t>
    </r>
  </si>
  <si>
    <t>В связи с тем, что по состоянию на 12.04.2019 года отсутствует информация о размере средней заработной платы учителей в регионе за 1 квартал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32581,6/33765,0 × 100 = 96,5 %.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</si>
  <si>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</si>
  <si>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Размер средней заработной платы за 1 полугодие 2015 года составил 16469 руб., норма - не ниже уровня 2014 года 15720 руб.</t>
  </si>
  <si>
    <t>В связи с тем, что по состоянию на 17.04.2018 года отсутствует информация о фактическом размере средней заработной платы в регионе  за 1 квартал 2018 года,  данный показатель рассчитан по отношению к  средней заработной плате в регионе за  2017 год: 29826,9/27897,2 × 100 = 107,0 %.</t>
  </si>
  <si>
    <t>В связи с тем, что по состоянию на 10.07.2018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37893,4/29543,0 × 100 = 128,3 %.</t>
  </si>
  <si>
    <r>
      <t xml:space="preserve">В связи с тем, что по состоянию на 15.08.2018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32737,4/29543,0 </t>
    </r>
    <r>
      <rPr>
        <sz val="11"/>
        <rFont val="Calibri"/>
        <family val="2"/>
        <charset val="204"/>
      </rPr>
      <t>×</t>
    </r>
    <r>
      <rPr>
        <sz val="11"/>
        <rFont val="Calibri"/>
        <family val="2"/>
        <charset val="204"/>
        <scheme val="minor"/>
      </rPr>
      <t xml:space="preserve"> 100 = 110,8 %.</t>
    </r>
  </si>
  <si>
    <r>
      <t xml:space="preserve">В связи с тем, что по состоянию на 14.09.2018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30299,4/29543,0 </t>
    </r>
    <r>
      <rPr>
        <sz val="11"/>
        <rFont val="Calibri"/>
        <family val="2"/>
        <charset val="204"/>
      </rPr>
      <t>×</t>
    </r>
    <r>
      <rPr>
        <sz val="11"/>
        <rFont val="Calibri"/>
        <family val="2"/>
        <charset val="204"/>
        <scheme val="minor"/>
      </rPr>
      <t xml:space="preserve"> 100 = 102,6 %.</t>
    </r>
  </si>
  <si>
    <t>В связи с тем, что по состоянию на 12.12.2018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31399,4/31378,0 × 100 = 100,1 %.</t>
  </si>
  <si>
    <t>В связи с тем, что по состоянию на 14.01.2019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31378,8/31378,0 × 100 = 100 %.</t>
  </si>
  <si>
    <t>В связи с тем, что по состоянию на 14.03.2019 года отсутствует информация о размере средней заработной платы в регионе за январь -февраль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33134,1/33167,0 × 100 = 99,9 %.</t>
  </si>
  <si>
    <t>В связи с тем, что по состоянию на 17.04.2018 года отсутствует информация о фактическом размере средней заработной платы в сфере общего образования в регионе за  1 квартал 2018 года,  данный показатель рассчитан по отношению к  средней заработной плате в сфере общего образования в регионе за 2017 год: 26145,6/24631,5 × 100 = 106,1 %.</t>
  </si>
  <si>
    <t>В связи с тем, что по состоянию на 17.04.2018 года отсутствует информация о фактическом размере средней заработной платы учителей в регионе за 1 квартал 2018 года, данный показатель рассчитан по отношению к средней заработной плате учителей в регионе за  2017 год: 31660,51/28745,2  × 100 = 110,1 %.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</si>
  <si>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</si>
  <si>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14.09.2018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30574,5/30193,0 </t>
    </r>
    <r>
      <rPr>
        <sz val="11"/>
        <rFont val="Calibri"/>
        <family val="2"/>
        <charset val="204"/>
      </rPr>
      <t>×</t>
    </r>
    <r>
      <rPr>
        <sz val="11"/>
        <rFont val="Calibri"/>
        <family val="2"/>
        <charset val="204"/>
        <scheme val="minor"/>
      </rPr>
      <t xml:space="preserve"> 100 = 101,3 %.</t>
    </r>
  </si>
  <si>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</si>
  <si>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12.12.2018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31607,9/31944,0 </t>
    </r>
    <r>
      <rPr>
        <sz val="11"/>
        <rFont val="Calibri"/>
        <family val="2"/>
        <charset val="204"/>
      </rPr>
      <t>×</t>
    </r>
    <r>
      <rPr>
        <sz val="11"/>
        <rFont val="Calibri"/>
        <family val="2"/>
        <charset val="204"/>
        <scheme val="minor"/>
      </rPr>
      <t xml:space="preserve"> 100 = 98,9 %.</t>
    </r>
  </si>
  <si>
    <r>
      <t xml:space="preserve">В связи с тем, что по состоянию на 14.01.2019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32309,46/31944,0 </t>
    </r>
    <r>
      <rPr>
        <sz val="11"/>
        <rFont val="Calibri"/>
        <family val="2"/>
        <charset val="204"/>
      </rPr>
      <t>×</t>
    </r>
    <r>
      <rPr>
        <sz val="11"/>
        <rFont val="Calibri"/>
        <family val="2"/>
        <charset val="204"/>
        <scheme val="minor"/>
      </rPr>
      <t xml:space="preserve"> 100 = 101,1 %.</t>
    </r>
  </si>
  <si>
    <r>
      <t xml:space="preserve">В связи с тем, что по состоянию на 14.02.2019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32098,5/33765,0 </t>
    </r>
    <r>
      <rPr>
        <sz val="11"/>
        <rFont val="Calibri"/>
        <family val="2"/>
        <charset val="204"/>
      </rPr>
      <t>×</t>
    </r>
    <r>
      <rPr>
        <sz val="11"/>
        <rFont val="Calibri"/>
        <family val="2"/>
        <charset val="204"/>
        <scheme val="minor"/>
      </rPr>
      <t xml:space="preserve"> 100 = 95,1 %.</t>
    </r>
  </si>
  <si>
    <r>
      <t xml:space="preserve">В связи с тем, что по состоянию на 15.05.2019 года отсутствует информация о размере средней заработной платы учителей в регионе за январь - апрель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32285,5/33765,0 </t>
    </r>
    <r>
      <rPr>
        <sz val="11"/>
        <rFont val="Calibri"/>
        <family val="2"/>
        <charset val="204"/>
      </rPr>
      <t>×</t>
    </r>
    <r>
      <rPr>
        <sz val="11"/>
        <rFont val="Calibri"/>
        <family val="2"/>
        <charset val="204"/>
        <scheme val="minor"/>
      </rPr>
      <t xml:space="preserve"> 100 = 95,6 %.</t>
    </r>
  </si>
  <si>
    <t>1.26.</t>
  </si>
  <si>
    <t>январь - май 2019 г.</t>
  </si>
  <si>
    <t>В связи с тем, что по состоянию на 13.06.2019 года отсутствует информация о размере средней заработной платы в регионе за январь - май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35414,6/33167,0 × 100 = 106,8 %.</t>
  </si>
  <si>
    <t>2.23.</t>
  </si>
  <si>
    <r>
      <t xml:space="preserve">В связи с тем, что по состоянию на 13.06.2019 года отсутствует информация о размере средней заработной платы в сфере общего образования в регионе за январь - май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32854,1/30407,0 </t>
    </r>
    <r>
      <rPr>
        <sz val="11"/>
        <rFont val="Calibri"/>
        <family val="2"/>
        <charset val="204"/>
      </rPr>
      <t>×</t>
    </r>
    <r>
      <rPr>
        <sz val="11"/>
        <rFont val="Calibri"/>
        <family val="2"/>
        <charset val="204"/>
        <scheme val="minor"/>
      </rPr>
      <t xml:space="preserve"> 100 = 108,0 %.</t>
    </r>
  </si>
  <si>
    <t>3.22.</t>
  </si>
  <si>
    <r>
      <t xml:space="preserve">В связи с тем, что по состоянию на 13.06.2019 года отсутствует информация о размере средней заработной платы учителей в регионе за январь - май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32400,2/33765,0 </t>
    </r>
    <r>
      <rPr>
        <sz val="11"/>
        <rFont val="Calibri"/>
        <family val="2"/>
        <charset val="204"/>
      </rPr>
      <t>×</t>
    </r>
    <r>
      <rPr>
        <sz val="11"/>
        <rFont val="Calibri"/>
        <family val="2"/>
        <charset val="204"/>
        <scheme val="minor"/>
      </rPr>
      <t xml:space="preserve"> 100 = 96,0 %.</t>
    </r>
  </si>
  <si>
    <t>6.33.</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</si>
  <si>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</si>
  <si>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</si>
  <si>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</si>
  <si>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</si>
  <si>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</si>
  <si>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</si>
  <si>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</si>
  <si>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</si>
  <si>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</si>
  <si>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</si>
  <si>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</si>
  <si>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</si>
  <si>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</si>
  <si>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</si>
  <si>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</si>
  <si>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</si>
  <si>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</si>
  <si>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</si>
  <si>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</si>
  <si>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</si>
  <si>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</si>
  <si>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</si>
  <si>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</si>
  <si>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</si>
  <si>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</si>
  <si>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</si>
  <si>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</si>
  <si>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</si>
  <si>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</si>
  <si>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</si>
  <si>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</si>
  <si>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</si>
  <si>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</si>
  <si>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</si>
  <si>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</si>
  <si>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5.12.</t>
  </si>
  <si>
    <t>5.13.</t>
  </si>
  <si>
    <t xml:space="preserve">*-За 5 месяцев 2019 г. заработная плата составила 31 972,74 руб.,т.е. 96,4 % от прогнозной среднемесячной зарплаты по ПСЭР области -  33 167,00 руб. </t>
  </si>
  <si>
    <t>5 месяцев 2019 г.</t>
  </si>
  <si>
    <t>5.14.</t>
  </si>
  <si>
    <t>Плановое финансирование из консолидированного бюджета Вологодской области указано за 5 месяцев 2019 года, факт указан за 5 месяцев  2019 года.</t>
  </si>
  <si>
    <t>Плановое финансирование из консолидированного бюджета Вологодской области указано за 5 месяцев 2019 года, факт указан за 5 месяцев 2019 года.</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</si>
  <si>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</si>
  <si>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</si>
  <si>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t>
  </si>
  <si>
    <t>По данным официальной информации, размещенной на сайте Вологдастат, значение данного показателя за 2015 год составило 103,7 %.</t>
  </si>
  <si>
    <t>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t>
  </si>
  <si>
    <t>В связи с тем, что по состоянию на 10.07.2018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28906,5/25936,0 × 100 = 111,5 %.</t>
  </si>
  <si>
    <t>В связи с тем, что по состоянию на 12.04.2019 года отсутствует информация о размере средней заработной платы в сфере общего образования в регионе за 1 квартал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30407,0/30407,0 × 100 = 100,0 %.</t>
  </si>
  <si>
    <t>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t>
  </si>
  <si>
    <t>По данным официальной информации, размещенной на сайте Вологдастат, значение данного показателя за 2015 год составило 78,1 %.</t>
  </si>
  <si>
    <t>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t>
  </si>
  <si>
    <t>Размер средней заработной платы за 9 месяцев 2015 года составил 16085 руб. (57,5% от средней заработной платы в регионе при норме 56,1%).</t>
  </si>
  <si>
    <t>*-За 8 месяцев 2018 г. заработная плата составила 30 253,43 руб.,т.е. 102,4 % от прогнозной среднемесячной зарплаты по ПСЭР области - 29 543 руб.</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</si>
  <si>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</si>
  <si>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1.27.</t>
  </si>
  <si>
    <t>1 полугодие 2019 г.</t>
  </si>
  <si>
    <t>В связи с тем, что по состоянию на 10.07.2019 года отсутствует информация о размере средней заработной платы в регионе за 1 полугодие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42540,3/33167,0 × 100 = 128,3 %.</t>
  </si>
  <si>
    <t>2.24.</t>
  </si>
  <si>
    <t>1 подугодие 2019 г.</t>
  </si>
  <si>
    <t>3.23.</t>
  </si>
  <si>
    <r>
      <t xml:space="preserve">В связи с тем, что по состоянию на 10.07.2019 года отсутствует информация о размере средней заработной платы учителей в регионе за 1 полугодие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37244,2/33765,0 </t>
    </r>
    <r>
      <rPr>
        <sz val="11"/>
        <rFont val="Calibri"/>
        <family val="2"/>
        <charset val="204"/>
      </rPr>
      <t>×</t>
    </r>
    <r>
      <rPr>
        <sz val="11"/>
        <rFont val="Calibri"/>
        <family val="2"/>
        <charset val="204"/>
        <scheme val="minor"/>
      </rPr>
      <t xml:space="preserve"> 100 = 110,3 %.</t>
    </r>
  </si>
  <si>
    <t>6.34.</t>
  </si>
  <si>
    <t>1.28.</t>
  </si>
  <si>
    <t>январь - июль 2019 г.</t>
  </si>
  <si>
    <t>2.25.</t>
  </si>
  <si>
    <t>3.24.</t>
  </si>
  <si>
    <t xml:space="preserve">*-За 1 полугодие 2019 г. заработная плата составила 32 495,77 руб.,т.е.98,00 % от прогнозной среднемесячной зарплаты по ПСЭР области - 33 167,00 руб. </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</si>
  <si>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</si>
  <si>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</si>
  <si>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</si>
  <si>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</si>
  <si>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</si>
  <si>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</si>
  <si>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</si>
  <si>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</si>
  <si>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</si>
  <si>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</si>
  <si>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</si>
  <si>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</si>
  <si>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</si>
  <si>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</si>
  <si>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</si>
  <si>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</si>
  <si>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</si>
  <si>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</si>
  <si>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</si>
  <si>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</si>
  <si>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</si>
  <si>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</si>
  <si>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</si>
  <si>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</si>
  <si>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</si>
  <si>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</si>
  <si>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</si>
  <si>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</si>
  <si>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</si>
  <si>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</si>
  <si>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</si>
  <si>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</si>
  <si>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</si>
  <si>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</si>
  <si>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</si>
  <si>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</si>
  <si>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6.35.</t>
  </si>
  <si>
    <t>В связи с тем, что по состоянию на 12.08.2019 года отсутствует информация о размере средней заработной платы в регионе за 7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36862,7/33167,0 × 100 = 111,1 %.</t>
  </si>
  <si>
    <r>
      <t xml:space="preserve">В связи с тем, что по состоянию на 12.08.2019 года отсутствует информация о размере средней заработной платы в сфере общего образования в регионе за 7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32333,3/30407,0 </t>
    </r>
    <r>
      <rPr>
        <sz val="11"/>
        <rFont val="Calibri"/>
        <family val="2"/>
        <charset val="204"/>
      </rPr>
      <t>×</t>
    </r>
    <r>
      <rPr>
        <sz val="11"/>
        <rFont val="Calibri"/>
        <family val="2"/>
        <charset val="204"/>
        <scheme val="minor"/>
      </rPr>
      <t xml:space="preserve"> 100 = 106,3 %.</t>
    </r>
  </si>
  <si>
    <r>
      <t xml:space="preserve">В связи с тем, что по состоянию на 12.08.2019 года отсутствует информация о размере средней заработной платы учителей в регионе за 7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33577,9/33765,0 </t>
    </r>
    <r>
      <rPr>
        <sz val="11"/>
        <rFont val="Calibri"/>
        <family val="2"/>
        <charset val="204"/>
      </rPr>
      <t>×</t>
    </r>
    <r>
      <rPr>
        <sz val="11"/>
        <rFont val="Calibri"/>
        <family val="2"/>
        <charset val="204"/>
        <scheme val="minor"/>
      </rPr>
      <t xml:space="preserve"> 100 = 99,4 %.</t>
    </r>
  </si>
  <si>
    <t xml:space="preserve">*-За 7 месяцев 2019 г. заработная плата составила 32 992,9 руб.,т.е.99,40 % от прогнозной среднемесячной зарплаты по ПСЭР области - 33 167,00 руб. </t>
  </si>
  <si>
    <t>7 месяцев 2019 г.</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</si>
  <si>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</si>
  <si>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</si>
  <si>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</si>
  <si>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</si>
  <si>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</si>
  <si>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</si>
  <si>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</si>
  <si>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</si>
  <si>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</si>
  <si>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</si>
  <si>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</si>
  <si>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</si>
  <si>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</si>
  <si>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</si>
  <si>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</si>
  <si>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</si>
  <si>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</si>
  <si>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</si>
  <si>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</si>
  <si>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</si>
  <si>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</si>
  <si>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</si>
  <si>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</si>
  <si>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</si>
  <si>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</si>
  <si>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</si>
  <si>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</si>
  <si>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</si>
  <si>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</si>
  <si>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</si>
  <si>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</si>
  <si>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</si>
  <si>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</si>
  <si>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</si>
  <si>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</si>
  <si>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</si>
  <si>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Плановое финансирование из консолидированного бюджета Вологодской области указано за 6 месяцев 2019 года, факт указан за 6 месяцев  2019 года.</t>
  </si>
  <si>
    <t>Плановое финансирование из консолидированного бюджета Вологодской области указано за 7 месяцев 2019 года, факт указан за 7 месяцев  2019 года.</t>
  </si>
  <si>
    <t>Плановое финансирование из консолидированного бюджета Вологодской области указано за 6 месяцев 2019 года, факт указан за 6 месяцев 2019 года.</t>
  </si>
  <si>
    <t>Плановое финансирование из консолидированного бюджета Вологодской области указано за 7 месяцев 2019 года, факт указан за 7 месяцев 2019 года.</t>
  </si>
  <si>
    <t>1.29.</t>
  </si>
  <si>
    <t>январь - август 2019 г.</t>
  </si>
  <si>
    <t>2.26.</t>
  </si>
  <si>
    <t>3.25.</t>
  </si>
  <si>
    <t>6.36.</t>
  </si>
  <si>
    <t>В связи с тем, что по состоянию на 12.09.2019 года отсутствует информация о размере средней заработной платы в регионе за 8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34015,6/33167,0 × 100 = 102,6 %.</t>
  </si>
  <si>
    <r>
      <t xml:space="preserve">В связи с тем, что по состоянию на 12.09.2019 года отсутствует информация о размере средней заработной платы учителей в регионе за 8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31159,0/33765,0 </t>
    </r>
    <r>
      <rPr>
        <sz val="11"/>
        <rFont val="Calibri"/>
        <family val="2"/>
        <charset val="204"/>
      </rPr>
      <t>×</t>
    </r>
    <r>
      <rPr>
        <sz val="11"/>
        <rFont val="Calibri"/>
        <family val="2"/>
        <charset val="204"/>
        <scheme val="minor"/>
      </rPr>
      <t xml:space="preserve"> 100 = 92,3 %.</t>
    </r>
  </si>
  <si>
    <t xml:space="preserve">*-За 8 месяцев 2019 г. заработная плата составила 32 350,22 руб.,т.е. 97,54 % от прогнозной среднемесячной зарплаты по ПСЭР области - 33 167,00 руб. </t>
  </si>
  <si>
    <t>8 месяцев 2019 г.</t>
  </si>
  <si>
    <t>04.</t>
  </si>
  <si>
    <t>0240100000.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</si>
  <si>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</si>
  <si>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</si>
  <si>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</si>
  <si>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</si>
  <si>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</si>
  <si>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</si>
  <si>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</si>
  <si>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</si>
  <si>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</si>
  <si>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</si>
  <si>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</si>
  <si>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</si>
  <si>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</si>
  <si>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</si>
  <si>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</si>
  <si>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</si>
  <si>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</si>
  <si>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</si>
  <si>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</si>
  <si>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</si>
  <si>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</si>
  <si>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</si>
  <si>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</si>
  <si>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</si>
  <si>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</si>
  <si>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</si>
  <si>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</si>
  <si>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</si>
  <si>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</si>
  <si>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</si>
  <si>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</si>
  <si>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</si>
  <si>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</si>
  <si>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</si>
  <si>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</si>
  <si>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</si>
  <si>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</si>
  <si>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</si>
  <si>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Плановое финансирование из консолидированного бюджета Вологодской области указано за 8 месяцев 2019 года, факт указан за 8 месяцев  2019 года.</t>
  </si>
  <si>
    <t>Плановое финансирование из консолидированного бюджета Вологодской области указано за 8 месяцев 2019 года, факт указан за 8 месяцев 2019 года.</t>
  </si>
  <si>
    <r>
      <t xml:space="preserve">В связи с тем, что по состоянию на 12.09.2019 года отсутствует информация о размере средней заработной платы в сфере общего образования в регионе за 8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30455,5/30407,0 </t>
    </r>
    <r>
      <rPr>
        <sz val="11"/>
        <rFont val="Calibri"/>
        <family val="2"/>
        <charset val="204"/>
      </rPr>
      <t>×</t>
    </r>
    <r>
      <rPr>
        <sz val="11"/>
        <rFont val="Calibri"/>
        <family val="2"/>
        <charset val="204"/>
        <scheme val="minor"/>
      </rPr>
      <t xml:space="preserve"> 100 = 100,2 %.</t>
    </r>
  </si>
  <si>
    <t>1.30.</t>
  </si>
  <si>
    <t>январь - сентябрь 2019 г.</t>
  </si>
  <si>
    <t>В связи с тем, что по состоянию на 14.10.2019 года отсутствует информация о размере средней заработной платы в регионе за 9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34243,7/33167,0 × 100 = 103,2 %.</t>
  </si>
  <si>
    <t>2.27.</t>
  </si>
  <si>
    <r>
      <t xml:space="preserve">В связи с тем, что по состоянию на 14.10.2019 года отсутствует информация о размере средней заработной платы в сфере общего образования в регионе за 9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30484,8/30407,0 </t>
    </r>
    <r>
      <rPr>
        <sz val="11"/>
        <rFont val="Calibri"/>
        <family val="2"/>
        <charset val="204"/>
      </rPr>
      <t>×</t>
    </r>
    <r>
      <rPr>
        <sz val="11"/>
        <rFont val="Calibri"/>
        <family val="2"/>
        <charset val="204"/>
        <scheme val="minor"/>
      </rPr>
      <t xml:space="preserve"> 100 = 100,3 %.</t>
    </r>
  </si>
  <si>
    <t>3.26.</t>
  </si>
  <si>
    <r>
      <t xml:space="preserve">В связи с тем, что по состоянию на 14.10.2019 года отсутствует информация о размере средней заработной платы учителей в регионе за 9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33954,3/33765,0 </t>
    </r>
    <r>
      <rPr>
        <sz val="11"/>
        <rFont val="Calibri"/>
        <family val="2"/>
        <charset val="204"/>
      </rPr>
      <t>×</t>
    </r>
    <r>
      <rPr>
        <sz val="11"/>
        <rFont val="Calibri"/>
        <family val="2"/>
        <charset val="204"/>
        <scheme val="minor"/>
      </rPr>
      <t xml:space="preserve"> 100 = 100,6 %.</t>
    </r>
  </si>
  <si>
    <t xml:space="preserve">*-За 9 месяцев 2019 г. заработная плата составила 33 524,54 руб.,т.е. 101,1 % от прогнозной среднемесячной зарплаты по ПСЭР области - 33 167,00 руб. </t>
  </si>
  <si>
    <t>9 месяцев 2019 г.</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</si>
  <si>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</si>
  <si>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</si>
  <si>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</si>
  <si>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</si>
  <si>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</si>
  <si>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</si>
  <si>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</si>
  <si>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</si>
  <si>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</si>
  <si>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</si>
  <si>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</si>
  <si>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</si>
  <si>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</si>
  <si>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</si>
  <si>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</si>
  <si>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</si>
  <si>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</si>
  <si>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</si>
  <si>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</si>
  <si>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</si>
  <si>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</si>
  <si>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</si>
  <si>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</si>
  <si>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</si>
  <si>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</si>
  <si>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</si>
  <si>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</si>
  <si>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</si>
  <si>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</si>
  <si>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</si>
  <si>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</si>
  <si>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</si>
  <si>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</si>
  <si>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</si>
  <si>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</si>
  <si>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</si>
  <si>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</si>
  <si>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</si>
  <si>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6.37.</t>
  </si>
  <si>
    <t>Плановое финансирование из консолидированного бюджета Вологодской области указано за 9 месяцев 2019 года, факт указан за 9 месяцев  2019 года.</t>
  </si>
  <si>
    <t>Плановое финансирование из консолидированного бюджета Вологодской области указано за 9 месяцев 2019 года, факт указан за 9 месяцев 2019 года.</t>
  </si>
</sst>
</file>

<file path=xl/styles.xml><?xml version="1.0" encoding="utf-8"?>
<styleSheet xmlns="http://schemas.openxmlformats.org/spreadsheetml/2006/main">
  <numFmts count="3">
    <numFmt numFmtId="164" formatCode="0.0"/>
    <numFmt numFmtId="165" formatCode="0.000"/>
    <numFmt numFmtId="166" formatCode="#,##0.0"/>
  </numFmts>
  <fonts count="27">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name val="Calibri"/>
      <family val="2"/>
      <charset val="204"/>
    </font>
    <font>
      <sz val="10"/>
      <name val="Times New Roman"/>
      <family val="1"/>
      <charset val="204"/>
    </font>
    <font>
      <b/>
      <u/>
      <sz val="11"/>
      <name val="Calibri"/>
      <family val="2"/>
      <charset val="204"/>
    </font>
    <font>
      <sz val="10"/>
      <name val="Calibri"/>
      <family val="2"/>
      <charset val="204"/>
      <scheme val="minor"/>
    </font>
    <font>
      <sz val="7.7"/>
      <name val="Calibri"/>
      <family val="2"/>
      <charset val="204"/>
    </font>
    <font>
      <sz val="10"/>
      <name val="Calibri"/>
      <family val="2"/>
      <charset val="204"/>
    </font>
    <font>
      <sz val="10"/>
      <color indexed="8"/>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49">
    <xf numFmtId="0" fontId="0" fillId="0" borderId="0" xfId="0"/>
    <xf numFmtId="0" fontId="18" fillId="0" borderId="10" xfId="0" applyFont="1" applyFill="1" applyBorder="1" applyAlignment="1">
      <alignment horizontal="center" vertical="center" wrapText="1"/>
    </xf>
    <xf numFmtId="0" fontId="18" fillId="0" borderId="0" xfId="0" applyFont="1" applyFill="1" applyAlignment="1">
      <alignment horizontal="left"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21" fillId="33" borderId="10" xfId="0" applyFont="1" applyFill="1" applyBorder="1" applyAlignment="1">
      <alignment horizontal="center" vertical="center"/>
    </xf>
    <xf numFmtId="164" fontId="20" fillId="33" borderId="10" xfId="0" applyNumberFormat="1" applyFont="1" applyFill="1" applyBorder="1" applyAlignment="1">
      <alignment horizontal="center" vertical="center" wrapText="1"/>
    </xf>
    <xf numFmtId="0" fontId="20" fillId="33" borderId="10" xfId="0" applyFont="1" applyFill="1" applyBorder="1" applyAlignment="1">
      <alignment horizontal="left" vertical="center" wrapText="1"/>
    </xf>
    <xf numFmtId="0" fontId="18" fillId="33" borderId="10" xfId="0" applyNumberFormat="1" applyFont="1" applyFill="1" applyBorder="1" applyAlignment="1">
      <alignment horizontal="left" vertical="center" wrapText="1"/>
    </xf>
    <xf numFmtId="164" fontId="18" fillId="33" borderId="10" xfId="0" applyNumberFormat="1" applyFont="1" applyFill="1" applyBorder="1" applyAlignment="1">
      <alignment horizontal="center" vertical="center" wrapText="1"/>
    </xf>
    <xf numFmtId="165" fontId="18" fillId="33" borderId="10" xfId="0" applyNumberFormat="1" applyFont="1" applyFill="1" applyBorder="1" applyAlignment="1">
      <alignment horizontal="center" vertical="center" wrapText="1"/>
    </xf>
    <xf numFmtId="0" fontId="23" fillId="33" borderId="10" xfId="0" applyFont="1" applyFill="1" applyBorder="1" applyAlignment="1">
      <alignment horizontal="left" vertical="center" wrapText="1"/>
    </xf>
    <xf numFmtId="16" fontId="18" fillId="33" borderId="10" xfId="0" applyNumberFormat="1" applyFont="1" applyFill="1" applyBorder="1" applyAlignment="1">
      <alignment horizontal="left" vertical="center" wrapText="1"/>
    </xf>
    <xf numFmtId="0" fontId="0" fillId="33" borderId="10" xfId="0" applyFill="1" applyBorder="1" applyAlignment="1">
      <alignment vertical="top" wrapText="1"/>
    </xf>
    <xf numFmtId="0" fontId="0" fillId="33" borderId="10" xfId="0" applyNumberFormat="1" applyFill="1" applyBorder="1" applyAlignment="1">
      <alignment vertical="top" wrapText="1"/>
    </xf>
    <xf numFmtId="0" fontId="18" fillId="33" borderId="0" xfId="0" applyFont="1" applyFill="1" applyAlignment="1">
      <alignment horizontal="left" vertical="center" wrapText="1"/>
    </xf>
    <xf numFmtId="0" fontId="18" fillId="33" borderId="10" xfId="0" applyNumberFormat="1" applyFont="1" applyFill="1" applyBorder="1" applyAlignment="1">
      <alignment vertical="center" wrapText="1"/>
    </xf>
    <xf numFmtId="1" fontId="18" fillId="33" borderId="10" xfId="0" applyNumberFormat="1" applyFont="1" applyFill="1" applyBorder="1" applyAlignment="1">
      <alignment horizontal="center" vertical="center" wrapText="1"/>
    </xf>
    <xf numFmtId="2" fontId="18" fillId="33" borderId="10" xfId="0" applyNumberFormat="1" applyFont="1" applyFill="1" applyBorder="1" applyAlignment="1">
      <alignment horizontal="center" vertical="center" wrapText="1"/>
    </xf>
    <xf numFmtId="0" fontId="0" fillId="33" borderId="0" xfId="0" applyFill="1" applyAlignment="1">
      <alignment horizontal="left" vertical="center" wrapText="1"/>
    </xf>
    <xf numFmtId="0" fontId="20" fillId="33" borderId="10" xfId="0" applyFont="1" applyFill="1" applyBorder="1" applyAlignment="1">
      <alignment horizontal="center" vertical="center"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center" vertical="center" wrapText="1"/>
    </xf>
    <xf numFmtId="0" fontId="26" fillId="33" borderId="10" xfId="0" applyFont="1" applyFill="1" applyBorder="1" applyAlignment="1">
      <alignment horizontal="center" vertical="center"/>
    </xf>
    <xf numFmtId="166" fontId="26" fillId="33" borderId="10" xfId="0" applyNumberFormat="1" applyFont="1" applyFill="1" applyBorder="1" applyAlignment="1">
      <alignment horizontal="center" vertical="center"/>
    </xf>
    <xf numFmtId="166" fontId="19" fillId="33" borderId="10" xfId="0" applyNumberFormat="1" applyFont="1" applyFill="1" applyBorder="1" applyAlignment="1">
      <alignment horizontal="center" vertical="center" wrapText="1"/>
    </xf>
    <xf numFmtId="0" fontId="20"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49" fontId="18" fillId="33" borderId="10" xfId="0" applyNumberFormat="1"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166" fontId="26" fillId="0" borderId="10" xfId="0" applyNumberFormat="1" applyFont="1" applyFill="1" applyBorder="1" applyAlignment="1">
      <alignment horizontal="center" vertical="center"/>
    </xf>
    <xf numFmtId="166" fontId="19" fillId="0" borderId="10" xfId="0" applyNumberFormat="1" applyFont="1" applyFill="1" applyBorder="1" applyAlignment="1">
      <alignment horizontal="center" vertical="center" wrapText="1"/>
    </xf>
    <xf numFmtId="0" fontId="18" fillId="34" borderId="0" xfId="0" applyFont="1" applyFill="1" applyAlignment="1">
      <alignment horizontal="left" vertical="center" wrapText="1"/>
    </xf>
    <xf numFmtId="0" fontId="0" fillId="0" borderId="12" xfId="0" applyBorder="1" applyAlignment="1">
      <alignment wrapText="1"/>
    </xf>
    <xf numFmtId="0" fontId="0" fillId="0" borderId="10" xfId="0" applyBorder="1" applyAlignment="1">
      <alignment wrapText="1"/>
    </xf>
    <xf numFmtId="0" fontId="18" fillId="33" borderId="10" xfId="0" applyNumberFormat="1" applyFont="1" applyFill="1" applyBorder="1" applyAlignment="1">
      <alignment vertical="top" wrapText="1"/>
    </xf>
    <xf numFmtId="0" fontId="18" fillId="33" borderId="10" xfId="0" applyFont="1" applyFill="1" applyBorder="1" applyAlignment="1">
      <alignment vertical="top" wrapText="1"/>
    </xf>
    <xf numFmtId="166" fontId="19" fillId="33" borderId="10" xfId="0" applyNumberFormat="1" applyFont="1" applyFill="1" applyBorder="1" applyAlignment="1">
      <alignment horizontal="left" vertical="center" wrapText="1"/>
    </xf>
    <xf numFmtId="0" fontId="21" fillId="0" borderId="10" xfId="0" applyFont="1" applyFill="1" applyBorder="1" applyAlignment="1">
      <alignment horizontal="center" vertical="center" wrapText="1"/>
    </xf>
    <xf numFmtId="166" fontId="21" fillId="0" borderId="10"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166" fontId="19" fillId="0" borderId="10" xfId="0" applyNumberFormat="1" applyFont="1" applyFill="1" applyBorder="1" applyAlignment="1">
      <alignment horizontal="left" vertical="center" wrapText="1"/>
    </xf>
    <xf numFmtId="0" fontId="20" fillId="0" borderId="0" xfId="0" applyFont="1" applyFill="1" applyAlignment="1">
      <alignment horizontal="left" vertical="center" wrapText="1"/>
    </xf>
    <xf numFmtId="0" fontId="21" fillId="0" borderId="0" xfId="0" applyFont="1" applyFill="1" applyAlignment="1">
      <alignment horizontal="left" vertical="center" wrapText="1"/>
    </xf>
    <xf numFmtId="0" fontId="20" fillId="0" borderId="10" xfId="0" applyFont="1" applyFill="1" applyBorder="1" applyAlignment="1">
      <alignment horizontal="left" vertical="center" wrapText="1"/>
    </xf>
    <xf numFmtId="49" fontId="19" fillId="0" borderId="10" xfId="0" applyNumberFormat="1" applyFont="1" applyFill="1" applyBorder="1" applyAlignment="1">
      <alignment horizontal="left" vertical="center" wrapText="1"/>
    </xf>
    <xf numFmtId="49" fontId="19" fillId="0" borderId="10" xfId="0" applyNumberFormat="1" applyFont="1" applyFill="1" applyBorder="1" applyAlignment="1">
      <alignment horizontal="center"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X557"/>
  <sheetViews>
    <sheetView tabSelected="1" topLeftCell="G556" zoomScaleNormal="100" workbookViewId="0">
      <selection activeCell="I561" sqref="I561"/>
    </sheetView>
  </sheetViews>
  <sheetFormatPr defaultRowHeight="15"/>
  <cols>
    <col min="1" max="1" width="8.140625" style="2" customWidth="1"/>
    <col min="2" max="2" width="30.140625" style="2" customWidth="1"/>
    <col min="3" max="3" width="29.85546875" style="2" customWidth="1"/>
    <col min="4" max="4" width="43.85546875" style="2" customWidth="1"/>
    <col min="5" max="5" width="25.7109375" style="2" customWidth="1"/>
    <col min="6" max="6" width="41.7109375" style="2" customWidth="1"/>
    <col min="7" max="7" width="13.7109375" style="2" customWidth="1"/>
    <col min="8" max="8" width="13" style="2" customWidth="1"/>
    <col min="9" max="9" width="24.5703125" style="2" customWidth="1"/>
    <col min="10" max="10" width="16.85546875" style="2" customWidth="1"/>
    <col min="11" max="27" width="18.28515625" style="2" customWidth="1"/>
    <col min="28" max="28" width="20" style="2" customWidth="1"/>
    <col min="29" max="29" width="26.42578125" style="2" customWidth="1"/>
    <col min="30" max="16384" width="9.140625" style="2"/>
  </cols>
  <sheetData>
    <row r="1" spans="1:29" ht="150">
      <c r="A1" s="1" t="s">
        <v>0</v>
      </c>
      <c r="B1" s="1" t="s">
        <v>1</v>
      </c>
      <c r="C1" s="1" t="s">
        <v>2</v>
      </c>
      <c r="D1" s="1" t="s">
        <v>3</v>
      </c>
      <c r="E1" s="1" t="s">
        <v>4</v>
      </c>
      <c r="F1" s="1" t="s">
        <v>5</v>
      </c>
      <c r="G1" s="1" t="s">
        <v>6</v>
      </c>
      <c r="H1" s="1" t="s">
        <v>7</v>
      </c>
      <c r="I1" s="1" t="s">
        <v>106</v>
      </c>
      <c r="J1" s="3" t="s">
        <v>107</v>
      </c>
      <c r="K1" s="3" t="s">
        <v>108</v>
      </c>
      <c r="L1" s="3" t="s">
        <v>109</v>
      </c>
      <c r="M1" s="3" t="s">
        <v>110</v>
      </c>
      <c r="N1" s="3" t="s">
        <v>111</v>
      </c>
      <c r="O1" s="3" t="s">
        <v>112</v>
      </c>
      <c r="P1" s="3" t="s">
        <v>113</v>
      </c>
      <c r="Q1" s="3" t="s">
        <v>114</v>
      </c>
      <c r="R1" s="3" t="s">
        <v>115</v>
      </c>
      <c r="S1" s="3" t="s">
        <v>116</v>
      </c>
      <c r="T1" s="3" t="s">
        <v>117</v>
      </c>
      <c r="U1" s="3" t="s">
        <v>118</v>
      </c>
      <c r="V1" s="3" t="s">
        <v>119</v>
      </c>
      <c r="W1" s="3" t="s">
        <v>120</v>
      </c>
      <c r="X1" s="3" t="s">
        <v>121</v>
      </c>
      <c r="Y1" s="3" t="s">
        <v>122</v>
      </c>
      <c r="Z1" s="3" t="s">
        <v>123</v>
      </c>
      <c r="AA1" s="3" t="s">
        <v>124</v>
      </c>
      <c r="AB1" s="3" t="s">
        <v>125</v>
      </c>
      <c r="AC1" s="3" t="s">
        <v>8</v>
      </c>
    </row>
    <row r="2" spans="1:29" s="15" customFormat="1" ht="144" customHeight="1">
      <c r="A2" s="4" t="s">
        <v>9</v>
      </c>
      <c r="B2" s="4" t="s">
        <v>11</v>
      </c>
      <c r="C2" s="4" t="s">
        <v>12</v>
      </c>
      <c r="D2" s="4" t="s">
        <v>45</v>
      </c>
      <c r="E2" s="4" t="s">
        <v>13</v>
      </c>
      <c r="F2" s="4"/>
      <c r="G2" s="3">
        <v>2012</v>
      </c>
      <c r="H2" s="3">
        <v>2012</v>
      </c>
      <c r="I2" s="3" t="s">
        <v>299</v>
      </c>
      <c r="J2" s="3"/>
      <c r="K2" s="3"/>
      <c r="L2" s="3"/>
      <c r="M2" s="3"/>
      <c r="N2" s="3"/>
      <c r="O2" s="3"/>
      <c r="P2" s="3"/>
      <c r="Q2" s="3"/>
      <c r="R2" s="3"/>
      <c r="S2" s="3"/>
      <c r="T2" s="3"/>
      <c r="U2" s="3"/>
      <c r="V2" s="3"/>
      <c r="W2" s="3"/>
      <c r="X2" s="3"/>
      <c r="Y2" s="3"/>
      <c r="Z2" s="3"/>
      <c r="AA2" s="3"/>
      <c r="AB2" s="3">
        <v>0</v>
      </c>
      <c r="AC2" s="4"/>
    </row>
    <row r="3" spans="1:29" s="15" customFormat="1" ht="315.75" customHeight="1">
      <c r="A3" s="4" t="s">
        <v>304</v>
      </c>
      <c r="B3" s="4" t="s">
        <v>11</v>
      </c>
      <c r="C3" s="4" t="s">
        <v>12</v>
      </c>
      <c r="D3" s="4" t="s">
        <v>705</v>
      </c>
      <c r="E3" s="4" t="s">
        <v>13</v>
      </c>
      <c r="F3" s="4" t="s">
        <v>706</v>
      </c>
      <c r="G3" s="3">
        <v>2012</v>
      </c>
      <c r="H3" s="3">
        <v>2012</v>
      </c>
      <c r="I3" s="3" t="s">
        <v>298</v>
      </c>
      <c r="J3" s="3"/>
      <c r="K3" s="3"/>
      <c r="L3" s="3"/>
      <c r="M3" s="3"/>
      <c r="N3" s="3"/>
      <c r="O3" s="3"/>
      <c r="P3" s="3"/>
      <c r="Q3" s="3"/>
      <c r="R3" s="3"/>
      <c r="S3" s="3"/>
      <c r="T3" s="3"/>
      <c r="U3" s="3"/>
      <c r="V3" s="3"/>
      <c r="W3" s="3"/>
      <c r="X3" s="3"/>
      <c r="Y3" s="3"/>
      <c r="Z3" s="3"/>
      <c r="AA3" s="3"/>
      <c r="AB3" s="3">
        <v>0</v>
      </c>
      <c r="AC3" s="4" t="s">
        <v>43</v>
      </c>
    </row>
    <row r="4" spans="1:29" s="15" customFormat="1" ht="317.25" customHeight="1">
      <c r="A4" s="4" t="s">
        <v>305</v>
      </c>
      <c r="B4" s="4" t="s">
        <v>11</v>
      </c>
      <c r="C4" s="4" t="s">
        <v>12</v>
      </c>
      <c r="D4" s="4" t="s">
        <v>240</v>
      </c>
      <c r="E4" s="4" t="s">
        <v>13</v>
      </c>
      <c r="F4" s="4" t="s">
        <v>707</v>
      </c>
      <c r="G4" s="3">
        <v>2012</v>
      </c>
      <c r="H4" s="3">
        <v>2012</v>
      </c>
      <c r="I4" s="3" t="s">
        <v>295</v>
      </c>
      <c r="J4" s="3"/>
      <c r="K4" s="3"/>
      <c r="L4" s="3"/>
      <c r="M4" s="3"/>
      <c r="N4" s="3"/>
      <c r="O4" s="3"/>
      <c r="P4" s="3"/>
      <c r="Q4" s="3"/>
      <c r="R4" s="3"/>
      <c r="S4" s="3"/>
      <c r="T4" s="3"/>
      <c r="U4" s="3"/>
      <c r="V4" s="3"/>
      <c r="W4" s="3"/>
      <c r="X4" s="3"/>
      <c r="Y4" s="3"/>
      <c r="Z4" s="3"/>
      <c r="AA4" s="3"/>
      <c r="AB4" s="3">
        <v>0</v>
      </c>
      <c r="AC4" s="4" t="s">
        <v>43</v>
      </c>
    </row>
    <row r="5" spans="1:29" s="15" customFormat="1" ht="117" customHeight="1">
      <c r="A5" s="12" t="s">
        <v>306</v>
      </c>
      <c r="B5" s="4" t="s">
        <v>11</v>
      </c>
      <c r="C5" s="4" t="s">
        <v>12</v>
      </c>
      <c r="D5" s="4" t="s">
        <v>241</v>
      </c>
      <c r="E5" s="4" t="s">
        <v>13</v>
      </c>
      <c r="F5" s="4" t="s">
        <v>67</v>
      </c>
      <c r="G5" s="3">
        <v>2012</v>
      </c>
      <c r="H5" s="3">
        <v>2012</v>
      </c>
      <c r="I5" s="3" t="s">
        <v>54</v>
      </c>
      <c r="J5" s="3"/>
      <c r="K5" s="3"/>
      <c r="L5" s="3"/>
      <c r="M5" s="3"/>
      <c r="N5" s="3"/>
      <c r="O5" s="3"/>
      <c r="P5" s="3"/>
      <c r="Q5" s="3"/>
      <c r="R5" s="3"/>
      <c r="S5" s="3"/>
      <c r="T5" s="3"/>
      <c r="U5" s="3"/>
      <c r="V5" s="3"/>
      <c r="W5" s="3"/>
      <c r="X5" s="3"/>
      <c r="Y5" s="3"/>
      <c r="Z5" s="3"/>
      <c r="AA5" s="3"/>
      <c r="AB5" s="3">
        <v>0</v>
      </c>
      <c r="AC5" s="4" t="s">
        <v>43</v>
      </c>
    </row>
    <row r="6" spans="1:29" s="15" customFormat="1" ht="126.75" customHeight="1">
      <c r="A6" s="12" t="s">
        <v>307</v>
      </c>
      <c r="B6" s="4" t="s">
        <v>11</v>
      </c>
      <c r="C6" s="4" t="s">
        <v>12</v>
      </c>
      <c r="D6" s="11" t="s">
        <v>241</v>
      </c>
      <c r="E6" s="4" t="s">
        <v>13</v>
      </c>
      <c r="F6" s="4" t="s">
        <v>91</v>
      </c>
      <c r="G6" s="3">
        <v>2012</v>
      </c>
      <c r="H6" s="3">
        <v>2012</v>
      </c>
      <c r="I6" s="3" t="s">
        <v>76</v>
      </c>
      <c r="J6" s="3">
        <v>0</v>
      </c>
      <c r="K6" s="3">
        <v>0</v>
      </c>
      <c r="L6" s="3"/>
      <c r="M6" s="3"/>
      <c r="N6" s="3"/>
      <c r="O6" s="3"/>
      <c r="P6" s="3"/>
      <c r="Q6" s="3"/>
      <c r="R6" s="3"/>
      <c r="S6" s="3"/>
      <c r="T6" s="3"/>
      <c r="U6" s="3"/>
      <c r="V6" s="3"/>
      <c r="W6" s="3"/>
      <c r="X6" s="3"/>
      <c r="Y6" s="3"/>
      <c r="Z6" s="3"/>
      <c r="AA6" s="3"/>
      <c r="AB6" s="3">
        <v>0</v>
      </c>
      <c r="AC6" s="4" t="s">
        <v>43</v>
      </c>
    </row>
    <row r="7" spans="1:29" s="15" customFormat="1" ht="78.75" customHeight="1">
      <c r="A7" s="12" t="s">
        <v>308</v>
      </c>
      <c r="B7" s="4" t="s">
        <v>11</v>
      </c>
      <c r="C7" s="4" t="s">
        <v>12</v>
      </c>
      <c r="D7" s="11" t="s">
        <v>241</v>
      </c>
      <c r="E7" s="4" t="s">
        <v>13</v>
      </c>
      <c r="F7" s="4" t="s">
        <v>92</v>
      </c>
      <c r="G7" s="3">
        <v>2012</v>
      </c>
      <c r="H7" s="3">
        <v>2012</v>
      </c>
      <c r="I7" s="3" t="s">
        <v>90</v>
      </c>
      <c r="J7" s="3"/>
      <c r="K7" s="3"/>
      <c r="L7" s="3"/>
      <c r="M7" s="3"/>
      <c r="N7" s="3"/>
      <c r="O7" s="3"/>
      <c r="P7" s="3"/>
      <c r="Q7" s="3"/>
      <c r="R7" s="3"/>
      <c r="S7" s="3"/>
      <c r="T7" s="3"/>
      <c r="U7" s="3"/>
      <c r="V7" s="3"/>
      <c r="W7" s="3"/>
      <c r="X7" s="3"/>
      <c r="Y7" s="3"/>
      <c r="Z7" s="3"/>
      <c r="AA7" s="3"/>
      <c r="AB7" s="3">
        <v>0</v>
      </c>
      <c r="AC7" s="4" t="s">
        <v>43</v>
      </c>
    </row>
    <row r="8" spans="1:29" s="15" customFormat="1" ht="77.25" customHeight="1">
      <c r="A8" s="12" t="s">
        <v>309</v>
      </c>
      <c r="B8" s="4" t="s">
        <v>11</v>
      </c>
      <c r="C8" s="4" t="s">
        <v>12</v>
      </c>
      <c r="D8" s="11" t="s">
        <v>241</v>
      </c>
      <c r="E8" s="4" t="s">
        <v>13</v>
      </c>
      <c r="F8" s="19" t="s">
        <v>105</v>
      </c>
      <c r="G8" s="3">
        <v>2012</v>
      </c>
      <c r="H8" s="3">
        <v>2012</v>
      </c>
      <c r="I8" s="3" t="s">
        <v>93</v>
      </c>
      <c r="J8" s="3"/>
      <c r="K8" s="3"/>
      <c r="L8" s="3"/>
      <c r="M8" s="3"/>
      <c r="N8" s="3"/>
      <c r="O8" s="3"/>
      <c r="P8" s="3"/>
      <c r="Q8" s="3"/>
      <c r="R8" s="3"/>
      <c r="S8" s="3"/>
      <c r="T8" s="3"/>
      <c r="U8" s="3"/>
      <c r="V8" s="3"/>
      <c r="W8" s="3"/>
      <c r="X8" s="3"/>
      <c r="Y8" s="3"/>
      <c r="Z8" s="3"/>
      <c r="AA8" s="3"/>
      <c r="AB8" s="3">
        <v>0</v>
      </c>
      <c r="AC8" s="4" t="s">
        <v>43</v>
      </c>
    </row>
    <row r="9" spans="1:29" s="15" customFormat="1" ht="78" customHeight="1">
      <c r="A9" s="12" t="s">
        <v>310</v>
      </c>
      <c r="B9" s="4" t="s">
        <v>11</v>
      </c>
      <c r="C9" s="4" t="s">
        <v>12</v>
      </c>
      <c r="D9" s="11" t="s">
        <v>607</v>
      </c>
      <c r="E9" s="4" t="s">
        <v>13</v>
      </c>
      <c r="F9" s="8" t="s">
        <v>608</v>
      </c>
      <c r="G9" s="3">
        <v>2012</v>
      </c>
      <c r="H9" s="3">
        <v>2012</v>
      </c>
      <c r="I9" s="3" t="s">
        <v>126</v>
      </c>
      <c r="J9" s="3"/>
      <c r="K9" s="3"/>
      <c r="L9" s="3"/>
      <c r="M9" s="3"/>
      <c r="N9" s="3"/>
      <c r="O9" s="3"/>
      <c r="P9" s="3"/>
      <c r="Q9" s="3"/>
      <c r="R9" s="3">
        <v>805</v>
      </c>
      <c r="S9" s="3"/>
      <c r="T9" s="3"/>
      <c r="U9" s="3">
        <v>120172010</v>
      </c>
      <c r="V9" s="3">
        <v>111</v>
      </c>
      <c r="W9" s="3">
        <v>915872.9</v>
      </c>
      <c r="X9" s="3">
        <v>686904.7</v>
      </c>
      <c r="Y9" s="3">
        <v>228986.2</v>
      </c>
      <c r="Z9" s="3">
        <v>9189.4</v>
      </c>
      <c r="AA9" s="3">
        <v>9189.4</v>
      </c>
      <c r="AB9" s="3">
        <v>0</v>
      </c>
      <c r="AC9" s="3" t="s">
        <v>130</v>
      </c>
    </row>
    <row r="10" spans="1:29" s="15" customFormat="1" ht="76.5" customHeight="1">
      <c r="A10" s="12" t="s">
        <v>311</v>
      </c>
      <c r="B10" s="4" t="s">
        <v>11</v>
      </c>
      <c r="C10" s="4" t="s">
        <v>12</v>
      </c>
      <c r="D10" s="11" t="s">
        <v>241</v>
      </c>
      <c r="E10" s="4" t="s">
        <v>13</v>
      </c>
      <c r="F10" s="8" t="s">
        <v>136</v>
      </c>
      <c r="G10" s="3">
        <v>2012</v>
      </c>
      <c r="H10" s="3">
        <v>2012</v>
      </c>
      <c r="I10" s="3" t="s">
        <v>290</v>
      </c>
      <c r="J10" s="3"/>
      <c r="K10" s="3"/>
      <c r="L10" s="3"/>
      <c r="M10" s="3"/>
      <c r="N10" s="3"/>
      <c r="O10" s="3"/>
      <c r="P10" s="3"/>
      <c r="Q10" s="3"/>
      <c r="R10" s="3">
        <v>805</v>
      </c>
      <c r="S10" s="3"/>
      <c r="T10" s="3"/>
      <c r="U10" s="3">
        <v>120172010</v>
      </c>
      <c r="V10" s="3">
        <v>111</v>
      </c>
      <c r="W10" s="3">
        <v>886372.9</v>
      </c>
      <c r="X10" s="3">
        <v>886372.9</v>
      </c>
      <c r="Y10" s="3">
        <v>0</v>
      </c>
      <c r="Z10" s="3">
        <v>15461.3</v>
      </c>
      <c r="AA10" s="3">
        <v>15461.3</v>
      </c>
      <c r="AB10" s="3">
        <v>0</v>
      </c>
      <c r="AC10" s="3" t="s">
        <v>134</v>
      </c>
    </row>
    <row r="11" spans="1:29" s="15" customFormat="1" ht="81" customHeight="1">
      <c r="A11" s="12" t="s">
        <v>312</v>
      </c>
      <c r="B11" s="4" t="s">
        <v>11</v>
      </c>
      <c r="C11" s="4" t="s">
        <v>12</v>
      </c>
      <c r="D11" s="11" t="s">
        <v>609</v>
      </c>
      <c r="E11" s="4" t="s">
        <v>13</v>
      </c>
      <c r="F11" s="8" t="s">
        <v>610</v>
      </c>
      <c r="G11" s="3">
        <v>2012</v>
      </c>
      <c r="H11" s="3">
        <v>2012</v>
      </c>
      <c r="I11" s="3" t="s">
        <v>140</v>
      </c>
      <c r="J11" s="3"/>
      <c r="K11" s="3"/>
      <c r="L11" s="3"/>
      <c r="M11" s="3"/>
      <c r="N11" s="3"/>
      <c r="O11" s="3"/>
      <c r="P11" s="3"/>
      <c r="Q11" s="3"/>
      <c r="R11" s="3">
        <v>805</v>
      </c>
      <c r="S11" s="3"/>
      <c r="T11" s="3"/>
      <c r="U11" s="3">
        <v>120172010</v>
      </c>
      <c r="V11" s="3">
        <v>111</v>
      </c>
      <c r="W11" s="3">
        <v>170927.4</v>
      </c>
      <c r="X11" s="3">
        <v>170927.4</v>
      </c>
      <c r="Y11" s="3">
        <v>0</v>
      </c>
      <c r="Z11" s="3">
        <v>5950.6</v>
      </c>
      <c r="AA11" s="3">
        <v>5950.6</v>
      </c>
      <c r="AB11" s="3">
        <v>0</v>
      </c>
      <c r="AC11" s="3" t="s">
        <v>144</v>
      </c>
    </row>
    <row r="12" spans="1:29" s="15" customFormat="1" ht="80.25" customHeight="1">
      <c r="A12" s="12" t="s">
        <v>313</v>
      </c>
      <c r="B12" s="4" t="s">
        <v>11</v>
      </c>
      <c r="C12" s="4" t="s">
        <v>12</v>
      </c>
      <c r="D12" s="11" t="s">
        <v>241</v>
      </c>
      <c r="E12" s="4" t="s">
        <v>13</v>
      </c>
      <c r="F12" s="8" t="s">
        <v>152</v>
      </c>
      <c r="G12" s="3">
        <v>2012</v>
      </c>
      <c r="H12" s="3">
        <v>2012</v>
      </c>
      <c r="I12" s="3" t="s">
        <v>146</v>
      </c>
      <c r="J12" s="3"/>
      <c r="K12" s="3"/>
      <c r="L12" s="3"/>
      <c r="M12" s="3"/>
      <c r="N12" s="3"/>
      <c r="O12" s="3"/>
      <c r="P12" s="3"/>
      <c r="Q12" s="3"/>
      <c r="R12" s="3">
        <v>805</v>
      </c>
      <c r="S12" s="3"/>
      <c r="T12" s="3"/>
      <c r="U12" s="3">
        <v>120172010</v>
      </c>
      <c r="V12" s="3">
        <v>111</v>
      </c>
      <c r="W12" s="3">
        <v>443214.5</v>
      </c>
      <c r="X12" s="3">
        <v>443214.5</v>
      </c>
      <c r="Y12" s="3">
        <v>0</v>
      </c>
      <c r="Z12" s="3">
        <v>10609.7</v>
      </c>
      <c r="AA12" s="3">
        <v>10609.7</v>
      </c>
      <c r="AB12" s="3">
        <v>0</v>
      </c>
      <c r="AC12" s="3" t="s">
        <v>150</v>
      </c>
    </row>
    <row r="13" spans="1:29" s="15" customFormat="1" ht="75.75" customHeight="1">
      <c r="A13" s="12" t="s">
        <v>314</v>
      </c>
      <c r="B13" s="4" t="s">
        <v>11</v>
      </c>
      <c r="C13" s="4" t="s">
        <v>12</v>
      </c>
      <c r="D13" s="11" t="s">
        <v>241</v>
      </c>
      <c r="E13" s="4" t="s">
        <v>13</v>
      </c>
      <c r="F13" s="8" t="s">
        <v>164</v>
      </c>
      <c r="G13" s="3">
        <v>2012</v>
      </c>
      <c r="H13" s="3">
        <v>2012</v>
      </c>
      <c r="I13" s="3" t="s">
        <v>159</v>
      </c>
      <c r="J13" s="3"/>
      <c r="K13" s="3"/>
      <c r="L13" s="3"/>
      <c r="M13" s="3"/>
      <c r="N13" s="3"/>
      <c r="O13" s="3"/>
      <c r="P13" s="3"/>
      <c r="Q13" s="3"/>
      <c r="R13" s="3">
        <v>805</v>
      </c>
      <c r="S13" s="3"/>
      <c r="T13" s="3"/>
      <c r="U13" s="3">
        <v>120172010</v>
      </c>
      <c r="V13" s="3">
        <v>111</v>
      </c>
      <c r="W13" s="3">
        <v>551788.72499999998</v>
      </c>
      <c r="X13" s="3">
        <v>551788.72499999998</v>
      </c>
      <c r="Y13" s="3">
        <v>0</v>
      </c>
      <c r="Z13" s="3">
        <v>12234.3</v>
      </c>
      <c r="AA13" s="3">
        <v>12234.3</v>
      </c>
      <c r="AB13" s="3">
        <v>0</v>
      </c>
      <c r="AC13" s="3" t="s">
        <v>163</v>
      </c>
    </row>
    <row r="14" spans="1:29" s="15" customFormat="1" ht="79.5" customHeight="1">
      <c r="A14" s="12" t="s">
        <v>315</v>
      </c>
      <c r="B14" s="4" t="s">
        <v>11</v>
      </c>
      <c r="C14" s="4" t="s">
        <v>12</v>
      </c>
      <c r="D14" s="11" t="s">
        <v>241</v>
      </c>
      <c r="E14" s="4" t="s">
        <v>13</v>
      </c>
      <c r="F14" s="8" t="s">
        <v>177</v>
      </c>
      <c r="G14" s="3">
        <v>2012</v>
      </c>
      <c r="H14" s="3">
        <v>2012</v>
      </c>
      <c r="I14" s="3" t="s">
        <v>291</v>
      </c>
      <c r="J14" s="3"/>
      <c r="K14" s="3"/>
      <c r="L14" s="3"/>
      <c r="M14" s="3"/>
      <c r="N14" s="3"/>
      <c r="O14" s="3"/>
      <c r="P14" s="3"/>
      <c r="Q14" s="3"/>
      <c r="R14" s="3">
        <v>805</v>
      </c>
      <c r="S14" s="3"/>
      <c r="T14" s="3"/>
      <c r="U14" s="3">
        <v>120172010</v>
      </c>
      <c r="V14" s="3">
        <v>111</v>
      </c>
      <c r="W14" s="3">
        <v>736327.34199999995</v>
      </c>
      <c r="X14" s="3">
        <v>736327.34199999995</v>
      </c>
      <c r="Y14" s="3">
        <v>0</v>
      </c>
      <c r="Z14" s="3">
        <v>18186.599999999999</v>
      </c>
      <c r="AA14" s="3">
        <v>18186.599999999999</v>
      </c>
      <c r="AB14" s="3">
        <v>0</v>
      </c>
      <c r="AC14" s="3" t="s">
        <v>168</v>
      </c>
    </row>
    <row r="15" spans="1:29" s="15" customFormat="1" ht="77.25" customHeight="1">
      <c r="A15" s="12" t="s">
        <v>316</v>
      </c>
      <c r="B15" s="4" t="s">
        <v>11</v>
      </c>
      <c r="C15" s="4" t="s">
        <v>12</v>
      </c>
      <c r="D15" s="11" t="s">
        <v>241</v>
      </c>
      <c r="E15" s="4" t="s">
        <v>13</v>
      </c>
      <c r="F15" s="8" t="s">
        <v>639</v>
      </c>
      <c r="G15" s="3">
        <v>2012</v>
      </c>
      <c r="H15" s="3">
        <v>2012</v>
      </c>
      <c r="I15" s="3" t="s">
        <v>292</v>
      </c>
      <c r="J15" s="3"/>
      <c r="K15" s="3"/>
      <c r="L15" s="3"/>
      <c r="M15" s="3"/>
      <c r="N15" s="3"/>
      <c r="O15" s="3"/>
      <c r="P15" s="3"/>
      <c r="Q15" s="3"/>
      <c r="R15" s="3">
        <v>805</v>
      </c>
      <c r="S15" s="3"/>
      <c r="T15" s="3"/>
      <c r="U15" s="3">
        <v>120172010</v>
      </c>
      <c r="V15" s="3">
        <v>111</v>
      </c>
      <c r="W15" s="3">
        <v>203592.70300000001</v>
      </c>
      <c r="X15" s="3">
        <v>203592.70300000001</v>
      </c>
      <c r="Y15" s="3">
        <v>0</v>
      </c>
      <c r="Z15" s="3">
        <v>7254.2</v>
      </c>
      <c r="AA15" s="3">
        <v>7254.2</v>
      </c>
      <c r="AB15" s="3">
        <v>0</v>
      </c>
      <c r="AC15" s="3" t="s">
        <v>173</v>
      </c>
    </row>
    <row r="16" spans="1:29" s="15" customFormat="1" ht="77.25" customHeight="1">
      <c r="A16" s="12" t="s">
        <v>317</v>
      </c>
      <c r="B16" s="4" t="s">
        <v>11</v>
      </c>
      <c r="C16" s="4" t="s">
        <v>12</v>
      </c>
      <c r="D16" s="11" t="s">
        <v>241</v>
      </c>
      <c r="E16" s="4" t="s">
        <v>13</v>
      </c>
      <c r="F16" s="8" t="s">
        <v>640</v>
      </c>
      <c r="G16" s="3">
        <v>2012</v>
      </c>
      <c r="H16" s="3">
        <v>2012</v>
      </c>
      <c r="I16" s="3" t="s">
        <v>293</v>
      </c>
      <c r="J16" s="3"/>
      <c r="K16" s="3"/>
      <c r="L16" s="3"/>
      <c r="M16" s="3"/>
      <c r="N16" s="3"/>
      <c r="O16" s="3"/>
      <c r="P16" s="3"/>
      <c r="Q16" s="3"/>
      <c r="R16" s="3">
        <v>805</v>
      </c>
      <c r="S16" s="3"/>
      <c r="T16" s="3"/>
      <c r="U16" s="3">
        <v>120172010</v>
      </c>
      <c r="V16" s="3">
        <v>111</v>
      </c>
      <c r="W16" s="10">
        <v>500844.7</v>
      </c>
      <c r="X16" s="10">
        <v>500844.7</v>
      </c>
      <c r="Y16" s="3">
        <v>0</v>
      </c>
      <c r="Z16" s="10">
        <v>13183.3</v>
      </c>
      <c r="AA16" s="10">
        <v>13183.3</v>
      </c>
      <c r="AB16" s="3">
        <v>0</v>
      </c>
      <c r="AC16" s="3" t="s">
        <v>184</v>
      </c>
    </row>
    <row r="17" spans="1:29" s="15" customFormat="1" ht="78" customHeight="1">
      <c r="A17" s="12" t="s">
        <v>318</v>
      </c>
      <c r="B17" s="4" t="s">
        <v>11</v>
      </c>
      <c r="C17" s="4" t="s">
        <v>12</v>
      </c>
      <c r="D17" s="11" t="s">
        <v>241</v>
      </c>
      <c r="E17" s="4" t="s">
        <v>13</v>
      </c>
      <c r="F17" s="8" t="s">
        <v>641</v>
      </c>
      <c r="G17" s="3">
        <v>2012</v>
      </c>
      <c r="H17" s="3">
        <v>2012</v>
      </c>
      <c r="I17" s="3" t="s">
        <v>294</v>
      </c>
      <c r="J17" s="3"/>
      <c r="K17" s="3"/>
      <c r="L17" s="3"/>
      <c r="M17" s="3"/>
      <c r="N17" s="3"/>
      <c r="O17" s="3"/>
      <c r="P17" s="3"/>
      <c r="Q17" s="3"/>
      <c r="R17" s="3">
        <v>805</v>
      </c>
      <c r="S17" s="3"/>
      <c r="T17" s="3"/>
      <c r="U17" s="3">
        <v>120172010</v>
      </c>
      <c r="V17" s="3">
        <v>111</v>
      </c>
      <c r="W17" s="10">
        <v>549970.81400000001</v>
      </c>
      <c r="X17" s="10">
        <v>549970.81400000001</v>
      </c>
      <c r="Y17" s="3">
        <v>0</v>
      </c>
      <c r="Z17" s="10">
        <v>13253.8</v>
      </c>
      <c r="AA17" s="10">
        <v>13253.8</v>
      </c>
      <c r="AB17" s="3">
        <v>0</v>
      </c>
      <c r="AC17" s="3" t="s">
        <v>185</v>
      </c>
    </row>
    <row r="18" spans="1:29" s="15" customFormat="1" ht="78" customHeight="1">
      <c r="A18" s="12" t="s">
        <v>319</v>
      </c>
      <c r="B18" s="4" t="s">
        <v>11</v>
      </c>
      <c r="C18" s="4" t="s">
        <v>12</v>
      </c>
      <c r="D18" s="11" t="s">
        <v>607</v>
      </c>
      <c r="E18" s="4" t="s">
        <v>13</v>
      </c>
      <c r="F18" s="8" t="s">
        <v>642</v>
      </c>
      <c r="G18" s="3">
        <v>2012</v>
      </c>
      <c r="H18" s="3">
        <v>2012</v>
      </c>
      <c r="I18" s="3" t="s">
        <v>195</v>
      </c>
      <c r="J18" s="3"/>
      <c r="K18" s="3"/>
      <c r="L18" s="3"/>
      <c r="M18" s="3"/>
      <c r="N18" s="3"/>
      <c r="O18" s="3"/>
      <c r="P18" s="3"/>
      <c r="Q18" s="3"/>
      <c r="R18" s="3">
        <v>805</v>
      </c>
      <c r="S18" s="3"/>
      <c r="T18" s="3"/>
      <c r="U18" s="3">
        <v>120172010</v>
      </c>
      <c r="V18" s="3">
        <v>111</v>
      </c>
      <c r="W18" s="10">
        <v>550282.10400000005</v>
      </c>
      <c r="X18" s="10">
        <v>550282.10400000005</v>
      </c>
      <c r="Y18" s="3">
        <v>0</v>
      </c>
      <c r="Z18" s="10">
        <v>13678.8</v>
      </c>
      <c r="AA18" s="10">
        <v>13678.8</v>
      </c>
      <c r="AB18" s="3">
        <v>0</v>
      </c>
      <c r="AC18" s="3" t="s">
        <v>231</v>
      </c>
    </row>
    <row r="19" spans="1:29" s="15" customFormat="1" ht="78" customHeight="1">
      <c r="A19" s="12" t="s">
        <v>320</v>
      </c>
      <c r="B19" s="4" t="s">
        <v>11</v>
      </c>
      <c r="C19" s="4" t="s">
        <v>12</v>
      </c>
      <c r="D19" s="11" t="s">
        <v>612</v>
      </c>
      <c r="E19" s="4" t="s">
        <v>13</v>
      </c>
      <c r="F19" s="8" t="s">
        <v>613</v>
      </c>
      <c r="G19" s="3">
        <v>2012</v>
      </c>
      <c r="H19" s="3">
        <v>2012</v>
      </c>
      <c r="I19" s="3" t="s">
        <v>236</v>
      </c>
      <c r="J19" s="3"/>
      <c r="K19" s="3"/>
      <c r="L19" s="3"/>
      <c r="M19" s="3"/>
      <c r="N19" s="3"/>
      <c r="O19" s="3"/>
      <c r="P19" s="3"/>
      <c r="Q19" s="3"/>
      <c r="R19" s="3">
        <v>805</v>
      </c>
      <c r="S19" s="3"/>
      <c r="T19" s="3"/>
      <c r="U19" s="3">
        <v>120172010</v>
      </c>
      <c r="V19" s="3">
        <v>111</v>
      </c>
      <c r="W19" s="10">
        <v>572504.147</v>
      </c>
      <c r="X19" s="10">
        <v>572504.147</v>
      </c>
      <c r="Y19" s="3">
        <v>0</v>
      </c>
      <c r="Z19" s="10">
        <v>15039.8</v>
      </c>
      <c r="AA19" s="10">
        <v>15039.8</v>
      </c>
      <c r="AB19" s="3">
        <v>0</v>
      </c>
      <c r="AC19" s="3" t="s">
        <v>255</v>
      </c>
    </row>
    <row r="20" spans="1:29" s="15" customFormat="1" ht="78" customHeight="1">
      <c r="A20" s="12" t="s">
        <v>321</v>
      </c>
      <c r="B20" s="4" t="s">
        <v>11</v>
      </c>
      <c r="C20" s="4" t="s">
        <v>12</v>
      </c>
      <c r="D20" s="11" t="s">
        <v>614</v>
      </c>
      <c r="E20" s="4" t="s">
        <v>13</v>
      </c>
      <c r="F20" s="8" t="s">
        <v>615</v>
      </c>
      <c r="G20" s="3">
        <v>2012</v>
      </c>
      <c r="H20" s="3">
        <v>2012</v>
      </c>
      <c r="I20" s="3" t="s">
        <v>254</v>
      </c>
      <c r="J20" s="3"/>
      <c r="K20" s="3"/>
      <c r="L20" s="3"/>
      <c r="M20" s="3"/>
      <c r="N20" s="3"/>
      <c r="O20" s="3"/>
      <c r="P20" s="3"/>
      <c r="Q20" s="3"/>
      <c r="R20" s="3">
        <v>805</v>
      </c>
      <c r="S20" s="3"/>
      <c r="T20" s="3"/>
      <c r="U20" s="3">
        <v>120172010</v>
      </c>
      <c r="V20" s="3">
        <v>111</v>
      </c>
      <c r="W20" s="10">
        <v>635822.19700000004</v>
      </c>
      <c r="X20" s="10">
        <v>635822.19700000004</v>
      </c>
      <c r="Y20" s="3">
        <v>0</v>
      </c>
      <c r="Z20" s="10">
        <v>18137.3</v>
      </c>
      <c r="AA20" s="10">
        <v>18137.3</v>
      </c>
      <c r="AB20" s="3">
        <v>0</v>
      </c>
      <c r="AC20" s="3" t="s">
        <v>256</v>
      </c>
    </row>
    <row r="21" spans="1:29" s="15" customFormat="1" ht="140.25" customHeight="1">
      <c r="A21" s="12" t="s">
        <v>322</v>
      </c>
      <c r="B21" s="4" t="s">
        <v>11</v>
      </c>
      <c r="C21" s="4" t="s">
        <v>12</v>
      </c>
      <c r="D21" s="11" t="s">
        <v>616</v>
      </c>
      <c r="E21" s="4" t="s">
        <v>13</v>
      </c>
      <c r="F21" s="8" t="s">
        <v>643</v>
      </c>
      <c r="G21" s="3">
        <v>2012</v>
      </c>
      <c r="H21" s="3">
        <v>2012</v>
      </c>
      <c r="I21" s="3" t="s">
        <v>260</v>
      </c>
      <c r="J21" s="3"/>
      <c r="K21" s="3"/>
      <c r="L21" s="3"/>
      <c r="M21" s="3"/>
      <c r="N21" s="3"/>
      <c r="O21" s="3"/>
      <c r="P21" s="3"/>
      <c r="Q21" s="3"/>
      <c r="R21" s="3">
        <v>805</v>
      </c>
      <c r="S21" s="3"/>
      <c r="T21" s="3"/>
      <c r="U21" s="3">
        <v>120172010</v>
      </c>
      <c r="V21" s="3">
        <v>111</v>
      </c>
      <c r="W21" s="10">
        <v>713790.71</v>
      </c>
      <c r="X21" s="10">
        <v>713790.71</v>
      </c>
      <c r="Y21" s="3">
        <v>0</v>
      </c>
      <c r="Z21" s="10">
        <v>21590.1</v>
      </c>
      <c r="AA21" s="10">
        <v>21590.1</v>
      </c>
      <c r="AB21" s="3">
        <v>0</v>
      </c>
      <c r="AC21" s="3" t="s">
        <v>262</v>
      </c>
    </row>
    <row r="22" spans="1:29" s="15" customFormat="1" ht="140.25" customHeight="1">
      <c r="A22" s="12" t="s">
        <v>323</v>
      </c>
      <c r="B22" s="4" t="s">
        <v>11</v>
      </c>
      <c r="C22" s="4" t="s">
        <v>12</v>
      </c>
      <c r="D22" s="11" t="s">
        <v>611</v>
      </c>
      <c r="E22" s="4" t="s">
        <v>13</v>
      </c>
      <c r="F22" s="8" t="s">
        <v>644</v>
      </c>
      <c r="G22" s="3">
        <v>2012</v>
      </c>
      <c r="H22" s="3">
        <v>2012</v>
      </c>
      <c r="I22" s="3" t="s">
        <v>301</v>
      </c>
      <c r="J22" s="3"/>
      <c r="K22" s="3"/>
      <c r="L22" s="3"/>
      <c r="M22" s="3"/>
      <c r="N22" s="3"/>
      <c r="O22" s="3"/>
      <c r="P22" s="3"/>
      <c r="Q22" s="3"/>
      <c r="R22" s="3">
        <v>805</v>
      </c>
      <c r="S22" s="3"/>
      <c r="T22" s="3"/>
      <c r="U22" s="3">
        <v>120172010</v>
      </c>
      <c r="V22" s="3">
        <v>111</v>
      </c>
      <c r="W22" s="10">
        <v>798665.89899999998</v>
      </c>
      <c r="X22" s="10">
        <v>798665.89899999998</v>
      </c>
      <c r="Y22" s="3">
        <v>0</v>
      </c>
      <c r="Z22" s="10">
        <v>25295</v>
      </c>
      <c r="AA22" s="10">
        <v>25295</v>
      </c>
      <c r="AB22" s="3">
        <v>0</v>
      </c>
      <c r="AC22" s="3" t="s">
        <v>263</v>
      </c>
    </row>
    <row r="23" spans="1:29" s="15" customFormat="1" ht="140.25" customHeight="1">
      <c r="A23" s="12" t="s">
        <v>324</v>
      </c>
      <c r="B23" s="4" t="s">
        <v>11</v>
      </c>
      <c r="C23" s="4" t="s">
        <v>12</v>
      </c>
      <c r="D23" s="11" t="s">
        <v>607</v>
      </c>
      <c r="E23" s="4" t="s">
        <v>13</v>
      </c>
      <c r="F23" s="8" t="s">
        <v>617</v>
      </c>
      <c r="G23" s="3">
        <v>2012</v>
      </c>
      <c r="H23" s="3">
        <v>2019</v>
      </c>
      <c r="I23" s="3" t="s">
        <v>269</v>
      </c>
      <c r="J23" s="3"/>
      <c r="K23" s="3"/>
      <c r="L23" s="3"/>
      <c r="M23" s="3"/>
      <c r="N23" s="3"/>
      <c r="O23" s="3"/>
      <c r="P23" s="3"/>
      <c r="Q23" s="3"/>
      <c r="R23" s="3">
        <v>805</v>
      </c>
      <c r="S23" s="3"/>
      <c r="T23" s="3"/>
      <c r="U23" s="3">
        <v>120172010</v>
      </c>
      <c r="V23" s="3" t="s">
        <v>271</v>
      </c>
      <c r="W23" s="10">
        <v>80038.2</v>
      </c>
      <c r="X23" s="10">
        <v>80038.2</v>
      </c>
      <c r="Y23" s="3">
        <v>0</v>
      </c>
      <c r="Z23" s="10">
        <v>2748.8</v>
      </c>
      <c r="AA23" s="10">
        <v>2748.8</v>
      </c>
      <c r="AB23" s="3">
        <v>0</v>
      </c>
      <c r="AC23" s="3" t="s">
        <v>272</v>
      </c>
    </row>
    <row r="24" spans="1:29" s="15" customFormat="1" ht="140.25" customHeight="1">
      <c r="A24" s="12" t="s">
        <v>419</v>
      </c>
      <c r="B24" s="4" t="s">
        <v>11</v>
      </c>
      <c r="C24" s="4" t="s">
        <v>12</v>
      </c>
      <c r="D24" s="11" t="s">
        <v>611</v>
      </c>
      <c r="E24" s="4" t="s">
        <v>13</v>
      </c>
      <c r="F24" s="8" t="s">
        <v>645</v>
      </c>
      <c r="G24" s="3">
        <v>2012</v>
      </c>
      <c r="H24" s="3">
        <v>2019</v>
      </c>
      <c r="I24" s="3" t="s">
        <v>420</v>
      </c>
      <c r="J24" s="3"/>
      <c r="K24" s="3"/>
      <c r="L24" s="3"/>
      <c r="M24" s="3"/>
      <c r="N24" s="3"/>
      <c r="O24" s="3"/>
      <c r="P24" s="3"/>
      <c r="Q24" s="3"/>
      <c r="R24" s="3">
        <v>805</v>
      </c>
      <c r="S24" s="3"/>
      <c r="T24" s="3"/>
      <c r="U24" s="3">
        <v>120172010</v>
      </c>
      <c r="V24" s="3" t="s">
        <v>271</v>
      </c>
      <c r="W24" s="10">
        <v>169608.7</v>
      </c>
      <c r="X24" s="10">
        <v>169608.7</v>
      </c>
      <c r="Y24" s="3">
        <v>0</v>
      </c>
      <c r="Z24" s="10">
        <v>5748.1</v>
      </c>
      <c r="AA24" s="10">
        <v>5748.1</v>
      </c>
      <c r="AB24" s="3">
        <v>0</v>
      </c>
      <c r="AC24" s="3" t="s">
        <v>474</v>
      </c>
    </row>
    <row r="25" spans="1:29" s="15" customFormat="1" ht="151.5" customHeight="1">
      <c r="A25" s="12" t="s">
        <v>512</v>
      </c>
      <c r="B25" s="4" t="s">
        <v>11</v>
      </c>
      <c r="C25" s="4" t="s">
        <v>12</v>
      </c>
      <c r="D25" s="11" t="s">
        <v>612</v>
      </c>
      <c r="E25" s="4" t="s">
        <v>13</v>
      </c>
      <c r="F25" s="8" t="s">
        <v>618</v>
      </c>
      <c r="G25" s="3">
        <v>2012</v>
      </c>
      <c r="H25" s="3">
        <v>2019</v>
      </c>
      <c r="I25" s="3" t="s">
        <v>513</v>
      </c>
      <c r="J25" s="3"/>
      <c r="K25" s="3"/>
      <c r="L25" s="3"/>
      <c r="M25" s="3"/>
      <c r="N25" s="3"/>
      <c r="O25" s="3"/>
      <c r="P25" s="3"/>
      <c r="Q25" s="3"/>
      <c r="R25" s="3">
        <v>805</v>
      </c>
      <c r="S25" s="3"/>
      <c r="T25" s="3"/>
      <c r="U25" s="3">
        <v>120172010</v>
      </c>
      <c r="V25" s="3" t="s">
        <v>271</v>
      </c>
      <c r="W25" s="10">
        <v>270968.5</v>
      </c>
      <c r="X25" s="10">
        <v>270968.5</v>
      </c>
      <c r="Y25" s="3">
        <v>0</v>
      </c>
      <c r="Z25" s="10">
        <v>8953.7000000000007</v>
      </c>
      <c r="AA25" s="10">
        <v>8953.7000000000007</v>
      </c>
      <c r="AB25" s="3">
        <v>0</v>
      </c>
      <c r="AC25" s="3" t="s">
        <v>514</v>
      </c>
    </row>
    <row r="26" spans="1:29" s="15" customFormat="1" ht="151.5" customHeight="1">
      <c r="A26" s="12" t="s">
        <v>561</v>
      </c>
      <c r="B26" s="4" t="s">
        <v>11</v>
      </c>
      <c r="C26" s="4" t="s">
        <v>12</v>
      </c>
      <c r="D26" s="11" t="s">
        <v>241</v>
      </c>
      <c r="E26" s="4" t="s">
        <v>13</v>
      </c>
      <c r="F26" s="8" t="s">
        <v>619</v>
      </c>
      <c r="G26" s="3">
        <v>2012</v>
      </c>
      <c r="H26" s="3">
        <v>2019</v>
      </c>
      <c r="I26" s="3" t="s">
        <v>563</v>
      </c>
      <c r="J26" s="3"/>
      <c r="K26" s="3"/>
      <c r="L26" s="3"/>
      <c r="M26" s="3"/>
      <c r="N26" s="3"/>
      <c r="O26" s="3"/>
      <c r="P26" s="3"/>
      <c r="Q26" s="3"/>
      <c r="R26" s="3">
        <v>805</v>
      </c>
      <c r="S26" s="3"/>
      <c r="T26" s="3"/>
      <c r="U26" s="3">
        <v>120172010</v>
      </c>
      <c r="V26" s="3" t="s">
        <v>271</v>
      </c>
      <c r="W26" s="10">
        <v>355894.5</v>
      </c>
      <c r="X26" s="10">
        <v>355894.5</v>
      </c>
      <c r="Y26" s="3">
        <v>0</v>
      </c>
      <c r="Z26" s="10">
        <v>11585.5</v>
      </c>
      <c r="AA26" s="10">
        <v>11585.5</v>
      </c>
      <c r="AB26" s="3">
        <v>0</v>
      </c>
      <c r="AC26" s="3" t="s">
        <v>605</v>
      </c>
    </row>
    <row r="27" spans="1:29" s="15" customFormat="1" ht="151.5" customHeight="1">
      <c r="A27" s="12" t="s">
        <v>655</v>
      </c>
      <c r="B27" s="4" t="s">
        <v>11</v>
      </c>
      <c r="C27" s="4" t="s">
        <v>12</v>
      </c>
      <c r="D27" s="11" t="s">
        <v>241</v>
      </c>
      <c r="E27" s="4" t="s">
        <v>13</v>
      </c>
      <c r="F27" s="8" t="s">
        <v>657</v>
      </c>
      <c r="G27" s="3">
        <v>2012</v>
      </c>
      <c r="H27" s="3">
        <v>2019</v>
      </c>
      <c r="I27" s="3" t="s">
        <v>656</v>
      </c>
      <c r="J27" s="3"/>
      <c r="K27" s="3"/>
      <c r="L27" s="3"/>
      <c r="M27" s="3"/>
      <c r="N27" s="3"/>
      <c r="O27" s="3"/>
      <c r="P27" s="3"/>
      <c r="Q27" s="3"/>
      <c r="R27" s="3">
        <v>805</v>
      </c>
      <c r="S27" s="3"/>
      <c r="T27" s="3"/>
      <c r="U27" s="3">
        <v>120172010</v>
      </c>
      <c r="V27" s="3" t="s">
        <v>271</v>
      </c>
      <c r="W27" s="10">
        <v>463360</v>
      </c>
      <c r="X27" s="10">
        <v>463360</v>
      </c>
      <c r="Y27" s="3">
        <v>0</v>
      </c>
      <c r="Z27" s="10">
        <v>13676.6</v>
      </c>
      <c r="AA27" s="10">
        <v>13676.6</v>
      </c>
      <c r="AB27" s="3">
        <v>0</v>
      </c>
      <c r="AC27" s="3" t="s">
        <v>703</v>
      </c>
    </row>
    <row r="28" spans="1:29" s="15" customFormat="1" ht="151.5" customHeight="1">
      <c r="A28" s="12" t="s">
        <v>718</v>
      </c>
      <c r="B28" s="4" t="s">
        <v>11</v>
      </c>
      <c r="C28" s="4" t="s">
        <v>12</v>
      </c>
      <c r="D28" s="11" t="s">
        <v>241</v>
      </c>
      <c r="E28" s="4" t="s">
        <v>13</v>
      </c>
      <c r="F28" s="8" t="s">
        <v>720</v>
      </c>
      <c r="G28" s="3">
        <v>2012</v>
      </c>
      <c r="H28" s="3">
        <v>2019</v>
      </c>
      <c r="I28" s="3" t="s">
        <v>719</v>
      </c>
      <c r="J28" s="3"/>
      <c r="K28" s="3"/>
      <c r="L28" s="3"/>
      <c r="M28" s="3"/>
      <c r="N28" s="3"/>
      <c r="O28" s="3"/>
      <c r="P28" s="3"/>
      <c r="Q28" s="3"/>
      <c r="R28" s="3">
        <v>805</v>
      </c>
      <c r="S28" s="3"/>
      <c r="T28" s="3"/>
      <c r="U28" s="3">
        <v>120172010</v>
      </c>
      <c r="V28" s="3" t="s">
        <v>271</v>
      </c>
      <c r="W28" s="10">
        <v>702587.9</v>
      </c>
      <c r="X28" s="10">
        <v>702587.9</v>
      </c>
      <c r="Y28" s="3">
        <v>0</v>
      </c>
      <c r="Z28" s="10">
        <v>16111.9</v>
      </c>
      <c r="AA28" s="10">
        <v>16111.9</v>
      </c>
      <c r="AB28" s="3">
        <v>0</v>
      </c>
      <c r="AC28" s="3" t="s">
        <v>809</v>
      </c>
    </row>
    <row r="29" spans="1:29" s="15" customFormat="1" ht="151.5" customHeight="1">
      <c r="A29" s="12" t="s">
        <v>726</v>
      </c>
      <c r="B29" s="4" t="s">
        <v>11</v>
      </c>
      <c r="C29" s="4" t="s">
        <v>12</v>
      </c>
      <c r="D29" s="11" t="s">
        <v>241</v>
      </c>
      <c r="E29" s="4" t="s">
        <v>13</v>
      </c>
      <c r="F29" s="8" t="s">
        <v>768</v>
      </c>
      <c r="G29" s="3">
        <v>2012</v>
      </c>
      <c r="H29" s="3">
        <v>2019</v>
      </c>
      <c r="I29" s="3" t="s">
        <v>727</v>
      </c>
      <c r="J29" s="3"/>
      <c r="K29" s="3"/>
      <c r="L29" s="3"/>
      <c r="M29" s="3"/>
      <c r="N29" s="3"/>
      <c r="O29" s="3"/>
      <c r="P29" s="3"/>
      <c r="Q29" s="3"/>
      <c r="R29" s="3">
        <v>805</v>
      </c>
      <c r="S29" s="3"/>
      <c r="T29" s="3"/>
      <c r="U29" s="3">
        <v>120172010</v>
      </c>
      <c r="V29" s="3" t="s">
        <v>271</v>
      </c>
      <c r="W29" s="10">
        <v>750768.1</v>
      </c>
      <c r="X29" s="10">
        <v>750768.1</v>
      </c>
      <c r="Y29" s="3">
        <v>0</v>
      </c>
      <c r="Z29" s="10">
        <v>16312.5</v>
      </c>
      <c r="AA29" s="10">
        <v>16312.5</v>
      </c>
      <c r="AB29" s="3">
        <v>0</v>
      </c>
      <c r="AC29" s="3" t="s">
        <v>810</v>
      </c>
    </row>
    <row r="30" spans="1:29" s="15" customFormat="1" ht="151.5" customHeight="1">
      <c r="A30" s="12" t="s">
        <v>813</v>
      </c>
      <c r="B30" s="4" t="s">
        <v>11</v>
      </c>
      <c r="C30" s="4" t="s">
        <v>12</v>
      </c>
      <c r="D30" s="11" t="s">
        <v>241</v>
      </c>
      <c r="E30" s="4" t="s">
        <v>13</v>
      </c>
      <c r="F30" s="8" t="s">
        <v>818</v>
      </c>
      <c r="G30" s="3">
        <v>2012</v>
      </c>
      <c r="H30" s="3">
        <v>2019</v>
      </c>
      <c r="I30" s="3" t="s">
        <v>814</v>
      </c>
      <c r="J30" s="3"/>
      <c r="K30" s="3"/>
      <c r="L30" s="3"/>
      <c r="M30" s="3"/>
      <c r="N30" s="3"/>
      <c r="O30" s="3"/>
      <c r="P30" s="3"/>
      <c r="Q30" s="3"/>
      <c r="R30" s="3">
        <v>805</v>
      </c>
      <c r="S30" s="3"/>
      <c r="T30" s="3"/>
      <c r="U30" s="3">
        <v>120172010</v>
      </c>
      <c r="V30" s="3" t="s">
        <v>271</v>
      </c>
      <c r="W30" s="10">
        <v>762916.7</v>
      </c>
      <c r="X30" s="10">
        <v>762916.7</v>
      </c>
      <c r="Y30" s="3">
        <v>0</v>
      </c>
      <c r="Z30" s="10">
        <v>16518.400000000001</v>
      </c>
      <c r="AA30" s="10">
        <v>16518.400000000001</v>
      </c>
      <c r="AB30" s="3">
        <v>0</v>
      </c>
      <c r="AC30" s="3" t="s">
        <v>862</v>
      </c>
    </row>
    <row r="31" spans="1:29" s="15" customFormat="1" ht="151.5" customHeight="1">
      <c r="A31" s="12" t="s">
        <v>865</v>
      </c>
      <c r="B31" s="4" t="s">
        <v>11</v>
      </c>
      <c r="C31" s="4" t="s">
        <v>12</v>
      </c>
      <c r="D31" s="11" t="s">
        <v>241</v>
      </c>
      <c r="E31" s="4" t="s">
        <v>13</v>
      </c>
      <c r="F31" s="8" t="s">
        <v>867</v>
      </c>
      <c r="G31" s="3">
        <v>2012</v>
      </c>
      <c r="H31" s="3">
        <v>2019</v>
      </c>
      <c r="I31" s="3" t="s">
        <v>866</v>
      </c>
      <c r="J31" s="3"/>
      <c r="K31" s="3"/>
      <c r="L31" s="3"/>
      <c r="M31" s="3"/>
      <c r="N31" s="3"/>
      <c r="O31" s="3"/>
      <c r="P31" s="3"/>
      <c r="Q31" s="3"/>
      <c r="R31" s="3">
        <v>805</v>
      </c>
      <c r="S31" s="3"/>
      <c r="T31" s="3"/>
      <c r="U31" s="3">
        <v>120172010</v>
      </c>
      <c r="V31" s="3" t="s">
        <v>271</v>
      </c>
      <c r="W31" s="10">
        <v>829901.3</v>
      </c>
      <c r="X31" s="10">
        <v>829901.3</v>
      </c>
      <c r="Y31" s="3">
        <v>0</v>
      </c>
      <c r="Z31" s="10">
        <v>17949.900000000001</v>
      </c>
      <c r="AA31" s="10">
        <v>17949.900000000001</v>
      </c>
      <c r="AB31" s="3">
        <v>0</v>
      </c>
      <c r="AC31" s="3" t="s">
        <v>913</v>
      </c>
    </row>
    <row r="32" spans="1:29" s="15" customFormat="1" ht="153.75" customHeight="1">
      <c r="A32" s="4" t="s">
        <v>10</v>
      </c>
      <c r="B32" s="4" t="s">
        <v>11</v>
      </c>
      <c r="C32" s="4" t="s">
        <v>14</v>
      </c>
      <c r="D32" s="4" t="s">
        <v>242</v>
      </c>
      <c r="E32" s="4" t="s">
        <v>13</v>
      </c>
      <c r="F32" s="4" t="s">
        <v>61</v>
      </c>
      <c r="G32" s="3">
        <v>2013</v>
      </c>
      <c r="H32" s="3">
        <v>2014</v>
      </c>
      <c r="I32" s="3" t="s">
        <v>295</v>
      </c>
      <c r="J32" s="3"/>
      <c r="K32" s="3"/>
      <c r="L32" s="3"/>
      <c r="M32" s="3"/>
      <c r="N32" s="3"/>
      <c r="O32" s="3"/>
      <c r="P32" s="3"/>
      <c r="Q32" s="3"/>
      <c r="R32" s="3"/>
      <c r="S32" s="3"/>
      <c r="T32" s="3"/>
      <c r="U32" s="3"/>
      <c r="V32" s="3"/>
      <c r="W32" s="3"/>
      <c r="X32" s="3"/>
      <c r="Y32" s="3"/>
      <c r="Z32" s="3"/>
      <c r="AA32" s="3"/>
      <c r="AB32" s="3">
        <v>0</v>
      </c>
      <c r="AC32" s="4" t="s">
        <v>43</v>
      </c>
    </row>
    <row r="33" spans="1:29" s="15" customFormat="1" ht="153" customHeight="1">
      <c r="A33" s="4" t="s">
        <v>10</v>
      </c>
      <c r="B33" s="4" t="s">
        <v>11</v>
      </c>
      <c r="C33" s="4" t="s">
        <v>14</v>
      </c>
      <c r="D33" s="8" t="s">
        <v>242</v>
      </c>
      <c r="E33" s="4" t="s">
        <v>13</v>
      </c>
      <c r="F33" s="4" t="s">
        <v>68</v>
      </c>
      <c r="G33" s="3">
        <v>2013</v>
      </c>
      <c r="H33" s="3">
        <v>2014</v>
      </c>
      <c r="I33" s="3" t="s">
        <v>54</v>
      </c>
      <c r="J33" s="3"/>
      <c r="K33" s="3"/>
      <c r="L33" s="3"/>
      <c r="M33" s="3"/>
      <c r="N33" s="3"/>
      <c r="O33" s="3"/>
      <c r="P33" s="3"/>
      <c r="Q33" s="3"/>
      <c r="R33" s="3"/>
      <c r="S33" s="3"/>
      <c r="T33" s="3"/>
      <c r="U33" s="3"/>
      <c r="V33" s="3"/>
      <c r="W33" s="3"/>
      <c r="X33" s="3"/>
      <c r="Y33" s="3"/>
      <c r="Z33" s="3"/>
      <c r="AA33" s="3"/>
      <c r="AB33" s="3">
        <v>0</v>
      </c>
      <c r="AC33" s="4" t="s">
        <v>43</v>
      </c>
    </row>
    <row r="34" spans="1:29" s="15" customFormat="1" ht="156" customHeight="1">
      <c r="A34" s="4" t="s">
        <v>37</v>
      </c>
      <c r="B34" s="4" t="s">
        <v>11</v>
      </c>
      <c r="C34" s="4" t="s">
        <v>14</v>
      </c>
      <c r="D34" s="8" t="s">
        <v>243</v>
      </c>
      <c r="E34" s="4" t="s">
        <v>63</v>
      </c>
      <c r="F34" s="4" t="s">
        <v>708</v>
      </c>
      <c r="G34" s="3">
        <v>2013</v>
      </c>
      <c r="H34" s="3">
        <v>2014</v>
      </c>
      <c r="I34" s="3" t="s">
        <v>76</v>
      </c>
      <c r="J34" s="3"/>
      <c r="K34" s="3">
        <v>0</v>
      </c>
      <c r="L34" s="3"/>
      <c r="M34" s="3"/>
      <c r="N34" s="3"/>
      <c r="O34" s="3"/>
      <c r="P34" s="3"/>
      <c r="Q34" s="3"/>
      <c r="R34" s="3"/>
      <c r="S34" s="3"/>
      <c r="T34" s="3"/>
      <c r="U34" s="3"/>
      <c r="V34" s="3"/>
      <c r="W34" s="3"/>
      <c r="X34" s="3"/>
      <c r="Y34" s="3"/>
      <c r="Z34" s="3"/>
      <c r="AA34" s="3"/>
      <c r="AB34" s="3">
        <v>0</v>
      </c>
      <c r="AC34" s="4" t="s">
        <v>43</v>
      </c>
    </row>
    <row r="35" spans="1:29" s="15" customFormat="1" ht="78" customHeight="1">
      <c r="A35" s="4" t="s">
        <v>44</v>
      </c>
      <c r="B35" s="4" t="s">
        <v>11</v>
      </c>
      <c r="C35" s="4" t="s">
        <v>14</v>
      </c>
      <c r="D35" s="8" t="s">
        <v>243</v>
      </c>
      <c r="E35" s="4" t="s">
        <v>63</v>
      </c>
      <c r="F35" s="4" t="s">
        <v>709</v>
      </c>
      <c r="G35" s="3">
        <v>2013</v>
      </c>
      <c r="H35" s="3">
        <v>2014</v>
      </c>
      <c r="I35" s="3" t="s">
        <v>90</v>
      </c>
      <c r="J35" s="3"/>
      <c r="K35" s="3"/>
      <c r="L35" s="3"/>
      <c r="M35" s="3"/>
      <c r="N35" s="3"/>
      <c r="O35" s="3"/>
      <c r="P35" s="3"/>
      <c r="Q35" s="3"/>
      <c r="R35" s="3"/>
      <c r="S35" s="3"/>
      <c r="T35" s="3"/>
      <c r="U35" s="3"/>
      <c r="V35" s="3"/>
      <c r="W35" s="3"/>
      <c r="X35" s="3"/>
      <c r="Y35" s="3"/>
      <c r="Z35" s="3"/>
      <c r="AA35" s="3"/>
      <c r="AB35" s="3">
        <v>0</v>
      </c>
      <c r="AC35" s="4" t="s">
        <v>43</v>
      </c>
    </row>
    <row r="36" spans="1:29" s="15" customFormat="1" ht="78" customHeight="1">
      <c r="A36" s="4" t="s">
        <v>60</v>
      </c>
      <c r="B36" s="4" t="s">
        <v>11</v>
      </c>
      <c r="C36" s="4" t="s">
        <v>14</v>
      </c>
      <c r="D36" s="8" t="s">
        <v>243</v>
      </c>
      <c r="E36" s="4" t="s">
        <v>63</v>
      </c>
      <c r="F36" s="8" t="s">
        <v>97</v>
      </c>
      <c r="G36" s="3">
        <v>2013</v>
      </c>
      <c r="H36" s="3">
        <v>2014</v>
      </c>
      <c r="I36" s="3" t="s">
        <v>93</v>
      </c>
      <c r="J36" s="3"/>
      <c r="K36" s="3"/>
      <c r="L36" s="3"/>
      <c r="M36" s="3"/>
      <c r="N36" s="3"/>
      <c r="O36" s="3"/>
      <c r="P36" s="3"/>
      <c r="Q36" s="3"/>
      <c r="R36" s="3"/>
      <c r="S36" s="3"/>
      <c r="T36" s="3"/>
      <c r="U36" s="3"/>
      <c r="V36" s="3"/>
      <c r="W36" s="3"/>
      <c r="X36" s="3"/>
      <c r="Y36" s="3"/>
      <c r="Z36" s="3"/>
      <c r="AA36" s="3"/>
      <c r="AB36" s="3">
        <v>0</v>
      </c>
      <c r="AC36" s="4" t="s">
        <v>43</v>
      </c>
    </row>
    <row r="37" spans="1:29" s="15" customFormat="1" ht="77.25" customHeight="1">
      <c r="A37" s="4" t="s">
        <v>70</v>
      </c>
      <c r="B37" s="4" t="s">
        <v>11</v>
      </c>
      <c r="C37" s="4" t="s">
        <v>14</v>
      </c>
      <c r="D37" s="8" t="s">
        <v>243</v>
      </c>
      <c r="E37" s="4" t="s">
        <v>63</v>
      </c>
      <c r="F37" s="8" t="s">
        <v>244</v>
      </c>
      <c r="G37" s="3">
        <v>2013</v>
      </c>
      <c r="H37" s="3">
        <v>2014</v>
      </c>
      <c r="I37" s="3" t="s">
        <v>126</v>
      </c>
      <c r="J37" s="3"/>
      <c r="K37" s="3"/>
      <c r="L37" s="3"/>
      <c r="M37" s="3"/>
      <c r="N37" s="3"/>
      <c r="O37" s="3"/>
      <c r="P37" s="3"/>
      <c r="Q37" s="3"/>
      <c r="R37" s="3">
        <v>805</v>
      </c>
      <c r="S37" s="3"/>
      <c r="T37" s="3"/>
      <c r="U37" s="3">
        <v>110172010</v>
      </c>
      <c r="V37" s="3">
        <v>111</v>
      </c>
      <c r="W37" s="3">
        <v>794253.6</v>
      </c>
      <c r="X37" s="3">
        <v>595690.19999999995</v>
      </c>
      <c r="Y37" s="3">
        <v>198563.4</v>
      </c>
      <c r="Z37" s="9">
        <v>5297</v>
      </c>
      <c r="AA37" s="9">
        <v>5297</v>
      </c>
      <c r="AB37" s="3">
        <v>0</v>
      </c>
      <c r="AC37" s="3" t="s">
        <v>130</v>
      </c>
    </row>
    <row r="38" spans="1:29" s="15" customFormat="1" ht="78.75" customHeight="1">
      <c r="A38" s="4" t="s">
        <v>88</v>
      </c>
      <c r="B38" s="4" t="s">
        <v>11</v>
      </c>
      <c r="C38" s="4" t="s">
        <v>14</v>
      </c>
      <c r="D38" s="8" t="s">
        <v>243</v>
      </c>
      <c r="E38" s="4" t="s">
        <v>63</v>
      </c>
      <c r="F38" s="8" t="s">
        <v>137</v>
      </c>
      <c r="G38" s="3">
        <v>2013</v>
      </c>
      <c r="H38" s="3">
        <v>2014</v>
      </c>
      <c r="I38" s="3" t="s">
        <v>290</v>
      </c>
      <c r="J38" s="3"/>
      <c r="K38" s="3"/>
      <c r="L38" s="3"/>
      <c r="M38" s="3"/>
      <c r="N38" s="3"/>
      <c r="O38" s="3"/>
      <c r="P38" s="3"/>
      <c r="Q38" s="3"/>
      <c r="R38" s="3">
        <v>805</v>
      </c>
      <c r="S38" s="3"/>
      <c r="T38" s="3"/>
      <c r="U38" s="3">
        <v>110172010</v>
      </c>
      <c r="V38" s="3">
        <v>111</v>
      </c>
      <c r="W38" s="3">
        <v>825307.2</v>
      </c>
      <c r="X38" s="3">
        <v>825307.2</v>
      </c>
      <c r="Y38" s="3">
        <v>0</v>
      </c>
      <c r="Z38" s="9">
        <v>10807.7</v>
      </c>
      <c r="AA38" s="9">
        <v>10807.7</v>
      </c>
      <c r="AB38" s="3">
        <v>0</v>
      </c>
      <c r="AC38" s="3" t="s">
        <v>134</v>
      </c>
    </row>
    <row r="39" spans="1:29" s="15" customFormat="1" ht="76.5" customHeight="1">
      <c r="A39" s="4" t="s">
        <v>95</v>
      </c>
      <c r="B39" s="4" t="s">
        <v>11</v>
      </c>
      <c r="C39" s="4" t="s">
        <v>14</v>
      </c>
      <c r="D39" s="8" t="s">
        <v>243</v>
      </c>
      <c r="E39" s="4" t="s">
        <v>63</v>
      </c>
      <c r="F39" s="8" t="s">
        <v>142</v>
      </c>
      <c r="G39" s="3">
        <v>2013</v>
      </c>
      <c r="H39" s="3">
        <v>2014</v>
      </c>
      <c r="I39" s="3" t="s">
        <v>140</v>
      </c>
      <c r="J39" s="3"/>
      <c r="K39" s="3"/>
      <c r="L39" s="3"/>
      <c r="M39" s="3"/>
      <c r="N39" s="3"/>
      <c r="O39" s="3"/>
      <c r="P39" s="3"/>
      <c r="Q39" s="3"/>
      <c r="R39" s="3">
        <v>805</v>
      </c>
      <c r="S39" s="3"/>
      <c r="T39" s="3"/>
      <c r="U39" s="3">
        <v>110172010</v>
      </c>
      <c r="V39" s="3">
        <v>111</v>
      </c>
      <c r="W39" s="3">
        <v>165415.9</v>
      </c>
      <c r="X39" s="3">
        <v>165415.9</v>
      </c>
      <c r="Y39" s="3">
        <v>0</v>
      </c>
      <c r="Z39" s="9">
        <v>5024.8999999999996</v>
      </c>
      <c r="AA39" s="9">
        <v>5024.8999999999996</v>
      </c>
      <c r="AB39" s="3">
        <v>0</v>
      </c>
      <c r="AC39" s="3" t="s">
        <v>144</v>
      </c>
    </row>
    <row r="40" spans="1:29" s="15" customFormat="1" ht="75.75" customHeight="1">
      <c r="A40" s="4" t="s">
        <v>128</v>
      </c>
      <c r="B40" s="4" t="s">
        <v>11</v>
      </c>
      <c r="C40" s="4" t="s">
        <v>153</v>
      </c>
      <c r="D40" s="8" t="s">
        <v>243</v>
      </c>
      <c r="E40" s="4" t="s">
        <v>154</v>
      </c>
      <c r="F40" s="8" t="s">
        <v>155</v>
      </c>
      <c r="G40" s="3">
        <v>2013</v>
      </c>
      <c r="H40" s="3">
        <v>2014</v>
      </c>
      <c r="I40" s="3" t="s">
        <v>146</v>
      </c>
      <c r="J40" s="3"/>
      <c r="K40" s="3"/>
      <c r="L40" s="3"/>
      <c r="M40" s="3"/>
      <c r="N40" s="3"/>
      <c r="O40" s="3"/>
      <c r="P40" s="3"/>
      <c r="Q40" s="3"/>
      <c r="R40" s="3">
        <v>805</v>
      </c>
      <c r="S40" s="3"/>
      <c r="T40" s="3"/>
      <c r="U40" s="3">
        <v>110172010</v>
      </c>
      <c r="V40" s="3">
        <v>111</v>
      </c>
      <c r="W40" s="3">
        <v>387514.9</v>
      </c>
      <c r="X40" s="3">
        <v>387514.9</v>
      </c>
      <c r="Y40" s="3">
        <v>0</v>
      </c>
      <c r="Z40" s="9">
        <v>8453.6</v>
      </c>
      <c r="AA40" s="9">
        <v>8453.6</v>
      </c>
      <c r="AB40" s="3">
        <v>0</v>
      </c>
      <c r="AC40" s="3" t="s">
        <v>151</v>
      </c>
    </row>
    <row r="41" spans="1:29" s="15" customFormat="1" ht="78" customHeight="1">
      <c r="A41" s="4" t="s">
        <v>131</v>
      </c>
      <c r="B41" s="4" t="s">
        <v>11</v>
      </c>
      <c r="C41" s="4" t="s">
        <v>14</v>
      </c>
      <c r="D41" s="8" t="s">
        <v>243</v>
      </c>
      <c r="E41" s="4" t="s">
        <v>154</v>
      </c>
      <c r="F41" s="8" t="s">
        <v>165</v>
      </c>
      <c r="G41" s="3">
        <v>2013</v>
      </c>
      <c r="H41" s="3">
        <v>2014</v>
      </c>
      <c r="I41" s="3" t="s">
        <v>159</v>
      </c>
      <c r="J41" s="3"/>
      <c r="K41" s="3"/>
      <c r="L41" s="3"/>
      <c r="M41" s="3"/>
      <c r="N41" s="3"/>
      <c r="O41" s="3"/>
      <c r="P41" s="3"/>
      <c r="Q41" s="3"/>
      <c r="R41" s="3">
        <v>805</v>
      </c>
      <c r="S41" s="3"/>
      <c r="T41" s="3"/>
      <c r="U41" s="3">
        <v>110172010</v>
      </c>
      <c r="V41" s="3">
        <v>111</v>
      </c>
      <c r="W41" s="3">
        <v>497114.43900000001</v>
      </c>
      <c r="X41" s="3">
        <v>497114.43900000001</v>
      </c>
      <c r="Y41" s="3">
        <v>0</v>
      </c>
      <c r="Z41" s="9">
        <v>8935.1</v>
      </c>
      <c r="AA41" s="9">
        <v>8935.1</v>
      </c>
      <c r="AB41" s="3">
        <v>0</v>
      </c>
      <c r="AC41" s="3" t="s">
        <v>163</v>
      </c>
    </row>
    <row r="42" spans="1:29" s="15" customFormat="1" ht="76.5" customHeight="1">
      <c r="A42" s="4" t="s">
        <v>139</v>
      </c>
      <c r="B42" s="4" t="s">
        <v>11</v>
      </c>
      <c r="C42" s="4" t="s">
        <v>14</v>
      </c>
      <c r="D42" s="8" t="s">
        <v>243</v>
      </c>
      <c r="E42" s="4" t="s">
        <v>63</v>
      </c>
      <c r="F42" s="8" t="s">
        <v>178</v>
      </c>
      <c r="G42" s="3">
        <v>2013</v>
      </c>
      <c r="H42" s="3">
        <v>2014</v>
      </c>
      <c r="I42" s="3" t="s">
        <v>291</v>
      </c>
      <c r="J42" s="3"/>
      <c r="K42" s="3"/>
      <c r="L42" s="3"/>
      <c r="M42" s="3"/>
      <c r="N42" s="3"/>
      <c r="O42" s="3"/>
      <c r="P42" s="3"/>
      <c r="Q42" s="3"/>
      <c r="R42" s="3">
        <v>805</v>
      </c>
      <c r="S42" s="3"/>
      <c r="T42" s="3"/>
      <c r="U42" s="3">
        <v>110172010</v>
      </c>
      <c r="V42" s="3">
        <v>111</v>
      </c>
      <c r="W42" s="3">
        <v>635768.43299999996</v>
      </c>
      <c r="X42" s="3">
        <v>635768.43299999996</v>
      </c>
      <c r="Y42" s="3">
        <v>0</v>
      </c>
      <c r="Z42" s="9">
        <v>15207.4</v>
      </c>
      <c r="AA42" s="9">
        <v>15207.4</v>
      </c>
      <c r="AB42" s="3">
        <v>0</v>
      </c>
      <c r="AC42" s="3" t="s">
        <v>168</v>
      </c>
    </row>
    <row r="43" spans="1:29" s="15" customFormat="1" ht="75.75" customHeight="1">
      <c r="A43" s="4" t="s">
        <v>148</v>
      </c>
      <c r="B43" s="4" t="s">
        <v>11</v>
      </c>
      <c r="C43" s="4" t="s">
        <v>14</v>
      </c>
      <c r="D43" s="8" t="s">
        <v>243</v>
      </c>
      <c r="E43" s="4" t="s">
        <v>620</v>
      </c>
      <c r="F43" s="8" t="s">
        <v>646</v>
      </c>
      <c r="G43" s="3">
        <v>2013</v>
      </c>
      <c r="H43" s="3">
        <v>2014</v>
      </c>
      <c r="I43" s="3" t="s">
        <v>292</v>
      </c>
      <c r="J43" s="3"/>
      <c r="K43" s="3"/>
      <c r="L43" s="3"/>
      <c r="M43" s="3"/>
      <c r="N43" s="3"/>
      <c r="O43" s="3"/>
      <c r="P43" s="3"/>
      <c r="Q43" s="3"/>
      <c r="R43" s="3">
        <v>805</v>
      </c>
      <c r="S43" s="3"/>
      <c r="T43" s="3"/>
      <c r="U43" s="3">
        <v>110172010</v>
      </c>
      <c r="V43" s="3">
        <v>111</v>
      </c>
      <c r="W43" s="10">
        <v>167915.13</v>
      </c>
      <c r="X43" s="10">
        <v>167915.13</v>
      </c>
      <c r="Y43" s="3">
        <v>0</v>
      </c>
      <c r="Z43" s="9">
        <v>5648</v>
      </c>
      <c r="AA43" s="9">
        <v>5648</v>
      </c>
      <c r="AB43" s="3">
        <v>0</v>
      </c>
      <c r="AC43" s="3" t="s">
        <v>175</v>
      </c>
    </row>
    <row r="44" spans="1:29" s="15" customFormat="1" ht="75.75" customHeight="1">
      <c r="A44" s="4" t="s">
        <v>161</v>
      </c>
      <c r="B44" s="4" t="s">
        <v>11</v>
      </c>
      <c r="C44" s="4" t="s">
        <v>14</v>
      </c>
      <c r="D44" s="8" t="s">
        <v>243</v>
      </c>
      <c r="E44" s="4" t="s">
        <v>63</v>
      </c>
      <c r="F44" s="8" t="s">
        <v>710</v>
      </c>
      <c r="G44" s="3">
        <v>2013</v>
      </c>
      <c r="H44" s="3">
        <v>2014</v>
      </c>
      <c r="I44" s="3" t="s">
        <v>293</v>
      </c>
      <c r="J44" s="3"/>
      <c r="K44" s="3"/>
      <c r="L44" s="3"/>
      <c r="M44" s="3"/>
      <c r="N44" s="3"/>
      <c r="O44" s="3"/>
      <c r="P44" s="3"/>
      <c r="Q44" s="3"/>
      <c r="R44" s="3">
        <v>805</v>
      </c>
      <c r="S44" s="3"/>
      <c r="T44" s="3"/>
      <c r="U44" s="3">
        <v>110172010</v>
      </c>
      <c r="V44" s="3">
        <v>111</v>
      </c>
      <c r="W44" s="10">
        <v>414426.26699999999</v>
      </c>
      <c r="X44" s="18">
        <v>414426.26699999999</v>
      </c>
      <c r="Y44" s="3">
        <v>0</v>
      </c>
      <c r="Z44" s="10">
        <v>9607.2000000000007</v>
      </c>
      <c r="AA44" s="10">
        <v>9607.2000000000007</v>
      </c>
      <c r="AB44" s="3">
        <v>0</v>
      </c>
      <c r="AC44" s="3" t="s">
        <v>187</v>
      </c>
    </row>
    <row r="45" spans="1:29" s="15" customFormat="1" ht="76.5" customHeight="1">
      <c r="A45" s="4" t="s">
        <v>167</v>
      </c>
      <c r="B45" s="4" t="s">
        <v>11</v>
      </c>
      <c r="C45" s="4" t="s">
        <v>14</v>
      </c>
      <c r="D45" s="8" t="s">
        <v>243</v>
      </c>
      <c r="E45" s="4" t="s">
        <v>620</v>
      </c>
      <c r="F45" s="8" t="s">
        <v>621</v>
      </c>
      <c r="G45" s="3">
        <v>2013</v>
      </c>
      <c r="H45" s="3">
        <v>2014</v>
      </c>
      <c r="I45" s="3" t="s">
        <v>294</v>
      </c>
      <c r="J45" s="3"/>
      <c r="K45" s="3"/>
      <c r="L45" s="3"/>
      <c r="M45" s="3"/>
      <c r="N45" s="3"/>
      <c r="O45" s="3"/>
      <c r="P45" s="3"/>
      <c r="Q45" s="3"/>
      <c r="R45" s="3">
        <v>805</v>
      </c>
      <c r="S45" s="3"/>
      <c r="T45" s="3"/>
      <c r="U45" s="3">
        <v>110172010</v>
      </c>
      <c r="V45" s="3">
        <v>111</v>
      </c>
      <c r="W45" s="10">
        <v>480471.88900000002</v>
      </c>
      <c r="X45" s="10">
        <v>480471.88900000002</v>
      </c>
      <c r="Y45" s="3">
        <v>0</v>
      </c>
      <c r="Z45" s="10">
        <v>9624.7000000000007</v>
      </c>
      <c r="AA45" s="10">
        <v>9624.7000000000007</v>
      </c>
      <c r="AB45" s="3">
        <v>0</v>
      </c>
      <c r="AC45" s="3" t="s">
        <v>188</v>
      </c>
    </row>
    <row r="46" spans="1:29" s="15" customFormat="1" ht="78" customHeight="1">
      <c r="A46" s="4" t="s">
        <v>172</v>
      </c>
      <c r="B46" s="4" t="s">
        <v>11</v>
      </c>
      <c r="C46" s="4" t="s">
        <v>14</v>
      </c>
      <c r="D46" s="8" t="s">
        <v>243</v>
      </c>
      <c r="E46" s="4" t="s">
        <v>620</v>
      </c>
      <c r="F46" s="8" t="s">
        <v>622</v>
      </c>
      <c r="G46" s="3">
        <v>2013</v>
      </c>
      <c r="H46" s="3">
        <v>2014</v>
      </c>
      <c r="I46" s="3" t="s">
        <v>195</v>
      </c>
      <c r="J46" s="3"/>
      <c r="K46" s="3"/>
      <c r="L46" s="3"/>
      <c r="M46" s="3"/>
      <c r="N46" s="3"/>
      <c r="O46" s="3"/>
      <c r="P46" s="3"/>
      <c r="Q46" s="3"/>
      <c r="R46" s="3">
        <v>805</v>
      </c>
      <c r="S46" s="3"/>
      <c r="T46" s="3"/>
      <c r="U46" s="3">
        <v>110172010</v>
      </c>
      <c r="V46" s="3">
        <v>111</v>
      </c>
      <c r="W46" s="10">
        <v>499792.93400000001</v>
      </c>
      <c r="X46" s="10">
        <v>499792.93400000001</v>
      </c>
      <c r="Y46" s="3">
        <v>0</v>
      </c>
      <c r="Z46" s="10">
        <v>9624.7000000000007</v>
      </c>
      <c r="AA46" s="10">
        <v>9624.7000000000007</v>
      </c>
      <c r="AB46" s="3">
        <v>0</v>
      </c>
      <c r="AC46" s="3" t="s">
        <v>230</v>
      </c>
    </row>
    <row r="47" spans="1:29" s="15" customFormat="1" ht="78" customHeight="1">
      <c r="A47" s="4" t="s">
        <v>180</v>
      </c>
      <c r="B47" s="4" t="s">
        <v>11</v>
      </c>
      <c r="C47" s="4" t="s">
        <v>14</v>
      </c>
      <c r="D47" s="8" t="s">
        <v>243</v>
      </c>
      <c r="E47" s="4" t="s">
        <v>620</v>
      </c>
      <c r="F47" s="8" t="s">
        <v>623</v>
      </c>
      <c r="G47" s="3">
        <v>2013</v>
      </c>
      <c r="H47" s="3">
        <v>2014</v>
      </c>
      <c r="I47" s="3" t="s">
        <v>236</v>
      </c>
      <c r="J47" s="3"/>
      <c r="K47" s="3"/>
      <c r="L47" s="3"/>
      <c r="M47" s="3"/>
      <c r="N47" s="3"/>
      <c r="O47" s="3"/>
      <c r="P47" s="3"/>
      <c r="Q47" s="3"/>
      <c r="R47" s="3">
        <v>805</v>
      </c>
      <c r="S47" s="3"/>
      <c r="T47" s="3"/>
      <c r="U47" s="3">
        <v>110172010</v>
      </c>
      <c r="V47" s="3">
        <v>111</v>
      </c>
      <c r="W47" s="10">
        <v>526468.20299999998</v>
      </c>
      <c r="X47" s="10">
        <v>526468.20299999998</v>
      </c>
      <c r="Y47" s="3">
        <v>0</v>
      </c>
      <c r="Z47" s="10">
        <v>10072.200000000001</v>
      </c>
      <c r="AA47" s="10">
        <v>10072.200000000001</v>
      </c>
      <c r="AB47" s="3">
        <v>0</v>
      </c>
      <c r="AC47" s="3" t="s">
        <v>258</v>
      </c>
    </row>
    <row r="48" spans="1:29" s="15" customFormat="1" ht="78" customHeight="1">
      <c r="A48" s="4" t="s">
        <v>183</v>
      </c>
      <c r="B48" s="4" t="s">
        <v>11</v>
      </c>
      <c r="C48" s="4" t="s">
        <v>14</v>
      </c>
      <c r="D48" s="8" t="s">
        <v>243</v>
      </c>
      <c r="E48" s="4" t="s">
        <v>620</v>
      </c>
      <c r="F48" s="8" t="s">
        <v>624</v>
      </c>
      <c r="G48" s="3">
        <v>2013</v>
      </c>
      <c r="H48" s="3">
        <v>2014</v>
      </c>
      <c r="I48" s="3" t="s">
        <v>254</v>
      </c>
      <c r="J48" s="3"/>
      <c r="K48" s="3"/>
      <c r="L48" s="3"/>
      <c r="M48" s="3"/>
      <c r="N48" s="3"/>
      <c r="O48" s="3"/>
      <c r="P48" s="3"/>
      <c r="Q48" s="3"/>
      <c r="R48" s="3">
        <v>805</v>
      </c>
      <c r="S48" s="3"/>
      <c r="T48" s="3"/>
      <c r="U48" s="3">
        <v>110172010</v>
      </c>
      <c r="V48" s="3">
        <v>111</v>
      </c>
      <c r="W48" s="10">
        <v>584918.66399999999</v>
      </c>
      <c r="X48" s="10">
        <v>584918.66399999999</v>
      </c>
      <c r="Y48" s="3">
        <v>0</v>
      </c>
      <c r="Z48" s="10">
        <v>12534.2</v>
      </c>
      <c r="AA48" s="10">
        <v>12534.2</v>
      </c>
      <c r="AB48" s="3">
        <v>0</v>
      </c>
      <c r="AC48" s="3" t="s">
        <v>257</v>
      </c>
    </row>
    <row r="49" spans="1:29" s="15" customFormat="1" ht="78" customHeight="1">
      <c r="A49" s="4" t="s">
        <v>191</v>
      </c>
      <c r="B49" s="4" t="s">
        <v>11</v>
      </c>
      <c r="C49" s="4" t="s">
        <v>14</v>
      </c>
      <c r="D49" s="8" t="s">
        <v>243</v>
      </c>
      <c r="E49" s="4" t="s">
        <v>620</v>
      </c>
      <c r="F49" s="8" t="s">
        <v>625</v>
      </c>
      <c r="G49" s="3">
        <v>2013</v>
      </c>
      <c r="H49" s="3">
        <v>2014</v>
      </c>
      <c r="I49" s="3" t="s">
        <v>260</v>
      </c>
      <c r="J49" s="3"/>
      <c r="K49" s="3"/>
      <c r="L49" s="3"/>
      <c r="M49" s="3"/>
      <c r="N49" s="3"/>
      <c r="O49" s="3"/>
      <c r="P49" s="3"/>
      <c r="Q49" s="3"/>
      <c r="R49" s="3">
        <v>805</v>
      </c>
      <c r="S49" s="3"/>
      <c r="T49" s="3"/>
      <c r="U49" s="3">
        <v>110172010</v>
      </c>
      <c r="V49" s="3">
        <v>111</v>
      </c>
      <c r="W49" s="10">
        <v>671513.52</v>
      </c>
      <c r="X49" s="10">
        <v>671513.52</v>
      </c>
      <c r="Y49" s="3">
        <v>0</v>
      </c>
      <c r="Z49" s="10">
        <v>15428</v>
      </c>
      <c r="AA49" s="10">
        <v>15428</v>
      </c>
      <c r="AB49" s="3">
        <v>0</v>
      </c>
      <c r="AC49" s="3" t="s">
        <v>264</v>
      </c>
    </row>
    <row r="50" spans="1:29" s="15" customFormat="1" ht="78" customHeight="1">
      <c r="A50" s="4" t="s">
        <v>232</v>
      </c>
      <c r="B50" s="4" t="s">
        <v>11</v>
      </c>
      <c r="C50" s="4" t="s">
        <v>14</v>
      </c>
      <c r="D50" s="8" t="s">
        <v>243</v>
      </c>
      <c r="E50" s="4" t="s">
        <v>63</v>
      </c>
      <c r="F50" s="8" t="s">
        <v>626</v>
      </c>
      <c r="G50" s="3">
        <v>2013</v>
      </c>
      <c r="H50" s="3">
        <v>2014</v>
      </c>
      <c r="I50" s="3" t="s">
        <v>301</v>
      </c>
      <c r="J50" s="3"/>
      <c r="K50" s="3"/>
      <c r="L50" s="3"/>
      <c r="M50" s="3"/>
      <c r="N50" s="3"/>
      <c r="O50" s="3"/>
      <c r="P50" s="3"/>
      <c r="Q50" s="3"/>
      <c r="R50" s="3">
        <v>805</v>
      </c>
      <c r="S50" s="3"/>
      <c r="T50" s="3"/>
      <c r="U50" s="3">
        <v>110172010</v>
      </c>
      <c r="V50" s="3">
        <v>111</v>
      </c>
      <c r="W50" s="10">
        <v>776046.69700000004</v>
      </c>
      <c r="X50" s="10">
        <v>776046.69700000004</v>
      </c>
      <c r="Y50" s="3">
        <v>0</v>
      </c>
      <c r="Z50" s="10">
        <v>18260.8</v>
      </c>
      <c r="AA50" s="10">
        <v>18260.8</v>
      </c>
      <c r="AB50" s="3">
        <v>0</v>
      </c>
      <c r="AC50" s="3" t="s">
        <v>265</v>
      </c>
    </row>
    <row r="51" spans="1:29" s="15" customFormat="1" ht="78" customHeight="1">
      <c r="A51" s="4" t="s">
        <v>251</v>
      </c>
      <c r="B51" s="4" t="s">
        <v>11</v>
      </c>
      <c r="C51" s="4" t="s">
        <v>14</v>
      </c>
      <c r="D51" s="8" t="s">
        <v>243</v>
      </c>
      <c r="E51" s="4" t="s">
        <v>620</v>
      </c>
      <c r="F51" s="8" t="s">
        <v>627</v>
      </c>
      <c r="G51" s="3">
        <v>2013</v>
      </c>
      <c r="H51" s="3">
        <v>2014</v>
      </c>
      <c r="I51" s="3" t="s">
        <v>269</v>
      </c>
      <c r="J51" s="3"/>
      <c r="K51" s="3"/>
      <c r="L51" s="3"/>
      <c r="M51" s="3"/>
      <c r="N51" s="3"/>
      <c r="O51" s="3"/>
      <c r="P51" s="3"/>
      <c r="Q51" s="3"/>
      <c r="R51" s="3">
        <v>805</v>
      </c>
      <c r="S51" s="3"/>
      <c r="T51" s="3"/>
      <c r="U51" s="3">
        <v>110172010</v>
      </c>
      <c r="V51" s="3" t="s">
        <v>271</v>
      </c>
      <c r="W51" s="10">
        <v>80498</v>
      </c>
      <c r="X51" s="10">
        <v>80498</v>
      </c>
      <c r="Y51" s="3">
        <v>0</v>
      </c>
      <c r="Z51" s="10">
        <v>2347.8000000000002</v>
      </c>
      <c r="AA51" s="10">
        <v>2347.8000000000002</v>
      </c>
      <c r="AB51" s="3">
        <v>0</v>
      </c>
      <c r="AC51" s="3" t="s">
        <v>273</v>
      </c>
    </row>
    <row r="52" spans="1:29" s="15" customFormat="1" ht="78" customHeight="1">
      <c r="A52" s="4" t="s">
        <v>421</v>
      </c>
      <c r="B52" s="4" t="s">
        <v>11</v>
      </c>
      <c r="C52" s="4" t="s">
        <v>14</v>
      </c>
      <c r="D52" s="8" t="s">
        <v>243</v>
      </c>
      <c r="E52" s="4" t="s">
        <v>620</v>
      </c>
      <c r="F52" s="8" t="s">
        <v>628</v>
      </c>
      <c r="G52" s="3">
        <v>2013</v>
      </c>
      <c r="H52" s="3">
        <v>2014</v>
      </c>
      <c r="I52" s="3" t="s">
        <v>420</v>
      </c>
      <c r="J52" s="3"/>
      <c r="K52" s="3"/>
      <c r="L52" s="3"/>
      <c r="M52" s="3"/>
      <c r="N52" s="3"/>
      <c r="O52" s="3"/>
      <c r="P52" s="3"/>
      <c r="Q52" s="3"/>
      <c r="R52" s="3">
        <v>805</v>
      </c>
      <c r="S52" s="3"/>
      <c r="T52" s="3"/>
      <c r="U52" s="3">
        <v>110172010</v>
      </c>
      <c r="V52" s="3" t="s">
        <v>271</v>
      </c>
      <c r="W52" s="10">
        <v>168610</v>
      </c>
      <c r="X52" s="10">
        <v>168610</v>
      </c>
      <c r="Y52" s="3">
        <v>0</v>
      </c>
      <c r="Z52" s="10">
        <v>4968.3</v>
      </c>
      <c r="AA52" s="10">
        <v>4968.3</v>
      </c>
      <c r="AB52" s="3">
        <v>0</v>
      </c>
      <c r="AC52" s="3" t="s">
        <v>475</v>
      </c>
    </row>
    <row r="53" spans="1:29" s="15" customFormat="1" ht="78" customHeight="1">
      <c r="A53" s="4" t="s">
        <v>515</v>
      </c>
      <c r="B53" s="4" t="s">
        <v>11</v>
      </c>
      <c r="C53" s="4" t="s">
        <v>14</v>
      </c>
      <c r="D53" s="8" t="s">
        <v>243</v>
      </c>
      <c r="E53" s="4" t="s">
        <v>63</v>
      </c>
      <c r="F53" s="8" t="s">
        <v>711</v>
      </c>
      <c r="G53" s="3">
        <v>2013</v>
      </c>
      <c r="H53" s="3">
        <v>2014</v>
      </c>
      <c r="I53" s="3" t="s">
        <v>513</v>
      </c>
      <c r="J53" s="3"/>
      <c r="K53" s="3"/>
      <c r="L53" s="3"/>
      <c r="M53" s="3"/>
      <c r="N53" s="3"/>
      <c r="O53" s="3"/>
      <c r="P53" s="3"/>
      <c r="Q53" s="3"/>
      <c r="R53" s="3">
        <v>805</v>
      </c>
      <c r="S53" s="3"/>
      <c r="T53" s="3"/>
      <c r="U53" s="3">
        <v>110172010</v>
      </c>
      <c r="V53" s="3" t="s">
        <v>271</v>
      </c>
      <c r="W53" s="10">
        <v>260133</v>
      </c>
      <c r="X53" s="10">
        <v>260133</v>
      </c>
      <c r="Y53" s="3">
        <v>0</v>
      </c>
      <c r="Z53" s="10">
        <v>7747</v>
      </c>
      <c r="AA53" s="10">
        <v>7747</v>
      </c>
      <c r="AB53" s="3">
        <v>0</v>
      </c>
      <c r="AC53" s="3" t="s">
        <v>516</v>
      </c>
    </row>
    <row r="54" spans="1:29" s="15" customFormat="1" ht="78" customHeight="1">
      <c r="A54" s="4" t="s">
        <v>562</v>
      </c>
      <c r="B54" s="4" t="s">
        <v>11</v>
      </c>
      <c r="C54" s="4" t="s">
        <v>14</v>
      </c>
      <c r="D54" s="8" t="s">
        <v>243</v>
      </c>
      <c r="E54" s="4" t="s">
        <v>620</v>
      </c>
      <c r="F54" s="8" t="s">
        <v>629</v>
      </c>
      <c r="G54" s="3">
        <v>2013</v>
      </c>
      <c r="H54" s="3">
        <v>2014</v>
      </c>
      <c r="I54" s="3" t="s">
        <v>563</v>
      </c>
      <c r="J54" s="3"/>
      <c r="K54" s="3"/>
      <c r="L54" s="3"/>
      <c r="M54" s="3"/>
      <c r="N54" s="3"/>
      <c r="O54" s="3"/>
      <c r="P54" s="3"/>
      <c r="Q54" s="3"/>
      <c r="R54" s="3">
        <v>805</v>
      </c>
      <c r="S54" s="3"/>
      <c r="T54" s="3"/>
      <c r="U54" s="3">
        <v>110172010</v>
      </c>
      <c r="V54" s="3" t="s">
        <v>271</v>
      </c>
      <c r="W54" s="10">
        <v>345352</v>
      </c>
      <c r="X54" s="10">
        <v>345352</v>
      </c>
      <c r="Y54" s="3">
        <v>0</v>
      </c>
      <c r="Z54" s="10">
        <v>10535.9</v>
      </c>
      <c r="AA54" s="10">
        <v>10535.9</v>
      </c>
      <c r="AB54" s="3">
        <v>0</v>
      </c>
      <c r="AC54" s="3" t="s">
        <v>606</v>
      </c>
    </row>
    <row r="55" spans="1:29" s="15" customFormat="1" ht="78" customHeight="1">
      <c r="A55" s="4" t="s">
        <v>658</v>
      </c>
      <c r="B55" s="4" t="s">
        <v>11</v>
      </c>
      <c r="C55" s="4" t="s">
        <v>14</v>
      </c>
      <c r="D55" s="8" t="s">
        <v>243</v>
      </c>
      <c r="E55" s="4" t="s">
        <v>620</v>
      </c>
      <c r="F55" s="8" t="s">
        <v>659</v>
      </c>
      <c r="G55" s="3">
        <v>2013</v>
      </c>
      <c r="H55" s="3">
        <v>2014</v>
      </c>
      <c r="I55" s="3" t="s">
        <v>656</v>
      </c>
      <c r="J55" s="3"/>
      <c r="K55" s="3"/>
      <c r="L55" s="3"/>
      <c r="M55" s="3"/>
      <c r="N55" s="3"/>
      <c r="O55" s="3"/>
      <c r="P55" s="3"/>
      <c r="Q55" s="3"/>
      <c r="R55" s="3">
        <v>805</v>
      </c>
      <c r="S55" s="3"/>
      <c r="T55" s="3"/>
      <c r="U55" s="3">
        <v>110172010</v>
      </c>
      <c r="V55" s="3" t="s">
        <v>271</v>
      </c>
      <c r="W55" s="10">
        <v>471325.7</v>
      </c>
      <c r="X55" s="10">
        <v>471325.7</v>
      </c>
      <c r="Y55" s="3">
        <v>0</v>
      </c>
      <c r="Z55" s="10">
        <v>13048.1</v>
      </c>
      <c r="AA55" s="10">
        <v>13048.1</v>
      </c>
      <c r="AB55" s="3">
        <v>0</v>
      </c>
      <c r="AC55" s="3" t="s">
        <v>704</v>
      </c>
    </row>
    <row r="56" spans="1:29" s="15" customFormat="1" ht="78" customHeight="1">
      <c r="A56" s="4" t="s">
        <v>721</v>
      </c>
      <c r="B56" s="4" t="s">
        <v>11</v>
      </c>
      <c r="C56" s="4" t="s">
        <v>14</v>
      </c>
      <c r="D56" s="8" t="s">
        <v>243</v>
      </c>
      <c r="E56" s="4" t="s">
        <v>620</v>
      </c>
      <c r="F56" s="8" t="s">
        <v>720</v>
      </c>
      <c r="G56" s="3">
        <v>2013</v>
      </c>
      <c r="H56" s="3">
        <v>2014</v>
      </c>
      <c r="I56" s="3" t="s">
        <v>722</v>
      </c>
      <c r="J56" s="3"/>
      <c r="K56" s="3"/>
      <c r="L56" s="3"/>
      <c r="M56" s="3"/>
      <c r="N56" s="3"/>
      <c r="O56" s="3"/>
      <c r="P56" s="3"/>
      <c r="Q56" s="3"/>
      <c r="R56" s="3">
        <v>805</v>
      </c>
      <c r="S56" s="3"/>
      <c r="T56" s="3"/>
      <c r="U56" s="3">
        <v>110172010</v>
      </c>
      <c r="V56" s="3" t="s">
        <v>271</v>
      </c>
      <c r="W56" s="10">
        <v>626535.69999999995</v>
      </c>
      <c r="X56" s="10">
        <v>626535.69999999995</v>
      </c>
      <c r="Y56" s="3">
        <v>0</v>
      </c>
      <c r="Z56" s="10">
        <v>13699.8</v>
      </c>
      <c r="AA56" s="10">
        <v>13699.8</v>
      </c>
      <c r="AB56" s="3">
        <v>0</v>
      </c>
      <c r="AC56" s="3" t="s">
        <v>811</v>
      </c>
    </row>
    <row r="57" spans="1:29" s="15" customFormat="1" ht="78" customHeight="1">
      <c r="A57" s="4" t="s">
        <v>728</v>
      </c>
      <c r="B57" s="4" t="s">
        <v>11</v>
      </c>
      <c r="C57" s="4" t="s">
        <v>14</v>
      </c>
      <c r="D57" s="8" t="s">
        <v>243</v>
      </c>
      <c r="E57" s="4" t="s">
        <v>620</v>
      </c>
      <c r="F57" s="8" t="s">
        <v>769</v>
      </c>
      <c r="G57" s="3">
        <v>2013</v>
      </c>
      <c r="H57" s="3">
        <v>2014</v>
      </c>
      <c r="I57" s="3" t="s">
        <v>727</v>
      </c>
      <c r="J57" s="3"/>
      <c r="K57" s="3"/>
      <c r="L57" s="3"/>
      <c r="M57" s="3"/>
      <c r="N57" s="3"/>
      <c r="O57" s="3"/>
      <c r="P57" s="3"/>
      <c r="Q57" s="3"/>
      <c r="R57" s="3">
        <v>805</v>
      </c>
      <c r="S57" s="3"/>
      <c r="T57" s="3"/>
      <c r="U57" s="3">
        <v>110172010</v>
      </c>
      <c r="V57" s="3" t="s">
        <v>271</v>
      </c>
      <c r="W57" s="10">
        <v>700546.7</v>
      </c>
      <c r="X57" s="10">
        <v>700546.7</v>
      </c>
      <c r="Y57" s="3">
        <v>0</v>
      </c>
      <c r="Z57" s="10">
        <v>13755.2</v>
      </c>
      <c r="AA57" s="10">
        <v>13755.2</v>
      </c>
      <c r="AB57" s="3">
        <v>0</v>
      </c>
      <c r="AC57" s="3" t="s">
        <v>812</v>
      </c>
    </row>
    <row r="58" spans="1:29" s="15" customFormat="1" ht="78" customHeight="1">
      <c r="A58" s="4" t="s">
        <v>815</v>
      </c>
      <c r="B58" s="4" t="s">
        <v>11</v>
      </c>
      <c r="C58" s="4" t="s">
        <v>14</v>
      </c>
      <c r="D58" s="8" t="s">
        <v>243</v>
      </c>
      <c r="E58" s="4" t="s">
        <v>620</v>
      </c>
      <c r="F58" s="8" t="s">
        <v>864</v>
      </c>
      <c r="G58" s="3">
        <v>2013</v>
      </c>
      <c r="H58" s="3">
        <v>2014</v>
      </c>
      <c r="I58" s="3" t="s">
        <v>814</v>
      </c>
      <c r="J58" s="3"/>
      <c r="K58" s="3"/>
      <c r="L58" s="3"/>
      <c r="M58" s="3"/>
      <c r="N58" s="3"/>
      <c r="O58" s="3"/>
      <c r="P58" s="3"/>
      <c r="Q58" s="3"/>
      <c r="R58" s="3">
        <v>805</v>
      </c>
      <c r="S58" s="3"/>
      <c r="T58" s="3"/>
      <c r="U58" s="3">
        <v>110172010</v>
      </c>
      <c r="V58" s="3" t="s">
        <v>271</v>
      </c>
      <c r="W58" s="10">
        <v>747025.7</v>
      </c>
      <c r="X58" s="10">
        <v>747025.7</v>
      </c>
      <c r="Y58" s="3">
        <v>0</v>
      </c>
      <c r="Z58" s="10">
        <v>13890.7</v>
      </c>
      <c r="AA58" s="10">
        <v>13890.7</v>
      </c>
      <c r="AB58" s="3">
        <v>0</v>
      </c>
      <c r="AC58" s="3" t="s">
        <v>863</v>
      </c>
    </row>
    <row r="59" spans="1:29" s="15" customFormat="1" ht="78" customHeight="1">
      <c r="A59" s="4" t="s">
        <v>868</v>
      </c>
      <c r="B59" s="4" t="s">
        <v>11</v>
      </c>
      <c r="C59" s="4" t="s">
        <v>14</v>
      </c>
      <c r="D59" s="8" t="s">
        <v>243</v>
      </c>
      <c r="E59" s="4" t="s">
        <v>620</v>
      </c>
      <c r="F59" s="8" t="s">
        <v>869</v>
      </c>
      <c r="G59" s="3">
        <v>2013</v>
      </c>
      <c r="H59" s="3">
        <v>2014</v>
      </c>
      <c r="I59" s="3" t="s">
        <v>866</v>
      </c>
      <c r="J59" s="3"/>
      <c r="K59" s="3"/>
      <c r="L59" s="3"/>
      <c r="M59" s="3"/>
      <c r="N59" s="3"/>
      <c r="O59" s="3"/>
      <c r="P59" s="3"/>
      <c r="Q59" s="3"/>
      <c r="R59" s="3">
        <v>805</v>
      </c>
      <c r="S59" s="3"/>
      <c r="T59" s="3"/>
      <c r="U59" s="3">
        <v>110172010</v>
      </c>
      <c r="V59" s="3" t="s">
        <v>271</v>
      </c>
      <c r="W59" s="10">
        <v>817214.7</v>
      </c>
      <c r="X59" s="10">
        <v>817214.7</v>
      </c>
      <c r="Y59" s="3">
        <v>0</v>
      </c>
      <c r="Z59" s="10">
        <v>14367.9</v>
      </c>
      <c r="AA59" s="10">
        <v>14367.9</v>
      </c>
      <c r="AB59" s="3">
        <v>0</v>
      </c>
      <c r="AC59" s="3" t="s">
        <v>914</v>
      </c>
    </row>
    <row r="60" spans="1:29" s="15" customFormat="1" ht="183.75" customHeight="1">
      <c r="A60" s="4" t="s">
        <v>325</v>
      </c>
      <c r="B60" s="4" t="s">
        <v>41</v>
      </c>
      <c r="C60" s="4" t="s">
        <v>40</v>
      </c>
      <c r="D60" s="8" t="s">
        <v>241</v>
      </c>
      <c r="E60" s="4" t="s">
        <v>65</v>
      </c>
      <c r="F60" s="4" t="s">
        <v>712</v>
      </c>
      <c r="G60" s="3">
        <v>2018</v>
      </c>
      <c r="H60" s="3">
        <v>2015</v>
      </c>
      <c r="I60" s="3" t="s">
        <v>302</v>
      </c>
      <c r="J60" s="3"/>
      <c r="K60" s="3"/>
      <c r="L60" s="3"/>
      <c r="M60" s="3"/>
      <c r="N60" s="3"/>
      <c r="O60" s="3"/>
      <c r="P60" s="3"/>
      <c r="Q60" s="3"/>
      <c r="R60" s="3"/>
      <c r="S60" s="3"/>
      <c r="T60" s="3"/>
      <c r="U60" s="3"/>
      <c r="V60" s="3"/>
      <c r="W60" s="3"/>
      <c r="X60" s="3"/>
      <c r="Y60" s="3"/>
      <c r="Z60" s="3"/>
      <c r="AA60" s="3"/>
      <c r="AB60" s="3">
        <f>K60-J60</f>
        <v>0</v>
      </c>
      <c r="AC60" s="4" t="s">
        <v>69</v>
      </c>
    </row>
    <row r="61" spans="1:29" s="15" customFormat="1" ht="78" customHeight="1">
      <c r="A61" s="4" t="s">
        <v>326</v>
      </c>
      <c r="B61" s="4" t="s">
        <v>41</v>
      </c>
      <c r="C61" s="4" t="s">
        <v>40</v>
      </c>
      <c r="D61" s="8" t="s">
        <v>241</v>
      </c>
      <c r="E61" s="4" t="s">
        <v>65</v>
      </c>
      <c r="F61" s="4" t="s">
        <v>713</v>
      </c>
      <c r="G61" s="3">
        <v>2018</v>
      </c>
      <c r="H61" s="3">
        <v>2015</v>
      </c>
      <c r="I61" s="3" t="s">
        <v>76</v>
      </c>
      <c r="J61" s="3"/>
      <c r="K61" s="3"/>
      <c r="L61" s="3"/>
      <c r="M61" s="3"/>
      <c r="N61" s="3"/>
      <c r="O61" s="3"/>
      <c r="P61" s="3"/>
      <c r="Q61" s="3"/>
      <c r="R61" s="3"/>
      <c r="S61" s="3"/>
      <c r="T61" s="3"/>
      <c r="U61" s="3"/>
      <c r="V61" s="3"/>
      <c r="W61" s="3"/>
      <c r="X61" s="3"/>
      <c r="Y61" s="3"/>
      <c r="Z61" s="3"/>
      <c r="AA61" s="3"/>
      <c r="AB61" s="3">
        <f>K61-J61</f>
        <v>0</v>
      </c>
      <c r="AC61" s="4" t="s">
        <v>73</v>
      </c>
    </row>
    <row r="62" spans="1:29" s="15" customFormat="1" ht="77.25" customHeight="1">
      <c r="A62" s="4" t="s">
        <v>46</v>
      </c>
      <c r="B62" s="4" t="s">
        <v>41</v>
      </c>
      <c r="C62" s="4" t="s">
        <v>40</v>
      </c>
      <c r="D62" s="8" t="s">
        <v>241</v>
      </c>
      <c r="E62" s="4" t="s">
        <v>65</v>
      </c>
      <c r="F62" s="4" t="s">
        <v>714</v>
      </c>
      <c r="G62" s="3">
        <v>2018</v>
      </c>
      <c r="H62" s="3">
        <v>2016</v>
      </c>
      <c r="I62" s="3" t="s">
        <v>90</v>
      </c>
      <c r="J62" s="3"/>
      <c r="K62" s="3"/>
      <c r="L62" s="3"/>
      <c r="M62" s="3"/>
      <c r="N62" s="3"/>
      <c r="O62" s="3"/>
      <c r="P62" s="3"/>
      <c r="Q62" s="3"/>
      <c r="R62" s="3"/>
      <c r="S62" s="3"/>
      <c r="T62" s="3"/>
      <c r="U62" s="3"/>
      <c r="V62" s="3"/>
      <c r="W62" s="3"/>
      <c r="X62" s="3"/>
      <c r="Y62" s="3"/>
      <c r="Z62" s="3"/>
      <c r="AA62" s="3"/>
      <c r="AB62" s="3">
        <f>K62-J62</f>
        <v>0</v>
      </c>
      <c r="AC62" s="4" t="s">
        <v>80</v>
      </c>
    </row>
    <row r="63" spans="1:29" s="15" customFormat="1" ht="77.25" customHeight="1">
      <c r="A63" s="4" t="s">
        <v>62</v>
      </c>
      <c r="B63" s="4" t="s">
        <v>41</v>
      </c>
      <c r="C63" s="4" t="s">
        <v>40</v>
      </c>
      <c r="D63" s="8" t="s">
        <v>241</v>
      </c>
      <c r="E63" s="4" t="s">
        <v>65</v>
      </c>
      <c r="F63" s="8" t="s">
        <v>245</v>
      </c>
      <c r="G63" s="3">
        <v>2018</v>
      </c>
      <c r="H63" s="3">
        <v>2016</v>
      </c>
      <c r="I63" s="3" t="s">
        <v>93</v>
      </c>
      <c r="J63" s="3"/>
      <c r="K63" s="3"/>
      <c r="L63" s="3"/>
      <c r="M63" s="3"/>
      <c r="N63" s="3"/>
      <c r="O63" s="3"/>
      <c r="P63" s="3"/>
      <c r="Q63" s="3"/>
      <c r="R63" s="3"/>
      <c r="S63" s="3"/>
      <c r="T63" s="3"/>
      <c r="U63" s="3"/>
      <c r="V63" s="3"/>
      <c r="W63" s="3"/>
      <c r="X63" s="3"/>
      <c r="Y63" s="3"/>
      <c r="Z63" s="3"/>
      <c r="AA63" s="3"/>
      <c r="AB63" s="3">
        <f>K63-J63</f>
        <v>0</v>
      </c>
      <c r="AC63" s="4" t="s">
        <v>99</v>
      </c>
    </row>
    <row r="64" spans="1:29" s="15" customFormat="1" ht="78" customHeight="1">
      <c r="A64" s="4" t="s">
        <v>71</v>
      </c>
      <c r="B64" s="4" t="s">
        <v>41</v>
      </c>
      <c r="C64" s="4" t="s">
        <v>40</v>
      </c>
      <c r="D64" s="8" t="s">
        <v>241</v>
      </c>
      <c r="E64" s="4" t="s">
        <v>65</v>
      </c>
      <c r="F64" s="13" t="s">
        <v>246</v>
      </c>
      <c r="G64" s="3">
        <v>2018</v>
      </c>
      <c r="H64" s="3">
        <v>2016</v>
      </c>
      <c r="I64" s="3" t="s">
        <v>126</v>
      </c>
      <c r="J64" s="3"/>
      <c r="K64" s="3"/>
      <c r="L64" s="3"/>
      <c r="M64" s="3"/>
      <c r="N64" s="3"/>
      <c r="O64" s="3"/>
      <c r="P64" s="3"/>
      <c r="Q64" s="3"/>
      <c r="R64" s="3">
        <v>805</v>
      </c>
      <c r="S64" s="3"/>
      <c r="T64" s="3"/>
      <c r="U64" s="3">
        <v>130100000</v>
      </c>
      <c r="V64" s="3">
        <v>111</v>
      </c>
      <c r="W64" s="3">
        <v>94972.3</v>
      </c>
      <c r="X64" s="3">
        <v>94972.3</v>
      </c>
      <c r="Y64" s="3">
        <v>0</v>
      </c>
      <c r="Z64" s="9">
        <v>3672</v>
      </c>
      <c r="AA64" s="9">
        <v>2947</v>
      </c>
      <c r="AB64" s="10">
        <v>-0.72499999999999998</v>
      </c>
      <c r="AC64" s="36" t="s">
        <v>275</v>
      </c>
    </row>
    <row r="65" spans="1:29" s="15" customFormat="1" ht="78.75" customHeight="1">
      <c r="A65" s="4" t="s">
        <v>78</v>
      </c>
      <c r="B65" s="4" t="s">
        <v>41</v>
      </c>
      <c r="C65" s="4" t="s">
        <v>40</v>
      </c>
      <c r="D65" s="8" t="s">
        <v>241</v>
      </c>
      <c r="E65" s="4" t="s">
        <v>65</v>
      </c>
      <c r="F65" s="14" t="s">
        <v>138</v>
      </c>
      <c r="G65" s="3">
        <v>2018</v>
      </c>
      <c r="H65" s="3">
        <v>2016</v>
      </c>
      <c r="I65" s="3" t="s">
        <v>290</v>
      </c>
      <c r="J65" s="3"/>
      <c r="K65" s="3"/>
      <c r="L65" s="3"/>
      <c r="M65" s="3"/>
      <c r="N65" s="3"/>
      <c r="O65" s="3"/>
      <c r="P65" s="3"/>
      <c r="Q65" s="3"/>
      <c r="R65" s="3">
        <v>805</v>
      </c>
      <c r="S65" s="3"/>
      <c r="T65" s="3"/>
      <c r="U65" s="3">
        <v>130100000</v>
      </c>
      <c r="V65" s="3">
        <v>111</v>
      </c>
      <c r="W65" s="3">
        <v>132357.29999999999</v>
      </c>
      <c r="X65" s="3">
        <v>132357.29999999999</v>
      </c>
      <c r="Y65" s="3">
        <v>0</v>
      </c>
      <c r="Z65" s="9">
        <v>18312.099999999999</v>
      </c>
      <c r="AA65" s="9">
        <v>12456.5</v>
      </c>
      <c r="AB65" s="9">
        <f>AA65-Z65</f>
        <v>-5855.5999999999985</v>
      </c>
      <c r="AC65" s="36" t="s">
        <v>283</v>
      </c>
    </row>
    <row r="66" spans="1:29" s="15" customFormat="1" ht="76.5" customHeight="1">
      <c r="A66" s="4" t="s">
        <v>96</v>
      </c>
      <c r="B66" s="4" t="s">
        <v>41</v>
      </c>
      <c r="C66" s="4" t="s">
        <v>40</v>
      </c>
      <c r="D66" s="8" t="s">
        <v>241</v>
      </c>
      <c r="E66" s="4" t="s">
        <v>65</v>
      </c>
      <c r="F66" s="16" t="s">
        <v>145</v>
      </c>
      <c r="G66" s="3">
        <v>2018</v>
      </c>
      <c r="H66" s="3">
        <v>2016</v>
      </c>
      <c r="I66" s="3" t="s">
        <v>140</v>
      </c>
      <c r="J66" s="3"/>
      <c r="K66" s="3"/>
      <c r="L66" s="3"/>
      <c r="M66" s="3"/>
      <c r="N66" s="3"/>
      <c r="O66" s="3"/>
      <c r="P66" s="3"/>
      <c r="Q66" s="3"/>
      <c r="R66" s="3">
        <v>805</v>
      </c>
      <c r="S66" s="3"/>
      <c r="T66" s="3"/>
      <c r="U66" s="3">
        <v>130100000</v>
      </c>
      <c r="V66" s="3">
        <v>111</v>
      </c>
      <c r="W66" s="3">
        <v>30091.9</v>
      </c>
      <c r="X66" s="3">
        <v>30091.9</v>
      </c>
      <c r="Y66" s="3">
        <v>0</v>
      </c>
      <c r="Z66" s="9">
        <v>4393.2</v>
      </c>
      <c r="AA66" s="9">
        <v>4393.2</v>
      </c>
      <c r="AB66" s="9">
        <f>AA66-Z66</f>
        <v>0</v>
      </c>
      <c r="AC66" s="4" t="s">
        <v>287</v>
      </c>
    </row>
    <row r="67" spans="1:29" s="15" customFormat="1" ht="80.25" customHeight="1">
      <c r="A67" s="4" t="s">
        <v>127</v>
      </c>
      <c r="B67" s="4" t="s">
        <v>41</v>
      </c>
      <c r="C67" s="4" t="s">
        <v>156</v>
      </c>
      <c r="D67" s="8" t="s">
        <v>241</v>
      </c>
      <c r="E67" s="4" t="s">
        <v>157</v>
      </c>
      <c r="F67" s="14" t="s">
        <v>158</v>
      </c>
      <c r="G67" s="3">
        <v>2018</v>
      </c>
      <c r="H67" s="3">
        <v>2016</v>
      </c>
      <c r="I67" s="3" t="s">
        <v>146</v>
      </c>
      <c r="J67" s="3"/>
      <c r="K67" s="3"/>
      <c r="L67" s="3"/>
      <c r="M67" s="3"/>
      <c r="N67" s="3"/>
      <c r="O67" s="3"/>
      <c r="P67" s="3"/>
      <c r="Q67" s="3"/>
      <c r="R67" s="3">
        <v>805</v>
      </c>
      <c r="S67" s="3"/>
      <c r="T67" s="3"/>
      <c r="U67" s="3">
        <v>130100000</v>
      </c>
      <c r="V67" s="3">
        <v>111</v>
      </c>
      <c r="W67" s="3">
        <v>77718.100000000006</v>
      </c>
      <c r="X67" s="3">
        <v>77718.100000000006</v>
      </c>
      <c r="Y67" s="3">
        <v>0</v>
      </c>
      <c r="Z67" s="9">
        <v>10172.700000000001</v>
      </c>
      <c r="AA67" s="9">
        <v>10172.700000000001</v>
      </c>
      <c r="AB67" s="9">
        <v>0</v>
      </c>
      <c r="AC67" s="4" t="s">
        <v>286</v>
      </c>
    </row>
    <row r="68" spans="1:29" s="15" customFormat="1" ht="78" customHeight="1">
      <c r="A68" s="4" t="s">
        <v>132</v>
      </c>
      <c r="B68" s="4" t="s">
        <v>41</v>
      </c>
      <c r="C68" s="4" t="s">
        <v>40</v>
      </c>
      <c r="D68" s="8" t="s">
        <v>241</v>
      </c>
      <c r="E68" s="4" t="s">
        <v>157</v>
      </c>
      <c r="F68" s="14" t="s">
        <v>166</v>
      </c>
      <c r="G68" s="3">
        <v>2018</v>
      </c>
      <c r="H68" s="3">
        <v>2016</v>
      </c>
      <c r="I68" s="3" t="s">
        <v>159</v>
      </c>
      <c r="J68" s="3"/>
      <c r="K68" s="3"/>
      <c r="L68" s="3"/>
      <c r="M68" s="3"/>
      <c r="N68" s="3"/>
      <c r="O68" s="3"/>
      <c r="P68" s="3"/>
      <c r="Q68" s="3"/>
      <c r="R68" s="3">
        <v>805</v>
      </c>
      <c r="S68" s="3"/>
      <c r="T68" s="3"/>
      <c r="U68" s="3">
        <v>130100000</v>
      </c>
      <c r="V68" s="3">
        <v>111</v>
      </c>
      <c r="W68" s="9">
        <v>103541.59</v>
      </c>
      <c r="X68" s="3">
        <v>103299.6</v>
      </c>
      <c r="Y68" s="3">
        <v>-242</v>
      </c>
      <c r="Z68" s="9">
        <v>12045.3</v>
      </c>
      <c r="AA68" s="9">
        <v>12045.3</v>
      </c>
      <c r="AB68" s="9">
        <v>0</v>
      </c>
      <c r="AC68" s="37" t="s">
        <v>284</v>
      </c>
    </row>
    <row r="69" spans="1:29" s="15" customFormat="1" ht="78" customHeight="1">
      <c r="A69" s="4" t="s">
        <v>141</v>
      </c>
      <c r="B69" s="4" t="s">
        <v>41</v>
      </c>
      <c r="C69" s="4" t="s">
        <v>40</v>
      </c>
      <c r="D69" s="8" t="s">
        <v>241</v>
      </c>
      <c r="E69" s="4" t="s">
        <v>65</v>
      </c>
      <c r="F69" s="14" t="s">
        <v>179</v>
      </c>
      <c r="G69" s="3">
        <v>2018</v>
      </c>
      <c r="H69" s="3">
        <v>2016</v>
      </c>
      <c r="I69" s="3" t="s">
        <v>291</v>
      </c>
      <c r="J69" s="3"/>
      <c r="K69" s="3"/>
      <c r="L69" s="3"/>
      <c r="M69" s="3"/>
      <c r="N69" s="3"/>
      <c r="O69" s="3"/>
      <c r="P69" s="3"/>
      <c r="Q69" s="3"/>
      <c r="R69" s="3">
        <v>805</v>
      </c>
      <c r="S69" s="3"/>
      <c r="T69" s="3"/>
      <c r="U69" s="3">
        <v>130100000</v>
      </c>
      <c r="V69" s="3">
        <v>111</v>
      </c>
      <c r="W69" s="9">
        <v>143598</v>
      </c>
      <c r="X69" s="9">
        <v>143598</v>
      </c>
      <c r="Y69" s="3">
        <v>0</v>
      </c>
      <c r="Z69" s="9">
        <v>16940.099999999999</v>
      </c>
      <c r="AA69" s="9">
        <v>16940.099999999999</v>
      </c>
      <c r="AB69" s="17">
        <v>0</v>
      </c>
      <c r="AC69" s="4" t="s">
        <v>285</v>
      </c>
    </row>
    <row r="70" spans="1:29" s="15" customFormat="1" ht="76.5" customHeight="1">
      <c r="A70" s="4" t="s">
        <v>149</v>
      </c>
      <c r="B70" s="4" t="s">
        <v>11</v>
      </c>
      <c r="C70" s="4" t="s">
        <v>40</v>
      </c>
      <c r="D70" s="8" t="s">
        <v>612</v>
      </c>
      <c r="E70" s="4" t="s">
        <v>630</v>
      </c>
      <c r="F70" s="16" t="s">
        <v>647</v>
      </c>
      <c r="G70" s="3">
        <v>2018</v>
      </c>
      <c r="H70" s="3">
        <v>2016</v>
      </c>
      <c r="I70" s="3" t="s">
        <v>292</v>
      </c>
      <c r="J70" s="3"/>
      <c r="K70" s="3"/>
      <c r="L70" s="3"/>
      <c r="M70" s="3"/>
      <c r="N70" s="3"/>
      <c r="O70" s="3"/>
      <c r="P70" s="3"/>
      <c r="Q70" s="3"/>
      <c r="R70" s="3">
        <v>805</v>
      </c>
      <c r="S70" s="3"/>
      <c r="T70" s="3"/>
      <c r="U70" s="3">
        <v>130100000</v>
      </c>
      <c r="V70" s="3">
        <v>111</v>
      </c>
      <c r="W70" s="10">
        <v>41560.317000000003</v>
      </c>
      <c r="X70" s="10">
        <v>40328.017</v>
      </c>
      <c r="Y70" s="10">
        <v>1232.3</v>
      </c>
      <c r="Z70" s="10">
        <v>7078.5</v>
      </c>
      <c r="AA70" s="10">
        <v>7078.5</v>
      </c>
      <c r="AB70" s="17">
        <v>0</v>
      </c>
      <c r="AC70" s="35" t="s">
        <v>276</v>
      </c>
    </row>
    <row r="71" spans="1:29" s="15" customFormat="1" ht="153.75" customHeight="1">
      <c r="A71" s="4" t="s">
        <v>160</v>
      </c>
      <c r="B71" s="4" t="s">
        <v>11</v>
      </c>
      <c r="C71" s="4" t="s">
        <v>40</v>
      </c>
      <c r="D71" s="8" t="s">
        <v>648</v>
      </c>
      <c r="E71" s="4" t="s">
        <v>630</v>
      </c>
      <c r="F71" s="16" t="s">
        <v>631</v>
      </c>
      <c r="G71" s="3">
        <v>2018</v>
      </c>
      <c r="H71" s="3">
        <v>2016</v>
      </c>
      <c r="I71" s="3" t="s">
        <v>293</v>
      </c>
      <c r="J71" s="3"/>
      <c r="K71" s="3"/>
      <c r="L71" s="3"/>
      <c r="M71" s="3"/>
      <c r="N71" s="3"/>
      <c r="O71" s="3"/>
      <c r="P71" s="3"/>
      <c r="Q71" s="3"/>
      <c r="R71" s="3">
        <v>805</v>
      </c>
      <c r="S71" s="3"/>
      <c r="T71" s="3"/>
      <c r="U71" s="3">
        <v>130100000</v>
      </c>
      <c r="V71" s="3">
        <v>111</v>
      </c>
      <c r="W71" s="10">
        <v>100044.20299999999</v>
      </c>
      <c r="X71" s="10">
        <v>97625.9</v>
      </c>
      <c r="Y71" s="10">
        <v>2418.3029999999999</v>
      </c>
      <c r="Z71" s="10">
        <v>20318.5</v>
      </c>
      <c r="AA71" s="10">
        <v>20318.5</v>
      </c>
      <c r="AB71" s="17">
        <v>0</v>
      </c>
      <c r="AC71" s="36" t="s">
        <v>277</v>
      </c>
    </row>
    <row r="72" spans="1:29" s="15" customFormat="1" ht="81.75" customHeight="1">
      <c r="A72" s="4" t="s">
        <v>169</v>
      </c>
      <c r="B72" s="4" t="s">
        <v>11</v>
      </c>
      <c r="C72" s="4" t="s">
        <v>40</v>
      </c>
      <c r="D72" s="8" t="s">
        <v>607</v>
      </c>
      <c r="E72" s="4" t="s">
        <v>630</v>
      </c>
      <c r="F72" s="8" t="s">
        <v>649</v>
      </c>
      <c r="G72" s="3">
        <v>2018</v>
      </c>
      <c r="H72" s="3">
        <v>2016</v>
      </c>
      <c r="I72" s="3" t="s">
        <v>195</v>
      </c>
      <c r="J72" s="3"/>
      <c r="K72" s="3"/>
      <c r="L72" s="3"/>
      <c r="M72" s="3"/>
      <c r="N72" s="3"/>
      <c r="O72" s="3"/>
      <c r="P72" s="3"/>
      <c r="Q72" s="3"/>
      <c r="R72" s="3">
        <v>805</v>
      </c>
      <c r="S72" s="3"/>
      <c r="T72" s="3"/>
      <c r="U72" s="3">
        <v>130100000</v>
      </c>
      <c r="V72" s="3">
        <v>111</v>
      </c>
      <c r="W72" s="10">
        <v>116579.3</v>
      </c>
      <c r="X72" s="10">
        <v>111937.4</v>
      </c>
      <c r="Y72" s="10">
        <v>4641.8999999999996</v>
      </c>
      <c r="Z72" s="10">
        <v>21342.400000000001</v>
      </c>
      <c r="AA72" s="10">
        <v>21342.400000000001</v>
      </c>
      <c r="AB72" s="17">
        <v>0</v>
      </c>
      <c r="AC72" s="36" t="s">
        <v>278</v>
      </c>
    </row>
    <row r="73" spans="1:29" s="15" customFormat="1" ht="81.75" customHeight="1">
      <c r="A73" s="4" t="s">
        <v>174</v>
      </c>
      <c r="B73" s="4" t="s">
        <v>11</v>
      </c>
      <c r="C73" s="4" t="s">
        <v>40</v>
      </c>
      <c r="D73" s="8" t="s">
        <v>650</v>
      </c>
      <c r="E73" s="4" t="s">
        <v>630</v>
      </c>
      <c r="F73" s="8" t="s">
        <v>632</v>
      </c>
      <c r="G73" s="3">
        <v>2018</v>
      </c>
      <c r="H73" s="3">
        <v>2016</v>
      </c>
      <c r="I73" s="3" t="s">
        <v>236</v>
      </c>
      <c r="J73" s="3"/>
      <c r="K73" s="3"/>
      <c r="L73" s="3"/>
      <c r="M73" s="3"/>
      <c r="N73" s="3"/>
      <c r="O73" s="3"/>
      <c r="P73" s="3"/>
      <c r="Q73" s="3"/>
      <c r="R73" s="3">
        <v>805</v>
      </c>
      <c r="S73" s="3"/>
      <c r="T73" s="3"/>
      <c r="U73" s="3">
        <v>130100000</v>
      </c>
      <c r="V73" s="3">
        <v>111</v>
      </c>
      <c r="W73" s="10">
        <v>131990.372</v>
      </c>
      <c r="X73" s="10">
        <v>130155.872</v>
      </c>
      <c r="Y73" s="10">
        <v>1834.5</v>
      </c>
      <c r="Z73" s="10">
        <v>27658.799999999999</v>
      </c>
      <c r="AA73" s="10">
        <v>27658.799999999999</v>
      </c>
      <c r="AB73" s="17">
        <v>0</v>
      </c>
      <c r="AC73" s="36" t="s">
        <v>279</v>
      </c>
    </row>
    <row r="74" spans="1:29" s="15" customFormat="1" ht="81.75" customHeight="1">
      <c r="A74" s="4" t="s">
        <v>181</v>
      </c>
      <c r="B74" s="4" t="s">
        <v>11</v>
      </c>
      <c r="C74" s="4" t="s">
        <v>40</v>
      </c>
      <c r="D74" s="8" t="s">
        <v>611</v>
      </c>
      <c r="E74" s="4" t="s">
        <v>630</v>
      </c>
      <c r="F74" s="8" t="s">
        <v>633</v>
      </c>
      <c r="G74" s="3">
        <v>2018</v>
      </c>
      <c r="H74" s="3">
        <v>2016</v>
      </c>
      <c r="I74" s="3" t="s">
        <v>254</v>
      </c>
      <c r="J74" s="3"/>
      <c r="K74" s="3"/>
      <c r="L74" s="3"/>
      <c r="M74" s="3"/>
      <c r="N74" s="3"/>
      <c r="O74" s="3"/>
      <c r="P74" s="3"/>
      <c r="Q74" s="3"/>
      <c r="R74" s="3">
        <v>805</v>
      </c>
      <c r="S74" s="3"/>
      <c r="T74" s="3"/>
      <c r="U74" s="3">
        <v>130100000</v>
      </c>
      <c r="V74" s="3">
        <v>111</v>
      </c>
      <c r="W74" s="10">
        <v>146928.17199999999</v>
      </c>
      <c r="X74" s="10">
        <v>138961.57199999999</v>
      </c>
      <c r="Y74" s="10">
        <v>7966.6</v>
      </c>
      <c r="Z74" s="10">
        <v>34713.699999999997</v>
      </c>
      <c r="AA74" s="10">
        <v>34713.699999999997</v>
      </c>
      <c r="AB74" s="17">
        <v>0</v>
      </c>
      <c r="AC74" s="36" t="s">
        <v>280</v>
      </c>
    </row>
    <row r="75" spans="1:29" s="15" customFormat="1" ht="81.75" customHeight="1">
      <c r="A75" s="4" t="s">
        <v>186</v>
      </c>
      <c r="B75" s="4" t="s">
        <v>11</v>
      </c>
      <c r="C75" s="4" t="s">
        <v>40</v>
      </c>
      <c r="D75" s="8" t="s">
        <v>612</v>
      </c>
      <c r="E75" s="4" t="s">
        <v>630</v>
      </c>
      <c r="F75" s="8" t="s">
        <v>651</v>
      </c>
      <c r="G75" s="3">
        <v>2018</v>
      </c>
      <c r="H75" s="3">
        <v>2016</v>
      </c>
      <c r="I75" s="3" t="s">
        <v>260</v>
      </c>
      <c r="J75" s="3"/>
      <c r="K75" s="3"/>
      <c r="L75" s="3"/>
      <c r="M75" s="3"/>
      <c r="N75" s="3"/>
      <c r="O75" s="3"/>
      <c r="P75" s="3"/>
      <c r="Q75" s="3"/>
      <c r="R75" s="3">
        <v>805</v>
      </c>
      <c r="S75" s="3"/>
      <c r="T75" s="3"/>
      <c r="U75" s="3">
        <v>130100000</v>
      </c>
      <c r="V75" s="3">
        <v>111</v>
      </c>
      <c r="W75" s="10">
        <v>153543.17000000001</v>
      </c>
      <c r="X75" s="10">
        <v>150201.47</v>
      </c>
      <c r="Y75" s="10">
        <v>3341.7</v>
      </c>
      <c r="Z75" s="10">
        <v>39828.300000000003</v>
      </c>
      <c r="AA75" s="10">
        <v>39828.300000000003</v>
      </c>
      <c r="AB75" s="17">
        <v>0</v>
      </c>
      <c r="AC75" s="36" t="s">
        <v>281</v>
      </c>
    </row>
    <row r="76" spans="1:29" s="15" customFormat="1" ht="81.75" customHeight="1">
      <c r="A76" s="4" t="s">
        <v>192</v>
      </c>
      <c r="B76" s="4" t="s">
        <v>11</v>
      </c>
      <c r="C76" s="4" t="s">
        <v>40</v>
      </c>
      <c r="D76" s="8" t="s">
        <v>241</v>
      </c>
      <c r="E76" s="4" t="s">
        <v>630</v>
      </c>
      <c r="F76" s="8" t="s">
        <v>652</v>
      </c>
      <c r="G76" s="3">
        <v>2018</v>
      </c>
      <c r="H76" s="3">
        <v>2016</v>
      </c>
      <c r="I76" s="3" t="s">
        <v>301</v>
      </c>
      <c r="J76" s="3"/>
      <c r="K76" s="3"/>
      <c r="L76" s="3"/>
      <c r="M76" s="3"/>
      <c r="N76" s="3"/>
      <c r="O76" s="3"/>
      <c r="P76" s="3"/>
      <c r="Q76" s="3"/>
      <c r="R76" s="3">
        <v>805</v>
      </c>
      <c r="S76" s="3"/>
      <c r="T76" s="3"/>
      <c r="U76" s="3">
        <v>130100000</v>
      </c>
      <c r="V76" s="3">
        <v>111</v>
      </c>
      <c r="W76" s="10">
        <v>161118.302</v>
      </c>
      <c r="X76" s="10">
        <v>159567.60200000001</v>
      </c>
      <c r="Y76" s="10">
        <v>1550.7</v>
      </c>
      <c r="Z76" s="10">
        <v>46843.4</v>
      </c>
      <c r="AA76" s="10">
        <v>46843.4</v>
      </c>
      <c r="AB76" s="17">
        <v>0</v>
      </c>
      <c r="AC76" s="36" t="s">
        <v>282</v>
      </c>
    </row>
    <row r="77" spans="1:29" s="15" customFormat="1" ht="96" customHeight="1">
      <c r="A77" s="4" t="s">
        <v>233</v>
      </c>
      <c r="B77" s="4" t="s">
        <v>11</v>
      </c>
      <c r="C77" s="4" t="s">
        <v>40</v>
      </c>
      <c r="D77" s="8" t="s">
        <v>634</v>
      </c>
      <c r="E77" s="4" t="s">
        <v>630</v>
      </c>
      <c r="F77" s="8" t="s">
        <v>653</v>
      </c>
      <c r="G77" s="3">
        <v>2018</v>
      </c>
      <c r="H77" s="3">
        <v>2016</v>
      </c>
      <c r="I77" s="3" t="s">
        <v>269</v>
      </c>
      <c r="J77" s="3"/>
      <c r="K77" s="3"/>
      <c r="L77" s="3"/>
      <c r="M77" s="3"/>
      <c r="N77" s="3"/>
      <c r="O77" s="3"/>
      <c r="P77" s="3"/>
      <c r="Q77" s="3"/>
      <c r="R77" s="3">
        <v>805</v>
      </c>
      <c r="S77" s="3"/>
      <c r="T77" s="3"/>
      <c r="U77" s="3" t="s">
        <v>477</v>
      </c>
      <c r="V77" s="3" t="s">
        <v>271</v>
      </c>
      <c r="W77" s="10">
        <v>10613.2</v>
      </c>
      <c r="X77" s="10">
        <v>10613.2</v>
      </c>
      <c r="Y77" s="18">
        <v>0</v>
      </c>
      <c r="Z77" s="10">
        <v>5257.9</v>
      </c>
      <c r="AA77" s="10">
        <v>5257.9</v>
      </c>
      <c r="AB77" s="17">
        <v>0</v>
      </c>
      <c r="AC77" s="38" t="s">
        <v>289</v>
      </c>
    </row>
    <row r="78" spans="1:29" s="15" customFormat="1" ht="123" customHeight="1">
      <c r="A78" s="4" t="s">
        <v>422</v>
      </c>
      <c r="B78" s="4" t="s">
        <v>11</v>
      </c>
      <c r="C78" s="4" t="s">
        <v>40</v>
      </c>
      <c r="D78" s="8" t="s">
        <v>241</v>
      </c>
      <c r="E78" s="4" t="s">
        <v>630</v>
      </c>
      <c r="F78" s="8" t="s">
        <v>635</v>
      </c>
      <c r="G78" s="3">
        <v>2018</v>
      </c>
      <c r="H78" s="3">
        <v>2016</v>
      </c>
      <c r="I78" s="3" t="s">
        <v>473</v>
      </c>
      <c r="J78" s="3"/>
      <c r="K78" s="3"/>
      <c r="L78" s="3"/>
      <c r="M78" s="3"/>
      <c r="N78" s="3"/>
      <c r="O78" s="3"/>
      <c r="P78" s="3"/>
      <c r="Q78" s="3"/>
      <c r="R78" s="3">
        <v>805</v>
      </c>
      <c r="S78" s="3"/>
      <c r="T78" s="3"/>
      <c r="U78" s="3" t="s">
        <v>476</v>
      </c>
      <c r="V78" s="3" t="s">
        <v>271</v>
      </c>
      <c r="W78" s="10">
        <v>21503.200000000001</v>
      </c>
      <c r="X78" s="10">
        <v>21503.200000000001</v>
      </c>
      <c r="Y78" s="18">
        <v>0</v>
      </c>
      <c r="Z78" s="10">
        <v>11957.4</v>
      </c>
      <c r="AA78" s="10">
        <v>11957.4</v>
      </c>
      <c r="AB78" s="17">
        <v>0</v>
      </c>
      <c r="AC78" s="38" t="s">
        <v>289</v>
      </c>
    </row>
    <row r="79" spans="1:29" s="15" customFormat="1" ht="123" customHeight="1">
      <c r="A79" s="4" t="s">
        <v>517</v>
      </c>
      <c r="B79" s="4" t="s">
        <v>11</v>
      </c>
      <c r="C79" s="4" t="s">
        <v>40</v>
      </c>
      <c r="D79" s="8" t="s">
        <v>611</v>
      </c>
      <c r="E79" s="4" t="s">
        <v>630</v>
      </c>
      <c r="F79" s="8" t="s">
        <v>636</v>
      </c>
      <c r="G79" s="3">
        <v>2018</v>
      </c>
      <c r="H79" s="3">
        <v>2016</v>
      </c>
      <c r="I79" s="3" t="s">
        <v>513</v>
      </c>
      <c r="J79" s="3"/>
      <c r="K79" s="3"/>
      <c r="L79" s="3"/>
      <c r="M79" s="3"/>
      <c r="N79" s="3"/>
      <c r="O79" s="3"/>
      <c r="P79" s="3"/>
      <c r="Q79" s="3"/>
      <c r="R79" s="3">
        <v>805</v>
      </c>
      <c r="S79" s="3"/>
      <c r="T79" s="3"/>
      <c r="U79" s="3" t="s">
        <v>476</v>
      </c>
      <c r="V79" s="3" t="s">
        <v>271</v>
      </c>
      <c r="W79" s="10">
        <v>30106.224999999999</v>
      </c>
      <c r="X79" s="10">
        <v>30106.224999999999</v>
      </c>
      <c r="Y79" s="18">
        <v>0</v>
      </c>
      <c r="Z79" s="10">
        <v>17298.3</v>
      </c>
      <c r="AA79" s="10">
        <v>17298.3</v>
      </c>
      <c r="AB79" s="17">
        <v>0</v>
      </c>
      <c r="AC79" s="38" t="s">
        <v>289</v>
      </c>
    </row>
    <row r="80" spans="1:29" s="15" customFormat="1" ht="123" customHeight="1">
      <c r="A80" s="4" t="s">
        <v>564</v>
      </c>
      <c r="B80" s="4" t="s">
        <v>11</v>
      </c>
      <c r="C80" s="4" t="s">
        <v>40</v>
      </c>
      <c r="D80" s="8" t="s">
        <v>637</v>
      </c>
      <c r="E80" s="4" t="s">
        <v>630</v>
      </c>
      <c r="F80" s="8" t="s">
        <v>654</v>
      </c>
      <c r="G80" s="3">
        <v>2018</v>
      </c>
      <c r="H80" s="3">
        <v>2016</v>
      </c>
      <c r="I80" s="3" t="s">
        <v>563</v>
      </c>
      <c r="J80" s="3"/>
      <c r="K80" s="3"/>
      <c r="L80" s="3"/>
      <c r="M80" s="3"/>
      <c r="N80" s="3"/>
      <c r="O80" s="3"/>
      <c r="P80" s="3"/>
      <c r="Q80" s="3"/>
      <c r="R80" s="3">
        <v>805</v>
      </c>
      <c r="S80" s="3"/>
      <c r="T80" s="3"/>
      <c r="U80" s="3" t="s">
        <v>476</v>
      </c>
      <c r="V80" s="3" t="s">
        <v>271</v>
      </c>
      <c r="W80" s="10">
        <v>45250.629000000001</v>
      </c>
      <c r="X80" s="10">
        <v>45250.629000000001</v>
      </c>
      <c r="Y80" s="18">
        <v>0</v>
      </c>
      <c r="Z80" s="10">
        <v>22533.7</v>
      </c>
      <c r="AA80" s="10">
        <v>22533.7</v>
      </c>
      <c r="AB80" s="17">
        <v>0</v>
      </c>
      <c r="AC80" s="38" t="s">
        <v>289</v>
      </c>
    </row>
    <row r="81" spans="1:29" s="15" customFormat="1" ht="123" customHeight="1">
      <c r="A81" s="4" t="s">
        <v>660</v>
      </c>
      <c r="B81" s="4" t="s">
        <v>11</v>
      </c>
      <c r="C81" s="4" t="s">
        <v>40</v>
      </c>
      <c r="D81" s="8" t="s">
        <v>637</v>
      </c>
      <c r="E81" s="4" t="s">
        <v>630</v>
      </c>
      <c r="F81" s="8" t="s">
        <v>661</v>
      </c>
      <c r="G81" s="3">
        <v>2018</v>
      </c>
      <c r="H81" s="3">
        <v>2016</v>
      </c>
      <c r="I81" s="3" t="s">
        <v>656</v>
      </c>
      <c r="J81" s="3"/>
      <c r="K81" s="3"/>
      <c r="L81" s="3"/>
      <c r="M81" s="3"/>
      <c r="N81" s="3"/>
      <c r="O81" s="3"/>
      <c r="P81" s="3"/>
      <c r="Q81" s="3"/>
      <c r="R81" s="3">
        <v>805</v>
      </c>
      <c r="S81" s="3"/>
      <c r="T81" s="3"/>
      <c r="U81" s="3" t="s">
        <v>476</v>
      </c>
      <c r="V81" s="3" t="s">
        <v>271</v>
      </c>
      <c r="W81" s="10">
        <v>45283.909</v>
      </c>
      <c r="X81" s="10">
        <v>45283.909</v>
      </c>
      <c r="Y81" s="18">
        <v>0</v>
      </c>
      <c r="Z81" s="10">
        <v>27890.2</v>
      </c>
      <c r="AA81" s="10">
        <v>27890.2</v>
      </c>
      <c r="AB81" s="17">
        <v>0</v>
      </c>
      <c r="AC81" s="38" t="s">
        <v>289</v>
      </c>
    </row>
    <row r="82" spans="1:29" s="15" customFormat="1" ht="123" customHeight="1">
      <c r="A82" s="4" t="s">
        <v>723</v>
      </c>
      <c r="B82" s="4" t="s">
        <v>11</v>
      </c>
      <c r="C82" s="4" t="s">
        <v>40</v>
      </c>
      <c r="D82" s="8" t="s">
        <v>637</v>
      </c>
      <c r="E82" s="4" t="s">
        <v>630</v>
      </c>
      <c r="F82" s="8" t="s">
        <v>724</v>
      </c>
      <c r="G82" s="3">
        <v>2018</v>
      </c>
      <c r="H82" s="3">
        <v>2016</v>
      </c>
      <c r="I82" s="3" t="s">
        <v>719</v>
      </c>
      <c r="J82" s="3"/>
      <c r="K82" s="3"/>
      <c r="L82" s="3"/>
      <c r="M82" s="3"/>
      <c r="N82" s="3"/>
      <c r="O82" s="3"/>
      <c r="P82" s="3"/>
      <c r="Q82" s="3"/>
      <c r="R82" s="3">
        <v>805</v>
      </c>
      <c r="S82" s="3"/>
      <c r="T82" s="3"/>
      <c r="U82" s="3" t="s">
        <v>476</v>
      </c>
      <c r="V82" s="3" t="s">
        <v>271</v>
      </c>
      <c r="W82" s="10">
        <v>45283.909</v>
      </c>
      <c r="X82" s="10">
        <v>45283.909</v>
      </c>
      <c r="Y82" s="18">
        <v>0</v>
      </c>
      <c r="Z82" s="10">
        <v>27890.2</v>
      </c>
      <c r="AA82" s="10">
        <v>27890.2</v>
      </c>
      <c r="AB82" s="17">
        <v>0</v>
      </c>
      <c r="AC82" s="38" t="s">
        <v>289</v>
      </c>
    </row>
    <row r="83" spans="1:29" s="15" customFormat="1" ht="123" customHeight="1">
      <c r="A83" s="4" t="s">
        <v>729</v>
      </c>
      <c r="B83" s="4" t="s">
        <v>11</v>
      </c>
      <c r="C83" s="4" t="s">
        <v>40</v>
      </c>
      <c r="D83" s="8" t="s">
        <v>637</v>
      </c>
      <c r="E83" s="4" t="s">
        <v>630</v>
      </c>
      <c r="F83" s="8" t="s">
        <v>770</v>
      </c>
      <c r="G83" s="3">
        <v>2018</v>
      </c>
      <c r="H83" s="3">
        <v>2016</v>
      </c>
      <c r="I83" s="3" t="s">
        <v>727</v>
      </c>
      <c r="J83" s="3"/>
      <c r="K83" s="3"/>
      <c r="L83" s="3"/>
      <c r="M83" s="3"/>
      <c r="N83" s="3"/>
      <c r="O83" s="3"/>
      <c r="P83" s="3"/>
      <c r="Q83" s="3"/>
      <c r="R83" s="3">
        <v>805</v>
      </c>
      <c r="S83" s="3"/>
      <c r="T83" s="3"/>
      <c r="U83" s="3" t="s">
        <v>476</v>
      </c>
      <c r="V83" s="3" t="s">
        <v>271</v>
      </c>
      <c r="W83" s="10">
        <v>73400.217000000004</v>
      </c>
      <c r="X83" s="10">
        <v>73400.217000000004</v>
      </c>
      <c r="Y83" s="18">
        <v>0</v>
      </c>
      <c r="Z83" s="10">
        <v>39141.599999999999</v>
      </c>
      <c r="AA83" s="10">
        <v>39141.599999999999</v>
      </c>
      <c r="AB83" s="17">
        <v>0</v>
      </c>
      <c r="AC83" s="38" t="s">
        <v>289</v>
      </c>
    </row>
    <row r="84" spans="1:29" s="15" customFormat="1" ht="123" customHeight="1">
      <c r="A84" s="4" t="s">
        <v>816</v>
      </c>
      <c r="B84" s="4" t="s">
        <v>11</v>
      </c>
      <c r="C84" s="4" t="s">
        <v>40</v>
      </c>
      <c r="D84" s="8" t="s">
        <v>637</v>
      </c>
      <c r="E84" s="4" t="s">
        <v>630</v>
      </c>
      <c r="F84" s="8" t="s">
        <v>819</v>
      </c>
      <c r="G84" s="3">
        <v>2018</v>
      </c>
      <c r="H84" s="3">
        <v>2016</v>
      </c>
      <c r="I84" s="3" t="s">
        <v>814</v>
      </c>
      <c r="J84" s="3"/>
      <c r="K84" s="3"/>
      <c r="L84" s="3"/>
      <c r="M84" s="3"/>
      <c r="N84" s="3"/>
      <c r="O84" s="3"/>
      <c r="P84" s="3"/>
      <c r="Q84" s="3"/>
      <c r="R84" s="3">
        <v>805</v>
      </c>
      <c r="S84" s="3"/>
      <c r="T84" s="3"/>
      <c r="U84" s="3" t="s">
        <v>476</v>
      </c>
      <c r="V84" s="3" t="s">
        <v>271</v>
      </c>
      <c r="W84" s="10">
        <v>74818.922000000006</v>
      </c>
      <c r="X84" s="10">
        <v>74818.922000000006</v>
      </c>
      <c r="Y84" s="18">
        <v>0</v>
      </c>
      <c r="Z84" s="10">
        <v>40330.199999999997</v>
      </c>
      <c r="AA84" s="10">
        <v>40330.199999999997</v>
      </c>
      <c r="AB84" s="17">
        <v>0</v>
      </c>
      <c r="AC84" s="38" t="s">
        <v>289</v>
      </c>
    </row>
    <row r="85" spans="1:29" s="15" customFormat="1" ht="123" customHeight="1">
      <c r="A85" s="4" t="s">
        <v>870</v>
      </c>
      <c r="B85" s="4" t="s">
        <v>11</v>
      </c>
      <c r="C85" s="4" t="s">
        <v>40</v>
      </c>
      <c r="D85" s="8" t="s">
        <v>637</v>
      </c>
      <c r="E85" s="4" t="s">
        <v>630</v>
      </c>
      <c r="F85" s="8" t="s">
        <v>871</v>
      </c>
      <c r="G85" s="3">
        <v>2018</v>
      </c>
      <c r="H85" s="3">
        <v>2016</v>
      </c>
      <c r="I85" s="3" t="s">
        <v>866</v>
      </c>
      <c r="J85" s="3"/>
      <c r="K85" s="3"/>
      <c r="L85" s="3"/>
      <c r="M85" s="3"/>
      <c r="N85" s="3"/>
      <c r="O85" s="3"/>
      <c r="P85" s="3"/>
      <c r="Q85" s="3"/>
      <c r="R85" s="3">
        <v>805</v>
      </c>
      <c r="S85" s="3"/>
      <c r="T85" s="3"/>
      <c r="U85" s="3" t="s">
        <v>476</v>
      </c>
      <c r="V85" s="3" t="s">
        <v>271</v>
      </c>
      <c r="W85" s="10">
        <v>94781.312000000005</v>
      </c>
      <c r="X85" s="10">
        <v>94781.312000000005</v>
      </c>
      <c r="Y85" s="18">
        <v>0</v>
      </c>
      <c r="Z85" s="10">
        <v>45670.6</v>
      </c>
      <c r="AA85" s="10">
        <v>45670.6</v>
      </c>
      <c r="AB85" s="17">
        <v>0</v>
      </c>
      <c r="AC85" s="38" t="s">
        <v>289</v>
      </c>
    </row>
    <row r="86" spans="1:29" s="15" customFormat="1" ht="75">
      <c r="A86" s="4" t="s">
        <v>327</v>
      </c>
      <c r="B86" s="4" t="s">
        <v>11</v>
      </c>
      <c r="C86" s="4" t="s">
        <v>39</v>
      </c>
      <c r="D86" s="4" t="s">
        <v>15</v>
      </c>
      <c r="E86" s="4" t="s">
        <v>13</v>
      </c>
      <c r="F86" s="4" t="s">
        <v>638</v>
      </c>
      <c r="G86" s="3">
        <v>2018</v>
      </c>
      <c r="H86" s="3">
        <v>2015</v>
      </c>
      <c r="I86" s="3" t="s">
        <v>295</v>
      </c>
      <c r="J86" s="3"/>
      <c r="K86" s="3"/>
      <c r="L86" s="3"/>
      <c r="M86" s="3"/>
      <c r="N86" s="3"/>
      <c r="O86" s="3"/>
      <c r="P86" s="3"/>
      <c r="Q86" s="3"/>
      <c r="R86" s="3"/>
      <c r="S86" s="3"/>
      <c r="T86" s="3"/>
      <c r="U86" s="3"/>
      <c r="V86" s="3"/>
      <c r="W86" s="3"/>
      <c r="X86" s="3"/>
      <c r="Y86" s="3"/>
      <c r="Z86" s="3"/>
      <c r="AA86" s="3"/>
      <c r="AB86" s="3">
        <v>0</v>
      </c>
      <c r="AC86" s="13"/>
    </row>
    <row r="87" spans="1:29" s="15" customFormat="1" ht="75">
      <c r="A87" s="4" t="s">
        <v>328</v>
      </c>
      <c r="B87" s="4" t="s">
        <v>11</v>
      </c>
      <c r="C87" s="4" t="s">
        <v>39</v>
      </c>
      <c r="D87" s="4" t="s">
        <v>15</v>
      </c>
      <c r="E87" s="4" t="s">
        <v>13</v>
      </c>
      <c r="F87" s="4" t="s">
        <v>715</v>
      </c>
      <c r="G87" s="3">
        <v>2018</v>
      </c>
      <c r="H87" s="3">
        <v>2015</v>
      </c>
      <c r="I87" s="3" t="s">
        <v>54</v>
      </c>
      <c r="J87" s="3"/>
      <c r="K87" s="3"/>
      <c r="L87" s="3"/>
      <c r="M87" s="3"/>
      <c r="N87" s="3"/>
      <c r="O87" s="3"/>
      <c r="P87" s="3"/>
      <c r="Q87" s="3"/>
      <c r="R87" s="3"/>
      <c r="S87" s="3"/>
      <c r="T87" s="3"/>
      <c r="U87" s="3"/>
      <c r="V87" s="3"/>
      <c r="W87" s="3"/>
      <c r="X87" s="3"/>
      <c r="Y87" s="3"/>
      <c r="Z87" s="3"/>
      <c r="AA87" s="3"/>
      <c r="AB87" s="3">
        <v>0</v>
      </c>
      <c r="AC87" s="13"/>
    </row>
    <row r="88" spans="1:29" s="15" customFormat="1" ht="158.25" customHeight="1">
      <c r="A88" s="4" t="s">
        <v>328</v>
      </c>
      <c r="B88" s="4" t="s">
        <v>11</v>
      </c>
      <c r="C88" s="4" t="s">
        <v>39</v>
      </c>
      <c r="D88" s="4" t="s">
        <v>15</v>
      </c>
      <c r="E88" s="4" t="s">
        <v>13</v>
      </c>
      <c r="F88" s="4" t="s">
        <v>715</v>
      </c>
      <c r="G88" s="3">
        <v>2018</v>
      </c>
      <c r="H88" s="3">
        <v>2015</v>
      </c>
      <c r="I88" s="3" t="s">
        <v>76</v>
      </c>
      <c r="J88" s="3"/>
      <c r="K88" s="3"/>
      <c r="L88" s="3"/>
      <c r="M88" s="3"/>
      <c r="N88" s="3"/>
      <c r="O88" s="3"/>
      <c r="P88" s="3"/>
      <c r="Q88" s="3"/>
      <c r="R88" s="3"/>
      <c r="S88" s="3"/>
      <c r="T88" s="3"/>
      <c r="U88" s="3"/>
      <c r="V88" s="3"/>
      <c r="W88" s="3"/>
      <c r="X88" s="3"/>
      <c r="Y88" s="3"/>
      <c r="Z88" s="3"/>
      <c r="AA88" s="3"/>
      <c r="AB88" s="3">
        <v>0</v>
      </c>
      <c r="AC88" s="13"/>
    </row>
    <row r="89" spans="1:29" s="15" customFormat="1" ht="75">
      <c r="A89" s="4" t="s">
        <v>64</v>
      </c>
      <c r="B89" s="7" t="s">
        <v>11</v>
      </c>
      <c r="C89" s="7" t="s">
        <v>86</v>
      </c>
      <c r="D89" s="7" t="s">
        <v>15</v>
      </c>
      <c r="E89" s="7" t="s">
        <v>13</v>
      </c>
      <c r="F89" s="7" t="s">
        <v>101</v>
      </c>
      <c r="G89" s="20">
        <v>2018</v>
      </c>
      <c r="H89" s="20">
        <v>2016</v>
      </c>
      <c r="I89" s="20" t="s">
        <v>84</v>
      </c>
      <c r="J89" s="5"/>
      <c r="K89" s="5"/>
      <c r="L89" s="5"/>
      <c r="M89" s="5"/>
      <c r="N89" s="5"/>
      <c r="O89" s="5"/>
      <c r="P89" s="5"/>
      <c r="Q89" s="5"/>
      <c r="R89" s="5"/>
      <c r="S89" s="5"/>
      <c r="T89" s="5"/>
      <c r="U89" s="5"/>
      <c r="V89" s="5"/>
      <c r="W89" s="5"/>
      <c r="X89" s="5"/>
      <c r="Y89" s="5"/>
      <c r="Z89" s="5"/>
      <c r="AA89" s="5"/>
      <c r="AB89" s="6">
        <v>0</v>
      </c>
      <c r="AC89" s="7"/>
    </row>
    <row r="90" spans="1:29" s="15" customFormat="1" ht="79.5" customHeight="1">
      <c r="A90" s="4" t="s">
        <v>72</v>
      </c>
      <c r="B90" s="7" t="s">
        <v>11</v>
      </c>
      <c r="C90" s="7" t="s">
        <v>39</v>
      </c>
      <c r="D90" s="7" t="s">
        <v>15</v>
      </c>
      <c r="E90" s="7" t="s">
        <v>13</v>
      </c>
      <c r="F90" s="7" t="s">
        <v>100</v>
      </c>
      <c r="G90" s="20">
        <v>2018</v>
      </c>
      <c r="H90" s="20">
        <v>2016</v>
      </c>
      <c r="I90" s="20" t="s">
        <v>93</v>
      </c>
      <c r="J90" s="5"/>
      <c r="K90" s="5"/>
      <c r="L90" s="5"/>
      <c r="M90" s="5"/>
      <c r="N90" s="5"/>
      <c r="O90" s="5"/>
      <c r="P90" s="5"/>
      <c r="Q90" s="5"/>
      <c r="R90" s="5"/>
      <c r="S90" s="5"/>
      <c r="T90" s="5"/>
      <c r="U90" s="5"/>
      <c r="V90" s="5"/>
      <c r="W90" s="5"/>
      <c r="X90" s="5"/>
      <c r="Y90" s="5"/>
      <c r="Z90" s="5"/>
      <c r="AA90" s="5"/>
      <c r="AB90" s="6">
        <v>0</v>
      </c>
      <c r="AC90" s="7"/>
    </row>
    <row r="91" spans="1:29" s="15" customFormat="1" ht="79.5" customHeight="1">
      <c r="A91" s="4" t="s">
        <v>79</v>
      </c>
      <c r="B91" s="21" t="s">
        <v>11</v>
      </c>
      <c r="C91" s="21" t="s">
        <v>39</v>
      </c>
      <c r="D91" s="21" t="s">
        <v>15</v>
      </c>
      <c r="E91" s="21" t="s">
        <v>13</v>
      </c>
      <c r="F91" s="21" t="s">
        <v>716</v>
      </c>
      <c r="G91" s="22">
        <v>2018</v>
      </c>
      <c r="H91" s="22">
        <v>2018</v>
      </c>
      <c r="I91" s="22" t="s">
        <v>195</v>
      </c>
      <c r="J91" s="23"/>
      <c r="K91" s="23"/>
      <c r="L91" s="23"/>
      <c r="M91" s="23"/>
      <c r="N91" s="23"/>
      <c r="O91" s="23"/>
      <c r="P91" s="23"/>
      <c r="Q91" s="23"/>
      <c r="R91" s="23">
        <v>808</v>
      </c>
      <c r="S91" s="23" t="s">
        <v>196</v>
      </c>
      <c r="T91" s="23" t="s">
        <v>197</v>
      </c>
      <c r="U91" s="23" t="s">
        <v>198</v>
      </c>
      <c r="V91" s="23">
        <v>111</v>
      </c>
      <c r="W91" s="24">
        <v>48625.597000000002</v>
      </c>
      <c r="X91" s="24">
        <f>W91</f>
        <v>48625.597000000002</v>
      </c>
      <c r="Y91" s="24">
        <f>SUM(W91-X91)</f>
        <v>0</v>
      </c>
      <c r="Z91" s="24">
        <v>11722.182000000001</v>
      </c>
      <c r="AA91" s="24">
        <v>10624.868</v>
      </c>
      <c r="AB91" s="25">
        <f>Z91-AA91</f>
        <v>1097.3140000000003</v>
      </c>
      <c r="AC91" s="22" t="s">
        <v>199</v>
      </c>
    </row>
    <row r="92" spans="1:29" s="15" customFormat="1" ht="79.5" customHeight="1">
      <c r="A92" s="4" t="s">
        <v>98</v>
      </c>
      <c r="B92" s="21" t="s">
        <v>11</v>
      </c>
      <c r="C92" s="21" t="s">
        <v>39</v>
      </c>
      <c r="D92" s="21" t="s">
        <v>15</v>
      </c>
      <c r="E92" s="21" t="s">
        <v>13</v>
      </c>
      <c r="F92" s="21" t="str">
        <f>F91</f>
        <v>*-За 8 месяцев 2018 г. заработная плата составила 30 253,43 руб.,т.е. 102,4 % от прогнозной среднемесячной зарплаты по ПСЭР области - 29 543 руб.</v>
      </c>
      <c r="G92" s="22">
        <v>2018</v>
      </c>
      <c r="H92" s="22">
        <f>H91</f>
        <v>2018</v>
      </c>
      <c r="I92" s="22" t="str">
        <f>I91</f>
        <v>8 месяцев 2018 г.</v>
      </c>
      <c r="J92" s="23"/>
      <c r="K92" s="23"/>
      <c r="L92" s="23"/>
      <c r="M92" s="23"/>
      <c r="N92" s="23"/>
      <c r="O92" s="23"/>
      <c r="P92" s="23"/>
      <c r="Q92" s="23"/>
      <c r="R92" s="23">
        <v>808</v>
      </c>
      <c r="S92" s="23" t="s">
        <v>196</v>
      </c>
      <c r="T92" s="23" t="s">
        <v>197</v>
      </c>
      <c r="U92" s="23" t="s">
        <v>198</v>
      </c>
      <c r="V92" s="23">
        <v>119</v>
      </c>
      <c r="W92" s="24">
        <v>16534.309000000001</v>
      </c>
      <c r="X92" s="24">
        <f t="shared" ref="X92:X110" si="0">W92</f>
        <v>16534.309000000001</v>
      </c>
      <c r="Y92" s="23">
        <f t="shared" ref="Y92:Y108" si="1">SUM(W92-X92)</f>
        <v>0</v>
      </c>
      <c r="Z92" s="24">
        <v>4531.8739999999998</v>
      </c>
      <c r="AA92" s="24">
        <v>3944.1610000000001</v>
      </c>
      <c r="AB92" s="25">
        <f t="shared" ref="AB92:AB110" si="2">Z92-AA92</f>
        <v>587.71299999999974</v>
      </c>
      <c r="AC92" s="22" t="str">
        <f>AC91</f>
        <v>х</v>
      </c>
    </row>
    <row r="93" spans="1:29" s="15" customFormat="1" ht="79.5" customHeight="1">
      <c r="A93" s="4" t="s">
        <v>129</v>
      </c>
      <c r="B93" s="21" t="s">
        <v>11</v>
      </c>
      <c r="C93" s="21" t="s">
        <v>39</v>
      </c>
      <c r="D93" s="21" t="s">
        <v>15</v>
      </c>
      <c r="E93" s="21" t="s">
        <v>13</v>
      </c>
      <c r="F93" s="21" t="str">
        <f>F92</f>
        <v>*-За 8 месяцев 2018 г. заработная плата составила 30 253,43 руб.,т.е. 102,4 % от прогнозной среднемесячной зарплаты по ПСЭР области - 29 543 руб.</v>
      </c>
      <c r="G93" s="22">
        <v>2018</v>
      </c>
      <c r="H93" s="22">
        <f t="shared" ref="H93:I108" si="3">H92</f>
        <v>2018</v>
      </c>
      <c r="I93" s="22" t="str">
        <f>I92</f>
        <v>8 месяцев 2018 г.</v>
      </c>
      <c r="J93" s="23"/>
      <c r="K93" s="23"/>
      <c r="L93" s="23"/>
      <c r="M93" s="23"/>
      <c r="N93" s="23"/>
      <c r="O93" s="23"/>
      <c r="P93" s="23"/>
      <c r="Q93" s="23"/>
      <c r="R93" s="23">
        <v>808</v>
      </c>
      <c r="S93" s="23" t="s">
        <v>196</v>
      </c>
      <c r="T93" s="23" t="s">
        <v>197</v>
      </c>
      <c r="U93" s="23" t="s">
        <v>200</v>
      </c>
      <c r="V93" s="23">
        <v>111</v>
      </c>
      <c r="W93" s="24">
        <v>18946.36</v>
      </c>
      <c r="X93" s="24">
        <f t="shared" si="0"/>
        <v>18946.36</v>
      </c>
      <c r="Y93" s="23">
        <f t="shared" si="1"/>
        <v>0</v>
      </c>
      <c r="Z93" s="24">
        <v>14691.331</v>
      </c>
      <c r="AA93" s="24">
        <v>13113.130999999999</v>
      </c>
      <c r="AB93" s="25">
        <f t="shared" si="2"/>
        <v>1578.2000000000007</v>
      </c>
      <c r="AC93" s="22" t="str">
        <f t="shared" ref="AC93:AC105" si="4">AC92</f>
        <v>х</v>
      </c>
    </row>
    <row r="94" spans="1:29" s="15" customFormat="1" ht="79.5" customHeight="1">
      <c r="A94" s="4" t="s">
        <v>133</v>
      </c>
      <c r="B94" s="21" t="s">
        <v>11</v>
      </c>
      <c r="C94" s="21" t="s">
        <v>39</v>
      </c>
      <c r="D94" s="21" t="s">
        <v>15</v>
      </c>
      <c r="E94" s="21" t="s">
        <v>13</v>
      </c>
      <c r="F94" s="21" t="str">
        <f>F93</f>
        <v>*-За 8 месяцев 2018 г. заработная плата составила 30 253,43 руб.,т.е. 102,4 % от прогнозной среднемесячной зарплаты по ПСЭР области - 29 543 руб.</v>
      </c>
      <c r="G94" s="22">
        <v>2018</v>
      </c>
      <c r="H94" s="22">
        <f t="shared" si="3"/>
        <v>2018</v>
      </c>
      <c r="I94" s="22" t="str">
        <f t="shared" si="3"/>
        <v>8 месяцев 2018 г.</v>
      </c>
      <c r="J94" s="23"/>
      <c r="K94" s="23"/>
      <c r="L94" s="23"/>
      <c r="M94" s="23"/>
      <c r="N94" s="23"/>
      <c r="O94" s="23"/>
      <c r="P94" s="23"/>
      <c r="Q94" s="23"/>
      <c r="R94" s="23">
        <v>808</v>
      </c>
      <c r="S94" s="23" t="s">
        <v>196</v>
      </c>
      <c r="T94" s="23" t="s">
        <v>197</v>
      </c>
      <c r="U94" s="23" t="s">
        <v>200</v>
      </c>
      <c r="V94" s="23">
        <v>119</v>
      </c>
      <c r="W94" s="24">
        <v>5620.3770000000004</v>
      </c>
      <c r="X94" s="24">
        <f t="shared" si="0"/>
        <v>5620.3770000000004</v>
      </c>
      <c r="Y94" s="23">
        <f t="shared" si="1"/>
        <v>0</v>
      </c>
      <c r="Z94" s="24">
        <v>5385.7569999999996</v>
      </c>
      <c r="AA94" s="24">
        <v>4528.9579999999996</v>
      </c>
      <c r="AB94" s="25">
        <f t="shared" si="2"/>
        <v>856.79899999999998</v>
      </c>
      <c r="AC94" s="22" t="str">
        <f t="shared" si="4"/>
        <v>х</v>
      </c>
    </row>
    <row r="95" spans="1:29" s="15" customFormat="1" ht="79.5" customHeight="1">
      <c r="A95" s="4" t="s">
        <v>143</v>
      </c>
      <c r="B95" s="21" t="s">
        <v>11</v>
      </c>
      <c r="C95" s="21" t="s">
        <v>39</v>
      </c>
      <c r="D95" s="21" t="s">
        <v>15</v>
      </c>
      <c r="E95" s="21" t="s">
        <v>13</v>
      </c>
      <c r="F95" s="21" t="str">
        <f t="shared" ref="F95:F110" si="5">F94</f>
        <v>*-За 8 месяцев 2018 г. заработная плата составила 30 253,43 руб.,т.е. 102,4 % от прогнозной среднемесячной зарплаты по ПСЭР области - 29 543 руб.</v>
      </c>
      <c r="G95" s="22">
        <v>2018</v>
      </c>
      <c r="H95" s="22">
        <f t="shared" si="3"/>
        <v>2018</v>
      </c>
      <c r="I95" s="22" t="str">
        <f t="shared" si="3"/>
        <v>8 месяцев 2018 г.</v>
      </c>
      <c r="J95" s="23"/>
      <c r="K95" s="23"/>
      <c r="L95" s="23"/>
      <c r="M95" s="23"/>
      <c r="N95" s="23"/>
      <c r="O95" s="23"/>
      <c r="P95" s="23"/>
      <c r="Q95" s="23"/>
      <c r="R95" s="23">
        <v>808</v>
      </c>
      <c r="S95" s="23" t="s">
        <v>196</v>
      </c>
      <c r="T95" s="23" t="s">
        <v>197</v>
      </c>
      <c r="U95" s="23" t="s">
        <v>201</v>
      </c>
      <c r="V95" s="23">
        <v>111</v>
      </c>
      <c r="W95" s="24">
        <v>17135.407999999999</v>
      </c>
      <c r="X95" s="24">
        <f t="shared" si="0"/>
        <v>17135.407999999999</v>
      </c>
      <c r="Y95" s="23">
        <f t="shared" si="1"/>
        <v>0</v>
      </c>
      <c r="Z95" s="24">
        <v>1487.5150000000001</v>
      </c>
      <c r="AA95" s="24">
        <v>502.61799999999999</v>
      </c>
      <c r="AB95" s="25">
        <f t="shared" si="2"/>
        <v>984.89700000000016</v>
      </c>
      <c r="AC95" s="22" t="str">
        <f t="shared" si="4"/>
        <v>х</v>
      </c>
    </row>
    <row r="96" spans="1:29" s="15" customFormat="1" ht="79.5" customHeight="1">
      <c r="A96" s="4" t="s">
        <v>147</v>
      </c>
      <c r="B96" s="21" t="s">
        <v>11</v>
      </c>
      <c r="C96" s="21" t="s">
        <v>39</v>
      </c>
      <c r="D96" s="21" t="s">
        <v>15</v>
      </c>
      <c r="E96" s="21" t="s">
        <v>13</v>
      </c>
      <c r="F96" s="21" t="str">
        <f t="shared" si="5"/>
        <v>*-За 8 месяцев 2018 г. заработная плата составила 30 253,43 руб.,т.е. 102,4 % от прогнозной среднемесячной зарплаты по ПСЭР области - 29 543 руб.</v>
      </c>
      <c r="G96" s="22">
        <v>2018</v>
      </c>
      <c r="H96" s="22">
        <f t="shared" si="3"/>
        <v>2018</v>
      </c>
      <c r="I96" s="22" t="str">
        <f t="shared" si="3"/>
        <v>8 месяцев 2018 г.</v>
      </c>
      <c r="J96" s="23"/>
      <c r="K96" s="23"/>
      <c r="L96" s="23"/>
      <c r="M96" s="23"/>
      <c r="N96" s="23"/>
      <c r="O96" s="23"/>
      <c r="P96" s="23"/>
      <c r="Q96" s="23"/>
      <c r="R96" s="23">
        <v>808</v>
      </c>
      <c r="S96" s="23" t="s">
        <v>196</v>
      </c>
      <c r="T96" s="23" t="s">
        <v>197</v>
      </c>
      <c r="U96" s="23" t="s">
        <v>201</v>
      </c>
      <c r="V96" s="23">
        <v>119</v>
      </c>
      <c r="W96" s="24">
        <v>7350.2749999999996</v>
      </c>
      <c r="X96" s="24">
        <f t="shared" si="0"/>
        <v>7350.2749999999996</v>
      </c>
      <c r="Y96" s="23">
        <f t="shared" si="1"/>
        <v>0</v>
      </c>
      <c r="Z96" s="24">
        <v>442.447</v>
      </c>
      <c r="AA96" s="24">
        <v>180.28100000000001</v>
      </c>
      <c r="AB96" s="25">
        <f t="shared" si="2"/>
        <v>262.166</v>
      </c>
      <c r="AC96" s="22" t="str">
        <f t="shared" si="4"/>
        <v>х</v>
      </c>
    </row>
    <row r="97" spans="1:29" s="15" customFormat="1" ht="79.5" customHeight="1">
      <c r="A97" s="4" t="s">
        <v>162</v>
      </c>
      <c r="B97" s="21" t="s">
        <v>11</v>
      </c>
      <c r="C97" s="21" t="s">
        <v>39</v>
      </c>
      <c r="D97" s="21" t="s">
        <v>15</v>
      </c>
      <c r="E97" s="21" t="s">
        <v>13</v>
      </c>
      <c r="F97" s="21" t="str">
        <f t="shared" si="5"/>
        <v>*-За 8 месяцев 2018 г. заработная плата составила 30 253,43 руб.,т.е. 102,4 % от прогнозной среднемесячной зарплаты по ПСЭР области - 29 543 руб.</v>
      </c>
      <c r="G97" s="22">
        <v>2018</v>
      </c>
      <c r="H97" s="22">
        <f t="shared" si="3"/>
        <v>2018</v>
      </c>
      <c r="I97" s="22" t="str">
        <f t="shared" si="3"/>
        <v>8 месяцев 2018 г.</v>
      </c>
      <c r="J97" s="23"/>
      <c r="K97" s="23"/>
      <c r="L97" s="23"/>
      <c r="M97" s="23"/>
      <c r="N97" s="23"/>
      <c r="O97" s="23"/>
      <c r="P97" s="23"/>
      <c r="Q97" s="23"/>
      <c r="R97" s="23">
        <v>808</v>
      </c>
      <c r="S97" s="23" t="s">
        <v>196</v>
      </c>
      <c r="T97" s="23" t="s">
        <v>197</v>
      </c>
      <c r="U97" s="23" t="s">
        <v>202</v>
      </c>
      <c r="V97" s="23">
        <v>111</v>
      </c>
      <c r="W97" s="24">
        <v>335.83</v>
      </c>
      <c r="X97" s="24">
        <f t="shared" si="0"/>
        <v>335.83</v>
      </c>
      <c r="Y97" s="23">
        <f t="shared" si="1"/>
        <v>0</v>
      </c>
      <c r="Z97" s="24">
        <v>1.771E-2</v>
      </c>
      <c r="AA97" s="24">
        <v>1.771E-2</v>
      </c>
      <c r="AB97" s="25">
        <f t="shared" si="2"/>
        <v>0</v>
      </c>
      <c r="AC97" s="22" t="str">
        <f t="shared" si="4"/>
        <v>х</v>
      </c>
    </row>
    <row r="98" spans="1:29" s="15" customFormat="1" ht="79.5" customHeight="1">
      <c r="A98" s="4" t="s">
        <v>170</v>
      </c>
      <c r="B98" s="21" t="s">
        <v>11</v>
      </c>
      <c r="C98" s="21" t="s">
        <v>39</v>
      </c>
      <c r="D98" s="21" t="s">
        <v>15</v>
      </c>
      <c r="E98" s="21" t="s">
        <v>13</v>
      </c>
      <c r="F98" s="21" t="str">
        <f t="shared" si="5"/>
        <v>*-За 8 месяцев 2018 г. заработная плата составила 30 253,43 руб.,т.е. 102,4 % от прогнозной среднемесячной зарплаты по ПСЭР области - 29 543 руб.</v>
      </c>
      <c r="G98" s="22">
        <v>2018</v>
      </c>
      <c r="H98" s="22">
        <f t="shared" si="3"/>
        <v>2018</v>
      </c>
      <c r="I98" s="22" t="str">
        <f t="shared" si="3"/>
        <v>8 месяцев 2018 г.</v>
      </c>
      <c r="J98" s="23"/>
      <c r="K98" s="23"/>
      <c r="L98" s="23"/>
      <c r="M98" s="23"/>
      <c r="N98" s="23"/>
      <c r="O98" s="23"/>
      <c r="P98" s="23"/>
      <c r="Q98" s="23"/>
      <c r="R98" s="23">
        <v>808</v>
      </c>
      <c r="S98" s="23" t="s">
        <v>196</v>
      </c>
      <c r="T98" s="23" t="s">
        <v>197</v>
      </c>
      <c r="U98" s="23" t="s">
        <v>202</v>
      </c>
      <c r="V98" s="23">
        <v>119</v>
      </c>
      <c r="W98" s="24">
        <v>215.07900000000001</v>
      </c>
      <c r="X98" s="24">
        <f t="shared" si="0"/>
        <v>215.07900000000001</v>
      </c>
      <c r="Y98" s="23">
        <f t="shared" si="1"/>
        <v>0</v>
      </c>
      <c r="Z98" s="24">
        <v>0</v>
      </c>
      <c r="AA98" s="24">
        <v>0</v>
      </c>
      <c r="AB98" s="25">
        <f t="shared" si="2"/>
        <v>0</v>
      </c>
      <c r="AC98" s="22" t="str">
        <f t="shared" si="4"/>
        <v>х</v>
      </c>
    </row>
    <row r="99" spans="1:29" s="15" customFormat="1" ht="79.5" customHeight="1">
      <c r="A99" s="4" t="s">
        <v>176</v>
      </c>
      <c r="B99" s="21" t="s">
        <v>11</v>
      </c>
      <c r="C99" s="21" t="s">
        <v>39</v>
      </c>
      <c r="D99" s="21" t="s">
        <v>15</v>
      </c>
      <c r="E99" s="21" t="s">
        <v>13</v>
      </c>
      <c r="F99" s="21" t="str">
        <f t="shared" si="5"/>
        <v>*-За 8 месяцев 2018 г. заработная плата составила 30 253,43 руб.,т.е. 102,4 % от прогнозной среднемесячной зарплаты по ПСЭР области - 29 543 руб.</v>
      </c>
      <c r="G99" s="22">
        <v>2018</v>
      </c>
      <c r="H99" s="22">
        <f t="shared" si="3"/>
        <v>2018</v>
      </c>
      <c r="I99" s="22" t="str">
        <f t="shared" si="3"/>
        <v>8 месяцев 2018 г.</v>
      </c>
      <c r="J99" s="23"/>
      <c r="K99" s="23"/>
      <c r="L99" s="23"/>
      <c r="M99" s="23"/>
      <c r="N99" s="23"/>
      <c r="O99" s="23"/>
      <c r="P99" s="23"/>
      <c r="Q99" s="23"/>
      <c r="R99" s="23">
        <v>808</v>
      </c>
      <c r="S99" s="23" t="s">
        <v>196</v>
      </c>
      <c r="T99" s="23" t="s">
        <v>197</v>
      </c>
      <c r="U99" s="23" t="s">
        <v>203</v>
      </c>
      <c r="V99" s="23">
        <v>111</v>
      </c>
      <c r="W99" s="24">
        <v>2000.318</v>
      </c>
      <c r="X99" s="24">
        <f t="shared" si="0"/>
        <v>2000.318</v>
      </c>
      <c r="Y99" s="23">
        <f t="shared" si="1"/>
        <v>0</v>
      </c>
      <c r="Z99" s="24">
        <v>6.3</v>
      </c>
      <c r="AA99" s="24">
        <v>6.3</v>
      </c>
      <c r="AB99" s="25">
        <f t="shared" si="2"/>
        <v>0</v>
      </c>
      <c r="AC99" s="22" t="str">
        <f t="shared" si="4"/>
        <v>х</v>
      </c>
    </row>
    <row r="100" spans="1:29" s="15" customFormat="1" ht="79.5" customHeight="1">
      <c r="A100" s="4" t="s">
        <v>182</v>
      </c>
      <c r="B100" s="21" t="s">
        <v>11</v>
      </c>
      <c r="C100" s="21" t="s">
        <v>39</v>
      </c>
      <c r="D100" s="21" t="s">
        <v>15</v>
      </c>
      <c r="E100" s="21" t="s">
        <v>13</v>
      </c>
      <c r="F100" s="21" t="str">
        <f t="shared" si="5"/>
        <v>*-За 8 месяцев 2018 г. заработная плата составила 30 253,43 руб.,т.е. 102,4 % от прогнозной среднемесячной зарплаты по ПСЭР области - 29 543 руб.</v>
      </c>
      <c r="G100" s="22">
        <v>2018</v>
      </c>
      <c r="H100" s="22">
        <f t="shared" si="3"/>
        <v>2018</v>
      </c>
      <c r="I100" s="22" t="str">
        <f t="shared" si="3"/>
        <v>8 месяцев 2018 г.</v>
      </c>
      <c r="J100" s="23"/>
      <c r="K100" s="23"/>
      <c r="L100" s="23"/>
      <c r="M100" s="23"/>
      <c r="N100" s="23"/>
      <c r="O100" s="23"/>
      <c r="P100" s="23"/>
      <c r="Q100" s="23"/>
      <c r="R100" s="23">
        <v>808</v>
      </c>
      <c r="S100" s="23" t="s">
        <v>196</v>
      </c>
      <c r="T100" s="23" t="s">
        <v>197</v>
      </c>
      <c r="U100" s="23" t="s">
        <v>203</v>
      </c>
      <c r="V100" s="23">
        <v>119</v>
      </c>
      <c r="W100" s="24">
        <v>859.245</v>
      </c>
      <c r="X100" s="24">
        <f t="shared" si="0"/>
        <v>859.245</v>
      </c>
      <c r="Y100" s="23">
        <f t="shared" si="1"/>
        <v>0</v>
      </c>
      <c r="Z100" s="24">
        <v>1.9219999999999999</v>
      </c>
      <c r="AA100" s="24">
        <v>1.9219999999999999</v>
      </c>
      <c r="AB100" s="25">
        <f t="shared" si="2"/>
        <v>0</v>
      </c>
      <c r="AC100" s="22" t="str">
        <f t="shared" si="4"/>
        <v>х</v>
      </c>
    </row>
    <row r="101" spans="1:29" s="15" customFormat="1" ht="79.5" customHeight="1">
      <c r="A101" s="4" t="s">
        <v>193</v>
      </c>
      <c r="B101" s="21" t="s">
        <v>11</v>
      </c>
      <c r="C101" s="21" t="s">
        <v>39</v>
      </c>
      <c r="D101" s="21" t="s">
        <v>15</v>
      </c>
      <c r="E101" s="21" t="s">
        <v>13</v>
      </c>
      <c r="F101" s="21" t="str">
        <f t="shared" si="5"/>
        <v>*-За 8 месяцев 2018 г. заработная плата составила 30 253,43 руб.,т.е. 102,4 % от прогнозной среднемесячной зарплаты по ПСЭР области - 29 543 руб.</v>
      </c>
      <c r="G101" s="22">
        <v>2018</v>
      </c>
      <c r="H101" s="22">
        <f t="shared" si="3"/>
        <v>2018</v>
      </c>
      <c r="I101" s="22" t="str">
        <f t="shared" si="3"/>
        <v>8 месяцев 2018 г.</v>
      </c>
      <c r="J101" s="23"/>
      <c r="K101" s="23"/>
      <c r="L101" s="23"/>
      <c r="M101" s="23"/>
      <c r="N101" s="23"/>
      <c r="O101" s="23"/>
      <c r="P101" s="23"/>
      <c r="Q101" s="23"/>
      <c r="R101" s="23">
        <v>808</v>
      </c>
      <c r="S101" s="23" t="s">
        <v>196</v>
      </c>
      <c r="T101" s="23" t="s">
        <v>197</v>
      </c>
      <c r="U101" s="23" t="s">
        <v>204</v>
      </c>
      <c r="V101" s="23">
        <v>111</v>
      </c>
      <c r="W101" s="24">
        <v>22858.118999999999</v>
      </c>
      <c r="X101" s="24">
        <f t="shared" si="0"/>
        <v>22858.118999999999</v>
      </c>
      <c r="Y101" s="23">
        <f t="shared" si="1"/>
        <v>0</v>
      </c>
      <c r="Z101" s="24">
        <v>221.47900000000001</v>
      </c>
      <c r="AA101" s="24">
        <v>147.46799999999999</v>
      </c>
      <c r="AB101" s="25">
        <f t="shared" si="2"/>
        <v>74.011000000000024</v>
      </c>
      <c r="AC101" s="22" t="str">
        <f t="shared" si="4"/>
        <v>х</v>
      </c>
    </row>
    <row r="102" spans="1:29" s="15" customFormat="1" ht="79.5" customHeight="1">
      <c r="A102" s="4" t="s">
        <v>234</v>
      </c>
      <c r="B102" s="21" t="s">
        <v>11</v>
      </c>
      <c r="C102" s="21" t="s">
        <v>39</v>
      </c>
      <c r="D102" s="21" t="s">
        <v>15</v>
      </c>
      <c r="E102" s="21" t="s">
        <v>13</v>
      </c>
      <c r="F102" s="21" t="str">
        <f t="shared" si="5"/>
        <v>*-За 8 месяцев 2018 г. заработная плата составила 30 253,43 руб.,т.е. 102,4 % от прогнозной среднемесячной зарплаты по ПСЭР области - 29 543 руб.</v>
      </c>
      <c r="G102" s="22">
        <v>2018</v>
      </c>
      <c r="H102" s="22">
        <f t="shared" si="3"/>
        <v>2018</v>
      </c>
      <c r="I102" s="22" t="str">
        <f t="shared" si="3"/>
        <v>8 месяцев 2018 г.</v>
      </c>
      <c r="J102" s="23"/>
      <c r="K102" s="23"/>
      <c r="L102" s="23"/>
      <c r="M102" s="23"/>
      <c r="N102" s="23"/>
      <c r="O102" s="23"/>
      <c r="P102" s="23"/>
      <c r="Q102" s="23"/>
      <c r="R102" s="23">
        <v>808</v>
      </c>
      <c r="S102" s="23" t="s">
        <v>196</v>
      </c>
      <c r="T102" s="23" t="s">
        <v>197</v>
      </c>
      <c r="U102" s="23" t="s">
        <v>204</v>
      </c>
      <c r="V102" s="23">
        <v>119</v>
      </c>
      <c r="W102" s="24">
        <v>9584.9060000000009</v>
      </c>
      <c r="X102" s="24">
        <f t="shared" si="0"/>
        <v>9584.9060000000009</v>
      </c>
      <c r="Y102" s="23">
        <f t="shared" si="1"/>
        <v>0</v>
      </c>
      <c r="Z102" s="24">
        <v>39.655000000000001</v>
      </c>
      <c r="AA102" s="24">
        <v>33.442999999999998</v>
      </c>
      <c r="AB102" s="25">
        <f t="shared" si="2"/>
        <v>6.2120000000000033</v>
      </c>
      <c r="AC102" s="22" t="str">
        <f t="shared" si="4"/>
        <v>х</v>
      </c>
    </row>
    <row r="103" spans="1:29" s="15" customFormat="1" ht="79.5" customHeight="1">
      <c r="A103" s="4" t="s">
        <v>252</v>
      </c>
      <c r="B103" s="21" t="s">
        <v>11</v>
      </c>
      <c r="C103" s="21" t="s">
        <v>39</v>
      </c>
      <c r="D103" s="21" t="s">
        <v>15</v>
      </c>
      <c r="E103" s="21" t="s">
        <v>13</v>
      </c>
      <c r="F103" s="21" t="str">
        <f t="shared" si="5"/>
        <v>*-За 8 месяцев 2018 г. заработная плата составила 30 253,43 руб.,т.е. 102,4 % от прогнозной среднемесячной зарплаты по ПСЭР области - 29 543 руб.</v>
      </c>
      <c r="G103" s="22">
        <v>2018</v>
      </c>
      <c r="H103" s="22">
        <f t="shared" si="3"/>
        <v>2018</v>
      </c>
      <c r="I103" s="22" t="str">
        <f t="shared" si="3"/>
        <v>8 месяцев 2018 г.</v>
      </c>
      <c r="J103" s="23"/>
      <c r="K103" s="23"/>
      <c r="L103" s="23"/>
      <c r="M103" s="23"/>
      <c r="N103" s="23"/>
      <c r="O103" s="23"/>
      <c r="P103" s="23"/>
      <c r="Q103" s="23"/>
      <c r="R103" s="23">
        <v>808</v>
      </c>
      <c r="S103" s="23" t="s">
        <v>196</v>
      </c>
      <c r="T103" s="23" t="s">
        <v>197</v>
      </c>
      <c r="U103" s="23" t="s">
        <v>205</v>
      </c>
      <c r="V103" s="23">
        <v>111</v>
      </c>
      <c r="W103" s="24">
        <v>2720.6489999999999</v>
      </c>
      <c r="X103" s="24">
        <f t="shared" si="0"/>
        <v>2720.6489999999999</v>
      </c>
      <c r="Y103" s="23">
        <f t="shared" si="1"/>
        <v>0</v>
      </c>
      <c r="Z103" s="24">
        <v>8.5730000000000004</v>
      </c>
      <c r="AA103" s="24">
        <v>8.4550000000000001</v>
      </c>
      <c r="AB103" s="25">
        <f t="shared" si="2"/>
        <v>0.11800000000000033</v>
      </c>
      <c r="AC103" s="22" t="str">
        <f t="shared" si="4"/>
        <v>х</v>
      </c>
    </row>
    <row r="104" spans="1:29" s="15" customFormat="1" ht="79.5" customHeight="1">
      <c r="A104" s="4" t="s">
        <v>261</v>
      </c>
      <c r="B104" s="21" t="s">
        <v>11</v>
      </c>
      <c r="C104" s="21" t="s">
        <v>39</v>
      </c>
      <c r="D104" s="21" t="s">
        <v>15</v>
      </c>
      <c r="E104" s="21" t="s">
        <v>13</v>
      </c>
      <c r="F104" s="21" t="str">
        <f t="shared" si="5"/>
        <v>*-За 8 месяцев 2018 г. заработная плата составила 30 253,43 руб.,т.е. 102,4 % от прогнозной среднемесячной зарплаты по ПСЭР области - 29 543 руб.</v>
      </c>
      <c r="G104" s="22">
        <v>2018</v>
      </c>
      <c r="H104" s="22">
        <f t="shared" si="3"/>
        <v>2018</v>
      </c>
      <c r="I104" s="22" t="str">
        <f t="shared" si="3"/>
        <v>8 месяцев 2018 г.</v>
      </c>
      <c r="J104" s="23"/>
      <c r="K104" s="23"/>
      <c r="L104" s="23"/>
      <c r="M104" s="23"/>
      <c r="N104" s="23"/>
      <c r="O104" s="23"/>
      <c r="P104" s="23"/>
      <c r="Q104" s="23"/>
      <c r="R104" s="23">
        <v>808</v>
      </c>
      <c r="S104" s="23" t="s">
        <v>196</v>
      </c>
      <c r="T104" s="23" t="s">
        <v>197</v>
      </c>
      <c r="U104" s="23" t="s">
        <v>205</v>
      </c>
      <c r="V104" s="23">
        <v>119</v>
      </c>
      <c r="W104" s="24">
        <v>658.35500000000002</v>
      </c>
      <c r="X104" s="24">
        <f t="shared" si="0"/>
        <v>658.35500000000002</v>
      </c>
      <c r="Y104" s="23">
        <f t="shared" si="1"/>
        <v>0</v>
      </c>
      <c r="Z104" s="24">
        <v>0</v>
      </c>
      <c r="AA104" s="24">
        <v>0</v>
      </c>
      <c r="AB104" s="25">
        <f t="shared" si="2"/>
        <v>0</v>
      </c>
      <c r="AC104" s="22" t="str">
        <f t="shared" si="4"/>
        <v>х</v>
      </c>
    </row>
    <row r="105" spans="1:29" s="15" customFormat="1" ht="79.5" customHeight="1">
      <c r="A105" s="4" t="s">
        <v>266</v>
      </c>
      <c r="B105" s="21" t="s">
        <v>11</v>
      </c>
      <c r="C105" s="21" t="s">
        <v>39</v>
      </c>
      <c r="D105" s="21" t="s">
        <v>15</v>
      </c>
      <c r="E105" s="21" t="s">
        <v>13</v>
      </c>
      <c r="F105" s="21" t="str">
        <f t="shared" si="5"/>
        <v>*-За 8 месяцев 2018 г. заработная плата составила 30 253,43 руб.,т.е. 102,4 % от прогнозной среднемесячной зарплаты по ПСЭР области - 29 543 руб.</v>
      </c>
      <c r="G105" s="22">
        <v>2018</v>
      </c>
      <c r="H105" s="22">
        <f t="shared" si="3"/>
        <v>2018</v>
      </c>
      <c r="I105" s="22" t="str">
        <f t="shared" si="3"/>
        <v>8 месяцев 2018 г.</v>
      </c>
      <c r="J105" s="23"/>
      <c r="K105" s="23"/>
      <c r="L105" s="23"/>
      <c r="M105" s="23"/>
      <c r="N105" s="23"/>
      <c r="O105" s="23"/>
      <c r="P105" s="23"/>
      <c r="Q105" s="23"/>
      <c r="R105" s="23">
        <v>808</v>
      </c>
      <c r="S105" s="23" t="s">
        <v>196</v>
      </c>
      <c r="T105" s="23" t="s">
        <v>197</v>
      </c>
      <c r="U105" s="23" t="s">
        <v>206</v>
      </c>
      <c r="V105" s="23">
        <v>111</v>
      </c>
      <c r="W105" s="24">
        <v>1942.3040000000001</v>
      </c>
      <c r="X105" s="24">
        <f t="shared" si="0"/>
        <v>1942.3040000000001</v>
      </c>
      <c r="Y105" s="23">
        <f t="shared" si="1"/>
        <v>0</v>
      </c>
      <c r="Z105" s="24">
        <v>3.968E-2</v>
      </c>
      <c r="AA105" s="24">
        <v>3.968E-2</v>
      </c>
      <c r="AB105" s="25">
        <f t="shared" si="2"/>
        <v>0</v>
      </c>
      <c r="AC105" s="22" t="str">
        <f t="shared" si="4"/>
        <v>х</v>
      </c>
    </row>
    <row r="106" spans="1:29" s="15" customFormat="1" ht="79.5" customHeight="1">
      <c r="A106" s="4" t="s">
        <v>268</v>
      </c>
      <c r="B106" s="21" t="s">
        <v>11</v>
      </c>
      <c r="C106" s="21" t="s">
        <v>39</v>
      </c>
      <c r="D106" s="21" t="s">
        <v>15</v>
      </c>
      <c r="E106" s="21" t="s">
        <v>13</v>
      </c>
      <c r="F106" s="21" t="str">
        <f t="shared" si="5"/>
        <v>*-За 8 месяцев 2018 г. заработная плата составила 30 253,43 руб.,т.е. 102,4 % от прогнозной среднемесячной зарплаты по ПСЭР области - 29 543 руб.</v>
      </c>
      <c r="G106" s="22">
        <v>2018</v>
      </c>
      <c r="H106" s="22">
        <f t="shared" si="3"/>
        <v>2018</v>
      </c>
      <c r="I106" s="22" t="str">
        <f t="shared" si="3"/>
        <v>8 месяцев 2018 г.</v>
      </c>
      <c r="J106" s="23"/>
      <c r="K106" s="23"/>
      <c r="L106" s="23"/>
      <c r="M106" s="23"/>
      <c r="N106" s="23"/>
      <c r="O106" s="23"/>
      <c r="P106" s="23"/>
      <c r="Q106" s="23"/>
      <c r="R106" s="23">
        <v>808</v>
      </c>
      <c r="S106" s="23" t="s">
        <v>196</v>
      </c>
      <c r="T106" s="23" t="s">
        <v>197</v>
      </c>
      <c r="U106" s="23" t="s">
        <v>206</v>
      </c>
      <c r="V106" s="23">
        <v>119</v>
      </c>
      <c r="W106" s="24">
        <v>806.798</v>
      </c>
      <c r="X106" s="24">
        <f t="shared" si="0"/>
        <v>806.798</v>
      </c>
      <c r="Y106" s="23">
        <f t="shared" si="1"/>
        <v>0</v>
      </c>
      <c r="Z106" s="24">
        <v>2.2469999999999999</v>
      </c>
      <c r="AA106" s="24">
        <v>2.2469999999999999</v>
      </c>
      <c r="AB106" s="25">
        <f t="shared" si="2"/>
        <v>0</v>
      </c>
      <c r="AC106" s="22" t="str">
        <f>AC105</f>
        <v>х</v>
      </c>
    </row>
    <row r="107" spans="1:29" s="15" customFormat="1" ht="79.5" customHeight="1">
      <c r="A107" s="4" t="s">
        <v>329</v>
      </c>
      <c r="B107" s="21" t="s">
        <v>11</v>
      </c>
      <c r="C107" s="21" t="s">
        <v>39</v>
      </c>
      <c r="D107" s="21" t="s">
        <v>15</v>
      </c>
      <c r="E107" s="21" t="s">
        <v>13</v>
      </c>
      <c r="F107" s="21" t="str">
        <f t="shared" si="5"/>
        <v>*-За 8 месяцев 2018 г. заработная плата составила 30 253,43 руб.,т.е. 102,4 % от прогнозной среднемесячной зарплаты по ПСЭР области - 29 543 руб.</v>
      </c>
      <c r="G107" s="22">
        <v>2018</v>
      </c>
      <c r="H107" s="22">
        <f t="shared" si="3"/>
        <v>2018</v>
      </c>
      <c r="I107" s="22" t="str">
        <f t="shared" si="3"/>
        <v>8 месяцев 2018 г.</v>
      </c>
      <c r="J107" s="23"/>
      <c r="K107" s="23"/>
      <c r="L107" s="23"/>
      <c r="M107" s="23"/>
      <c r="N107" s="23"/>
      <c r="O107" s="23"/>
      <c r="P107" s="23"/>
      <c r="Q107" s="23"/>
      <c r="R107" s="23">
        <v>808</v>
      </c>
      <c r="S107" s="23" t="s">
        <v>196</v>
      </c>
      <c r="T107" s="23" t="s">
        <v>197</v>
      </c>
      <c r="U107" s="23" t="s">
        <v>207</v>
      </c>
      <c r="V107" s="23">
        <v>111</v>
      </c>
      <c r="W107" s="24">
        <v>0</v>
      </c>
      <c r="X107" s="24">
        <f t="shared" si="0"/>
        <v>0</v>
      </c>
      <c r="Y107" s="23">
        <f t="shared" si="1"/>
        <v>0</v>
      </c>
      <c r="Z107" s="24">
        <v>0</v>
      </c>
      <c r="AA107" s="24">
        <v>0</v>
      </c>
      <c r="AB107" s="25">
        <f t="shared" si="2"/>
        <v>0</v>
      </c>
      <c r="AC107" s="22" t="s">
        <v>199</v>
      </c>
    </row>
    <row r="108" spans="1:29" s="15" customFormat="1" ht="79.5" customHeight="1">
      <c r="A108" s="4" t="s">
        <v>330</v>
      </c>
      <c r="B108" s="21" t="s">
        <v>11</v>
      </c>
      <c r="C108" s="21" t="s">
        <v>39</v>
      </c>
      <c r="D108" s="21" t="s">
        <v>15</v>
      </c>
      <c r="E108" s="21" t="s">
        <v>13</v>
      </c>
      <c r="F108" s="21" t="str">
        <f t="shared" si="5"/>
        <v>*-За 8 месяцев 2018 г. заработная плата составила 30 253,43 руб.,т.е. 102,4 % от прогнозной среднемесячной зарплаты по ПСЭР области - 29 543 руб.</v>
      </c>
      <c r="G108" s="22">
        <v>2018</v>
      </c>
      <c r="H108" s="22">
        <f t="shared" si="3"/>
        <v>2018</v>
      </c>
      <c r="I108" s="22" t="str">
        <f t="shared" si="3"/>
        <v>8 месяцев 2018 г.</v>
      </c>
      <c r="J108" s="23"/>
      <c r="K108" s="23"/>
      <c r="L108" s="23"/>
      <c r="M108" s="23"/>
      <c r="N108" s="23"/>
      <c r="O108" s="23"/>
      <c r="P108" s="23"/>
      <c r="Q108" s="23"/>
      <c r="R108" s="23">
        <v>808</v>
      </c>
      <c r="S108" s="23" t="s">
        <v>196</v>
      </c>
      <c r="T108" s="23" t="s">
        <v>197</v>
      </c>
      <c r="U108" s="23" t="s">
        <v>207</v>
      </c>
      <c r="V108" s="23">
        <v>119</v>
      </c>
      <c r="W108" s="24">
        <v>0</v>
      </c>
      <c r="X108" s="24">
        <f t="shared" si="0"/>
        <v>0</v>
      </c>
      <c r="Y108" s="23">
        <f t="shared" si="1"/>
        <v>0</v>
      </c>
      <c r="Z108" s="24">
        <v>0</v>
      </c>
      <c r="AA108" s="24">
        <v>0</v>
      </c>
      <c r="AB108" s="25">
        <f t="shared" si="2"/>
        <v>0</v>
      </c>
      <c r="AC108" s="22" t="s">
        <v>199</v>
      </c>
    </row>
    <row r="109" spans="1:29" s="15" customFormat="1" ht="79.5" customHeight="1">
      <c r="A109" s="4" t="s">
        <v>331</v>
      </c>
      <c r="B109" s="21" t="s">
        <v>11</v>
      </c>
      <c r="C109" s="21" t="s">
        <v>39</v>
      </c>
      <c r="D109" s="21" t="s">
        <v>15</v>
      </c>
      <c r="E109" s="21" t="s">
        <v>13</v>
      </c>
      <c r="F109" s="21" t="str">
        <f t="shared" si="5"/>
        <v>*-За 8 месяцев 2018 г. заработная плата составила 30 253,43 руб.,т.е. 102,4 % от прогнозной среднемесячной зарплаты по ПСЭР области - 29 543 руб.</v>
      </c>
      <c r="G109" s="22">
        <v>2018</v>
      </c>
      <c r="H109" s="22">
        <f t="shared" ref="H109:I110" si="6">H108</f>
        <v>2018</v>
      </c>
      <c r="I109" s="22" t="str">
        <f t="shared" si="6"/>
        <v>8 месяцев 2018 г.</v>
      </c>
      <c r="J109" s="23"/>
      <c r="K109" s="23"/>
      <c r="L109" s="23"/>
      <c r="M109" s="23"/>
      <c r="N109" s="23"/>
      <c r="O109" s="23"/>
      <c r="P109" s="23"/>
      <c r="Q109" s="23"/>
      <c r="R109" s="23">
        <v>808</v>
      </c>
      <c r="S109" s="23" t="s">
        <v>196</v>
      </c>
      <c r="T109" s="23" t="s">
        <v>197</v>
      </c>
      <c r="U109" s="23" t="s">
        <v>208</v>
      </c>
      <c r="V109" s="23">
        <v>111</v>
      </c>
      <c r="W109" s="24">
        <v>0</v>
      </c>
      <c r="X109" s="24">
        <f t="shared" si="0"/>
        <v>0</v>
      </c>
      <c r="Y109" s="23">
        <f t="shared" ref="Y109:Y110" si="7">SUM(W109-X109)</f>
        <v>0</v>
      </c>
      <c r="Z109" s="24">
        <v>1601.8320000000001</v>
      </c>
      <c r="AA109" s="24">
        <v>1536.47</v>
      </c>
      <c r="AB109" s="25">
        <f t="shared" si="2"/>
        <v>65.36200000000008</v>
      </c>
      <c r="AC109" s="22" t="s">
        <v>199</v>
      </c>
    </row>
    <row r="110" spans="1:29" s="15" customFormat="1" ht="75">
      <c r="A110" s="4" t="s">
        <v>332</v>
      </c>
      <c r="B110" s="21" t="s">
        <v>11</v>
      </c>
      <c r="C110" s="21" t="s">
        <v>39</v>
      </c>
      <c r="D110" s="21" t="s">
        <v>15</v>
      </c>
      <c r="E110" s="21" t="s">
        <v>13</v>
      </c>
      <c r="F110" s="21" t="str">
        <f t="shared" si="5"/>
        <v>*-За 8 месяцев 2018 г. заработная плата составила 30 253,43 руб.,т.е. 102,4 % от прогнозной среднемесячной зарплаты по ПСЭР области - 29 543 руб.</v>
      </c>
      <c r="G110" s="22">
        <v>2018</v>
      </c>
      <c r="H110" s="22">
        <f t="shared" si="6"/>
        <v>2018</v>
      </c>
      <c r="I110" s="22" t="str">
        <f t="shared" si="6"/>
        <v>8 месяцев 2018 г.</v>
      </c>
      <c r="J110" s="23"/>
      <c r="K110" s="23"/>
      <c r="L110" s="23"/>
      <c r="M110" s="23"/>
      <c r="N110" s="23"/>
      <c r="O110" s="23"/>
      <c r="P110" s="23"/>
      <c r="Q110" s="23"/>
      <c r="R110" s="23">
        <v>808</v>
      </c>
      <c r="S110" s="23" t="s">
        <v>196</v>
      </c>
      <c r="T110" s="23" t="s">
        <v>197</v>
      </c>
      <c r="U110" s="23" t="s">
        <v>208</v>
      </c>
      <c r="V110" s="23">
        <v>119</v>
      </c>
      <c r="W110" s="24">
        <v>0</v>
      </c>
      <c r="X110" s="24">
        <f t="shared" si="0"/>
        <v>0</v>
      </c>
      <c r="Y110" s="23">
        <f t="shared" si="7"/>
        <v>0</v>
      </c>
      <c r="Z110" s="24">
        <v>437.16899999999998</v>
      </c>
      <c r="AA110" s="24">
        <v>371.31400000000002</v>
      </c>
      <c r="AB110" s="25">
        <f t="shared" si="2"/>
        <v>65.854999999999961</v>
      </c>
      <c r="AC110" s="22" t="s">
        <v>199</v>
      </c>
    </row>
    <row r="111" spans="1:29" s="15" customFormat="1" ht="90">
      <c r="A111" s="4" t="s">
        <v>333</v>
      </c>
      <c r="B111" s="29" t="s">
        <v>11</v>
      </c>
      <c r="C111" s="29" t="s">
        <v>39</v>
      </c>
      <c r="D111" s="29" t="s">
        <v>15</v>
      </c>
      <c r="E111" s="29" t="s">
        <v>13</v>
      </c>
      <c r="F111" s="29" t="s">
        <v>238</v>
      </c>
      <c r="G111" s="30">
        <v>2018</v>
      </c>
      <c r="H111" s="30">
        <v>2018</v>
      </c>
      <c r="I111" s="30" t="s">
        <v>236</v>
      </c>
      <c r="J111" s="31"/>
      <c r="K111" s="31"/>
      <c r="L111" s="31"/>
      <c r="M111" s="31"/>
      <c r="N111" s="31"/>
      <c r="O111" s="31"/>
      <c r="P111" s="31"/>
      <c r="Q111" s="31"/>
      <c r="R111" s="31">
        <v>808</v>
      </c>
      <c r="S111" s="31" t="s">
        <v>196</v>
      </c>
      <c r="T111" s="31" t="s">
        <v>197</v>
      </c>
      <c r="U111" s="31" t="s">
        <v>198</v>
      </c>
      <c r="V111" s="31">
        <v>111</v>
      </c>
      <c r="W111" s="32">
        <v>53714.256000000001</v>
      </c>
      <c r="X111" s="32">
        <f>W111</f>
        <v>53714.256000000001</v>
      </c>
      <c r="Y111" s="32">
        <f>SUM(W111-X111)</f>
        <v>0</v>
      </c>
      <c r="Z111" s="32">
        <v>16003.757</v>
      </c>
      <c r="AA111" s="32">
        <v>11912.475</v>
      </c>
      <c r="AB111" s="33">
        <f>Z111-AA111</f>
        <v>4091.2819999999992</v>
      </c>
      <c r="AC111" s="30" t="s">
        <v>239</v>
      </c>
    </row>
    <row r="112" spans="1:29" s="15" customFormat="1" ht="90">
      <c r="A112" s="4" t="s">
        <v>334</v>
      </c>
      <c r="B112" s="29" t="s">
        <v>11</v>
      </c>
      <c r="C112" s="29" t="s">
        <v>39</v>
      </c>
      <c r="D112" s="29" t="s">
        <v>15</v>
      </c>
      <c r="E112" s="29" t="s">
        <v>13</v>
      </c>
      <c r="F112" s="29" t="str">
        <f>F111</f>
        <v xml:space="preserve">*-За 9 месяцев 2018 г. заработная плата составила 30 062,70 руб.,т.е. 101,8 % от прогнозной среднемесячной зарплаты по ПСЭР области - 29 543 руб. </v>
      </c>
      <c r="G112" s="30">
        <v>2018</v>
      </c>
      <c r="H112" s="30">
        <f>H111</f>
        <v>2018</v>
      </c>
      <c r="I112" s="30" t="str">
        <f>I111</f>
        <v>9 месяцев 2018 г.</v>
      </c>
      <c r="J112" s="31"/>
      <c r="K112" s="31"/>
      <c r="L112" s="31"/>
      <c r="M112" s="31"/>
      <c r="N112" s="31"/>
      <c r="O112" s="31"/>
      <c r="P112" s="31"/>
      <c r="Q112" s="31"/>
      <c r="R112" s="31">
        <v>808</v>
      </c>
      <c r="S112" s="31" t="s">
        <v>196</v>
      </c>
      <c r="T112" s="31" t="s">
        <v>197</v>
      </c>
      <c r="U112" s="31" t="s">
        <v>198</v>
      </c>
      <c r="V112" s="31">
        <v>119</v>
      </c>
      <c r="W112" s="32">
        <v>18139.006000000001</v>
      </c>
      <c r="X112" s="32">
        <f t="shared" ref="X112:X130" si="8">W112</f>
        <v>18139.006000000001</v>
      </c>
      <c r="Y112" s="31">
        <f t="shared" ref="Y112:Y128" si="9">SUM(W112-X112)</f>
        <v>0</v>
      </c>
      <c r="Z112" s="32">
        <v>5294.1639999999998</v>
      </c>
      <c r="AA112" s="32">
        <v>4613.6390000000001</v>
      </c>
      <c r="AB112" s="33">
        <f t="shared" ref="AB112:AB130" si="10">Z112-AA112</f>
        <v>680.52499999999964</v>
      </c>
      <c r="AC112" s="30" t="str">
        <f>AC111</f>
        <v xml:space="preserve"> Отклонение за счет внебюджетных источников- в связи с отсутствием реального поступления финансовых средств </v>
      </c>
    </row>
    <row r="113" spans="1:29" s="15" customFormat="1" ht="90">
      <c r="A113" s="4" t="s">
        <v>335</v>
      </c>
      <c r="B113" s="29" t="s">
        <v>11</v>
      </c>
      <c r="C113" s="29" t="s">
        <v>39</v>
      </c>
      <c r="D113" s="29" t="s">
        <v>15</v>
      </c>
      <c r="E113" s="29" t="s">
        <v>13</v>
      </c>
      <c r="F113" s="29" t="str">
        <f t="shared" ref="F113:F130" si="11">F112</f>
        <v xml:space="preserve">*-За 9 месяцев 2018 г. заработная плата составила 30 062,70 руб.,т.е. 101,8 % от прогнозной среднемесячной зарплаты по ПСЭР области - 29 543 руб. </v>
      </c>
      <c r="G113" s="30">
        <v>2018</v>
      </c>
      <c r="H113" s="30">
        <f t="shared" ref="H113:I128" si="12">H112</f>
        <v>2018</v>
      </c>
      <c r="I113" s="30" t="str">
        <f>I112</f>
        <v>9 месяцев 2018 г.</v>
      </c>
      <c r="J113" s="31"/>
      <c r="K113" s="31"/>
      <c r="L113" s="31"/>
      <c r="M113" s="31"/>
      <c r="N113" s="31"/>
      <c r="O113" s="31"/>
      <c r="P113" s="31"/>
      <c r="Q113" s="31"/>
      <c r="R113" s="31">
        <v>808</v>
      </c>
      <c r="S113" s="31" t="s">
        <v>196</v>
      </c>
      <c r="T113" s="31" t="s">
        <v>197</v>
      </c>
      <c r="U113" s="31" t="s">
        <v>200</v>
      </c>
      <c r="V113" s="31">
        <v>111</v>
      </c>
      <c r="W113" s="32">
        <v>20425.859</v>
      </c>
      <c r="X113" s="32">
        <f t="shared" si="8"/>
        <v>20425.859</v>
      </c>
      <c r="Y113" s="31">
        <f t="shared" si="9"/>
        <v>0</v>
      </c>
      <c r="Z113" s="32">
        <v>21416.830999999998</v>
      </c>
      <c r="AA113" s="32">
        <v>15866.466</v>
      </c>
      <c r="AB113" s="33">
        <f t="shared" si="10"/>
        <v>5550.364999999998</v>
      </c>
      <c r="AC113" s="30" t="str">
        <f t="shared" ref="AC113:AC125" si="13">AC112</f>
        <v xml:space="preserve"> Отклонение за счет внебюджетных источников- в связи с отсутствием реального поступления финансовых средств </v>
      </c>
    </row>
    <row r="114" spans="1:29" s="15" customFormat="1" ht="90">
      <c r="A114" s="4" t="s">
        <v>336</v>
      </c>
      <c r="B114" s="29" t="s">
        <v>11</v>
      </c>
      <c r="C114" s="29" t="s">
        <v>39</v>
      </c>
      <c r="D114" s="29" t="s">
        <v>15</v>
      </c>
      <c r="E114" s="29" t="s">
        <v>13</v>
      </c>
      <c r="F114" s="29" t="str">
        <f t="shared" si="11"/>
        <v xml:space="preserve">*-За 9 месяцев 2018 г. заработная плата составила 30 062,70 руб.,т.е. 101,8 % от прогнозной среднемесячной зарплаты по ПСЭР области - 29 543 руб. </v>
      </c>
      <c r="G114" s="30">
        <v>2018</v>
      </c>
      <c r="H114" s="30">
        <f t="shared" si="12"/>
        <v>2018</v>
      </c>
      <c r="I114" s="30" t="str">
        <f t="shared" si="12"/>
        <v>9 месяцев 2018 г.</v>
      </c>
      <c r="J114" s="31"/>
      <c r="K114" s="31"/>
      <c r="L114" s="31"/>
      <c r="M114" s="31"/>
      <c r="N114" s="31"/>
      <c r="O114" s="31"/>
      <c r="P114" s="31"/>
      <c r="Q114" s="31"/>
      <c r="R114" s="31">
        <v>808</v>
      </c>
      <c r="S114" s="31" t="s">
        <v>196</v>
      </c>
      <c r="T114" s="31" t="s">
        <v>197</v>
      </c>
      <c r="U114" s="31" t="s">
        <v>200</v>
      </c>
      <c r="V114" s="31">
        <v>119</v>
      </c>
      <c r="W114" s="32">
        <v>6152.674</v>
      </c>
      <c r="X114" s="32">
        <f t="shared" si="8"/>
        <v>6152.674</v>
      </c>
      <c r="Y114" s="31">
        <f t="shared" si="9"/>
        <v>0</v>
      </c>
      <c r="Z114" s="32">
        <v>6915.5510000000004</v>
      </c>
      <c r="AA114" s="32">
        <v>5641.7920000000004</v>
      </c>
      <c r="AB114" s="33">
        <f t="shared" si="10"/>
        <v>1273.759</v>
      </c>
      <c r="AC114" s="30" t="str">
        <f t="shared" si="13"/>
        <v xml:space="preserve"> Отклонение за счет внебюджетных источников- в связи с отсутствием реального поступления финансовых средств </v>
      </c>
    </row>
    <row r="115" spans="1:29" s="15" customFormat="1" ht="90">
      <c r="A115" s="4" t="s">
        <v>337</v>
      </c>
      <c r="B115" s="29" t="s">
        <v>11</v>
      </c>
      <c r="C115" s="29" t="s">
        <v>39</v>
      </c>
      <c r="D115" s="29" t="s">
        <v>15</v>
      </c>
      <c r="E115" s="29" t="s">
        <v>13</v>
      </c>
      <c r="F115" s="29" t="str">
        <f t="shared" si="11"/>
        <v xml:space="preserve">*-За 9 месяцев 2018 г. заработная плата составила 30 062,70 руб.,т.е. 101,8 % от прогнозной среднемесячной зарплаты по ПСЭР области - 29 543 руб. </v>
      </c>
      <c r="G115" s="30">
        <v>2018</v>
      </c>
      <c r="H115" s="30">
        <f t="shared" si="12"/>
        <v>2018</v>
      </c>
      <c r="I115" s="30" t="str">
        <f t="shared" si="12"/>
        <v>9 месяцев 2018 г.</v>
      </c>
      <c r="J115" s="31"/>
      <c r="K115" s="31"/>
      <c r="L115" s="31"/>
      <c r="M115" s="31"/>
      <c r="N115" s="31"/>
      <c r="O115" s="31"/>
      <c r="P115" s="31"/>
      <c r="Q115" s="31"/>
      <c r="R115" s="31">
        <v>808</v>
      </c>
      <c r="S115" s="31" t="s">
        <v>196</v>
      </c>
      <c r="T115" s="31" t="s">
        <v>197</v>
      </c>
      <c r="U115" s="31" t="s">
        <v>201</v>
      </c>
      <c r="V115" s="31">
        <v>111</v>
      </c>
      <c r="W115" s="32">
        <v>18451.115000000002</v>
      </c>
      <c r="X115" s="32">
        <f t="shared" si="8"/>
        <v>18451.115000000002</v>
      </c>
      <c r="Y115" s="31">
        <f t="shared" si="9"/>
        <v>0</v>
      </c>
      <c r="Z115" s="32">
        <v>3400.2710000000002</v>
      </c>
      <c r="AA115" s="32">
        <v>1123.319</v>
      </c>
      <c r="AB115" s="33">
        <f t="shared" si="10"/>
        <v>2276.9520000000002</v>
      </c>
      <c r="AC115" s="30" t="str">
        <f t="shared" si="13"/>
        <v xml:space="preserve"> Отклонение за счет внебюджетных источников- в связи с отсутствием реального поступления финансовых средств </v>
      </c>
    </row>
    <row r="116" spans="1:29" s="15" customFormat="1" ht="90">
      <c r="A116" s="4" t="s">
        <v>338</v>
      </c>
      <c r="B116" s="29" t="s">
        <v>11</v>
      </c>
      <c r="C116" s="29" t="s">
        <v>39</v>
      </c>
      <c r="D116" s="29" t="s">
        <v>15</v>
      </c>
      <c r="E116" s="29" t="s">
        <v>13</v>
      </c>
      <c r="F116" s="29" t="str">
        <f t="shared" si="11"/>
        <v xml:space="preserve">*-За 9 месяцев 2018 г. заработная плата составила 30 062,70 руб.,т.е. 101,8 % от прогнозной среднемесячной зарплаты по ПСЭР области - 29 543 руб. </v>
      </c>
      <c r="G116" s="30">
        <v>2018</v>
      </c>
      <c r="H116" s="30">
        <f t="shared" si="12"/>
        <v>2018</v>
      </c>
      <c r="I116" s="30" t="str">
        <f t="shared" si="12"/>
        <v>9 месяцев 2018 г.</v>
      </c>
      <c r="J116" s="31"/>
      <c r="K116" s="31"/>
      <c r="L116" s="31"/>
      <c r="M116" s="31"/>
      <c r="N116" s="31"/>
      <c r="O116" s="31"/>
      <c r="P116" s="31"/>
      <c r="Q116" s="31"/>
      <c r="R116" s="31">
        <v>808</v>
      </c>
      <c r="S116" s="31" t="s">
        <v>196</v>
      </c>
      <c r="T116" s="31" t="s">
        <v>197</v>
      </c>
      <c r="U116" s="31" t="s">
        <v>201</v>
      </c>
      <c r="V116" s="31">
        <v>119</v>
      </c>
      <c r="W116" s="32">
        <v>7898.634</v>
      </c>
      <c r="X116" s="32">
        <f t="shared" si="8"/>
        <v>7898.634</v>
      </c>
      <c r="Y116" s="31">
        <f t="shared" si="9"/>
        <v>0</v>
      </c>
      <c r="Z116" s="32">
        <v>1026.606</v>
      </c>
      <c r="AA116" s="32">
        <v>354.23099999999999</v>
      </c>
      <c r="AB116" s="33">
        <f t="shared" si="10"/>
        <v>672.375</v>
      </c>
      <c r="AC116" s="30" t="str">
        <f t="shared" si="13"/>
        <v xml:space="preserve"> Отклонение за счет внебюджетных источников- в связи с отсутствием реального поступления финансовых средств </v>
      </c>
    </row>
    <row r="117" spans="1:29" s="15" customFormat="1" ht="90">
      <c r="A117" s="4" t="s">
        <v>339</v>
      </c>
      <c r="B117" s="29" t="s">
        <v>11</v>
      </c>
      <c r="C117" s="29" t="s">
        <v>39</v>
      </c>
      <c r="D117" s="29" t="s">
        <v>15</v>
      </c>
      <c r="E117" s="29" t="s">
        <v>13</v>
      </c>
      <c r="F117" s="29" t="str">
        <f t="shared" si="11"/>
        <v xml:space="preserve">*-За 9 месяцев 2018 г. заработная плата составила 30 062,70 руб.,т.е. 101,8 % от прогнозной среднемесячной зарплаты по ПСЭР области - 29 543 руб. </v>
      </c>
      <c r="G117" s="30">
        <v>2018</v>
      </c>
      <c r="H117" s="30">
        <f t="shared" si="12"/>
        <v>2018</v>
      </c>
      <c r="I117" s="30" t="str">
        <f t="shared" si="12"/>
        <v>9 месяцев 2018 г.</v>
      </c>
      <c r="J117" s="31"/>
      <c r="K117" s="31"/>
      <c r="L117" s="31"/>
      <c r="M117" s="31"/>
      <c r="N117" s="31"/>
      <c r="O117" s="31"/>
      <c r="P117" s="31"/>
      <c r="Q117" s="31"/>
      <c r="R117" s="31">
        <v>808</v>
      </c>
      <c r="S117" s="31" t="s">
        <v>196</v>
      </c>
      <c r="T117" s="31" t="s">
        <v>197</v>
      </c>
      <c r="U117" s="31" t="s">
        <v>202</v>
      </c>
      <c r="V117" s="31">
        <v>111</v>
      </c>
      <c r="W117" s="32">
        <v>521.31299999999999</v>
      </c>
      <c r="X117" s="32">
        <f t="shared" si="8"/>
        <v>521.31299999999999</v>
      </c>
      <c r="Y117" s="31">
        <f t="shared" si="9"/>
        <v>0</v>
      </c>
      <c r="Z117" s="32">
        <v>170.5</v>
      </c>
      <c r="AA117" s="32">
        <v>1.771E-2</v>
      </c>
      <c r="AB117" s="33">
        <f t="shared" si="10"/>
        <v>170.48229000000001</v>
      </c>
      <c r="AC117" s="30" t="str">
        <f t="shared" si="13"/>
        <v xml:space="preserve"> Отклонение за счет внебюджетных источников- в связи с отсутствием реального поступления финансовых средств </v>
      </c>
    </row>
    <row r="118" spans="1:29" s="15" customFormat="1" ht="90">
      <c r="A118" s="4" t="s">
        <v>340</v>
      </c>
      <c r="B118" s="29" t="s">
        <v>11</v>
      </c>
      <c r="C118" s="29" t="s">
        <v>39</v>
      </c>
      <c r="D118" s="29" t="s">
        <v>15</v>
      </c>
      <c r="E118" s="29" t="s">
        <v>13</v>
      </c>
      <c r="F118" s="29" t="str">
        <f t="shared" si="11"/>
        <v xml:space="preserve">*-За 9 месяцев 2018 г. заработная плата составила 30 062,70 руб.,т.е. 101,8 % от прогнозной среднемесячной зарплаты по ПСЭР области - 29 543 руб. </v>
      </c>
      <c r="G118" s="30">
        <v>2018</v>
      </c>
      <c r="H118" s="30">
        <f t="shared" si="12"/>
        <v>2018</v>
      </c>
      <c r="I118" s="30" t="str">
        <f t="shared" si="12"/>
        <v>9 месяцев 2018 г.</v>
      </c>
      <c r="J118" s="31"/>
      <c r="K118" s="31"/>
      <c r="L118" s="31"/>
      <c r="M118" s="31"/>
      <c r="N118" s="31"/>
      <c r="O118" s="31"/>
      <c r="P118" s="31"/>
      <c r="Q118" s="31"/>
      <c r="R118" s="31">
        <v>808</v>
      </c>
      <c r="S118" s="31" t="s">
        <v>196</v>
      </c>
      <c r="T118" s="31" t="s">
        <v>197</v>
      </c>
      <c r="U118" s="31" t="s">
        <v>202</v>
      </c>
      <c r="V118" s="31">
        <v>119</v>
      </c>
      <c r="W118" s="32">
        <v>325.24599999999998</v>
      </c>
      <c r="X118" s="32">
        <f t="shared" si="8"/>
        <v>325.24599999999998</v>
      </c>
      <c r="Y118" s="31">
        <f t="shared" si="9"/>
        <v>0</v>
      </c>
      <c r="Z118" s="32">
        <v>51.3</v>
      </c>
      <c r="AA118" s="32">
        <v>0</v>
      </c>
      <c r="AB118" s="33">
        <f t="shared" si="10"/>
        <v>51.3</v>
      </c>
      <c r="AC118" s="30" t="str">
        <f t="shared" si="13"/>
        <v xml:space="preserve"> Отклонение за счет внебюджетных источников- в связи с отсутствием реального поступления финансовых средств </v>
      </c>
    </row>
    <row r="119" spans="1:29" s="15" customFormat="1" ht="90">
      <c r="A119" s="4" t="s">
        <v>341</v>
      </c>
      <c r="B119" s="29" t="s">
        <v>11</v>
      </c>
      <c r="C119" s="29" t="s">
        <v>39</v>
      </c>
      <c r="D119" s="29" t="s">
        <v>15</v>
      </c>
      <c r="E119" s="29" t="s">
        <v>13</v>
      </c>
      <c r="F119" s="29" t="str">
        <f t="shared" si="11"/>
        <v xml:space="preserve">*-За 9 месяцев 2018 г. заработная плата составила 30 062,70 руб.,т.е. 101,8 % от прогнозной среднемесячной зарплаты по ПСЭР области - 29 543 руб. </v>
      </c>
      <c r="G119" s="30">
        <v>2018</v>
      </c>
      <c r="H119" s="30">
        <f t="shared" si="12"/>
        <v>2018</v>
      </c>
      <c r="I119" s="30" t="str">
        <f t="shared" si="12"/>
        <v>9 месяцев 2018 г.</v>
      </c>
      <c r="J119" s="31"/>
      <c r="K119" s="31"/>
      <c r="L119" s="31"/>
      <c r="M119" s="31"/>
      <c r="N119" s="31"/>
      <c r="O119" s="31"/>
      <c r="P119" s="31"/>
      <c r="Q119" s="31"/>
      <c r="R119" s="31">
        <v>808</v>
      </c>
      <c r="S119" s="31" t="s">
        <v>196</v>
      </c>
      <c r="T119" s="31" t="s">
        <v>197</v>
      </c>
      <c r="U119" s="31" t="s">
        <v>203</v>
      </c>
      <c r="V119" s="31">
        <v>111</v>
      </c>
      <c r="W119" s="32">
        <v>2335.31</v>
      </c>
      <c r="X119" s="32">
        <f t="shared" si="8"/>
        <v>2335.31</v>
      </c>
      <c r="Y119" s="31">
        <f t="shared" si="9"/>
        <v>0</v>
      </c>
      <c r="Z119" s="32">
        <v>475.6</v>
      </c>
      <c r="AA119" s="32">
        <v>6.3</v>
      </c>
      <c r="AB119" s="33">
        <f t="shared" si="10"/>
        <v>469.3</v>
      </c>
      <c r="AC119" s="30" t="str">
        <f t="shared" si="13"/>
        <v xml:space="preserve"> Отклонение за счет внебюджетных источников- в связи с отсутствием реального поступления финансовых средств </v>
      </c>
    </row>
    <row r="120" spans="1:29" s="15" customFormat="1" ht="90">
      <c r="A120" s="4" t="s">
        <v>342</v>
      </c>
      <c r="B120" s="29" t="s">
        <v>11</v>
      </c>
      <c r="C120" s="29" t="s">
        <v>39</v>
      </c>
      <c r="D120" s="29" t="s">
        <v>15</v>
      </c>
      <c r="E120" s="29" t="s">
        <v>13</v>
      </c>
      <c r="F120" s="29" t="str">
        <f t="shared" si="11"/>
        <v xml:space="preserve">*-За 9 месяцев 2018 г. заработная плата составила 30 062,70 руб.,т.е. 101,8 % от прогнозной среднемесячной зарплаты по ПСЭР области - 29 543 руб. </v>
      </c>
      <c r="G120" s="30">
        <v>2018</v>
      </c>
      <c r="H120" s="30">
        <f t="shared" si="12"/>
        <v>2018</v>
      </c>
      <c r="I120" s="30" t="str">
        <f t="shared" si="12"/>
        <v>9 месяцев 2018 г.</v>
      </c>
      <c r="J120" s="31"/>
      <c r="K120" s="31"/>
      <c r="L120" s="31"/>
      <c r="M120" s="31"/>
      <c r="N120" s="31"/>
      <c r="O120" s="31"/>
      <c r="P120" s="31"/>
      <c r="Q120" s="31"/>
      <c r="R120" s="31">
        <v>808</v>
      </c>
      <c r="S120" s="31" t="s">
        <v>196</v>
      </c>
      <c r="T120" s="31" t="s">
        <v>197</v>
      </c>
      <c r="U120" s="31" t="s">
        <v>203</v>
      </c>
      <c r="V120" s="31">
        <v>119</v>
      </c>
      <c r="W120" s="32">
        <v>870.07399999999996</v>
      </c>
      <c r="X120" s="32">
        <f t="shared" si="8"/>
        <v>870.07399999999996</v>
      </c>
      <c r="Y120" s="31">
        <f t="shared" si="9"/>
        <v>0</v>
      </c>
      <c r="Z120" s="32">
        <v>144.09800000000001</v>
      </c>
      <c r="AA120" s="32">
        <v>1.9219999999999999</v>
      </c>
      <c r="AB120" s="33">
        <f t="shared" si="10"/>
        <v>142.17600000000002</v>
      </c>
      <c r="AC120" s="30" t="str">
        <f t="shared" si="13"/>
        <v xml:space="preserve"> Отклонение за счет внебюджетных источников- в связи с отсутствием реального поступления финансовых средств </v>
      </c>
    </row>
    <row r="121" spans="1:29" s="15" customFormat="1" ht="90">
      <c r="A121" s="4" t="s">
        <v>343</v>
      </c>
      <c r="B121" s="29" t="s">
        <v>11</v>
      </c>
      <c r="C121" s="29" t="s">
        <v>39</v>
      </c>
      <c r="D121" s="29" t="s">
        <v>15</v>
      </c>
      <c r="E121" s="29" t="s">
        <v>13</v>
      </c>
      <c r="F121" s="29" t="str">
        <f t="shared" si="11"/>
        <v xml:space="preserve">*-За 9 месяцев 2018 г. заработная плата составила 30 062,70 руб.,т.е. 101,8 % от прогнозной среднемесячной зарплаты по ПСЭР области - 29 543 руб. </v>
      </c>
      <c r="G121" s="30">
        <v>2018</v>
      </c>
      <c r="H121" s="30">
        <f t="shared" si="12"/>
        <v>2018</v>
      </c>
      <c r="I121" s="30" t="str">
        <f t="shared" si="12"/>
        <v>9 месяцев 2018 г.</v>
      </c>
      <c r="J121" s="31"/>
      <c r="K121" s="31"/>
      <c r="L121" s="31"/>
      <c r="M121" s="31"/>
      <c r="N121" s="31"/>
      <c r="O121" s="31"/>
      <c r="P121" s="31"/>
      <c r="Q121" s="31"/>
      <c r="R121" s="31">
        <v>808</v>
      </c>
      <c r="S121" s="31" t="s">
        <v>196</v>
      </c>
      <c r="T121" s="31" t="s">
        <v>197</v>
      </c>
      <c r="U121" s="31" t="s">
        <v>204</v>
      </c>
      <c r="V121" s="31">
        <v>111</v>
      </c>
      <c r="W121" s="32">
        <v>24531.383999999998</v>
      </c>
      <c r="X121" s="32">
        <f t="shared" si="8"/>
        <v>24531.383999999998</v>
      </c>
      <c r="Y121" s="31">
        <f t="shared" si="9"/>
        <v>0</v>
      </c>
      <c r="Z121" s="32">
        <v>512.29999999999995</v>
      </c>
      <c r="AA121" s="32">
        <v>196.441</v>
      </c>
      <c r="AB121" s="33">
        <f t="shared" si="10"/>
        <v>315.85899999999992</v>
      </c>
      <c r="AC121" s="30" t="str">
        <f t="shared" si="13"/>
        <v xml:space="preserve"> Отклонение за счет внебюджетных источников- в связи с отсутствием реального поступления финансовых средств </v>
      </c>
    </row>
    <row r="122" spans="1:29" s="15" customFormat="1" ht="90">
      <c r="A122" s="4" t="s">
        <v>344</v>
      </c>
      <c r="B122" s="29" t="s">
        <v>11</v>
      </c>
      <c r="C122" s="29" t="s">
        <v>39</v>
      </c>
      <c r="D122" s="29" t="s">
        <v>15</v>
      </c>
      <c r="E122" s="29" t="s">
        <v>13</v>
      </c>
      <c r="F122" s="29" t="str">
        <f t="shared" si="11"/>
        <v xml:space="preserve">*-За 9 месяцев 2018 г. заработная плата составила 30 062,70 руб.,т.е. 101,8 % от прогнозной среднемесячной зарплаты по ПСЭР области - 29 543 руб. </v>
      </c>
      <c r="G122" s="30">
        <v>2018</v>
      </c>
      <c r="H122" s="30">
        <f t="shared" si="12"/>
        <v>2018</v>
      </c>
      <c r="I122" s="30" t="str">
        <f t="shared" si="12"/>
        <v>9 месяцев 2018 г.</v>
      </c>
      <c r="J122" s="31"/>
      <c r="K122" s="31"/>
      <c r="L122" s="31"/>
      <c r="M122" s="31"/>
      <c r="N122" s="31"/>
      <c r="O122" s="31"/>
      <c r="P122" s="31"/>
      <c r="Q122" s="31"/>
      <c r="R122" s="31">
        <v>808</v>
      </c>
      <c r="S122" s="31" t="s">
        <v>196</v>
      </c>
      <c r="T122" s="31" t="s">
        <v>197</v>
      </c>
      <c r="U122" s="31" t="s">
        <v>204</v>
      </c>
      <c r="V122" s="31">
        <v>119</v>
      </c>
      <c r="W122" s="32">
        <v>10993.117</v>
      </c>
      <c r="X122" s="32">
        <f t="shared" si="8"/>
        <v>10993.117</v>
      </c>
      <c r="Y122" s="31">
        <f t="shared" si="9"/>
        <v>0</v>
      </c>
      <c r="Z122" s="32">
        <v>144.36500000000001</v>
      </c>
      <c r="AA122" s="32">
        <v>45.063000000000002</v>
      </c>
      <c r="AB122" s="33">
        <f t="shared" si="10"/>
        <v>99.302000000000007</v>
      </c>
      <c r="AC122" s="30" t="str">
        <f t="shared" si="13"/>
        <v xml:space="preserve"> Отклонение за счет внебюджетных источников- в связи с отсутствием реального поступления финансовых средств </v>
      </c>
    </row>
    <row r="123" spans="1:29" s="15" customFormat="1" ht="90">
      <c r="A123" s="4" t="s">
        <v>345</v>
      </c>
      <c r="B123" s="29" t="s">
        <v>11</v>
      </c>
      <c r="C123" s="29" t="s">
        <v>39</v>
      </c>
      <c r="D123" s="29" t="s">
        <v>15</v>
      </c>
      <c r="E123" s="29" t="s">
        <v>13</v>
      </c>
      <c r="F123" s="29" t="str">
        <f t="shared" si="11"/>
        <v xml:space="preserve">*-За 9 месяцев 2018 г. заработная плата составила 30 062,70 руб.,т.е. 101,8 % от прогнозной среднемесячной зарплаты по ПСЭР области - 29 543 руб. </v>
      </c>
      <c r="G123" s="30">
        <v>2018</v>
      </c>
      <c r="H123" s="30">
        <f t="shared" si="12"/>
        <v>2018</v>
      </c>
      <c r="I123" s="30" t="str">
        <f t="shared" si="12"/>
        <v>9 месяцев 2018 г.</v>
      </c>
      <c r="J123" s="31"/>
      <c r="K123" s="31"/>
      <c r="L123" s="31"/>
      <c r="M123" s="31"/>
      <c r="N123" s="31"/>
      <c r="O123" s="31"/>
      <c r="P123" s="31"/>
      <c r="Q123" s="31"/>
      <c r="R123" s="31">
        <v>808</v>
      </c>
      <c r="S123" s="31" t="s">
        <v>196</v>
      </c>
      <c r="T123" s="31" t="s">
        <v>197</v>
      </c>
      <c r="U123" s="31" t="s">
        <v>205</v>
      </c>
      <c r="V123" s="31">
        <v>111</v>
      </c>
      <c r="W123" s="32">
        <v>2843.174</v>
      </c>
      <c r="X123" s="32">
        <f t="shared" si="8"/>
        <v>2843.174</v>
      </c>
      <c r="Y123" s="31">
        <f t="shared" si="9"/>
        <v>0</v>
      </c>
      <c r="Z123" s="32">
        <v>55.5</v>
      </c>
      <c r="AA123" s="32">
        <v>8.5739999999999998</v>
      </c>
      <c r="AB123" s="33">
        <f t="shared" si="10"/>
        <v>46.926000000000002</v>
      </c>
      <c r="AC123" s="30" t="str">
        <f t="shared" si="13"/>
        <v xml:space="preserve"> Отклонение за счет внебюджетных источников- в связи с отсутствием реального поступления финансовых средств </v>
      </c>
    </row>
    <row r="124" spans="1:29" s="15" customFormat="1" ht="90">
      <c r="A124" s="4" t="s">
        <v>346</v>
      </c>
      <c r="B124" s="29" t="s">
        <v>11</v>
      </c>
      <c r="C124" s="29" t="s">
        <v>39</v>
      </c>
      <c r="D124" s="29" t="s">
        <v>15</v>
      </c>
      <c r="E124" s="29" t="s">
        <v>13</v>
      </c>
      <c r="F124" s="29" t="str">
        <f t="shared" si="11"/>
        <v xml:space="preserve">*-За 9 месяцев 2018 г. заработная плата составила 30 062,70 руб.,т.е. 101,8 % от прогнозной среднемесячной зарплаты по ПСЭР области - 29 543 руб. </v>
      </c>
      <c r="G124" s="30">
        <v>2018</v>
      </c>
      <c r="H124" s="30">
        <f t="shared" si="12"/>
        <v>2018</v>
      </c>
      <c r="I124" s="30" t="str">
        <f t="shared" si="12"/>
        <v>9 месяцев 2018 г.</v>
      </c>
      <c r="J124" s="31"/>
      <c r="K124" s="31"/>
      <c r="L124" s="31"/>
      <c r="M124" s="31"/>
      <c r="N124" s="31"/>
      <c r="O124" s="31"/>
      <c r="P124" s="31"/>
      <c r="Q124" s="31"/>
      <c r="R124" s="31">
        <v>808</v>
      </c>
      <c r="S124" s="31" t="s">
        <v>196</v>
      </c>
      <c r="T124" s="31" t="s">
        <v>197</v>
      </c>
      <c r="U124" s="31" t="s">
        <v>205</v>
      </c>
      <c r="V124" s="31">
        <v>119</v>
      </c>
      <c r="W124" s="32">
        <v>1010.674</v>
      </c>
      <c r="X124" s="32">
        <f t="shared" si="8"/>
        <v>1010.674</v>
      </c>
      <c r="Y124" s="31">
        <f t="shared" si="9"/>
        <v>0</v>
      </c>
      <c r="Z124" s="32">
        <v>11.2</v>
      </c>
      <c r="AA124" s="32">
        <v>0.57399999999999995</v>
      </c>
      <c r="AB124" s="33">
        <f t="shared" si="10"/>
        <v>10.625999999999999</v>
      </c>
      <c r="AC124" s="30" t="str">
        <f t="shared" si="13"/>
        <v xml:space="preserve"> Отклонение за счет внебюджетных источников- в связи с отсутствием реального поступления финансовых средств </v>
      </c>
    </row>
    <row r="125" spans="1:29" s="15" customFormat="1" ht="90">
      <c r="A125" s="4" t="s">
        <v>347</v>
      </c>
      <c r="B125" s="29" t="s">
        <v>11</v>
      </c>
      <c r="C125" s="29" t="s">
        <v>39</v>
      </c>
      <c r="D125" s="29" t="s">
        <v>15</v>
      </c>
      <c r="E125" s="29" t="s">
        <v>13</v>
      </c>
      <c r="F125" s="29" t="str">
        <f t="shared" si="11"/>
        <v xml:space="preserve">*-За 9 месяцев 2018 г. заработная плата составила 30 062,70 руб.,т.е. 101,8 % от прогнозной среднемесячной зарплаты по ПСЭР области - 29 543 руб. </v>
      </c>
      <c r="G125" s="30">
        <v>2018</v>
      </c>
      <c r="H125" s="30">
        <f t="shared" si="12"/>
        <v>2018</v>
      </c>
      <c r="I125" s="30" t="str">
        <f t="shared" si="12"/>
        <v>9 месяцев 2018 г.</v>
      </c>
      <c r="J125" s="31"/>
      <c r="K125" s="31"/>
      <c r="L125" s="31"/>
      <c r="M125" s="31"/>
      <c r="N125" s="31"/>
      <c r="O125" s="31"/>
      <c r="P125" s="31"/>
      <c r="Q125" s="31"/>
      <c r="R125" s="31">
        <v>808</v>
      </c>
      <c r="S125" s="31" t="s">
        <v>196</v>
      </c>
      <c r="T125" s="31" t="s">
        <v>197</v>
      </c>
      <c r="U125" s="31" t="s">
        <v>206</v>
      </c>
      <c r="V125" s="31">
        <v>111</v>
      </c>
      <c r="W125" s="32">
        <v>2461.73</v>
      </c>
      <c r="X125" s="32">
        <f t="shared" si="8"/>
        <v>2461.73</v>
      </c>
      <c r="Y125" s="31">
        <f t="shared" si="9"/>
        <v>0</v>
      </c>
      <c r="Z125" s="32">
        <v>49.4</v>
      </c>
      <c r="AA125" s="32">
        <v>3.968E-2</v>
      </c>
      <c r="AB125" s="33">
        <f t="shared" si="10"/>
        <v>49.360320000000002</v>
      </c>
      <c r="AC125" s="30" t="str">
        <f t="shared" si="13"/>
        <v xml:space="preserve"> Отклонение за счет внебюджетных источников- в связи с отсутствием реального поступления финансовых средств </v>
      </c>
    </row>
    <row r="126" spans="1:29" s="15" customFormat="1" ht="90">
      <c r="A126" s="4" t="s">
        <v>348</v>
      </c>
      <c r="B126" s="29" t="s">
        <v>11</v>
      </c>
      <c r="C126" s="29" t="s">
        <v>39</v>
      </c>
      <c r="D126" s="29" t="s">
        <v>15</v>
      </c>
      <c r="E126" s="29" t="s">
        <v>13</v>
      </c>
      <c r="F126" s="29" t="str">
        <f t="shared" si="11"/>
        <v xml:space="preserve">*-За 9 месяцев 2018 г. заработная плата составила 30 062,70 руб.,т.е. 101,8 % от прогнозной среднемесячной зарплаты по ПСЭР области - 29 543 руб. </v>
      </c>
      <c r="G126" s="30">
        <v>2018</v>
      </c>
      <c r="H126" s="30">
        <f t="shared" si="12"/>
        <v>2018</v>
      </c>
      <c r="I126" s="30" t="str">
        <f t="shared" si="12"/>
        <v>9 месяцев 2018 г.</v>
      </c>
      <c r="J126" s="31"/>
      <c r="K126" s="31"/>
      <c r="L126" s="31"/>
      <c r="M126" s="31"/>
      <c r="N126" s="31"/>
      <c r="O126" s="31"/>
      <c r="P126" s="31"/>
      <c r="Q126" s="31"/>
      <c r="R126" s="31">
        <v>808</v>
      </c>
      <c r="S126" s="31" t="s">
        <v>196</v>
      </c>
      <c r="T126" s="31" t="s">
        <v>197</v>
      </c>
      <c r="U126" s="31" t="s">
        <v>206</v>
      </c>
      <c r="V126" s="31">
        <v>119</v>
      </c>
      <c r="W126" s="32">
        <v>813.63099999999997</v>
      </c>
      <c r="X126" s="32">
        <f t="shared" si="8"/>
        <v>813.63099999999997</v>
      </c>
      <c r="Y126" s="31">
        <f t="shared" si="9"/>
        <v>0</v>
      </c>
      <c r="Z126" s="32">
        <v>10</v>
      </c>
      <c r="AA126" s="32">
        <v>2.2469999999999999</v>
      </c>
      <c r="AB126" s="33">
        <f t="shared" si="10"/>
        <v>7.7530000000000001</v>
      </c>
      <c r="AC126" s="30" t="str">
        <f>AC125</f>
        <v xml:space="preserve"> Отклонение за счет внебюджетных источников- в связи с отсутствием реального поступления финансовых средств </v>
      </c>
    </row>
    <row r="127" spans="1:29" s="15" customFormat="1" ht="75">
      <c r="A127" s="4" t="s">
        <v>349</v>
      </c>
      <c r="B127" s="29" t="s">
        <v>11</v>
      </c>
      <c r="C127" s="29" t="s">
        <v>39</v>
      </c>
      <c r="D127" s="29" t="s">
        <v>15</v>
      </c>
      <c r="E127" s="29" t="s">
        <v>13</v>
      </c>
      <c r="F127" s="29" t="str">
        <f t="shared" si="11"/>
        <v xml:space="preserve">*-За 9 месяцев 2018 г. заработная плата составила 30 062,70 руб.,т.е. 101,8 % от прогнозной среднемесячной зарплаты по ПСЭР области - 29 543 руб. </v>
      </c>
      <c r="G127" s="30">
        <v>2018</v>
      </c>
      <c r="H127" s="30">
        <f t="shared" si="12"/>
        <v>2018</v>
      </c>
      <c r="I127" s="30" t="str">
        <f t="shared" si="12"/>
        <v>9 месяцев 2018 г.</v>
      </c>
      <c r="J127" s="31"/>
      <c r="K127" s="31"/>
      <c r="L127" s="31"/>
      <c r="M127" s="31"/>
      <c r="N127" s="31"/>
      <c r="O127" s="31"/>
      <c r="P127" s="31"/>
      <c r="Q127" s="31"/>
      <c r="R127" s="31">
        <v>808</v>
      </c>
      <c r="S127" s="31" t="s">
        <v>196</v>
      </c>
      <c r="T127" s="31" t="s">
        <v>197</v>
      </c>
      <c r="U127" s="31" t="s">
        <v>207</v>
      </c>
      <c r="V127" s="31">
        <v>111</v>
      </c>
      <c r="W127" s="32">
        <v>0</v>
      </c>
      <c r="X127" s="32">
        <f t="shared" si="8"/>
        <v>0</v>
      </c>
      <c r="Y127" s="31">
        <f t="shared" si="9"/>
        <v>0</v>
      </c>
      <c r="Z127" s="32">
        <v>0</v>
      </c>
      <c r="AA127" s="32">
        <v>0</v>
      </c>
      <c r="AB127" s="33">
        <f t="shared" si="10"/>
        <v>0</v>
      </c>
      <c r="AC127" s="30" t="s">
        <v>199</v>
      </c>
    </row>
    <row r="128" spans="1:29" s="15" customFormat="1" ht="75">
      <c r="A128" s="4" t="s">
        <v>350</v>
      </c>
      <c r="B128" s="29" t="s">
        <v>11</v>
      </c>
      <c r="C128" s="29" t="s">
        <v>39</v>
      </c>
      <c r="D128" s="29" t="s">
        <v>15</v>
      </c>
      <c r="E128" s="29" t="s">
        <v>13</v>
      </c>
      <c r="F128" s="29" t="str">
        <f t="shared" si="11"/>
        <v xml:space="preserve">*-За 9 месяцев 2018 г. заработная плата составила 30 062,70 руб.,т.е. 101,8 % от прогнозной среднемесячной зарплаты по ПСЭР области - 29 543 руб. </v>
      </c>
      <c r="G128" s="30">
        <v>2018</v>
      </c>
      <c r="H128" s="30">
        <f t="shared" si="12"/>
        <v>2018</v>
      </c>
      <c r="I128" s="30" t="str">
        <f t="shared" si="12"/>
        <v>9 месяцев 2018 г.</v>
      </c>
      <c r="J128" s="31"/>
      <c r="K128" s="31"/>
      <c r="L128" s="31"/>
      <c r="M128" s="31"/>
      <c r="N128" s="31"/>
      <c r="O128" s="31"/>
      <c r="P128" s="31"/>
      <c r="Q128" s="31"/>
      <c r="R128" s="31">
        <v>808</v>
      </c>
      <c r="S128" s="31" t="s">
        <v>196</v>
      </c>
      <c r="T128" s="31" t="s">
        <v>197</v>
      </c>
      <c r="U128" s="31" t="s">
        <v>207</v>
      </c>
      <c r="V128" s="31">
        <v>119</v>
      </c>
      <c r="W128" s="32">
        <v>0</v>
      </c>
      <c r="X128" s="32">
        <f t="shared" si="8"/>
        <v>0</v>
      </c>
      <c r="Y128" s="31">
        <f t="shared" si="9"/>
        <v>0</v>
      </c>
      <c r="Z128" s="32">
        <v>0</v>
      </c>
      <c r="AA128" s="32">
        <v>0</v>
      </c>
      <c r="AB128" s="33">
        <f t="shared" si="10"/>
        <v>0</v>
      </c>
      <c r="AC128" s="30" t="s">
        <v>199</v>
      </c>
    </row>
    <row r="129" spans="1:29" s="15" customFormat="1" ht="75">
      <c r="A129" s="4" t="s">
        <v>351</v>
      </c>
      <c r="B129" s="29" t="s">
        <v>11</v>
      </c>
      <c r="C129" s="29" t="s">
        <v>39</v>
      </c>
      <c r="D129" s="29" t="s">
        <v>15</v>
      </c>
      <c r="E129" s="29" t="s">
        <v>13</v>
      </c>
      <c r="F129" s="29" t="str">
        <f t="shared" si="11"/>
        <v xml:space="preserve">*-За 9 месяцев 2018 г. заработная плата составила 30 062,70 руб.,т.е. 101,8 % от прогнозной среднемесячной зарплаты по ПСЭР области - 29 543 руб. </v>
      </c>
      <c r="G129" s="30">
        <v>2018</v>
      </c>
      <c r="H129" s="30">
        <f t="shared" ref="H129:I130" si="14">H128</f>
        <v>2018</v>
      </c>
      <c r="I129" s="30" t="str">
        <f t="shared" si="14"/>
        <v>9 месяцев 2018 г.</v>
      </c>
      <c r="J129" s="31"/>
      <c r="K129" s="31"/>
      <c r="L129" s="31"/>
      <c r="M129" s="31"/>
      <c r="N129" s="31"/>
      <c r="O129" s="31"/>
      <c r="P129" s="31"/>
      <c r="Q129" s="31"/>
      <c r="R129" s="31">
        <v>808</v>
      </c>
      <c r="S129" s="31" t="s">
        <v>196</v>
      </c>
      <c r="T129" s="31" t="s">
        <v>197</v>
      </c>
      <c r="U129" s="31" t="s">
        <v>208</v>
      </c>
      <c r="V129" s="31">
        <v>111</v>
      </c>
      <c r="W129" s="32">
        <v>0</v>
      </c>
      <c r="X129" s="32">
        <f t="shared" si="8"/>
        <v>0</v>
      </c>
      <c r="Y129" s="31">
        <f>SUM(W129-X129)</f>
        <v>0</v>
      </c>
      <c r="Z129" s="32">
        <v>1924.1</v>
      </c>
      <c r="AA129" s="32">
        <v>1611.6110000000001</v>
      </c>
      <c r="AB129" s="33">
        <f t="shared" si="10"/>
        <v>312.48899999999981</v>
      </c>
      <c r="AC129" s="30" t="s">
        <v>199</v>
      </c>
    </row>
    <row r="130" spans="1:29" s="15" customFormat="1" ht="75">
      <c r="A130" s="4" t="s">
        <v>352</v>
      </c>
      <c r="B130" s="21" t="s">
        <v>11</v>
      </c>
      <c r="C130" s="21" t="s">
        <v>39</v>
      </c>
      <c r="D130" s="21" t="s">
        <v>15</v>
      </c>
      <c r="E130" s="21" t="s">
        <v>13</v>
      </c>
      <c r="F130" s="21" t="str">
        <f t="shared" si="11"/>
        <v xml:space="preserve">*-За 9 месяцев 2018 г. заработная плата составила 30 062,70 руб.,т.е. 101,8 % от прогнозной среднемесячной зарплаты по ПСЭР области - 29 543 руб. </v>
      </c>
      <c r="G130" s="22">
        <v>2018</v>
      </c>
      <c r="H130" s="22">
        <f t="shared" si="14"/>
        <v>2018</v>
      </c>
      <c r="I130" s="22" t="str">
        <f t="shared" si="14"/>
        <v>9 месяцев 2018 г.</v>
      </c>
      <c r="J130" s="23"/>
      <c r="K130" s="23"/>
      <c r="L130" s="23"/>
      <c r="M130" s="23"/>
      <c r="N130" s="23"/>
      <c r="O130" s="23"/>
      <c r="P130" s="23"/>
      <c r="Q130" s="23"/>
      <c r="R130" s="23">
        <v>808</v>
      </c>
      <c r="S130" s="23" t="s">
        <v>196</v>
      </c>
      <c r="T130" s="23" t="s">
        <v>197</v>
      </c>
      <c r="U130" s="23" t="s">
        <v>208</v>
      </c>
      <c r="V130" s="23">
        <v>119</v>
      </c>
      <c r="W130" s="24">
        <v>0</v>
      </c>
      <c r="X130" s="24">
        <f t="shared" si="8"/>
        <v>0</v>
      </c>
      <c r="Y130" s="23">
        <f>SUM(W130-X130)</f>
        <v>0</v>
      </c>
      <c r="Z130" s="24">
        <v>589.01499999999999</v>
      </c>
      <c r="AA130" s="24">
        <v>439.22899999999998</v>
      </c>
      <c r="AB130" s="25">
        <f t="shared" si="10"/>
        <v>149.786</v>
      </c>
      <c r="AC130" s="22" t="s">
        <v>199</v>
      </c>
    </row>
    <row r="131" spans="1:29" s="15" customFormat="1" ht="75">
      <c r="A131" s="4" t="s">
        <v>353</v>
      </c>
      <c r="B131" s="29" t="s">
        <v>11</v>
      </c>
      <c r="C131" s="29" t="s">
        <v>39</v>
      </c>
      <c r="D131" s="29" t="s">
        <v>15</v>
      </c>
      <c r="E131" s="29" t="s">
        <v>13</v>
      </c>
      <c r="F131" s="29" t="s">
        <v>253</v>
      </c>
      <c r="G131" s="30">
        <v>2018</v>
      </c>
      <c r="H131" s="30">
        <v>2018</v>
      </c>
      <c r="I131" s="30" t="s">
        <v>254</v>
      </c>
      <c r="J131" s="31"/>
      <c r="K131" s="31"/>
      <c r="L131" s="31"/>
      <c r="M131" s="31"/>
      <c r="N131" s="31"/>
      <c r="O131" s="31"/>
      <c r="P131" s="31"/>
      <c r="Q131" s="31"/>
      <c r="R131" s="31">
        <v>808</v>
      </c>
      <c r="S131" s="31" t="s">
        <v>196</v>
      </c>
      <c r="T131" s="31" t="s">
        <v>197</v>
      </c>
      <c r="U131" s="31" t="s">
        <v>198</v>
      </c>
      <c r="V131" s="31">
        <v>111</v>
      </c>
      <c r="W131" s="32">
        <v>58935.415999999997</v>
      </c>
      <c r="X131" s="32">
        <f>W131</f>
        <v>58935.415999999997</v>
      </c>
      <c r="Y131" s="32">
        <f>SUM(W131-X131)</f>
        <v>0</v>
      </c>
      <c r="Z131" s="32">
        <f>AA131</f>
        <v>14739.564</v>
      </c>
      <c r="AA131" s="32">
        <v>14739.564</v>
      </c>
      <c r="AB131" s="33">
        <f>Z131-AA131</f>
        <v>0</v>
      </c>
      <c r="AC131" s="30" t="s">
        <v>199</v>
      </c>
    </row>
    <row r="132" spans="1:29" s="15" customFormat="1" ht="75">
      <c r="A132" s="4" t="s">
        <v>354</v>
      </c>
      <c r="B132" s="29" t="s">
        <v>11</v>
      </c>
      <c r="C132" s="29" t="s">
        <v>39</v>
      </c>
      <c r="D132" s="29" t="s">
        <v>15</v>
      </c>
      <c r="E132" s="29" t="s">
        <v>13</v>
      </c>
      <c r="F132" s="29" t="str">
        <f>F131</f>
        <v xml:space="preserve">*-За 10 месяцев 2018 г. заработная плата составила 30 245,38 руб.,т.е. 96,4 % от прогнозной среднемесячной зарплаты по ПСЭР области - 31 378,00 руб. </v>
      </c>
      <c r="G132" s="30">
        <v>2018</v>
      </c>
      <c r="H132" s="30">
        <f>H131</f>
        <v>2018</v>
      </c>
      <c r="I132" s="30" t="str">
        <f>I131</f>
        <v>10 месяцев 2018 г.</v>
      </c>
      <c r="J132" s="31"/>
      <c r="K132" s="31"/>
      <c r="L132" s="31"/>
      <c r="M132" s="31"/>
      <c r="N132" s="31"/>
      <c r="O132" s="31"/>
      <c r="P132" s="31"/>
      <c r="Q132" s="31"/>
      <c r="R132" s="31">
        <v>808</v>
      </c>
      <c r="S132" s="31" t="s">
        <v>196</v>
      </c>
      <c r="T132" s="31" t="s">
        <v>197</v>
      </c>
      <c r="U132" s="31" t="s">
        <v>198</v>
      </c>
      <c r="V132" s="31">
        <v>119</v>
      </c>
      <c r="W132" s="32">
        <v>19813.368999999999</v>
      </c>
      <c r="X132" s="32">
        <f t="shared" ref="X132:X150" si="15">W132</f>
        <v>19813.368999999999</v>
      </c>
      <c r="Y132" s="31">
        <f t="shared" ref="Y132:Y148" si="16">SUM(W132-X132)</f>
        <v>0</v>
      </c>
      <c r="Z132" s="32">
        <f t="shared" ref="Z132:Z150" si="17">AA132</f>
        <v>5144.835</v>
      </c>
      <c r="AA132" s="32">
        <v>5144.835</v>
      </c>
      <c r="AB132" s="33">
        <f t="shared" ref="AB132:AB150" si="18">Z132-AA132</f>
        <v>0</v>
      </c>
      <c r="AC132" s="30" t="str">
        <f>AC131</f>
        <v>х</v>
      </c>
    </row>
    <row r="133" spans="1:29" s="15" customFormat="1" ht="75">
      <c r="A133" s="4" t="s">
        <v>355</v>
      </c>
      <c r="B133" s="29" t="s">
        <v>11</v>
      </c>
      <c r="C133" s="29" t="s">
        <v>39</v>
      </c>
      <c r="D133" s="29" t="s">
        <v>15</v>
      </c>
      <c r="E133" s="29" t="s">
        <v>13</v>
      </c>
      <c r="F133" s="29" t="str">
        <f t="shared" ref="F133:F150" si="19">F132</f>
        <v xml:space="preserve">*-За 10 месяцев 2018 г. заработная плата составила 30 245,38 руб.,т.е. 96,4 % от прогнозной среднемесячной зарплаты по ПСЭР области - 31 378,00 руб. </v>
      </c>
      <c r="G133" s="30">
        <v>2018</v>
      </c>
      <c r="H133" s="30">
        <f t="shared" ref="H133:I148" si="20">H132</f>
        <v>2018</v>
      </c>
      <c r="I133" s="30" t="str">
        <f>I132</f>
        <v>10 месяцев 2018 г.</v>
      </c>
      <c r="J133" s="31"/>
      <c r="K133" s="31"/>
      <c r="L133" s="31"/>
      <c r="M133" s="31"/>
      <c r="N133" s="31"/>
      <c r="O133" s="31"/>
      <c r="P133" s="31"/>
      <c r="Q133" s="31"/>
      <c r="R133" s="31">
        <v>808</v>
      </c>
      <c r="S133" s="31" t="s">
        <v>196</v>
      </c>
      <c r="T133" s="31" t="s">
        <v>197</v>
      </c>
      <c r="U133" s="31" t="s">
        <v>200</v>
      </c>
      <c r="V133" s="31">
        <v>111</v>
      </c>
      <c r="W133" s="32">
        <v>22532.455000000002</v>
      </c>
      <c r="X133" s="32">
        <f t="shared" si="15"/>
        <v>22532.455000000002</v>
      </c>
      <c r="Y133" s="31">
        <f t="shared" si="16"/>
        <v>0</v>
      </c>
      <c r="Z133" s="32">
        <f t="shared" si="17"/>
        <v>19307.612000000001</v>
      </c>
      <c r="AA133" s="32">
        <v>19307.612000000001</v>
      </c>
      <c r="AB133" s="33">
        <f t="shared" si="18"/>
        <v>0</v>
      </c>
      <c r="AC133" s="30" t="str">
        <f t="shared" ref="AC133:AC145" si="21">AC132</f>
        <v>х</v>
      </c>
    </row>
    <row r="134" spans="1:29" s="15" customFormat="1" ht="75">
      <c r="A134" s="4" t="s">
        <v>356</v>
      </c>
      <c r="B134" s="29" t="s">
        <v>11</v>
      </c>
      <c r="C134" s="29" t="s">
        <v>39</v>
      </c>
      <c r="D134" s="29" t="s">
        <v>15</v>
      </c>
      <c r="E134" s="29" t="s">
        <v>13</v>
      </c>
      <c r="F134" s="29" t="str">
        <f t="shared" si="19"/>
        <v xml:space="preserve">*-За 10 месяцев 2018 г. заработная плата составила 30 245,38 руб.,т.е. 96,4 % от прогнозной среднемесячной зарплаты по ПСЭР области - 31 378,00 руб. </v>
      </c>
      <c r="G134" s="30">
        <v>2018</v>
      </c>
      <c r="H134" s="30">
        <f t="shared" si="20"/>
        <v>2018</v>
      </c>
      <c r="I134" s="30" t="str">
        <f t="shared" si="20"/>
        <v>10 месяцев 2018 г.</v>
      </c>
      <c r="J134" s="31"/>
      <c r="K134" s="31"/>
      <c r="L134" s="31"/>
      <c r="M134" s="31"/>
      <c r="N134" s="31"/>
      <c r="O134" s="31"/>
      <c r="P134" s="31"/>
      <c r="Q134" s="31"/>
      <c r="R134" s="31">
        <v>808</v>
      </c>
      <c r="S134" s="31" t="s">
        <v>196</v>
      </c>
      <c r="T134" s="31" t="s">
        <v>197</v>
      </c>
      <c r="U134" s="31" t="s">
        <v>200</v>
      </c>
      <c r="V134" s="31">
        <v>119</v>
      </c>
      <c r="W134" s="32">
        <v>6944.6220000000003</v>
      </c>
      <c r="X134" s="32">
        <f t="shared" si="15"/>
        <v>6944.6220000000003</v>
      </c>
      <c r="Y134" s="31">
        <f t="shared" si="16"/>
        <v>0</v>
      </c>
      <c r="Z134" s="32">
        <f t="shared" si="17"/>
        <v>6414.0290000000005</v>
      </c>
      <c r="AA134" s="32">
        <v>6414.0290000000005</v>
      </c>
      <c r="AB134" s="33">
        <f t="shared" si="18"/>
        <v>0</v>
      </c>
      <c r="AC134" s="30" t="str">
        <f t="shared" si="21"/>
        <v>х</v>
      </c>
    </row>
    <row r="135" spans="1:29" s="15" customFormat="1" ht="75">
      <c r="A135" s="4" t="s">
        <v>357</v>
      </c>
      <c r="B135" s="29" t="s">
        <v>11</v>
      </c>
      <c r="C135" s="29" t="s">
        <v>39</v>
      </c>
      <c r="D135" s="29" t="s">
        <v>15</v>
      </c>
      <c r="E135" s="29" t="s">
        <v>13</v>
      </c>
      <c r="F135" s="29" t="str">
        <f t="shared" si="19"/>
        <v xml:space="preserve">*-За 10 месяцев 2018 г. заработная плата составила 30 245,38 руб.,т.е. 96,4 % от прогнозной среднемесячной зарплаты по ПСЭР области - 31 378,00 руб. </v>
      </c>
      <c r="G135" s="30">
        <v>2018</v>
      </c>
      <c r="H135" s="30">
        <f t="shared" si="20"/>
        <v>2018</v>
      </c>
      <c r="I135" s="30" t="str">
        <f t="shared" si="20"/>
        <v>10 месяцев 2018 г.</v>
      </c>
      <c r="J135" s="31"/>
      <c r="K135" s="31"/>
      <c r="L135" s="31"/>
      <c r="M135" s="31"/>
      <c r="N135" s="31"/>
      <c r="O135" s="31"/>
      <c r="P135" s="31"/>
      <c r="Q135" s="31"/>
      <c r="R135" s="31">
        <v>808</v>
      </c>
      <c r="S135" s="31" t="s">
        <v>196</v>
      </c>
      <c r="T135" s="31" t="s">
        <v>197</v>
      </c>
      <c r="U135" s="31" t="s">
        <v>201</v>
      </c>
      <c r="V135" s="31">
        <v>111</v>
      </c>
      <c r="W135" s="32">
        <v>18562.922999999999</v>
      </c>
      <c r="X135" s="32">
        <f t="shared" si="15"/>
        <v>18562.922999999999</v>
      </c>
      <c r="Y135" s="31">
        <f t="shared" si="16"/>
        <v>0</v>
      </c>
      <c r="Z135" s="32">
        <f t="shared" si="17"/>
        <v>1302.6279999999999</v>
      </c>
      <c r="AA135" s="32">
        <v>1302.6279999999999</v>
      </c>
      <c r="AB135" s="33">
        <f t="shared" si="18"/>
        <v>0</v>
      </c>
      <c r="AC135" s="30" t="str">
        <f t="shared" si="21"/>
        <v>х</v>
      </c>
    </row>
    <row r="136" spans="1:29" s="15" customFormat="1" ht="75">
      <c r="A136" s="4" t="s">
        <v>358</v>
      </c>
      <c r="B136" s="29" t="s">
        <v>11</v>
      </c>
      <c r="C136" s="29" t="s">
        <v>39</v>
      </c>
      <c r="D136" s="29" t="s">
        <v>15</v>
      </c>
      <c r="E136" s="29" t="s">
        <v>13</v>
      </c>
      <c r="F136" s="29" t="str">
        <f t="shared" si="19"/>
        <v xml:space="preserve">*-За 10 месяцев 2018 г. заработная плата составила 30 245,38 руб.,т.е. 96,4 % от прогнозной среднемесячной зарплаты по ПСЭР области - 31 378,00 руб. </v>
      </c>
      <c r="G136" s="30">
        <v>2018</v>
      </c>
      <c r="H136" s="30">
        <f t="shared" si="20"/>
        <v>2018</v>
      </c>
      <c r="I136" s="30" t="str">
        <f t="shared" si="20"/>
        <v>10 месяцев 2018 г.</v>
      </c>
      <c r="J136" s="31"/>
      <c r="K136" s="31"/>
      <c r="L136" s="31"/>
      <c r="M136" s="31"/>
      <c r="N136" s="31"/>
      <c r="O136" s="31"/>
      <c r="P136" s="31"/>
      <c r="Q136" s="31"/>
      <c r="R136" s="31">
        <v>808</v>
      </c>
      <c r="S136" s="31" t="s">
        <v>196</v>
      </c>
      <c r="T136" s="31" t="s">
        <v>197</v>
      </c>
      <c r="U136" s="31" t="s">
        <v>201</v>
      </c>
      <c r="V136" s="31">
        <v>119</v>
      </c>
      <c r="W136" s="32">
        <v>8230.19</v>
      </c>
      <c r="X136" s="32">
        <f t="shared" si="15"/>
        <v>8230.19</v>
      </c>
      <c r="Y136" s="31">
        <f t="shared" si="16"/>
        <v>0</v>
      </c>
      <c r="Z136" s="32">
        <f t="shared" si="17"/>
        <v>426.69400000000002</v>
      </c>
      <c r="AA136" s="32">
        <v>426.69400000000002</v>
      </c>
      <c r="AB136" s="33">
        <f t="shared" si="18"/>
        <v>0</v>
      </c>
      <c r="AC136" s="30" t="str">
        <f t="shared" si="21"/>
        <v>х</v>
      </c>
    </row>
    <row r="137" spans="1:29" s="15" customFormat="1" ht="75">
      <c r="A137" s="4" t="s">
        <v>359</v>
      </c>
      <c r="B137" s="29" t="s">
        <v>11</v>
      </c>
      <c r="C137" s="29" t="s">
        <v>39</v>
      </c>
      <c r="D137" s="29" t="s">
        <v>15</v>
      </c>
      <c r="E137" s="29" t="s">
        <v>13</v>
      </c>
      <c r="F137" s="29" t="str">
        <f t="shared" si="19"/>
        <v xml:space="preserve">*-За 10 месяцев 2018 г. заработная плата составила 30 245,38 руб.,т.е. 96,4 % от прогнозной среднемесячной зарплаты по ПСЭР области - 31 378,00 руб. </v>
      </c>
      <c r="G137" s="30">
        <v>2018</v>
      </c>
      <c r="H137" s="30">
        <f t="shared" si="20"/>
        <v>2018</v>
      </c>
      <c r="I137" s="30" t="str">
        <f t="shared" si="20"/>
        <v>10 месяцев 2018 г.</v>
      </c>
      <c r="J137" s="31"/>
      <c r="K137" s="31"/>
      <c r="L137" s="31"/>
      <c r="M137" s="31"/>
      <c r="N137" s="31"/>
      <c r="O137" s="31"/>
      <c r="P137" s="31"/>
      <c r="Q137" s="31"/>
      <c r="R137" s="31">
        <v>808</v>
      </c>
      <c r="S137" s="31" t="s">
        <v>196</v>
      </c>
      <c r="T137" s="31" t="s">
        <v>197</v>
      </c>
      <c r="U137" s="31" t="s">
        <v>202</v>
      </c>
      <c r="V137" s="31">
        <v>111</v>
      </c>
      <c r="W137" s="32">
        <v>1309.3889999999999</v>
      </c>
      <c r="X137" s="32">
        <f t="shared" si="15"/>
        <v>1309.3889999999999</v>
      </c>
      <c r="Y137" s="31">
        <f t="shared" si="16"/>
        <v>0</v>
      </c>
      <c r="Z137" s="32">
        <f t="shared" si="17"/>
        <v>16.353000000000002</v>
      </c>
      <c r="AA137" s="32">
        <v>16.353000000000002</v>
      </c>
      <c r="AB137" s="33">
        <f t="shared" si="18"/>
        <v>0</v>
      </c>
      <c r="AC137" s="30" t="str">
        <f t="shared" si="21"/>
        <v>х</v>
      </c>
    </row>
    <row r="138" spans="1:29" s="15" customFormat="1" ht="75">
      <c r="A138" s="4" t="s">
        <v>360</v>
      </c>
      <c r="B138" s="29" t="s">
        <v>11</v>
      </c>
      <c r="C138" s="29" t="s">
        <v>39</v>
      </c>
      <c r="D138" s="29" t="s">
        <v>15</v>
      </c>
      <c r="E138" s="29" t="s">
        <v>13</v>
      </c>
      <c r="F138" s="29" t="str">
        <f t="shared" si="19"/>
        <v xml:space="preserve">*-За 10 месяцев 2018 г. заработная плата составила 30 245,38 руб.,т.е. 96,4 % от прогнозной среднемесячной зарплаты по ПСЭР области - 31 378,00 руб. </v>
      </c>
      <c r="G138" s="30">
        <v>2018</v>
      </c>
      <c r="H138" s="30">
        <f t="shared" si="20"/>
        <v>2018</v>
      </c>
      <c r="I138" s="30" t="str">
        <f t="shared" si="20"/>
        <v>10 месяцев 2018 г.</v>
      </c>
      <c r="J138" s="31"/>
      <c r="K138" s="31"/>
      <c r="L138" s="31"/>
      <c r="M138" s="31"/>
      <c r="N138" s="31"/>
      <c r="O138" s="31"/>
      <c r="P138" s="31"/>
      <c r="Q138" s="31"/>
      <c r="R138" s="31">
        <v>808</v>
      </c>
      <c r="S138" s="31" t="s">
        <v>196</v>
      </c>
      <c r="T138" s="31" t="s">
        <v>197</v>
      </c>
      <c r="U138" s="31" t="s">
        <v>202</v>
      </c>
      <c r="V138" s="31">
        <v>119</v>
      </c>
      <c r="W138" s="32">
        <v>358.387</v>
      </c>
      <c r="X138" s="32">
        <f t="shared" si="15"/>
        <v>358.387</v>
      </c>
      <c r="Y138" s="31">
        <f t="shared" si="16"/>
        <v>0</v>
      </c>
      <c r="Z138" s="32">
        <f t="shared" si="17"/>
        <v>0</v>
      </c>
      <c r="AA138" s="32">
        <v>0</v>
      </c>
      <c r="AB138" s="33">
        <f t="shared" si="18"/>
        <v>0</v>
      </c>
      <c r="AC138" s="30" t="str">
        <f t="shared" si="21"/>
        <v>х</v>
      </c>
    </row>
    <row r="139" spans="1:29" s="15" customFormat="1" ht="75">
      <c r="A139" s="4" t="s">
        <v>361</v>
      </c>
      <c r="B139" s="29" t="s">
        <v>11</v>
      </c>
      <c r="C139" s="29" t="s">
        <v>39</v>
      </c>
      <c r="D139" s="29" t="s">
        <v>15</v>
      </c>
      <c r="E139" s="29" t="s">
        <v>13</v>
      </c>
      <c r="F139" s="29" t="str">
        <f t="shared" si="19"/>
        <v xml:space="preserve">*-За 10 месяцев 2018 г. заработная плата составила 30 245,38 руб.,т.е. 96,4 % от прогнозной среднемесячной зарплаты по ПСЭР области - 31 378,00 руб. </v>
      </c>
      <c r="G139" s="30">
        <v>2018</v>
      </c>
      <c r="H139" s="30">
        <f t="shared" si="20"/>
        <v>2018</v>
      </c>
      <c r="I139" s="30" t="str">
        <f t="shared" si="20"/>
        <v>10 месяцев 2018 г.</v>
      </c>
      <c r="J139" s="31"/>
      <c r="K139" s="31"/>
      <c r="L139" s="31"/>
      <c r="M139" s="31"/>
      <c r="N139" s="31"/>
      <c r="O139" s="31"/>
      <c r="P139" s="31"/>
      <c r="Q139" s="31"/>
      <c r="R139" s="31">
        <v>808</v>
      </c>
      <c r="S139" s="31" t="s">
        <v>196</v>
      </c>
      <c r="T139" s="31" t="s">
        <v>197</v>
      </c>
      <c r="U139" s="31" t="s">
        <v>203</v>
      </c>
      <c r="V139" s="31">
        <v>111</v>
      </c>
      <c r="W139" s="32">
        <v>2730.98</v>
      </c>
      <c r="X139" s="32">
        <f t="shared" si="15"/>
        <v>2730.98</v>
      </c>
      <c r="Y139" s="31">
        <f t="shared" si="16"/>
        <v>0</v>
      </c>
      <c r="Z139" s="32">
        <f t="shared" si="17"/>
        <v>6.3</v>
      </c>
      <c r="AA139" s="32">
        <v>6.3</v>
      </c>
      <c r="AB139" s="33">
        <f t="shared" si="18"/>
        <v>0</v>
      </c>
      <c r="AC139" s="30" t="str">
        <f t="shared" si="21"/>
        <v>х</v>
      </c>
    </row>
    <row r="140" spans="1:29" s="15" customFormat="1" ht="75">
      <c r="A140" s="4" t="s">
        <v>362</v>
      </c>
      <c r="B140" s="29" t="s">
        <v>11</v>
      </c>
      <c r="C140" s="29" t="s">
        <v>39</v>
      </c>
      <c r="D140" s="29" t="s">
        <v>15</v>
      </c>
      <c r="E140" s="29" t="s">
        <v>13</v>
      </c>
      <c r="F140" s="29" t="str">
        <f t="shared" si="19"/>
        <v xml:space="preserve">*-За 10 месяцев 2018 г. заработная плата составила 30 245,38 руб.,т.е. 96,4 % от прогнозной среднемесячной зарплаты по ПСЭР области - 31 378,00 руб. </v>
      </c>
      <c r="G140" s="30">
        <v>2018</v>
      </c>
      <c r="H140" s="30">
        <f t="shared" si="20"/>
        <v>2018</v>
      </c>
      <c r="I140" s="30" t="str">
        <f t="shared" si="20"/>
        <v>10 месяцев 2018 г.</v>
      </c>
      <c r="J140" s="31"/>
      <c r="K140" s="31"/>
      <c r="L140" s="31"/>
      <c r="M140" s="31"/>
      <c r="N140" s="31"/>
      <c r="O140" s="31"/>
      <c r="P140" s="31"/>
      <c r="Q140" s="31"/>
      <c r="R140" s="31">
        <v>808</v>
      </c>
      <c r="S140" s="31" t="s">
        <v>196</v>
      </c>
      <c r="T140" s="31" t="s">
        <v>197</v>
      </c>
      <c r="U140" s="31" t="s">
        <v>203</v>
      </c>
      <c r="V140" s="31">
        <v>119</v>
      </c>
      <c r="W140" s="32">
        <v>870.67100000000005</v>
      </c>
      <c r="X140" s="32">
        <f t="shared" si="15"/>
        <v>870.67100000000005</v>
      </c>
      <c r="Y140" s="31">
        <f t="shared" si="16"/>
        <v>0</v>
      </c>
      <c r="Z140" s="32">
        <f t="shared" si="17"/>
        <v>1.9219999999999999</v>
      </c>
      <c r="AA140" s="32">
        <v>1.9219999999999999</v>
      </c>
      <c r="AB140" s="33">
        <f t="shared" si="18"/>
        <v>0</v>
      </c>
      <c r="AC140" s="30" t="str">
        <f t="shared" si="21"/>
        <v>х</v>
      </c>
    </row>
    <row r="141" spans="1:29" s="15" customFormat="1" ht="75">
      <c r="A141" s="4" t="s">
        <v>363</v>
      </c>
      <c r="B141" s="29" t="s">
        <v>11</v>
      </c>
      <c r="C141" s="29" t="s">
        <v>39</v>
      </c>
      <c r="D141" s="29" t="s">
        <v>15</v>
      </c>
      <c r="E141" s="29" t="s">
        <v>13</v>
      </c>
      <c r="F141" s="29" t="str">
        <f t="shared" si="19"/>
        <v xml:space="preserve">*-За 10 месяцев 2018 г. заработная плата составила 30 245,38 руб.,т.е. 96,4 % от прогнозной среднемесячной зарплаты по ПСЭР области - 31 378,00 руб. </v>
      </c>
      <c r="G141" s="30">
        <v>2018</v>
      </c>
      <c r="H141" s="30">
        <f t="shared" si="20"/>
        <v>2018</v>
      </c>
      <c r="I141" s="30" t="str">
        <f t="shared" si="20"/>
        <v>10 месяцев 2018 г.</v>
      </c>
      <c r="J141" s="31"/>
      <c r="K141" s="31"/>
      <c r="L141" s="31"/>
      <c r="M141" s="31"/>
      <c r="N141" s="31"/>
      <c r="O141" s="31"/>
      <c r="P141" s="31"/>
      <c r="Q141" s="31"/>
      <c r="R141" s="31">
        <v>808</v>
      </c>
      <c r="S141" s="31" t="s">
        <v>196</v>
      </c>
      <c r="T141" s="31" t="s">
        <v>197</v>
      </c>
      <c r="U141" s="31" t="s">
        <v>204</v>
      </c>
      <c r="V141" s="31">
        <v>111</v>
      </c>
      <c r="W141" s="32">
        <v>27199.325000000001</v>
      </c>
      <c r="X141" s="32">
        <f t="shared" si="15"/>
        <v>27199.325000000001</v>
      </c>
      <c r="Y141" s="31">
        <f t="shared" si="16"/>
        <v>0</v>
      </c>
      <c r="Z141" s="32">
        <f t="shared" si="17"/>
        <v>252.202</v>
      </c>
      <c r="AA141" s="32">
        <v>252.202</v>
      </c>
      <c r="AB141" s="33">
        <f t="shared" si="18"/>
        <v>0</v>
      </c>
      <c r="AC141" s="30" t="str">
        <f t="shared" si="21"/>
        <v>х</v>
      </c>
    </row>
    <row r="142" spans="1:29" s="15" customFormat="1" ht="75">
      <c r="A142" s="4" t="s">
        <v>364</v>
      </c>
      <c r="B142" s="29" t="s">
        <v>11</v>
      </c>
      <c r="C142" s="29" t="s">
        <v>39</v>
      </c>
      <c r="D142" s="29" t="s">
        <v>15</v>
      </c>
      <c r="E142" s="29" t="s">
        <v>13</v>
      </c>
      <c r="F142" s="29" t="str">
        <f t="shared" si="19"/>
        <v xml:space="preserve">*-За 10 месяцев 2018 г. заработная плата составила 30 245,38 руб.,т.е. 96,4 % от прогнозной среднемесячной зарплаты по ПСЭР области - 31 378,00 руб. </v>
      </c>
      <c r="G142" s="30">
        <v>2018</v>
      </c>
      <c r="H142" s="30">
        <f t="shared" si="20"/>
        <v>2018</v>
      </c>
      <c r="I142" s="30" t="str">
        <f t="shared" si="20"/>
        <v>10 месяцев 2018 г.</v>
      </c>
      <c r="J142" s="31"/>
      <c r="K142" s="31"/>
      <c r="L142" s="31"/>
      <c r="M142" s="31"/>
      <c r="N142" s="31"/>
      <c r="O142" s="31"/>
      <c r="P142" s="31"/>
      <c r="Q142" s="31"/>
      <c r="R142" s="31">
        <v>808</v>
      </c>
      <c r="S142" s="31" t="s">
        <v>196</v>
      </c>
      <c r="T142" s="31" t="s">
        <v>197</v>
      </c>
      <c r="U142" s="31" t="s">
        <v>204</v>
      </c>
      <c r="V142" s="31">
        <v>119</v>
      </c>
      <c r="W142" s="32">
        <v>11686</v>
      </c>
      <c r="X142" s="32">
        <f t="shared" si="15"/>
        <v>11686</v>
      </c>
      <c r="Y142" s="31">
        <f t="shared" si="16"/>
        <v>0</v>
      </c>
      <c r="Z142" s="32">
        <f t="shared" si="17"/>
        <v>51.52</v>
      </c>
      <c r="AA142" s="32">
        <v>51.52</v>
      </c>
      <c r="AB142" s="33">
        <f t="shared" si="18"/>
        <v>0</v>
      </c>
      <c r="AC142" s="30" t="str">
        <f t="shared" si="21"/>
        <v>х</v>
      </c>
    </row>
    <row r="143" spans="1:29" s="15" customFormat="1" ht="75">
      <c r="A143" s="4" t="s">
        <v>365</v>
      </c>
      <c r="B143" s="29" t="s">
        <v>11</v>
      </c>
      <c r="C143" s="29" t="s">
        <v>39</v>
      </c>
      <c r="D143" s="29" t="s">
        <v>15</v>
      </c>
      <c r="E143" s="29" t="s">
        <v>13</v>
      </c>
      <c r="F143" s="29" t="str">
        <f t="shared" si="19"/>
        <v xml:space="preserve">*-За 10 месяцев 2018 г. заработная плата составила 30 245,38 руб.,т.е. 96,4 % от прогнозной среднемесячной зарплаты по ПСЭР области - 31 378,00 руб. </v>
      </c>
      <c r="G143" s="30">
        <v>2018</v>
      </c>
      <c r="H143" s="30">
        <f t="shared" si="20"/>
        <v>2018</v>
      </c>
      <c r="I143" s="30" t="str">
        <f t="shared" si="20"/>
        <v>10 месяцев 2018 г.</v>
      </c>
      <c r="J143" s="31"/>
      <c r="K143" s="31"/>
      <c r="L143" s="31"/>
      <c r="M143" s="31"/>
      <c r="N143" s="31"/>
      <c r="O143" s="31"/>
      <c r="P143" s="31"/>
      <c r="Q143" s="31"/>
      <c r="R143" s="31">
        <v>808</v>
      </c>
      <c r="S143" s="31" t="s">
        <v>196</v>
      </c>
      <c r="T143" s="31" t="s">
        <v>197</v>
      </c>
      <c r="U143" s="31" t="s">
        <v>205</v>
      </c>
      <c r="V143" s="31">
        <v>111</v>
      </c>
      <c r="W143" s="32">
        <v>3335.6129999999998</v>
      </c>
      <c r="X143" s="32">
        <f t="shared" si="15"/>
        <v>3335.6129999999998</v>
      </c>
      <c r="Y143" s="31">
        <f t="shared" si="16"/>
        <v>0</v>
      </c>
      <c r="Z143" s="32">
        <f t="shared" si="17"/>
        <v>8.6379999999999999</v>
      </c>
      <c r="AA143" s="32">
        <v>8.6379999999999999</v>
      </c>
      <c r="AB143" s="33">
        <f t="shared" si="18"/>
        <v>0</v>
      </c>
      <c r="AC143" s="30" t="str">
        <f t="shared" si="21"/>
        <v>х</v>
      </c>
    </row>
    <row r="144" spans="1:29" s="15" customFormat="1" ht="75">
      <c r="A144" s="4" t="s">
        <v>366</v>
      </c>
      <c r="B144" s="29" t="s">
        <v>11</v>
      </c>
      <c r="C144" s="29" t="s">
        <v>39</v>
      </c>
      <c r="D144" s="29" t="s">
        <v>15</v>
      </c>
      <c r="E144" s="29" t="s">
        <v>13</v>
      </c>
      <c r="F144" s="29" t="str">
        <f t="shared" si="19"/>
        <v xml:space="preserve">*-За 10 месяцев 2018 г. заработная плата составила 30 245,38 руб.,т.е. 96,4 % от прогнозной среднемесячной зарплаты по ПСЭР области - 31 378,00 руб. </v>
      </c>
      <c r="G144" s="30">
        <v>2018</v>
      </c>
      <c r="H144" s="30">
        <f t="shared" si="20"/>
        <v>2018</v>
      </c>
      <c r="I144" s="30" t="str">
        <f t="shared" si="20"/>
        <v>10 месяцев 2018 г.</v>
      </c>
      <c r="J144" s="31"/>
      <c r="K144" s="31"/>
      <c r="L144" s="31"/>
      <c r="M144" s="31"/>
      <c r="N144" s="31"/>
      <c r="O144" s="31"/>
      <c r="P144" s="31"/>
      <c r="Q144" s="31"/>
      <c r="R144" s="31">
        <v>808</v>
      </c>
      <c r="S144" s="31" t="s">
        <v>196</v>
      </c>
      <c r="T144" s="31" t="s">
        <v>197</v>
      </c>
      <c r="U144" s="31" t="s">
        <v>205</v>
      </c>
      <c r="V144" s="31">
        <v>119</v>
      </c>
      <c r="W144" s="32">
        <v>1130.2</v>
      </c>
      <c r="X144" s="32">
        <f t="shared" si="15"/>
        <v>1130.2</v>
      </c>
      <c r="Y144" s="31">
        <f t="shared" si="16"/>
        <v>0</v>
      </c>
      <c r="Z144" s="32">
        <f t="shared" si="17"/>
        <v>0.57399999999999995</v>
      </c>
      <c r="AA144" s="32">
        <v>0.57399999999999995</v>
      </c>
      <c r="AB144" s="33">
        <f t="shared" si="18"/>
        <v>0</v>
      </c>
      <c r="AC144" s="30" t="str">
        <f t="shared" si="21"/>
        <v>х</v>
      </c>
    </row>
    <row r="145" spans="1:29" s="15" customFormat="1" ht="75">
      <c r="A145" s="4" t="s">
        <v>367</v>
      </c>
      <c r="B145" s="29" t="s">
        <v>11</v>
      </c>
      <c r="C145" s="29" t="s">
        <v>39</v>
      </c>
      <c r="D145" s="29" t="s">
        <v>15</v>
      </c>
      <c r="E145" s="29" t="s">
        <v>13</v>
      </c>
      <c r="F145" s="29" t="str">
        <f t="shared" si="19"/>
        <v xml:space="preserve">*-За 10 месяцев 2018 г. заработная плата составила 30 245,38 руб.,т.е. 96,4 % от прогнозной среднемесячной зарплаты по ПСЭР области - 31 378,00 руб. </v>
      </c>
      <c r="G145" s="30">
        <v>2018</v>
      </c>
      <c r="H145" s="30">
        <f t="shared" si="20"/>
        <v>2018</v>
      </c>
      <c r="I145" s="30" t="str">
        <f t="shared" si="20"/>
        <v>10 месяцев 2018 г.</v>
      </c>
      <c r="J145" s="31"/>
      <c r="K145" s="31"/>
      <c r="L145" s="31"/>
      <c r="M145" s="31"/>
      <c r="N145" s="31"/>
      <c r="O145" s="31"/>
      <c r="P145" s="31"/>
      <c r="Q145" s="31"/>
      <c r="R145" s="31">
        <v>808</v>
      </c>
      <c r="S145" s="31" t="s">
        <v>196</v>
      </c>
      <c r="T145" s="31" t="s">
        <v>197</v>
      </c>
      <c r="U145" s="31" t="s">
        <v>206</v>
      </c>
      <c r="V145" s="31">
        <v>111</v>
      </c>
      <c r="W145" s="32">
        <v>2481.9430000000002</v>
      </c>
      <c r="X145" s="32">
        <f t="shared" si="15"/>
        <v>2481.9430000000002</v>
      </c>
      <c r="Y145" s="31">
        <f t="shared" si="16"/>
        <v>0</v>
      </c>
      <c r="Z145" s="32">
        <f t="shared" si="17"/>
        <v>0.97267999999999999</v>
      </c>
      <c r="AA145" s="32">
        <f>972.68/1000</f>
        <v>0.97267999999999999</v>
      </c>
      <c r="AB145" s="33">
        <f t="shared" si="18"/>
        <v>0</v>
      </c>
      <c r="AC145" s="30" t="str">
        <f t="shared" si="21"/>
        <v>х</v>
      </c>
    </row>
    <row r="146" spans="1:29" s="15" customFormat="1" ht="75">
      <c r="A146" s="4" t="s">
        <v>368</v>
      </c>
      <c r="B146" s="29" t="s">
        <v>11</v>
      </c>
      <c r="C146" s="29" t="s">
        <v>39</v>
      </c>
      <c r="D146" s="29" t="s">
        <v>15</v>
      </c>
      <c r="E146" s="29" t="s">
        <v>13</v>
      </c>
      <c r="F146" s="29" t="str">
        <f t="shared" si="19"/>
        <v xml:space="preserve">*-За 10 месяцев 2018 г. заработная плата составила 30 245,38 руб.,т.е. 96,4 % от прогнозной среднемесячной зарплаты по ПСЭР области - 31 378,00 руб. </v>
      </c>
      <c r="G146" s="30">
        <v>2018</v>
      </c>
      <c r="H146" s="30">
        <f t="shared" si="20"/>
        <v>2018</v>
      </c>
      <c r="I146" s="30" t="str">
        <f t="shared" si="20"/>
        <v>10 месяцев 2018 г.</v>
      </c>
      <c r="J146" s="31"/>
      <c r="K146" s="31"/>
      <c r="L146" s="31"/>
      <c r="M146" s="31"/>
      <c r="N146" s="31"/>
      <c r="O146" s="31"/>
      <c r="P146" s="31"/>
      <c r="Q146" s="31"/>
      <c r="R146" s="31">
        <v>808</v>
      </c>
      <c r="S146" s="31" t="s">
        <v>196</v>
      </c>
      <c r="T146" s="31" t="s">
        <v>197</v>
      </c>
      <c r="U146" s="31" t="s">
        <v>206</v>
      </c>
      <c r="V146" s="31">
        <v>119</v>
      </c>
      <c r="W146" s="32">
        <v>986.25199999999995</v>
      </c>
      <c r="X146" s="32">
        <f t="shared" si="15"/>
        <v>986.25199999999995</v>
      </c>
      <c r="Y146" s="31">
        <f t="shared" si="16"/>
        <v>0</v>
      </c>
      <c r="Z146" s="32">
        <f t="shared" si="17"/>
        <v>2.9329999999999998</v>
      </c>
      <c r="AA146" s="32">
        <v>2.9329999999999998</v>
      </c>
      <c r="AB146" s="33">
        <f t="shared" si="18"/>
        <v>0</v>
      </c>
      <c r="AC146" s="30" t="str">
        <f>AC145</f>
        <v>х</v>
      </c>
    </row>
    <row r="147" spans="1:29" s="15" customFormat="1" ht="75">
      <c r="A147" s="4" t="s">
        <v>369</v>
      </c>
      <c r="B147" s="29" t="s">
        <v>11</v>
      </c>
      <c r="C147" s="29" t="s">
        <v>39</v>
      </c>
      <c r="D147" s="29" t="s">
        <v>15</v>
      </c>
      <c r="E147" s="29" t="s">
        <v>13</v>
      </c>
      <c r="F147" s="29" t="str">
        <f t="shared" si="19"/>
        <v xml:space="preserve">*-За 10 месяцев 2018 г. заработная плата составила 30 245,38 руб.,т.е. 96,4 % от прогнозной среднемесячной зарплаты по ПСЭР области - 31 378,00 руб. </v>
      </c>
      <c r="G147" s="30">
        <v>2018</v>
      </c>
      <c r="H147" s="30">
        <f t="shared" si="20"/>
        <v>2018</v>
      </c>
      <c r="I147" s="30" t="str">
        <f t="shared" si="20"/>
        <v>10 месяцев 2018 г.</v>
      </c>
      <c r="J147" s="31"/>
      <c r="K147" s="31"/>
      <c r="L147" s="31"/>
      <c r="M147" s="31"/>
      <c r="N147" s="31"/>
      <c r="O147" s="31"/>
      <c r="P147" s="31"/>
      <c r="Q147" s="31"/>
      <c r="R147" s="31">
        <v>808</v>
      </c>
      <c r="S147" s="31" t="s">
        <v>196</v>
      </c>
      <c r="T147" s="31" t="s">
        <v>197</v>
      </c>
      <c r="U147" s="31" t="s">
        <v>207</v>
      </c>
      <c r="V147" s="31">
        <v>111</v>
      </c>
      <c r="W147" s="32">
        <v>0</v>
      </c>
      <c r="X147" s="32">
        <f t="shared" si="15"/>
        <v>0</v>
      </c>
      <c r="Y147" s="31">
        <f t="shared" si="16"/>
        <v>0</v>
      </c>
      <c r="Z147" s="32">
        <f t="shared" si="17"/>
        <v>0</v>
      </c>
      <c r="AA147" s="32">
        <v>0</v>
      </c>
      <c r="AB147" s="33">
        <f t="shared" si="18"/>
        <v>0</v>
      </c>
      <c r="AC147" s="30" t="s">
        <v>199</v>
      </c>
    </row>
    <row r="148" spans="1:29" s="15" customFormat="1" ht="75">
      <c r="A148" s="4" t="s">
        <v>370</v>
      </c>
      <c r="B148" s="29" t="s">
        <v>11</v>
      </c>
      <c r="C148" s="29" t="s">
        <v>39</v>
      </c>
      <c r="D148" s="29" t="s">
        <v>15</v>
      </c>
      <c r="E148" s="29" t="s">
        <v>13</v>
      </c>
      <c r="F148" s="29" t="str">
        <f t="shared" si="19"/>
        <v xml:space="preserve">*-За 10 месяцев 2018 г. заработная плата составила 30 245,38 руб.,т.е. 96,4 % от прогнозной среднемесячной зарплаты по ПСЭР области - 31 378,00 руб. </v>
      </c>
      <c r="G148" s="30">
        <v>2018</v>
      </c>
      <c r="H148" s="30">
        <f t="shared" si="20"/>
        <v>2018</v>
      </c>
      <c r="I148" s="30" t="str">
        <f t="shared" si="20"/>
        <v>10 месяцев 2018 г.</v>
      </c>
      <c r="J148" s="31"/>
      <c r="K148" s="31"/>
      <c r="L148" s="31"/>
      <c r="M148" s="31"/>
      <c r="N148" s="31"/>
      <c r="O148" s="31"/>
      <c r="P148" s="31"/>
      <c r="Q148" s="31"/>
      <c r="R148" s="31">
        <v>808</v>
      </c>
      <c r="S148" s="31" t="s">
        <v>196</v>
      </c>
      <c r="T148" s="31" t="s">
        <v>197</v>
      </c>
      <c r="U148" s="31" t="s">
        <v>207</v>
      </c>
      <c r="V148" s="31">
        <v>119</v>
      </c>
      <c r="W148" s="32">
        <v>0</v>
      </c>
      <c r="X148" s="32">
        <f t="shared" si="15"/>
        <v>0</v>
      </c>
      <c r="Y148" s="31">
        <f t="shared" si="16"/>
        <v>0</v>
      </c>
      <c r="Z148" s="32">
        <f t="shared" si="17"/>
        <v>0</v>
      </c>
      <c r="AA148" s="32">
        <v>0</v>
      </c>
      <c r="AB148" s="33">
        <f t="shared" si="18"/>
        <v>0</v>
      </c>
      <c r="AC148" s="30" t="s">
        <v>199</v>
      </c>
    </row>
    <row r="149" spans="1:29" s="15" customFormat="1" ht="75">
      <c r="A149" s="4" t="s">
        <v>371</v>
      </c>
      <c r="B149" s="29" t="s">
        <v>11</v>
      </c>
      <c r="C149" s="29" t="s">
        <v>39</v>
      </c>
      <c r="D149" s="29" t="s">
        <v>15</v>
      </c>
      <c r="E149" s="29" t="s">
        <v>13</v>
      </c>
      <c r="F149" s="29" t="str">
        <f t="shared" si="19"/>
        <v xml:space="preserve">*-За 10 месяцев 2018 г. заработная плата составила 30 245,38 руб.,т.е. 96,4 % от прогнозной среднемесячной зарплаты по ПСЭР области - 31 378,00 руб. </v>
      </c>
      <c r="G149" s="30">
        <v>2018</v>
      </c>
      <c r="H149" s="30">
        <f t="shared" ref="H149:I150" si="22">H148</f>
        <v>2018</v>
      </c>
      <c r="I149" s="30" t="str">
        <f t="shared" si="22"/>
        <v>10 месяцев 2018 г.</v>
      </c>
      <c r="J149" s="31"/>
      <c r="K149" s="31"/>
      <c r="L149" s="31"/>
      <c r="M149" s="31"/>
      <c r="N149" s="31"/>
      <c r="O149" s="31"/>
      <c r="P149" s="31"/>
      <c r="Q149" s="31"/>
      <c r="R149" s="31">
        <v>808</v>
      </c>
      <c r="S149" s="31" t="s">
        <v>196</v>
      </c>
      <c r="T149" s="31" t="s">
        <v>197</v>
      </c>
      <c r="U149" s="31" t="s">
        <v>208</v>
      </c>
      <c r="V149" s="31">
        <v>111</v>
      </c>
      <c r="W149" s="32">
        <v>0</v>
      </c>
      <c r="X149" s="32">
        <f t="shared" si="15"/>
        <v>0</v>
      </c>
      <c r="Y149" s="31">
        <f>SUM(W149-X149)</f>
        <v>0</v>
      </c>
      <c r="Z149" s="32">
        <f t="shared" si="17"/>
        <v>1920.348</v>
      </c>
      <c r="AA149" s="32">
        <v>1920.348</v>
      </c>
      <c r="AB149" s="33">
        <f t="shared" si="18"/>
        <v>0</v>
      </c>
      <c r="AC149" s="30" t="s">
        <v>199</v>
      </c>
    </row>
    <row r="150" spans="1:29" s="15" customFormat="1" ht="75">
      <c r="A150" s="4" t="s">
        <v>372</v>
      </c>
      <c r="B150" s="29" t="s">
        <v>11</v>
      </c>
      <c r="C150" s="29" t="s">
        <v>39</v>
      </c>
      <c r="D150" s="29" t="s">
        <v>15</v>
      </c>
      <c r="E150" s="29" t="s">
        <v>13</v>
      </c>
      <c r="F150" s="29" t="str">
        <f t="shared" si="19"/>
        <v xml:space="preserve">*-За 10 месяцев 2018 г. заработная плата составила 30 245,38 руб.,т.е. 96,4 % от прогнозной среднемесячной зарплаты по ПСЭР области - 31 378,00 руб. </v>
      </c>
      <c r="G150" s="30">
        <v>2018</v>
      </c>
      <c r="H150" s="30">
        <f t="shared" si="22"/>
        <v>2018</v>
      </c>
      <c r="I150" s="30" t="str">
        <f t="shared" si="22"/>
        <v>10 месяцев 2018 г.</v>
      </c>
      <c r="J150" s="31"/>
      <c r="K150" s="31"/>
      <c r="L150" s="31"/>
      <c r="M150" s="31"/>
      <c r="N150" s="31"/>
      <c r="O150" s="31"/>
      <c r="P150" s="31"/>
      <c r="Q150" s="31"/>
      <c r="R150" s="31">
        <v>808</v>
      </c>
      <c r="S150" s="31" t="s">
        <v>196</v>
      </c>
      <c r="T150" s="31" t="s">
        <v>197</v>
      </c>
      <c r="U150" s="31" t="s">
        <v>208</v>
      </c>
      <c r="V150" s="31">
        <v>119</v>
      </c>
      <c r="W150" s="32">
        <v>0</v>
      </c>
      <c r="X150" s="32">
        <f t="shared" si="15"/>
        <v>0</v>
      </c>
      <c r="Y150" s="31">
        <f>SUM(W150-X150)</f>
        <v>0</v>
      </c>
      <c r="Z150" s="32">
        <f t="shared" si="17"/>
        <v>519.50599999999997</v>
      </c>
      <c r="AA150" s="32">
        <v>519.50599999999997</v>
      </c>
      <c r="AB150" s="33">
        <f t="shared" si="18"/>
        <v>0</v>
      </c>
      <c r="AC150" s="30" t="s">
        <v>199</v>
      </c>
    </row>
    <row r="151" spans="1:29" s="15" customFormat="1" ht="65.25" customHeight="1">
      <c r="A151" s="4" t="s">
        <v>373</v>
      </c>
      <c r="B151" s="29" t="s">
        <v>11</v>
      </c>
      <c r="C151" s="29" t="s">
        <v>39</v>
      </c>
      <c r="D151" s="29" t="s">
        <v>15</v>
      </c>
      <c r="E151" s="29" t="s">
        <v>13</v>
      </c>
      <c r="F151" s="29" t="s">
        <v>259</v>
      </c>
      <c r="G151" s="30">
        <v>2018</v>
      </c>
      <c r="H151" s="30">
        <v>2018</v>
      </c>
      <c r="I151" s="30" t="s">
        <v>260</v>
      </c>
      <c r="J151" s="31"/>
      <c r="K151" s="31"/>
      <c r="L151" s="31"/>
      <c r="M151" s="31"/>
      <c r="N151" s="31"/>
      <c r="O151" s="31"/>
      <c r="P151" s="31"/>
      <c r="Q151" s="31"/>
      <c r="R151" s="31">
        <v>808</v>
      </c>
      <c r="S151" s="31" t="s">
        <v>196</v>
      </c>
      <c r="T151" s="31" t="s">
        <v>197</v>
      </c>
      <c r="U151" s="31" t="s">
        <v>198</v>
      </c>
      <c r="V151" s="31">
        <v>111</v>
      </c>
      <c r="W151" s="32">
        <v>66145.899999999994</v>
      </c>
      <c r="X151" s="32">
        <v>66145.899999999994</v>
      </c>
      <c r="Y151" s="31">
        <v>0</v>
      </c>
      <c r="Z151" s="32">
        <v>16216.4</v>
      </c>
      <c r="AA151" s="32">
        <v>14739.6</v>
      </c>
      <c r="AB151" s="33">
        <v>1476.8</v>
      </c>
      <c r="AC151" s="30" t="s">
        <v>199</v>
      </c>
    </row>
    <row r="152" spans="1:29" s="15" customFormat="1" ht="68.25" customHeight="1">
      <c r="A152" s="4" t="s">
        <v>374</v>
      </c>
      <c r="B152" s="29" t="s">
        <v>11</v>
      </c>
      <c r="C152" s="29" t="s">
        <v>39</v>
      </c>
      <c r="D152" s="29" t="s">
        <v>15</v>
      </c>
      <c r="E152" s="29" t="s">
        <v>13</v>
      </c>
      <c r="F152" s="29" t="s">
        <v>259</v>
      </c>
      <c r="G152" s="30">
        <v>2018</v>
      </c>
      <c r="H152" s="30">
        <v>2018</v>
      </c>
      <c r="I152" s="30" t="s">
        <v>260</v>
      </c>
      <c r="J152" s="31"/>
      <c r="K152" s="31"/>
      <c r="L152" s="31"/>
      <c r="M152" s="31"/>
      <c r="N152" s="31"/>
      <c r="O152" s="31"/>
      <c r="P152" s="31"/>
      <c r="Q152" s="31"/>
      <c r="R152" s="31">
        <v>808</v>
      </c>
      <c r="S152" s="31" t="s">
        <v>196</v>
      </c>
      <c r="T152" s="31" t="s">
        <v>197</v>
      </c>
      <c r="U152" s="31" t="s">
        <v>198</v>
      </c>
      <c r="V152" s="31">
        <v>119</v>
      </c>
      <c r="W152" s="32">
        <v>21953.599999999999</v>
      </c>
      <c r="X152" s="32">
        <v>21953.599999999999</v>
      </c>
      <c r="Y152" s="31">
        <v>0</v>
      </c>
      <c r="Z152" s="32">
        <v>5596.2</v>
      </c>
      <c r="AA152" s="32">
        <v>5144.8</v>
      </c>
      <c r="AB152" s="33">
        <v>451.4</v>
      </c>
      <c r="AC152" s="30" t="s">
        <v>199</v>
      </c>
    </row>
    <row r="153" spans="1:29" s="15" customFormat="1" ht="68.25" customHeight="1">
      <c r="A153" s="4" t="s">
        <v>375</v>
      </c>
      <c r="B153" s="29" t="s">
        <v>11</v>
      </c>
      <c r="C153" s="29" t="s">
        <v>39</v>
      </c>
      <c r="D153" s="29" t="s">
        <v>15</v>
      </c>
      <c r="E153" s="29" t="s">
        <v>13</v>
      </c>
      <c r="F153" s="29" t="s">
        <v>259</v>
      </c>
      <c r="G153" s="30">
        <v>2018</v>
      </c>
      <c r="H153" s="30">
        <v>2018</v>
      </c>
      <c r="I153" s="30" t="s">
        <v>260</v>
      </c>
      <c r="J153" s="31"/>
      <c r="K153" s="31"/>
      <c r="L153" s="31"/>
      <c r="M153" s="31"/>
      <c r="N153" s="31"/>
      <c r="O153" s="31"/>
      <c r="P153" s="31"/>
      <c r="Q153" s="31"/>
      <c r="R153" s="31">
        <v>808</v>
      </c>
      <c r="S153" s="31" t="s">
        <v>196</v>
      </c>
      <c r="T153" s="31" t="s">
        <v>197</v>
      </c>
      <c r="U153" s="31" t="s">
        <v>200</v>
      </c>
      <c r="V153" s="31">
        <v>111</v>
      </c>
      <c r="W153" s="32">
        <v>25093.4</v>
      </c>
      <c r="X153" s="32">
        <v>25093.4</v>
      </c>
      <c r="Y153" s="31">
        <v>0</v>
      </c>
      <c r="Z153" s="32">
        <v>21755</v>
      </c>
      <c r="AA153" s="32">
        <v>19307.599999999999</v>
      </c>
      <c r="AB153" s="33">
        <v>2447.4</v>
      </c>
      <c r="AC153" s="30" t="s">
        <v>199</v>
      </c>
    </row>
    <row r="154" spans="1:29" s="15" customFormat="1" ht="65.25" customHeight="1">
      <c r="A154" s="4" t="s">
        <v>376</v>
      </c>
      <c r="B154" s="29" t="s">
        <v>11</v>
      </c>
      <c r="C154" s="29" t="s">
        <v>39</v>
      </c>
      <c r="D154" s="29" t="s">
        <v>15</v>
      </c>
      <c r="E154" s="29" t="s">
        <v>13</v>
      </c>
      <c r="F154" s="29" t="s">
        <v>259</v>
      </c>
      <c r="G154" s="30">
        <v>2018</v>
      </c>
      <c r="H154" s="30">
        <v>2018</v>
      </c>
      <c r="I154" s="30" t="s">
        <v>260</v>
      </c>
      <c r="J154" s="31"/>
      <c r="K154" s="31"/>
      <c r="L154" s="31"/>
      <c r="M154" s="31"/>
      <c r="N154" s="31"/>
      <c r="O154" s="31"/>
      <c r="P154" s="31"/>
      <c r="Q154" s="31"/>
      <c r="R154" s="31">
        <v>808</v>
      </c>
      <c r="S154" s="31" t="s">
        <v>196</v>
      </c>
      <c r="T154" s="31" t="s">
        <v>197</v>
      </c>
      <c r="U154" s="31" t="s">
        <v>200</v>
      </c>
      <c r="V154" s="31">
        <v>119</v>
      </c>
      <c r="W154" s="32">
        <v>7747.4</v>
      </c>
      <c r="X154" s="32">
        <v>7747.4</v>
      </c>
      <c r="Y154" s="31">
        <v>0</v>
      </c>
      <c r="Z154" s="32">
        <v>7251</v>
      </c>
      <c r="AA154" s="32">
        <v>6414</v>
      </c>
      <c r="AB154" s="33">
        <v>837</v>
      </c>
      <c r="AC154" s="30" t="s">
        <v>199</v>
      </c>
    </row>
    <row r="155" spans="1:29" s="15" customFormat="1" ht="65.25" customHeight="1">
      <c r="A155" s="4" t="s">
        <v>377</v>
      </c>
      <c r="B155" s="29" t="s">
        <v>11</v>
      </c>
      <c r="C155" s="29" t="s">
        <v>39</v>
      </c>
      <c r="D155" s="29" t="s">
        <v>15</v>
      </c>
      <c r="E155" s="29" t="s">
        <v>13</v>
      </c>
      <c r="F155" s="29" t="s">
        <v>259</v>
      </c>
      <c r="G155" s="30">
        <v>2018</v>
      </c>
      <c r="H155" s="30">
        <v>2018</v>
      </c>
      <c r="I155" s="30" t="s">
        <v>260</v>
      </c>
      <c r="J155" s="31"/>
      <c r="K155" s="31"/>
      <c r="L155" s="31"/>
      <c r="M155" s="31"/>
      <c r="N155" s="31"/>
      <c r="O155" s="31"/>
      <c r="P155" s="31"/>
      <c r="Q155" s="31"/>
      <c r="R155" s="31">
        <v>808</v>
      </c>
      <c r="S155" s="31" t="s">
        <v>196</v>
      </c>
      <c r="T155" s="31" t="s">
        <v>197</v>
      </c>
      <c r="U155" s="31" t="s">
        <v>201</v>
      </c>
      <c r="V155" s="31">
        <v>111</v>
      </c>
      <c r="W155" s="32">
        <v>19586.5</v>
      </c>
      <c r="X155" s="32">
        <v>19586.5</v>
      </c>
      <c r="Y155" s="31">
        <v>0</v>
      </c>
      <c r="Z155" s="32">
        <v>1577.9</v>
      </c>
      <c r="AA155" s="32">
        <v>1302.5999999999999</v>
      </c>
      <c r="AB155" s="33">
        <v>275.2</v>
      </c>
      <c r="AC155" s="30" t="s">
        <v>199</v>
      </c>
    </row>
    <row r="156" spans="1:29" s="15" customFormat="1" ht="69" customHeight="1">
      <c r="A156" s="4" t="s">
        <v>378</v>
      </c>
      <c r="B156" s="29" t="s">
        <v>11</v>
      </c>
      <c r="C156" s="29" t="s">
        <v>39</v>
      </c>
      <c r="D156" s="29" t="s">
        <v>15</v>
      </c>
      <c r="E156" s="29" t="s">
        <v>13</v>
      </c>
      <c r="F156" s="29" t="s">
        <v>259</v>
      </c>
      <c r="G156" s="30">
        <v>2018</v>
      </c>
      <c r="H156" s="30">
        <v>2018</v>
      </c>
      <c r="I156" s="30" t="s">
        <v>260</v>
      </c>
      <c r="J156" s="31"/>
      <c r="K156" s="31"/>
      <c r="L156" s="31"/>
      <c r="M156" s="31"/>
      <c r="N156" s="31"/>
      <c r="O156" s="31"/>
      <c r="P156" s="31"/>
      <c r="Q156" s="31"/>
      <c r="R156" s="31">
        <v>808</v>
      </c>
      <c r="S156" s="31" t="s">
        <v>196</v>
      </c>
      <c r="T156" s="31" t="s">
        <v>197</v>
      </c>
      <c r="U156" s="31" t="s">
        <v>201</v>
      </c>
      <c r="V156" s="31">
        <v>119</v>
      </c>
      <c r="W156" s="32">
        <v>8529.2999999999993</v>
      </c>
      <c r="X156" s="32">
        <v>8529.2999999999993</v>
      </c>
      <c r="Y156" s="31">
        <v>0</v>
      </c>
      <c r="Z156" s="32">
        <v>481.5</v>
      </c>
      <c r="AA156" s="32">
        <v>426.7</v>
      </c>
      <c r="AB156" s="33">
        <v>54.8</v>
      </c>
      <c r="AC156" s="30" t="s">
        <v>199</v>
      </c>
    </row>
    <row r="157" spans="1:29" s="15" customFormat="1" ht="67.5" customHeight="1">
      <c r="A157" s="4" t="s">
        <v>379</v>
      </c>
      <c r="B157" s="29" t="s">
        <v>11</v>
      </c>
      <c r="C157" s="29" t="s">
        <v>39</v>
      </c>
      <c r="D157" s="29" t="s">
        <v>15</v>
      </c>
      <c r="E157" s="29" t="s">
        <v>13</v>
      </c>
      <c r="F157" s="29" t="s">
        <v>259</v>
      </c>
      <c r="G157" s="30">
        <v>2018</v>
      </c>
      <c r="H157" s="30">
        <v>2018</v>
      </c>
      <c r="I157" s="30" t="s">
        <v>260</v>
      </c>
      <c r="J157" s="31"/>
      <c r="K157" s="31"/>
      <c r="L157" s="31"/>
      <c r="M157" s="31"/>
      <c r="N157" s="31"/>
      <c r="O157" s="31"/>
      <c r="P157" s="31"/>
      <c r="Q157" s="31"/>
      <c r="R157" s="31">
        <v>808</v>
      </c>
      <c r="S157" s="31" t="s">
        <v>196</v>
      </c>
      <c r="T157" s="31" t="s">
        <v>197</v>
      </c>
      <c r="U157" s="31" t="s">
        <v>202</v>
      </c>
      <c r="V157" s="31">
        <v>111</v>
      </c>
      <c r="W157" s="32">
        <v>1272.3</v>
      </c>
      <c r="X157" s="32">
        <v>1272.3</v>
      </c>
      <c r="Y157" s="31">
        <v>0</v>
      </c>
      <c r="Z157" s="32">
        <v>16.399999999999999</v>
      </c>
      <c r="AA157" s="32">
        <v>16.399999999999999</v>
      </c>
      <c r="AB157" s="33">
        <v>0</v>
      </c>
      <c r="AC157" s="30" t="s">
        <v>199</v>
      </c>
    </row>
    <row r="158" spans="1:29" s="15" customFormat="1" ht="60.75" customHeight="1">
      <c r="A158" s="4" t="s">
        <v>380</v>
      </c>
      <c r="B158" s="29" t="s">
        <v>11</v>
      </c>
      <c r="C158" s="29" t="s">
        <v>39</v>
      </c>
      <c r="D158" s="29" t="s">
        <v>15</v>
      </c>
      <c r="E158" s="29" t="s">
        <v>13</v>
      </c>
      <c r="F158" s="29" t="s">
        <v>259</v>
      </c>
      <c r="G158" s="30">
        <v>2018</v>
      </c>
      <c r="H158" s="30">
        <v>2018</v>
      </c>
      <c r="I158" s="30" t="s">
        <v>260</v>
      </c>
      <c r="J158" s="31"/>
      <c r="K158" s="31"/>
      <c r="L158" s="31"/>
      <c r="M158" s="31"/>
      <c r="N158" s="31"/>
      <c r="O158" s="31"/>
      <c r="P158" s="31"/>
      <c r="Q158" s="31"/>
      <c r="R158" s="31">
        <v>808</v>
      </c>
      <c r="S158" s="31" t="s">
        <v>196</v>
      </c>
      <c r="T158" s="31" t="s">
        <v>197</v>
      </c>
      <c r="U158" s="31" t="s">
        <v>202</v>
      </c>
      <c r="V158" s="31">
        <v>119</v>
      </c>
      <c r="W158" s="32">
        <v>378.2</v>
      </c>
      <c r="X158" s="32">
        <v>378.2</v>
      </c>
      <c r="Y158" s="31">
        <v>0</v>
      </c>
      <c r="Z158" s="32">
        <v>0</v>
      </c>
      <c r="AA158" s="32">
        <v>0</v>
      </c>
      <c r="AB158" s="33">
        <v>0</v>
      </c>
      <c r="AC158" s="30" t="s">
        <v>199</v>
      </c>
    </row>
    <row r="159" spans="1:29" s="15" customFormat="1" ht="69" customHeight="1">
      <c r="A159" s="4" t="s">
        <v>381</v>
      </c>
      <c r="B159" s="29" t="s">
        <v>11</v>
      </c>
      <c r="C159" s="29" t="s">
        <v>39</v>
      </c>
      <c r="D159" s="29" t="s">
        <v>15</v>
      </c>
      <c r="E159" s="29" t="s">
        <v>13</v>
      </c>
      <c r="F159" s="29" t="s">
        <v>259</v>
      </c>
      <c r="G159" s="30">
        <v>2018</v>
      </c>
      <c r="H159" s="30">
        <v>2018</v>
      </c>
      <c r="I159" s="30" t="s">
        <v>260</v>
      </c>
      <c r="J159" s="31"/>
      <c r="K159" s="31"/>
      <c r="L159" s="31"/>
      <c r="M159" s="31"/>
      <c r="N159" s="31"/>
      <c r="O159" s="31"/>
      <c r="P159" s="31"/>
      <c r="Q159" s="31"/>
      <c r="R159" s="31">
        <v>808</v>
      </c>
      <c r="S159" s="31" t="s">
        <v>196</v>
      </c>
      <c r="T159" s="31" t="s">
        <v>197</v>
      </c>
      <c r="U159" s="31" t="s">
        <v>203</v>
      </c>
      <c r="V159" s="31">
        <v>111</v>
      </c>
      <c r="W159" s="32">
        <v>3137.4</v>
      </c>
      <c r="X159" s="32">
        <v>3137.4</v>
      </c>
      <c r="Y159" s="31">
        <v>0</v>
      </c>
      <c r="Z159" s="32">
        <v>23</v>
      </c>
      <c r="AA159" s="32">
        <v>6.3</v>
      </c>
      <c r="AB159" s="33">
        <v>16.7</v>
      </c>
      <c r="AC159" s="30" t="s">
        <v>199</v>
      </c>
    </row>
    <row r="160" spans="1:29" s="15" customFormat="1" ht="64.5" customHeight="1">
      <c r="A160" s="4" t="s">
        <v>382</v>
      </c>
      <c r="B160" s="29" t="s">
        <v>11</v>
      </c>
      <c r="C160" s="29" t="s">
        <v>39</v>
      </c>
      <c r="D160" s="29" t="s">
        <v>15</v>
      </c>
      <c r="E160" s="29" t="s">
        <v>13</v>
      </c>
      <c r="F160" s="29" t="s">
        <v>259</v>
      </c>
      <c r="G160" s="30">
        <v>2018</v>
      </c>
      <c r="H160" s="30">
        <v>2018</v>
      </c>
      <c r="I160" s="30" t="s">
        <v>260</v>
      </c>
      <c r="J160" s="31"/>
      <c r="K160" s="31"/>
      <c r="L160" s="31"/>
      <c r="M160" s="31"/>
      <c r="N160" s="31"/>
      <c r="O160" s="31"/>
      <c r="P160" s="31"/>
      <c r="Q160" s="31"/>
      <c r="R160" s="31">
        <v>808</v>
      </c>
      <c r="S160" s="31" t="s">
        <v>196</v>
      </c>
      <c r="T160" s="31" t="s">
        <v>197</v>
      </c>
      <c r="U160" s="31" t="s">
        <v>203</v>
      </c>
      <c r="V160" s="31">
        <v>119</v>
      </c>
      <c r="W160" s="32">
        <v>972</v>
      </c>
      <c r="X160" s="32">
        <v>972</v>
      </c>
      <c r="Y160" s="31">
        <v>0</v>
      </c>
      <c r="Z160" s="32">
        <v>36.5</v>
      </c>
      <c r="AA160" s="32">
        <v>1.9</v>
      </c>
      <c r="AB160" s="33">
        <v>34.6</v>
      </c>
      <c r="AC160" s="30" t="s">
        <v>199</v>
      </c>
    </row>
    <row r="161" spans="1:29" s="15" customFormat="1" ht="60.75" customHeight="1">
      <c r="A161" s="4" t="s">
        <v>383</v>
      </c>
      <c r="B161" s="29" t="s">
        <v>11</v>
      </c>
      <c r="C161" s="29" t="s">
        <v>39</v>
      </c>
      <c r="D161" s="29" t="s">
        <v>15</v>
      </c>
      <c r="E161" s="29" t="s">
        <v>13</v>
      </c>
      <c r="F161" s="29" t="s">
        <v>259</v>
      </c>
      <c r="G161" s="30">
        <v>2018</v>
      </c>
      <c r="H161" s="30">
        <v>2018</v>
      </c>
      <c r="I161" s="30" t="s">
        <v>260</v>
      </c>
      <c r="J161" s="31"/>
      <c r="K161" s="31"/>
      <c r="L161" s="31"/>
      <c r="M161" s="31"/>
      <c r="N161" s="31"/>
      <c r="O161" s="31"/>
      <c r="P161" s="31"/>
      <c r="Q161" s="31"/>
      <c r="R161" s="31">
        <v>808</v>
      </c>
      <c r="S161" s="31" t="s">
        <v>196</v>
      </c>
      <c r="T161" s="31" t="s">
        <v>197</v>
      </c>
      <c r="U161" s="31" t="s">
        <v>204</v>
      </c>
      <c r="V161" s="31">
        <v>111</v>
      </c>
      <c r="W161" s="32">
        <v>29700.6</v>
      </c>
      <c r="X161" s="32">
        <v>29700.6</v>
      </c>
      <c r="Y161" s="31">
        <v>0</v>
      </c>
      <c r="Z161" s="32">
        <v>257</v>
      </c>
      <c r="AA161" s="32">
        <v>252.2</v>
      </c>
      <c r="AB161" s="33">
        <v>4.8</v>
      </c>
      <c r="AC161" s="30" t="s">
        <v>199</v>
      </c>
    </row>
    <row r="162" spans="1:29" s="15" customFormat="1" ht="45.75" customHeight="1">
      <c r="A162" s="4" t="s">
        <v>384</v>
      </c>
      <c r="B162" s="29" t="s">
        <v>11</v>
      </c>
      <c r="C162" s="29" t="s">
        <v>39</v>
      </c>
      <c r="D162" s="29" t="s">
        <v>15</v>
      </c>
      <c r="E162" s="29" t="s">
        <v>13</v>
      </c>
      <c r="F162" s="29" t="s">
        <v>259</v>
      </c>
      <c r="G162" s="30">
        <v>2018</v>
      </c>
      <c r="H162" s="30">
        <v>2018</v>
      </c>
      <c r="I162" s="30" t="s">
        <v>260</v>
      </c>
      <c r="J162" s="31"/>
      <c r="K162" s="31"/>
      <c r="L162" s="31"/>
      <c r="M162" s="31"/>
      <c r="N162" s="31"/>
      <c r="O162" s="31"/>
      <c r="P162" s="31"/>
      <c r="Q162" s="31"/>
      <c r="R162" s="31">
        <v>808</v>
      </c>
      <c r="S162" s="31" t="s">
        <v>196</v>
      </c>
      <c r="T162" s="31" t="s">
        <v>197</v>
      </c>
      <c r="U162" s="31" t="s">
        <v>204</v>
      </c>
      <c r="V162" s="31">
        <v>119</v>
      </c>
      <c r="W162" s="32">
        <v>12495.7</v>
      </c>
      <c r="X162" s="32">
        <v>12495.7</v>
      </c>
      <c r="Y162" s="31">
        <v>0</v>
      </c>
      <c r="Z162" s="32">
        <v>51.5</v>
      </c>
      <c r="AA162" s="32">
        <v>51.5</v>
      </c>
      <c r="AB162" s="33">
        <v>0</v>
      </c>
      <c r="AC162" s="30" t="s">
        <v>199</v>
      </c>
    </row>
    <row r="163" spans="1:29" s="15" customFormat="1" ht="65.25" customHeight="1">
      <c r="A163" s="4" t="s">
        <v>385</v>
      </c>
      <c r="B163" s="29" t="s">
        <v>11</v>
      </c>
      <c r="C163" s="29" t="s">
        <v>39</v>
      </c>
      <c r="D163" s="29" t="s">
        <v>15</v>
      </c>
      <c r="E163" s="29" t="s">
        <v>13</v>
      </c>
      <c r="F163" s="29" t="s">
        <v>259</v>
      </c>
      <c r="G163" s="30">
        <v>2018</v>
      </c>
      <c r="H163" s="30">
        <v>2018</v>
      </c>
      <c r="I163" s="30" t="s">
        <v>260</v>
      </c>
      <c r="J163" s="31"/>
      <c r="K163" s="31"/>
      <c r="L163" s="31"/>
      <c r="M163" s="31"/>
      <c r="N163" s="31"/>
      <c r="O163" s="31"/>
      <c r="P163" s="31"/>
      <c r="Q163" s="31"/>
      <c r="R163" s="31">
        <v>808</v>
      </c>
      <c r="S163" s="31" t="s">
        <v>196</v>
      </c>
      <c r="T163" s="31" t="s">
        <v>197</v>
      </c>
      <c r="U163" s="31" t="s">
        <v>205</v>
      </c>
      <c r="V163" s="31">
        <v>111</v>
      </c>
      <c r="W163" s="32">
        <v>3688.4</v>
      </c>
      <c r="X163" s="32">
        <v>3688.4</v>
      </c>
      <c r="Y163" s="31">
        <v>0</v>
      </c>
      <c r="Z163" s="32">
        <v>8.6999999999999993</v>
      </c>
      <c r="AA163" s="32">
        <v>8.6</v>
      </c>
      <c r="AB163" s="33">
        <v>0</v>
      </c>
      <c r="AC163" s="30" t="s">
        <v>199</v>
      </c>
    </row>
    <row r="164" spans="1:29" s="15" customFormat="1" ht="61.5" customHeight="1">
      <c r="A164" s="4" t="s">
        <v>386</v>
      </c>
      <c r="B164" s="29" t="s">
        <v>11</v>
      </c>
      <c r="C164" s="29" t="s">
        <v>39</v>
      </c>
      <c r="D164" s="29" t="s">
        <v>15</v>
      </c>
      <c r="E164" s="29" t="s">
        <v>13</v>
      </c>
      <c r="F164" s="29" t="s">
        <v>259</v>
      </c>
      <c r="G164" s="30">
        <v>2018</v>
      </c>
      <c r="H164" s="30">
        <v>2018</v>
      </c>
      <c r="I164" s="30" t="s">
        <v>260</v>
      </c>
      <c r="J164" s="31"/>
      <c r="K164" s="31"/>
      <c r="L164" s="31"/>
      <c r="M164" s="31"/>
      <c r="N164" s="31"/>
      <c r="O164" s="31"/>
      <c r="P164" s="31"/>
      <c r="Q164" s="31"/>
      <c r="R164" s="31">
        <v>808</v>
      </c>
      <c r="S164" s="31" t="s">
        <v>196</v>
      </c>
      <c r="T164" s="31" t="s">
        <v>197</v>
      </c>
      <c r="U164" s="31" t="s">
        <v>205</v>
      </c>
      <c r="V164" s="31">
        <v>119</v>
      </c>
      <c r="W164" s="32">
        <v>1209</v>
      </c>
      <c r="X164" s="32">
        <v>1209</v>
      </c>
      <c r="Y164" s="31">
        <v>0</v>
      </c>
      <c r="Z164" s="32">
        <v>0.6</v>
      </c>
      <c r="AA164" s="32">
        <v>0.6</v>
      </c>
      <c r="AB164" s="33">
        <v>0</v>
      </c>
      <c r="AC164" s="30" t="s">
        <v>199</v>
      </c>
    </row>
    <row r="165" spans="1:29" s="15" customFormat="1" ht="64.5" customHeight="1">
      <c r="A165" s="4" t="s">
        <v>387</v>
      </c>
      <c r="B165" s="29" t="s">
        <v>11</v>
      </c>
      <c r="C165" s="29" t="s">
        <v>39</v>
      </c>
      <c r="D165" s="29" t="s">
        <v>15</v>
      </c>
      <c r="E165" s="29" t="s">
        <v>13</v>
      </c>
      <c r="F165" s="29" t="s">
        <v>259</v>
      </c>
      <c r="G165" s="30">
        <v>2018</v>
      </c>
      <c r="H165" s="30">
        <v>2018</v>
      </c>
      <c r="I165" s="30" t="s">
        <v>260</v>
      </c>
      <c r="J165" s="31"/>
      <c r="K165" s="31"/>
      <c r="L165" s="31"/>
      <c r="M165" s="31"/>
      <c r="N165" s="31"/>
      <c r="O165" s="31"/>
      <c r="P165" s="31"/>
      <c r="Q165" s="31"/>
      <c r="R165" s="31">
        <v>808</v>
      </c>
      <c r="S165" s="31" t="s">
        <v>196</v>
      </c>
      <c r="T165" s="31" t="s">
        <v>197</v>
      </c>
      <c r="U165" s="31" t="s">
        <v>206</v>
      </c>
      <c r="V165" s="31">
        <v>111</v>
      </c>
      <c r="W165" s="32">
        <v>2999</v>
      </c>
      <c r="X165" s="32">
        <v>2999</v>
      </c>
      <c r="Y165" s="31">
        <v>0</v>
      </c>
      <c r="Z165" s="32">
        <v>1</v>
      </c>
      <c r="AA165" s="32">
        <v>1</v>
      </c>
      <c r="AB165" s="33">
        <v>0</v>
      </c>
      <c r="AC165" s="30" t="s">
        <v>199</v>
      </c>
    </row>
    <row r="166" spans="1:29" s="15" customFormat="1" ht="66" customHeight="1">
      <c r="A166" s="4" t="s">
        <v>388</v>
      </c>
      <c r="B166" s="29" t="s">
        <v>11</v>
      </c>
      <c r="C166" s="29" t="s">
        <v>39</v>
      </c>
      <c r="D166" s="29" t="s">
        <v>15</v>
      </c>
      <c r="E166" s="29" t="s">
        <v>13</v>
      </c>
      <c r="F166" s="29" t="s">
        <v>259</v>
      </c>
      <c r="G166" s="30">
        <v>2018</v>
      </c>
      <c r="H166" s="30">
        <v>2018</v>
      </c>
      <c r="I166" s="30" t="s">
        <v>260</v>
      </c>
      <c r="J166" s="31"/>
      <c r="K166" s="31"/>
      <c r="L166" s="31"/>
      <c r="M166" s="31"/>
      <c r="N166" s="31"/>
      <c r="O166" s="31"/>
      <c r="P166" s="31"/>
      <c r="Q166" s="31"/>
      <c r="R166" s="31">
        <v>808</v>
      </c>
      <c r="S166" s="31" t="s">
        <v>196</v>
      </c>
      <c r="T166" s="31" t="s">
        <v>197</v>
      </c>
      <c r="U166" s="31" t="s">
        <v>206</v>
      </c>
      <c r="V166" s="31">
        <v>119</v>
      </c>
      <c r="W166" s="32">
        <v>1064.3</v>
      </c>
      <c r="X166" s="32">
        <v>1064.3</v>
      </c>
      <c r="Y166" s="31">
        <v>0</v>
      </c>
      <c r="Z166" s="32">
        <v>9.4</v>
      </c>
      <c r="AA166" s="32">
        <v>2.9</v>
      </c>
      <c r="AB166" s="33">
        <v>6.5</v>
      </c>
      <c r="AC166" s="30" t="s">
        <v>199</v>
      </c>
    </row>
    <row r="167" spans="1:29" s="15" customFormat="1" ht="63" customHeight="1">
      <c r="A167" s="4" t="s">
        <v>389</v>
      </c>
      <c r="B167" s="29" t="s">
        <v>11</v>
      </c>
      <c r="C167" s="29" t="s">
        <v>39</v>
      </c>
      <c r="D167" s="29" t="s">
        <v>15</v>
      </c>
      <c r="E167" s="29" t="s">
        <v>13</v>
      </c>
      <c r="F167" s="29" t="s">
        <v>259</v>
      </c>
      <c r="G167" s="30">
        <v>2018</v>
      </c>
      <c r="H167" s="30">
        <v>2018</v>
      </c>
      <c r="I167" s="30" t="s">
        <v>260</v>
      </c>
      <c r="J167" s="31"/>
      <c r="K167" s="31"/>
      <c r="L167" s="31"/>
      <c r="M167" s="31"/>
      <c r="N167" s="31"/>
      <c r="O167" s="31"/>
      <c r="P167" s="31"/>
      <c r="Q167" s="31"/>
      <c r="R167" s="31">
        <v>808</v>
      </c>
      <c r="S167" s="31" t="s">
        <v>196</v>
      </c>
      <c r="T167" s="31" t="s">
        <v>197</v>
      </c>
      <c r="U167" s="31" t="s">
        <v>207</v>
      </c>
      <c r="V167" s="31">
        <v>111</v>
      </c>
      <c r="W167" s="32">
        <v>0</v>
      </c>
      <c r="X167" s="32">
        <v>0</v>
      </c>
      <c r="Y167" s="31">
        <v>0</v>
      </c>
      <c r="Z167" s="32">
        <v>0</v>
      </c>
      <c r="AA167" s="32">
        <v>0</v>
      </c>
      <c r="AB167" s="33">
        <v>0</v>
      </c>
      <c r="AC167" s="30" t="s">
        <v>199</v>
      </c>
    </row>
    <row r="168" spans="1:29" s="15" customFormat="1" ht="70.5" customHeight="1">
      <c r="A168" s="4" t="s">
        <v>390</v>
      </c>
      <c r="B168" s="29" t="s">
        <v>11</v>
      </c>
      <c r="C168" s="29" t="s">
        <v>39</v>
      </c>
      <c r="D168" s="29" t="s">
        <v>15</v>
      </c>
      <c r="E168" s="29" t="s">
        <v>13</v>
      </c>
      <c r="F168" s="29" t="s">
        <v>259</v>
      </c>
      <c r="G168" s="30">
        <v>2018</v>
      </c>
      <c r="H168" s="30">
        <v>2018</v>
      </c>
      <c r="I168" s="30" t="s">
        <v>260</v>
      </c>
      <c r="J168" s="31"/>
      <c r="K168" s="31"/>
      <c r="L168" s="31"/>
      <c r="M168" s="31"/>
      <c r="N168" s="31"/>
      <c r="O168" s="31"/>
      <c r="P168" s="31"/>
      <c r="Q168" s="31"/>
      <c r="R168" s="31">
        <v>808</v>
      </c>
      <c r="S168" s="31" t="s">
        <v>196</v>
      </c>
      <c r="T168" s="31" t="s">
        <v>197</v>
      </c>
      <c r="U168" s="31" t="s">
        <v>207</v>
      </c>
      <c r="V168" s="31">
        <v>119</v>
      </c>
      <c r="W168" s="32">
        <v>0</v>
      </c>
      <c r="X168" s="32">
        <v>0</v>
      </c>
      <c r="Y168" s="31">
        <v>0</v>
      </c>
      <c r="Z168" s="32">
        <v>0</v>
      </c>
      <c r="AA168" s="32">
        <v>0</v>
      </c>
      <c r="AB168" s="33">
        <v>0</v>
      </c>
      <c r="AC168" s="30" t="s">
        <v>199</v>
      </c>
    </row>
    <row r="169" spans="1:29" s="15" customFormat="1" ht="66.75" customHeight="1">
      <c r="A169" s="4" t="s">
        <v>391</v>
      </c>
      <c r="B169" s="29" t="s">
        <v>11</v>
      </c>
      <c r="C169" s="29" t="s">
        <v>39</v>
      </c>
      <c r="D169" s="29" t="s">
        <v>15</v>
      </c>
      <c r="E169" s="29" t="s">
        <v>13</v>
      </c>
      <c r="F169" s="29" t="s">
        <v>259</v>
      </c>
      <c r="G169" s="30">
        <v>2018</v>
      </c>
      <c r="H169" s="30">
        <v>2018</v>
      </c>
      <c r="I169" s="30" t="s">
        <v>260</v>
      </c>
      <c r="J169" s="31"/>
      <c r="K169" s="31"/>
      <c r="L169" s="31"/>
      <c r="M169" s="31"/>
      <c r="N169" s="31"/>
      <c r="O169" s="31"/>
      <c r="P169" s="31"/>
      <c r="Q169" s="31"/>
      <c r="R169" s="31">
        <v>808</v>
      </c>
      <c r="S169" s="31" t="s">
        <v>196</v>
      </c>
      <c r="T169" s="31" t="s">
        <v>197</v>
      </c>
      <c r="U169" s="31" t="s">
        <v>208</v>
      </c>
      <c r="V169" s="31">
        <v>111</v>
      </c>
      <c r="W169" s="32">
        <v>0</v>
      </c>
      <c r="X169" s="32">
        <v>0</v>
      </c>
      <c r="Y169" s="31">
        <v>0</v>
      </c>
      <c r="Z169" s="32">
        <v>2167.1999999999998</v>
      </c>
      <c r="AA169" s="32">
        <v>1920.3</v>
      </c>
      <c r="AB169" s="33">
        <v>246.8</v>
      </c>
      <c r="AC169" s="30" t="s">
        <v>199</v>
      </c>
    </row>
    <row r="170" spans="1:29" s="15" customFormat="1" ht="75">
      <c r="A170" s="4" t="s">
        <v>392</v>
      </c>
      <c r="B170" s="29" t="s">
        <v>11</v>
      </c>
      <c r="C170" s="29" t="s">
        <v>39</v>
      </c>
      <c r="D170" s="29" t="s">
        <v>15</v>
      </c>
      <c r="E170" s="29" t="s">
        <v>13</v>
      </c>
      <c r="F170" s="29" t="s">
        <v>259</v>
      </c>
      <c r="G170" s="30">
        <v>2018</v>
      </c>
      <c r="H170" s="30">
        <v>2018</v>
      </c>
      <c r="I170" s="30" t="s">
        <v>260</v>
      </c>
      <c r="J170" s="31"/>
      <c r="K170" s="31"/>
      <c r="L170" s="31"/>
      <c r="M170" s="31"/>
      <c r="N170" s="31"/>
      <c r="O170" s="31"/>
      <c r="P170" s="31"/>
      <c r="Q170" s="31"/>
      <c r="R170" s="31">
        <v>808</v>
      </c>
      <c r="S170" s="31" t="s">
        <v>196</v>
      </c>
      <c r="T170" s="31" t="s">
        <v>197</v>
      </c>
      <c r="U170" s="31" t="s">
        <v>208</v>
      </c>
      <c r="V170" s="31">
        <v>119</v>
      </c>
      <c r="W170" s="32">
        <v>0</v>
      </c>
      <c r="X170" s="32">
        <v>0</v>
      </c>
      <c r="Y170" s="31">
        <v>0</v>
      </c>
      <c r="Z170" s="32">
        <v>612</v>
      </c>
      <c r="AA170" s="32">
        <v>519.5</v>
      </c>
      <c r="AB170" s="33">
        <v>92.5</v>
      </c>
      <c r="AC170" s="30" t="s">
        <v>199</v>
      </c>
    </row>
    <row r="171" spans="1:29" s="15" customFormat="1" ht="90">
      <c r="A171" s="4" t="s">
        <v>393</v>
      </c>
      <c r="B171" s="29" t="s">
        <v>11</v>
      </c>
      <c r="C171" s="29" t="s">
        <v>39</v>
      </c>
      <c r="D171" s="29" t="s">
        <v>15</v>
      </c>
      <c r="E171" s="29" t="s">
        <v>13</v>
      </c>
      <c r="F171" s="29" t="s">
        <v>267</v>
      </c>
      <c r="G171" s="30">
        <v>2018</v>
      </c>
      <c r="H171" s="30">
        <v>2018</v>
      </c>
      <c r="I171" s="30" t="s">
        <v>301</v>
      </c>
      <c r="J171" s="31"/>
      <c r="K171" s="31"/>
      <c r="L171" s="31"/>
      <c r="M171" s="31"/>
      <c r="N171" s="31"/>
      <c r="O171" s="31"/>
      <c r="P171" s="31"/>
      <c r="Q171" s="31"/>
      <c r="R171" s="31">
        <v>808</v>
      </c>
      <c r="S171" s="31" t="s">
        <v>196</v>
      </c>
      <c r="T171" s="31" t="s">
        <v>197</v>
      </c>
      <c r="U171" s="31" t="s">
        <v>198</v>
      </c>
      <c r="V171" s="31">
        <v>111</v>
      </c>
      <c r="W171" s="32">
        <v>79008.353000000003</v>
      </c>
      <c r="X171" s="32">
        <f>W171</f>
        <v>79008.353000000003</v>
      </c>
      <c r="Y171" s="32">
        <f>SUM(W171-X171)</f>
        <v>0</v>
      </c>
      <c r="Z171" s="32">
        <v>22276.956999999999</v>
      </c>
      <c r="AA171" s="32">
        <v>19401.508000000002</v>
      </c>
      <c r="AB171" s="33">
        <f>Z171-AA171</f>
        <v>2875.4489999999969</v>
      </c>
      <c r="AC171" s="30" t="s">
        <v>239</v>
      </c>
    </row>
    <row r="172" spans="1:29" s="15" customFormat="1" ht="90">
      <c r="A172" s="4" t="s">
        <v>394</v>
      </c>
      <c r="B172" s="29" t="s">
        <v>11</v>
      </c>
      <c r="C172" s="29" t="s">
        <v>39</v>
      </c>
      <c r="D172" s="29" t="s">
        <v>15</v>
      </c>
      <c r="E172" s="29" t="s">
        <v>13</v>
      </c>
      <c r="F172" s="29" t="str">
        <f>F171</f>
        <v xml:space="preserve">*-За 12 месяцев 2018 г. заработная плата составила 32 017,46 руб.,т.е. 102,04 % от прогнозной среднемесячной зарплаты по ПСЭР области - 31 378,00 руб. </v>
      </c>
      <c r="G172" s="30">
        <v>2018</v>
      </c>
      <c r="H172" s="30">
        <f>H171</f>
        <v>2018</v>
      </c>
      <c r="I172" s="30" t="str">
        <f>I171</f>
        <v xml:space="preserve"> 2018 г.</v>
      </c>
      <c r="J172" s="31"/>
      <c r="K172" s="31"/>
      <c r="L172" s="31"/>
      <c r="M172" s="31"/>
      <c r="N172" s="31"/>
      <c r="O172" s="31"/>
      <c r="P172" s="31"/>
      <c r="Q172" s="31"/>
      <c r="R172" s="31">
        <v>808</v>
      </c>
      <c r="S172" s="31" t="s">
        <v>196</v>
      </c>
      <c r="T172" s="31" t="s">
        <v>197</v>
      </c>
      <c r="U172" s="31" t="s">
        <v>198</v>
      </c>
      <c r="V172" s="31">
        <v>119</v>
      </c>
      <c r="W172" s="32">
        <v>25029.34</v>
      </c>
      <c r="X172" s="32">
        <f t="shared" ref="X172:X190" si="23">W172</f>
        <v>25029.34</v>
      </c>
      <c r="Y172" s="31">
        <f t="shared" ref="Y172:Y188" si="24">SUM(W172-X172)</f>
        <v>0</v>
      </c>
      <c r="Z172" s="32">
        <v>7605.5889999999999</v>
      </c>
      <c r="AA172" s="32">
        <v>6703.9340000000002</v>
      </c>
      <c r="AB172" s="33">
        <f t="shared" ref="AB172:AB190" si="25">Z172-AA172</f>
        <v>901.65499999999975</v>
      </c>
      <c r="AC172" s="30" t="str">
        <f>AC171</f>
        <v xml:space="preserve"> Отклонение за счет внебюджетных источников- в связи с отсутствием реального поступления финансовых средств </v>
      </c>
    </row>
    <row r="173" spans="1:29" s="15" customFormat="1" ht="90">
      <c r="A173" s="4" t="s">
        <v>395</v>
      </c>
      <c r="B173" s="29" t="s">
        <v>11</v>
      </c>
      <c r="C173" s="29" t="s">
        <v>39</v>
      </c>
      <c r="D173" s="29" t="s">
        <v>15</v>
      </c>
      <c r="E173" s="29" t="s">
        <v>13</v>
      </c>
      <c r="F173" s="29" t="str">
        <f t="shared" ref="F173:F190" si="26">F172</f>
        <v xml:space="preserve">*-За 12 месяцев 2018 г. заработная плата составила 32 017,46 руб.,т.е. 102,04 % от прогнозной среднемесячной зарплаты по ПСЭР области - 31 378,00 руб. </v>
      </c>
      <c r="G173" s="30">
        <v>2018</v>
      </c>
      <c r="H173" s="30">
        <f t="shared" ref="H173:I188" si="27">H172</f>
        <v>2018</v>
      </c>
      <c r="I173" s="30" t="str">
        <f>I172</f>
        <v xml:space="preserve"> 2018 г.</v>
      </c>
      <c r="J173" s="31"/>
      <c r="K173" s="31"/>
      <c r="L173" s="31"/>
      <c r="M173" s="31"/>
      <c r="N173" s="31"/>
      <c r="O173" s="31"/>
      <c r="P173" s="31"/>
      <c r="Q173" s="31"/>
      <c r="R173" s="31">
        <v>808</v>
      </c>
      <c r="S173" s="31" t="s">
        <v>196</v>
      </c>
      <c r="T173" s="31" t="s">
        <v>197</v>
      </c>
      <c r="U173" s="31" t="s">
        <v>200</v>
      </c>
      <c r="V173" s="31">
        <v>111</v>
      </c>
      <c r="W173" s="32">
        <v>31319.179</v>
      </c>
      <c r="X173" s="32">
        <f t="shared" si="23"/>
        <v>31319.179</v>
      </c>
      <c r="Y173" s="31">
        <f t="shared" si="24"/>
        <v>0</v>
      </c>
      <c r="Z173" s="32">
        <v>30708.511999999999</v>
      </c>
      <c r="AA173" s="32">
        <v>26939.436000000002</v>
      </c>
      <c r="AB173" s="33">
        <f t="shared" si="25"/>
        <v>3769.0759999999973</v>
      </c>
      <c r="AC173" s="30" t="str">
        <f t="shared" ref="AC173:AC185" si="28">AC172</f>
        <v xml:space="preserve"> Отклонение за счет внебюджетных источников- в связи с отсутствием реального поступления финансовых средств </v>
      </c>
    </row>
    <row r="174" spans="1:29" s="15" customFormat="1" ht="90">
      <c r="A174" s="4" t="s">
        <v>396</v>
      </c>
      <c r="B174" s="29" t="s">
        <v>11</v>
      </c>
      <c r="C174" s="29" t="s">
        <v>39</v>
      </c>
      <c r="D174" s="29" t="s">
        <v>15</v>
      </c>
      <c r="E174" s="29" t="s">
        <v>13</v>
      </c>
      <c r="F174"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4" s="30">
        <v>2018</v>
      </c>
      <c r="H174" s="30">
        <f t="shared" si="27"/>
        <v>2018</v>
      </c>
      <c r="I174" s="30" t="str">
        <f t="shared" si="27"/>
        <v xml:space="preserve"> 2018 г.</v>
      </c>
      <c r="J174" s="31"/>
      <c r="K174" s="31"/>
      <c r="L174" s="31"/>
      <c r="M174" s="31"/>
      <c r="N174" s="31"/>
      <c r="O174" s="31"/>
      <c r="P174" s="31"/>
      <c r="Q174" s="31"/>
      <c r="R174" s="31">
        <v>808</v>
      </c>
      <c r="S174" s="31" t="s">
        <v>196</v>
      </c>
      <c r="T174" s="31" t="s">
        <v>197</v>
      </c>
      <c r="U174" s="31" t="s">
        <v>200</v>
      </c>
      <c r="V174" s="31">
        <v>119</v>
      </c>
      <c r="W174" s="32">
        <v>9330.598</v>
      </c>
      <c r="X174" s="32">
        <f t="shared" si="23"/>
        <v>9330.598</v>
      </c>
      <c r="Y174" s="31">
        <f t="shared" si="24"/>
        <v>0</v>
      </c>
      <c r="Z174" s="32">
        <v>9913.86</v>
      </c>
      <c r="AA174" s="32">
        <v>9091.1769999999997</v>
      </c>
      <c r="AB174" s="33">
        <f t="shared" si="25"/>
        <v>822.6830000000009</v>
      </c>
      <c r="AC174" s="30" t="str">
        <f t="shared" si="28"/>
        <v xml:space="preserve"> Отклонение за счет внебюджетных источников- в связи с отсутствием реального поступления финансовых средств </v>
      </c>
    </row>
    <row r="175" spans="1:29" s="15" customFormat="1" ht="90">
      <c r="A175" s="4" t="s">
        <v>397</v>
      </c>
      <c r="B175" s="29" t="s">
        <v>11</v>
      </c>
      <c r="C175" s="29" t="s">
        <v>39</v>
      </c>
      <c r="D175" s="29" t="s">
        <v>15</v>
      </c>
      <c r="E175" s="29" t="s">
        <v>13</v>
      </c>
      <c r="F175"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5" s="30">
        <v>2018</v>
      </c>
      <c r="H175" s="30">
        <f t="shared" si="27"/>
        <v>2018</v>
      </c>
      <c r="I175" s="30" t="str">
        <f t="shared" si="27"/>
        <v xml:space="preserve"> 2018 г.</v>
      </c>
      <c r="J175" s="31"/>
      <c r="K175" s="31"/>
      <c r="L175" s="31"/>
      <c r="M175" s="31"/>
      <c r="N175" s="31"/>
      <c r="O175" s="31"/>
      <c r="P175" s="31"/>
      <c r="Q175" s="31"/>
      <c r="R175" s="31">
        <v>808</v>
      </c>
      <c r="S175" s="31" t="s">
        <v>196</v>
      </c>
      <c r="T175" s="31" t="s">
        <v>197</v>
      </c>
      <c r="U175" s="31" t="s">
        <v>201</v>
      </c>
      <c r="V175" s="31">
        <v>111</v>
      </c>
      <c r="W175" s="32">
        <v>20770.499</v>
      </c>
      <c r="X175" s="32">
        <f t="shared" si="23"/>
        <v>20770.499</v>
      </c>
      <c r="Y175" s="31">
        <f t="shared" si="24"/>
        <v>0</v>
      </c>
      <c r="Z175" s="32">
        <v>4515.9549999999999</v>
      </c>
      <c r="AA175" s="32">
        <v>1797.806</v>
      </c>
      <c r="AB175" s="33">
        <f t="shared" si="25"/>
        <v>2718.1489999999999</v>
      </c>
      <c r="AC175" s="30" t="str">
        <f t="shared" si="28"/>
        <v xml:space="preserve"> Отклонение за счет внебюджетных источников- в связи с отсутствием реального поступления финансовых средств </v>
      </c>
    </row>
    <row r="176" spans="1:29" s="15" customFormat="1" ht="90">
      <c r="A176" s="4" t="s">
        <v>398</v>
      </c>
      <c r="B176" s="29" t="s">
        <v>11</v>
      </c>
      <c r="C176" s="29" t="s">
        <v>39</v>
      </c>
      <c r="D176" s="29" t="s">
        <v>15</v>
      </c>
      <c r="E176" s="29" t="s">
        <v>13</v>
      </c>
      <c r="F176"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6" s="30">
        <v>2018</v>
      </c>
      <c r="H176" s="30">
        <f t="shared" si="27"/>
        <v>2018</v>
      </c>
      <c r="I176" s="30" t="str">
        <f t="shared" si="27"/>
        <v xml:space="preserve"> 2018 г.</v>
      </c>
      <c r="J176" s="31"/>
      <c r="K176" s="31"/>
      <c r="L176" s="31"/>
      <c r="M176" s="31"/>
      <c r="N176" s="31"/>
      <c r="O176" s="31"/>
      <c r="P176" s="31"/>
      <c r="Q176" s="31"/>
      <c r="R176" s="31">
        <v>808</v>
      </c>
      <c r="S176" s="31" t="s">
        <v>196</v>
      </c>
      <c r="T176" s="31" t="s">
        <v>197</v>
      </c>
      <c r="U176" s="31" t="s">
        <v>201</v>
      </c>
      <c r="V176" s="31">
        <v>119</v>
      </c>
      <c r="W176" s="32">
        <v>8896.3770000000004</v>
      </c>
      <c r="X176" s="32">
        <f t="shared" si="23"/>
        <v>8896.3770000000004</v>
      </c>
      <c r="Y176" s="31">
        <f t="shared" si="24"/>
        <v>0</v>
      </c>
      <c r="Z176" s="32">
        <v>1359.8050000000001</v>
      </c>
      <c r="AA176" s="32">
        <v>542.42899999999997</v>
      </c>
      <c r="AB176" s="33">
        <f t="shared" si="25"/>
        <v>817.37600000000009</v>
      </c>
      <c r="AC176" s="30" t="str">
        <f t="shared" si="28"/>
        <v xml:space="preserve"> Отклонение за счет внебюджетных источников- в связи с отсутствием реального поступления финансовых средств </v>
      </c>
    </row>
    <row r="177" spans="1:29" s="15" customFormat="1" ht="90">
      <c r="A177" s="4" t="s">
        <v>399</v>
      </c>
      <c r="B177" s="29" t="s">
        <v>11</v>
      </c>
      <c r="C177" s="29" t="s">
        <v>39</v>
      </c>
      <c r="D177" s="29" t="s">
        <v>15</v>
      </c>
      <c r="E177" s="29" t="s">
        <v>13</v>
      </c>
      <c r="F177"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7" s="30">
        <v>2018</v>
      </c>
      <c r="H177" s="30">
        <f t="shared" si="27"/>
        <v>2018</v>
      </c>
      <c r="I177" s="30" t="str">
        <f t="shared" si="27"/>
        <v xml:space="preserve"> 2018 г.</v>
      </c>
      <c r="J177" s="31"/>
      <c r="K177" s="31"/>
      <c r="L177" s="31"/>
      <c r="M177" s="31"/>
      <c r="N177" s="31"/>
      <c r="O177" s="31"/>
      <c r="P177" s="31"/>
      <c r="Q177" s="31"/>
      <c r="R177" s="31">
        <v>808</v>
      </c>
      <c r="S177" s="31" t="s">
        <v>196</v>
      </c>
      <c r="T177" s="31" t="s">
        <v>197</v>
      </c>
      <c r="U177" s="31" t="s">
        <v>202</v>
      </c>
      <c r="V177" s="31">
        <v>111</v>
      </c>
      <c r="W177" s="32">
        <v>1660.0820000000001</v>
      </c>
      <c r="X177" s="32">
        <f t="shared" si="23"/>
        <v>1660.0820000000001</v>
      </c>
      <c r="Y177" s="31">
        <f t="shared" si="24"/>
        <v>0</v>
      </c>
      <c r="Z177" s="32">
        <v>230.315</v>
      </c>
      <c r="AA177" s="32">
        <v>16.353000000000002</v>
      </c>
      <c r="AB177" s="33">
        <f t="shared" si="25"/>
        <v>213.96199999999999</v>
      </c>
      <c r="AC177" s="30" t="str">
        <f t="shared" si="28"/>
        <v xml:space="preserve"> Отклонение за счет внебюджетных источников- в связи с отсутствием реального поступления финансовых средств </v>
      </c>
    </row>
    <row r="178" spans="1:29" s="15" customFormat="1" ht="90">
      <c r="A178" s="4" t="s">
        <v>400</v>
      </c>
      <c r="B178" s="29" t="s">
        <v>11</v>
      </c>
      <c r="C178" s="29" t="s">
        <v>39</v>
      </c>
      <c r="D178" s="29" t="s">
        <v>15</v>
      </c>
      <c r="E178" s="29" t="s">
        <v>13</v>
      </c>
      <c r="F178"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8" s="30">
        <v>2018</v>
      </c>
      <c r="H178" s="30">
        <f t="shared" si="27"/>
        <v>2018</v>
      </c>
      <c r="I178" s="30" t="str">
        <f t="shared" si="27"/>
        <v xml:space="preserve"> 2018 г.</v>
      </c>
      <c r="J178" s="31"/>
      <c r="K178" s="31"/>
      <c r="L178" s="31"/>
      <c r="M178" s="31"/>
      <c r="N178" s="31"/>
      <c r="O178" s="31"/>
      <c r="P178" s="31"/>
      <c r="Q178" s="31"/>
      <c r="R178" s="31">
        <v>808</v>
      </c>
      <c r="S178" s="31" t="s">
        <v>196</v>
      </c>
      <c r="T178" s="31" t="s">
        <v>197</v>
      </c>
      <c r="U178" s="31" t="s">
        <v>202</v>
      </c>
      <c r="V178" s="31">
        <v>119</v>
      </c>
      <c r="W178" s="32">
        <v>434.3</v>
      </c>
      <c r="X178" s="32">
        <f t="shared" si="23"/>
        <v>434.3</v>
      </c>
      <c r="Y178" s="31">
        <f t="shared" si="24"/>
        <v>0</v>
      </c>
      <c r="Z178" s="32">
        <v>69.555000000000007</v>
      </c>
      <c r="AA178" s="32">
        <v>0</v>
      </c>
      <c r="AB178" s="33">
        <f t="shared" si="25"/>
        <v>69.555000000000007</v>
      </c>
      <c r="AC178" s="30" t="str">
        <f t="shared" si="28"/>
        <v xml:space="preserve"> Отклонение за счет внебюджетных источников- в связи с отсутствием реального поступления финансовых средств </v>
      </c>
    </row>
    <row r="179" spans="1:29" s="15" customFormat="1" ht="90">
      <c r="A179" s="4" t="s">
        <v>401</v>
      </c>
      <c r="B179" s="29" t="s">
        <v>11</v>
      </c>
      <c r="C179" s="29" t="s">
        <v>39</v>
      </c>
      <c r="D179" s="29" t="s">
        <v>15</v>
      </c>
      <c r="E179" s="29" t="s">
        <v>13</v>
      </c>
      <c r="F179"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9" s="30">
        <v>2018</v>
      </c>
      <c r="H179" s="30">
        <f t="shared" si="27"/>
        <v>2018</v>
      </c>
      <c r="I179" s="30" t="str">
        <f t="shared" si="27"/>
        <v xml:space="preserve"> 2018 г.</v>
      </c>
      <c r="J179" s="31"/>
      <c r="K179" s="31"/>
      <c r="L179" s="31"/>
      <c r="M179" s="31"/>
      <c r="N179" s="31"/>
      <c r="O179" s="31"/>
      <c r="P179" s="31"/>
      <c r="Q179" s="31"/>
      <c r="R179" s="31">
        <v>808</v>
      </c>
      <c r="S179" s="31" t="s">
        <v>196</v>
      </c>
      <c r="T179" s="31" t="s">
        <v>197</v>
      </c>
      <c r="U179" s="31" t="s">
        <v>203</v>
      </c>
      <c r="V179" s="31">
        <v>111</v>
      </c>
      <c r="W179" s="32">
        <v>3327.0639999999999</v>
      </c>
      <c r="X179" s="32">
        <f t="shared" si="23"/>
        <v>3327.0639999999999</v>
      </c>
      <c r="Y179" s="31">
        <f t="shared" si="24"/>
        <v>0</v>
      </c>
      <c r="Z179" s="32">
        <v>642.07600000000002</v>
      </c>
      <c r="AA179" s="32">
        <v>27.704000000000001</v>
      </c>
      <c r="AB179" s="33">
        <f t="shared" si="25"/>
        <v>614.37200000000007</v>
      </c>
      <c r="AC179" s="30" t="str">
        <f t="shared" si="28"/>
        <v xml:space="preserve"> Отклонение за счет внебюджетных источников- в связи с отсутствием реального поступления финансовых средств </v>
      </c>
    </row>
    <row r="180" spans="1:29" s="15" customFormat="1" ht="90">
      <c r="A180" s="4" t="s">
        <v>402</v>
      </c>
      <c r="B180" s="29" t="s">
        <v>11</v>
      </c>
      <c r="C180" s="29" t="s">
        <v>39</v>
      </c>
      <c r="D180" s="29" t="s">
        <v>15</v>
      </c>
      <c r="E180" s="29" t="s">
        <v>13</v>
      </c>
      <c r="F180" s="29" t="str">
        <f t="shared" si="26"/>
        <v xml:space="preserve">*-За 12 месяцев 2018 г. заработная плата составила 32 017,46 руб.,т.е. 102,04 % от прогнозной среднемесячной зарплаты по ПСЭР области - 31 378,00 руб. </v>
      </c>
      <c r="G180" s="30">
        <v>2018</v>
      </c>
      <c r="H180" s="30">
        <f t="shared" si="27"/>
        <v>2018</v>
      </c>
      <c r="I180" s="30" t="str">
        <f t="shared" si="27"/>
        <v xml:space="preserve"> 2018 г.</v>
      </c>
      <c r="J180" s="31"/>
      <c r="K180" s="31"/>
      <c r="L180" s="31"/>
      <c r="M180" s="31"/>
      <c r="N180" s="31"/>
      <c r="O180" s="31"/>
      <c r="P180" s="31"/>
      <c r="Q180" s="31"/>
      <c r="R180" s="31">
        <v>808</v>
      </c>
      <c r="S180" s="31" t="s">
        <v>196</v>
      </c>
      <c r="T180" s="31" t="s">
        <v>197</v>
      </c>
      <c r="U180" s="31" t="s">
        <v>203</v>
      </c>
      <c r="V180" s="31">
        <v>119</v>
      </c>
      <c r="W180" s="32">
        <v>978.8</v>
      </c>
      <c r="X180" s="32">
        <f t="shared" si="23"/>
        <v>978.8</v>
      </c>
      <c r="Y180" s="31">
        <f t="shared" si="24"/>
        <v>0</v>
      </c>
      <c r="Z180" s="32">
        <v>193.90700000000001</v>
      </c>
      <c r="AA180" s="32">
        <v>85.808999999999997</v>
      </c>
      <c r="AB180" s="33">
        <f t="shared" si="25"/>
        <v>108.09800000000001</v>
      </c>
      <c r="AC180" s="30" t="str">
        <f t="shared" si="28"/>
        <v xml:space="preserve"> Отклонение за счет внебюджетных источников- в связи с отсутствием реального поступления финансовых средств </v>
      </c>
    </row>
    <row r="181" spans="1:29" s="15" customFormat="1" ht="90">
      <c r="A181" s="4" t="s">
        <v>403</v>
      </c>
      <c r="B181" s="29" t="s">
        <v>11</v>
      </c>
      <c r="C181" s="29" t="s">
        <v>39</v>
      </c>
      <c r="D181" s="29" t="s">
        <v>15</v>
      </c>
      <c r="E181" s="29" t="s">
        <v>13</v>
      </c>
      <c r="F181" s="29" t="str">
        <f t="shared" si="26"/>
        <v xml:space="preserve">*-За 12 месяцев 2018 г. заработная плата составила 32 017,46 руб.,т.е. 102,04 % от прогнозной среднемесячной зарплаты по ПСЭР области - 31 378,00 руб. </v>
      </c>
      <c r="G181" s="30">
        <v>2018</v>
      </c>
      <c r="H181" s="30">
        <f t="shared" si="27"/>
        <v>2018</v>
      </c>
      <c r="I181" s="30" t="str">
        <f t="shared" si="27"/>
        <v xml:space="preserve"> 2018 г.</v>
      </c>
      <c r="J181" s="31"/>
      <c r="K181" s="31"/>
      <c r="L181" s="31"/>
      <c r="M181" s="31"/>
      <c r="N181" s="31"/>
      <c r="O181" s="31"/>
      <c r="P181" s="31"/>
      <c r="Q181" s="31"/>
      <c r="R181" s="31">
        <v>808</v>
      </c>
      <c r="S181" s="31" t="s">
        <v>196</v>
      </c>
      <c r="T181" s="31" t="s">
        <v>197</v>
      </c>
      <c r="U181" s="31" t="s">
        <v>204</v>
      </c>
      <c r="V181" s="31">
        <v>111</v>
      </c>
      <c r="W181" s="32">
        <v>32909.51</v>
      </c>
      <c r="X181" s="32">
        <f t="shared" si="23"/>
        <v>32909.51</v>
      </c>
      <c r="Y181" s="31">
        <f t="shared" si="24"/>
        <v>0</v>
      </c>
      <c r="Z181" s="32">
        <v>257.125</v>
      </c>
      <c r="AA181" s="32">
        <v>257.125</v>
      </c>
      <c r="AB181" s="33">
        <f t="shared" si="25"/>
        <v>0</v>
      </c>
      <c r="AC181" s="30" t="str">
        <f t="shared" si="28"/>
        <v xml:space="preserve"> Отклонение за счет внебюджетных источников- в связи с отсутствием реального поступления финансовых средств </v>
      </c>
    </row>
    <row r="182" spans="1:29" s="15" customFormat="1" ht="90">
      <c r="A182" s="4" t="s">
        <v>404</v>
      </c>
      <c r="B182" s="29" t="s">
        <v>11</v>
      </c>
      <c r="C182" s="29" t="s">
        <v>39</v>
      </c>
      <c r="D182" s="29" t="s">
        <v>15</v>
      </c>
      <c r="E182" s="29" t="s">
        <v>13</v>
      </c>
      <c r="F182" s="29" t="str">
        <f t="shared" si="26"/>
        <v xml:space="preserve">*-За 12 месяцев 2018 г. заработная плата составила 32 017,46 руб.,т.е. 102,04 % от прогнозной среднемесячной зарплаты по ПСЭР области - 31 378,00 руб. </v>
      </c>
      <c r="G182" s="30">
        <v>2018</v>
      </c>
      <c r="H182" s="30">
        <f t="shared" si="27"/>
        <v>2018</v>
      </c>
      <c r="I182" s="30" t="str">
        <f t="shared" si="27"/>
        <v xml:space="preserve"> 2018 г.</v>
      </c>
      <c r="J182" s="31"/>
      <c r="K182" s="31"/>
      <c r="L182" s="31"/>
      <c r="M182" s="31"/>
      <c r="N182" s="31"/>
      <c r="O182" s="31"/>
      <c r="P182" s="31"/>
      <c r="Q182" s="31"/>
      <c r="R182" s="31">
        <v>808</v>
      </c>
      <c r="S182" s="31" t="s">
        <v>196</v>
      </c>
      <c r="T182" s="31" t="s">
        <v>197</v>
      </c>
      <c r="U182" s="31" t="s">
        <v>204</v>
      </c>
      <c r="V182" s="31">
        <v>119</v>
      </c>
      <c r="W182" s="32">
        <v>13186.489</v>
      </c>
      <c r="X182" s="32">
        <f t="shared" si="23"/>
        <v>13186.489</v>
      </c>
      <c r="Y182" s="31">
        <f t="shared" si="24"/>
        <v>0</v>
      </c>
      <c r="Z182" s="32">
        <v>91.51</v>
      </c>
      <c r="AA182" s="32">
        <v>51.52</v>
      </c>
      <c r="AB182" s="33">
        <f t="shared" si="25"/>
        <v>39.99</v>
      </c>
      <c r="AC182" s="30" t="str">
        <f t="shared" si="28"/>
        <v xml:space="preserve"> Отклонение за счет внебюджетных источников- в связи с отсутствием реального поступления финансовых средств </v>
      </c>
    </row>
    <row r="183" spans="1:29" s="15" customFormat="1" ht="90">
      <c r="A183" s="4" t="s">
        <v>423</v>
      </c>
      <c r="B183" s="29" t="s">
        <v>11</v>
      </c>
      <c r="C183" s="29" t="s">
        <v>39</v>
      </c>
      <c r="D183" s="29" t="s">
        <v>15</v>
      </c>
      <c r="E183" s="29" t="s">
        <v>13</v>
      </c>
      <c r="F183" s="29" t="str">
        <f>F182</f>
        <v xml:space="preserve">*-За 12 месяцев 2018 г. заработная плата составила 32 017,46 руб.,т.е. 102,04 % от прогнозной среднемесячной зарплаты по ПСЭР области - 31 378,00 руб. </v>
      </c>
      <c r="G183" s="30">
        <v>2018</v>
      </c>
      <c r="H183" s="30">
        <f>H182</f>
        <v>2018</v>
      </c>
      <c r="I183" s="30" t="str">
        <f>I182</f>
        <v xml:space="preserve"> 2018 г.</v>
      </c>
      <c r="J183" s="31"/>
      <c r="K183" s="31"/>
      <c r="L183" s="31"/>
      <c r="M183" s="31"/>
      <c r="N183" s="31"/>
      <c r="O183" s="31"/>
      <c r="P183" s="31"/>
      <c r="Q183" s="31"/>
      <c r="R183" s="31">
        <v>808</v>
      </c>
      <c r="S183" s="31" t="s">
        <v>196</v>
      </c>
      <c r="T183" s="31" t="s">
        <v>197</v>
      </c>
      <c r="U183" s="31" t="s">
        <v>205</v>
      </c>
      <c r="V183" s="31">
        <v>111</v>
      </c>
      <c r="W183" s="32">
        <v>3727.7</v>
      </c>
      <c r="X183" s="32">
        <f t="shared" si="23"/>
        <v>3727.7</v>
      </c>
      <c r="Y183" s="31">
        <f t="shared" si="24"/>
        <v>0</v>
      </c>
      <c r="Z183" s="32">
        <v>71.900000000000006</v>
      </c>
      <c r="AA183" s="32">
        <v>34.162999999999997</v>
      </c>
      <c r="AB183" s="33">
        <f t="shared" si="25"/>
        <v>37.737000000000009</v>
      </c>
      <c r="AC183" s="30" t="str">
        <f>AC182</f>
        <v xml:space="preserve"> Отклонение за счет внебюджетных источников- в связи с отсутствием реального поступления финансовых средств </v>
      </c>
    </row>
    <row r="184" spans="1:29" s="15" customFormat="1" ht="90">
      <c r="A184" s="4" t="s">
        <v>425</v>
      </c>
      <c r="B184" s="29" t="s">
        <v>11</v>
      </c>
      <c r="C184" s="29" t="s">
        <v>39</v>
      </c>
      <c r="D184" s="29" t="s">
        <v>15</v>
      </c>
      <c r="E184" s="29" t="s">
        <v>13</v>
      </c>
      <c r="F184" s="29" t="str">
        <f t="shared" si="26"/>
        <v xml:space="preserve">*-За 12 месяцев 2018 г. заработная плата составила 32 017,46 руб.,т.е. 102,04 % от прогнозной среднемесячной зарплаты по ПСЭР области - 31 378,00 руб. </v>
      </c>
      <c r="G184" s="30">
        <v>2018</v>
      </c>
      <c r="H184" s="30">
        <f t="shared" si="27"/>
        <v>2018</v>
      </c>
      <c r="I184" s="30" t="str">
        <f t="shared" si="27"/>
        <v xml:space="preserve"> 2018 г.</v>
      </c>
      <c r="J184" s="31"/>
      <c r="K184" s="31"/>
      <c r="L184" s="31"/>
      <c r="M184" s="31"/>
      <c r="N184" s="31"/>
      <c r="O184" s="31"/>
      <c r="P184" s="31"/>
      <c r="Q184" s="31"/>
      <c r="R184" s="31">
        <v>808</v>
      </c>
      <c r="S184" s="31" t="s">
        <v>196</v>
      </c>
      <c r="T184" s="31" t="s">
        <v>197</v>
      </c>
      <c r="U184" s="31" t="s">
        <v>205</v>
      </c>
      <c r="V184" s="31">
        <v>119</v>
      </c>
      <c r="W184" s="32">
        <v>1217.5999999999999</v>
      </c>
      <c r="X184" s="32">
        <f t="shared" si="23"/>
        <v>1217.5999999999999</v>
      </c>
      <c r="Y184" s="31">
        <f t="shared" si="24"/>
        <v>0</v>
      </c>
      <c r="Z184" s="32">
        <v>7.2990000000000004</v>
      </c>
      <c r="AA184" s="32">
        <v>7.2990000000000004</v>
      </c>
      <c r="AB184" s="33">
        <f t="shared" si="25"/>
        <v>0</v>
      </c>
      <c r="AC184" s="30" t="str">
        <f t="shared" si="28"/>
        <v xml:space="preserve"> Отклонение за счет внебюджетных источников- в связи с отсутствием реального поступления финансовых средств </v>
      </c>
    </row>
    <row r="185" spans="1:29" s="15" customFormat="1" ht="90">
      <c r="A185" s="4" t="s">
        <v>426</v>
      </c>
      <c r="B185" s="29" t="s">
        <v>11</v>
      </c>
      <c r="C185" s="29" t="s">
        <v>39</v>
      </c>
      <c r="D185" s="29" t="s">
        <v>15</v>
      </c>
      <c r="E185" s="29" t="s">
        <v>13</v>
      </c>
      <c r="F185" s="29" t="str">
        <f t="shared" si="26"/>
        <v xml:space="preserve">*-За 12 месяцев 2018 г. заработная плата составила 32 017,46 руб.,т.е. 102,04 % от прогнозной среднемесячной зарплаты по ПСЭР области - 31 378,00 руб. </v>
      </c>
      <c r="G185" s="30">
        <v>2018</v>
      </c>
      <c r="H185" s="30">
        <f t="shared" si="27"/>
        <v>2018</v>
      </c>
      <c r="I185" s="30" t="str">
        <f t="shared" si="27"/>
        <v xml:space="preserve"> 2018 г.</v>
      </c>
      <c r="J185" s="31"/>
      <c r="K185" s="31"/>
      <c r="L185" s="31"/>
      <c r="M185" s="31"/>
      <c r="N185" s="31"/>
      <c r="O185" s="31"/>
      <c r="P185" s="31"/>
      <c r="Q185" s="31"/>
      <c r="R185" s="31">
        <v>808</v>
      </c>
      <c r="S185" s="31" t="s">
        <v>196</v>
      </c>
      <c r="T185" s="31" t="s">
        <v>197</v>
      </c>
      <c r="U185" s="31" t="s">
        <v>206</v>
      </c>
      <c r="V185" s="31">
        <v>111</v>
      </c>
      <c r="W185" s="32">
        <v>3016.2</v>
      </c>
      <c r="X185" s="32">
        <f t="shared" si="23"/>
        <v>3016.2</v>
      </c>
      <c r="Y185" s="31">
        <f t="shared" si="24"/>
        <v>0</v>
      </c>
      <c r="Z185" s="32">
        <v>1.6679999999999999</v>
      </c>
      <c r="AA185" s="32">
        <v>1.6679999999999999</v>
      </c>
      <c r="AB185" s="33">
        <f t="shared" si="25"/>
        <v>0</v>
      </c>
      <c r="AC185" s="30" t="str">
        <f t="shared" si="28"/>
        <v xml:space="preserve"> Отклонение за счет внебюджетных источников- в связи с отсутствием реального поступления финансовых средств </v>
      </c>
    </row>
    <row r="186" spans="1:29" s="15" customFormat="1" ht="90">
      <c r="A186" s="3" t="s">
        <v>442</v>
      </c>
      <c r="B186" s="29" t="s">
        <v>11</v>
      </c>
      <c r="C186" s="29" t="s">
        <v>39</v>
      </c>
      <c r="D186" s="29" t="s">
        <v>15</v>
      </c>
      <c r="E186" s="29" t="s">
        <v>13</v>
      </c>
      <c r="F186" s="29" t="str">
        <f t="shared" si="26"/>
        <v xml:space="preserve">*-За 12 месяцев 2018 г. заработная плата составила 32 017,46 руб.,т.е. 102,04 % от прогнозной среднемесячной зарплаты по ПСЭР области - 31 378,00 руб. </v>
      </c>
      <c r="G186" s="30">
        <v>2018</v>
      </c>
      <c r="H186" s="30">
        <f t="shared" si="27"/>
        <v>2018</v>
      </c>
      <c r="I186" s="30" t="str">
        <f t="shared" si="27"/>
        <v xml:space="preserve"> 2018 г.</v>
      </c>
      <c r="J186" s="31"/>
      <c r="K186" s="31"/>
      <c r="L186" s="31"/>
      <c r="M186" s="31"/>
      <c r="N186" s="31"/>
      <c r="O186" s="31"/>
      <c r="P186" s="31"/>
      <c r="Q186" s="31"/>
      <c r="R186" s="31">
        <v>808</v>
      </c>
      <c r="S186" s="31" t="s">
        <v>196</v>
      </c>
      <c r="T186" s="31" t="s">
        <v>197</v>
      </c>
      <c r="U186" s="31" t="s">
        <v>206</v>
      </c>
      <c r="V186" s="31">
        <v>119</v>
      </c>
      <c r="W186" s="32">
        <v>1379.5</v>
      </c>
      <c r="X186" s="32">
        <f t="shared" si="23"/>
        <v>1379.5</v>
      </c>
      <c r="Y186" s="31">
        <f t="shared" si="24"/>
        <v>0</v>
      </c>
      <c r="Z186" s="32">
        <v>9.4489999999999998</v>
      </c>
      <c r="AA186" s="32">
        <v>9.4489999999999998</v>
      </c>
      <c r="AB186" s="33">
        <f t="shared" si="25"/>
        <v>0</v>
      </c>
      <c r="AC186" s="30" t="str">
        <f>AC185</f>
        <v xml:space="preserve"> Отклонение за счет внебюджетных источников- в связи с отсутствием реального поступления финансовых средств </v>
      </c>
    </row>
    <row r="187" spans="1:29" s="15" customFormat="1" ht="75">
      <c r="A187" s="3" t="s">
        <v>443</v>
      </c>
      <c r="B187" s="29" t="s">
        <v>11</v>
      </c>
      <c r="C187" s="29" t="s">
        <v>39</v>
      </c>
      <c r="D187" s="29" t="s">
        <v>15</v>
      </c>
      <c r="E187" s="29" t="s">
        <v>13</v>
      </c>
      <c r="F187" s="29" t="str">
        <f t="shared" si="26"/>
        <v xml:space="preserve">*-За 12 месяцев 2018 г. заработная плата составила 32 017,46 руб.,т.е. 102,04 % от прогнозной среднемесячной зарплаты по ПСЭР области - 31 378,00 руб. </v>
      </c>
      <c r="G187" s="30">
        <v>2018</v>
      </c>
      <c r="H187" s="30">
        <f t="shared" si="27"/>
        <v>2018</v>
      </c>
      <c r="I187" s="30" t="str">
        <f t="shared" si="27"/>
        <v xml:space="preserve"> 2018 г.</v>
      </c>
      <c r="J187" s="31"/>
      <c r="K187" s="31"/>
      <c r="L187" s="31"/>
      <c r="M187" s="31"/>
      <c r="N187" s="31"/>
      <c r="O187" s="31"/>
      <c r="P187" s="31"/>
      <c r="Q187" s="31"/>
      <c r="R187" s="31">
        <v>808</v>
      </c>
      <c r="S187" s="31" t="s">
        <v>196</v>
      </c>
      <c r="T187" s="31" t="s">
        <v>197</v>
      </c>
      <c r="U187" s="31" t="s">
        <v>207</v>
      </c>
      <c r="V187" s="31">
        <v>111</v>
      </c>
      <c r="W187" s="32">
        <v>0</v>
      </c>
      <c r="X187" s="32">
        <f t="shared" si="23"/>
        <v>0</v>
      </c>
      <c r="Y187" s="31">
        <f t="shared" si="24"/>
        <v>0</v>
      </c>
      <c r="Z187" s="32">
        <v>0</v>
      </c>
      <c r="AA187" s="32">
        <v>0</v>
      </c>
      <c r="AB187" s="33">
        <f t="shared" si="25"/>
        <v>0</v>
      </c>
      <c r="AC187" s="30" t="s">
        <v>199</v>
      </c>
    </row>
    <row r="188" spans="1:29" s="15" customFormat="1" ht="75">
      <c r="A188" s="3" t="s">
        <v>444</v>
      </c>
      <c r="B188" s="29" t="s">
        <v>11</v>
      </c>
      <c r="C188" s="29" t="s">
        <v>39</v>
      </c>
      <c r="D188" s="29" t="s">
        <v>15</v>
      </c>
      <c r="E188" s="29" t="s">
        <v>13</v>
      </c>
      <c r="F188" s="29" t="str">
        <f t="shared" si="26"/>
        <v xml:space="preserve">*-За 12 месяцев 2018 г. заработная плата составила 32 017,46 руб.,т.е. 102,04 % от прогнозной среднемесячной зарплаты по ПСЭР области - 31 378,00 руб. </v>
      </c>
      <c r="G188" s="30">
        <v>2018</v>
      </c>
      <c r="H188" s="30">
        <f t="shared" si="27"/>
        <v>2018</v>
      </c>
      <c r="I188" s="30" t="str">
        <f t="shared" si="27"/>
        <v xml:space="preserve"> 2018 г.</v>
      </c>
      <c r="J188" s="31"/>
      <c r="K188" s="31"/>
      <c r="L188" s="31"/>
      <c r="M188" s="31"/>
      <c r="N188" s="31"/>
      <c r="O188" s="31"/>
      <c r="P188" s="31"/>
      <c r="Q188" s="31"/>
      <c r="R188" s="31">
        <v>808</v>
      </c>
      <c r="S188" s="31" t="s">
        <v>196</v>
      </c>
      <c r="T188" s="31" t="s">
        <v>197</v>
      </c>
      <c r="U188" s="31" t="s">
        <v>207</v>
      </c>
      <c r="V188" s="31">
        <v>119</v>
      </c>
      <c r="W188" s="32">
        <v>0</v>
      </c>
      <c r="X188" s="32">
        <f t="shared" si="23"/>
        <v>0</v>
      </c>
      <c r="Y188" s="31">
        <f t="shared" si="24"/>
        <v>0</v>
      </c>
      <c r="Z188" s="32">
        <v>0</v>
      </c>
      <c r="AA188" s="32">
        <v>0</v>
      </c>
      <c r="AB188" s="33">
        <f t="shared" si="25"/>
        <v>0</v>
      </c>
      <c r="AC188" s="30" t="s">
        <v>199</v>
      </c>
    </row>
    <row r="189" spans="1:29" s="15" customFormat="1" ht="90">
      <c r="A189" s="3" t="s">
        <v>445</v>
      </c>
      <c r="B189" s="29" t="s">
        <v>11</v>
      </c>
      <c r="C189" s="29" t="s">
        <v>39</v>
      </c>
      <c r="D189" s="29" t="s">
        <v>15</v>
      </c>
      <c r="E189" s="29" t="s">
        <v>13</v>
      </c>
      <c r="F189" s="29" t="str">
        <f t="shared" si="26"/>
        <v xml:space="preserve">*-За 12 месяцев 2018 г. заработная плата составила 32 017,46 руб.,т.е. 102,04 % от прогнозной среднемесячной зарплаты по ПСЭР области - 31 378,00 руб. </v>
      </c>
      <c r="G189" s="30">
        <v>2018</v>
      </c>
      <c r="H189" s="30">
        <f t="shared" ref="H189:I190" si="29">H188</f>
        <v>2018</v>
      </c>
      <c r="I189" s="30" t="str">
        <f t="shared" si="29"/>
        <v xml:space="preserve"> 2018 г.</v>
      </c>
      <c r="J189" s="31"/>
      <c r="K189" s="31"/>
      <c r="L189" s="31"/>
      <c r="M189" s="31"/>
      <c r="N189" s="31"/>
      <c r="O189" s="31"/>
      <c r="P189" s="31"/>
      <c r="Q189" s="31"/>
      <c r="R189" s="31">
        <v>808</v>
      </c>
      <c r="S189" s="31" t="s">
        <v>196</v>
      </c>
      <c r="T189" s="31" t="s">
        <v>197</v>
      </c>
      <c r="U189" s="31" t="s">
        <v>208</v>
      </c>
      <c r="V189" s="31">
        <v>111</v>
      </c>
      <c r="W189" s="32">
        <v>0</v>
      </c>
      <c r="X189" s="32">
        <f t="shared" si="23"/>
        <v>0</v>
      </c>
      <c r="Y189" s="31">
        <f>SUM(W189-X189)</f>
        <v>0</v>
      </c>
      <c r="Z189" s="32">
        <v>3214.6</v>
      </c>
      <c r="AA189" s="32">
        <v>2591.3420000000001</v>
      </c>
      <c r="AB189" s="33">
        <f t="shared" si="25"/>
        <v>623.25799999999981</v>
      </c>
      <c r="AC189" s="30" t="str">
        <f>AC186</f>
        <v xml:space="preserve"> Отклонение за счет внебюджетных источников- в связи с отсутствием реального поступления финансовых средств </v>
      </c>
    </row>
    <row r="190" spans="1:29" s="15" customFormat="1" ht="88.5" customHeight="1">
      <c r="A190" s="3" t="s">
        <v>446</v>
      </c>
      <c r="B190" s="29" t="s">
        <v>11</v>
      </c>
      <c r="C190" s="29" t="s">
        <v>39</v>
      </c>
      <c r="D190" s="29" t="s">
        <v>15</v>
      </c>
      <c r="E190" s="29" t="s">
        <v>13</v>
      </c>
      <c r="F190" s="29" t="str">
        <f t="shared" si="26"/>
        <v xml:space="preserve">*-За 12 месяцев 2018 г. заработная плата составила 32 017,46 руб.,т.е. 102,04 % от прогнозной среднемесячной зарплаты по ПСЭР области - 31 378,00 руб. </v>
      </c>
      <c r="G190" s="30">
        <v>2018</v>
      </c>
      <c r="H190" s="30">
        <f t="shared" si="29"/>
        <v>2018</v>
      </c>
      <c r="I190" s="30" t="str">
        <f t="shared" si="29"/>
        <v xml:space="preserve"> 2018 г.</v>
      </c>
      <c r="J190" s="31"/>
      <c r="K190" s="31"/>
      <c r="L190" s="31"/>
      <c r="M190" s="31"/>
      <c r="N190" s="31"/>
      <c r="O190" s="31"/>
      <c r="P190" s="31"/>
      <c r="Q190" s="31"/>
      <c r="R190" s="31">
        <v>808</v>
      </c>
      <c r="S190" s="31" t="s">
        <v>196</v>
      </c>
      <c r="T190" s="31" t="s">
        <v>197</v>
      </c>
      <c r="U190" s="31" t="s">
        <v>208</v>
      </c>
      <c r="V190" s="31">
        <v>119</v>
      </c>
      <c r="W190" s="32">
        <v>0</v>
      </c>
      <c r="X190" s="32">
        <f t="shared" si="23"/>
        <v>0</v>
      </c>
      <c r="Y190" s="31">
        <f>SUM(W190-X190)</f>
        <v>0</v>
      </c>
      <c r="Z190" s="32">
        <v>970.4</v>
      </c>
      <c r="AA190" s="32">
        <v>755.90700000000004</v>
      </c>
      <c r="AB190" s="33">
        <f t="shared" si="25"/>
        <v>214.49299999999994</v>
      </c>
      <c r="AC190" s="30" t="str">
        <f>AC189</f>
        <v xml:space="preserve"> Отклонение за счет внебюджетных источников- в связи с отсутствием реального поступления финансовых средств </v>
      </c>
    </row>
    <row r="191" spans="1:29" s="15" customFormat="1" ht="88.5" customHeight="1">
      <c r="A191" s="3" t="s">
        <v>447</v>
      </c>
      <c r="B191" s="29" t="s">
        <v>11</v>
      </c>
      <c r="C191" s="29" t="s">
        <v>39</v>
      </c>
      <c r="D191" s="29" t="s">
        <v>15</v>
      </c>
      <c r="E191" s="29" t="s">
        <v>13</v>
      </c>
      <c r="F191" s="29" t="s">
        <v>427</v>
      </c>
      <c r="G191" s="30" t="s">
        <v>428</v>
      </c>
      <c r="H191" s="30" t="str">
        <f>G191</f>
        <v>2019 г.</v>
      </c>
      <c r="I191" s="30" t="s">
        <v>270</v>
      </c>
      <c r="J191" s="31"/>
      <c r="K191" s="31"/>
      <c r="L191" s="31"/>
      <c r="M191" s="31"/>
      <c r="N191" s="31"/>
      <c r="O191" s="31"/>
      <c r="P191" s="31"/>
      <c r="Q191" s="31"/>
      <c r="R191" s="31">
        <v>808</v>
      </c>
      <c r="S191" s="31" t="s">
        <v>196</v>
      </c>
      <c r="T191" s="31" t="s">
        <v>197</v>
      </c>
      <c r="U191" s="31" t="s">
        <v>429</v>
      </c>
      <c r="V191" s="31">
        <v>111</v>
      </c>
      <c r="W191" s="32">
        <v>3034.9459999999999</v>
      </c>
      <c r="X191" s="32">
        <f>W191</f>
        <v>3034.9459999999999</v>
      </c>
      <c r="Y191" s="32">
        <f>SUM(W191-X191)</f>
        <v>0</v>
      </c>
      <c r="Z191" s="32">
        <f>788.176+0.834</f>
        <v>789.01</v>
      </c>
      <c r="AA191" s="32">
        <f>Z191</f>
        <v>789.01</v>
      </c>
      <c r="AB191" s="33">
        <f>Z191-AA191</f>
        <v>0</v>
      </c>
      <c r="AC191" s="30" t="s">
        <v>199</v>
      </c>
    </row>
    <row r="192" spans="1:29" s="15" customFormat="1" ht="88.5" customHeight="1">
      <c r="A192" s="3" t="s">
        <v>448</v>
      </c>
      <c r="B192" s="29" t="s">
        <v>11</v>
      </c>
      <c r="C192" s="29" t="s">
        <v>39</v>
      </c>
      <c r="D192" s="29" t="s">
        <v>15</v>
      </c>
      <c r="E192" s="29" t="s">
        <v>13</v>
      </c>
      <c r="F192" s="29" t="str">
        <f>F191</f>
        <v xml:space="preserve">*-За январь 2019 г. заработная плата составила 31 595,57 руб.,т.е. 95,3 % от прогнозной среднемесячной зарплаты по ПСЭР области - 33 167,00 руб. </v>
      </c>
      <c r="G192" s="30" t="str">
        <f>G191</f>
        <v>2019 г.</v>
      </c>
      <c r="H192" s="30" t="str">
        <f t="shared" ref="H192:H255" si="30">G192</f>
        <v>2019 г.</v>
      </c>
      <c r="I192" s="30" t="str">
        <f>I191</f>
        <v>январь 2019 г.</v>
      </c>
      <c r="J192" s="31"/>
      <c r="K192" s="31"/>
      <c r="L192" s="31"/>
      <c r="M192" s="31"/>
      <c r="N192" s="31"/>
      <c r="O192" s="31"/>
      <c r="P192" s="31"/>
      <c r="Q192" s="31"/>
      <c r="R192" s="31">
        <v>808</v>
      </c>
      <c r="S192" s="31" t="s">
        <v>196</v>
      </c>
      <c r="T192" s="31" t="s">
        <v>197</v>
      </c>
      <c r="U192" s="31" t="s">
        <v>429</v>
      </c>
      <c r="V192" s="31">
        <v>119</v>
      </c>
      <c r="W192" s="32">
        <v>1197.992</v>
      </c>
      <c r="X192" s="32">
        <f t="shared" ref="X192:X216" si="31">W192</f>
        <v>1197.992</v>
      </c>
      <c r="Y192" s="32">
        <f t="shared" ref="Y192:Y216" si="32">SUM(W192-X192)</f>
        <v>0</v>
      </c>
      <c r="Z192" s="32">
        <v>367.68599999999998</v>
      </c>
      <c r="AA192" s="32">
        <f t="shared" ref="AA192:AA216" si="33">Z192</f>
        <v>367.68599999999998</v>
      </c>
      <c r="AB192" s="33">
        <f t="shared" ref="AB192:AB216" si="34">Z192-AA192</f>
        <v>0</v>
      </c>
      <c r="AC192" s="30" t="str">
        <f>AC191</f>
        <v>х</v>
      </c>
    </row>
    <row r="193" spans="1:29" s="15" customFormat="1" ht="88.5" customHeight="1">
      <c r="A193" s="3" t="s">
        <v>449</v>
      </c>
      <c r="B193" s="29" t="s">
        <v>11</v>
      </c>
      <c r="C193" s="29" t="s">
        <v>39</v>
      </c>
      <c r="D193" s="29" t="s">
        <v>15</v>
      </c>
      <c r="E193" s="29" t="s">
        <v>13</v>
      </c>
      <c r="F193" s="29" t="str">
        <f>F192</f>
        <v xml:space="preserve">*-За январь 2019 г. заработная плата составила 31 595,57 руб.,т.е. 95,3 % от прогнозной среднемесячной зарплаты по ПСЭР области - 33 167,00 руб. </v>
      </c>
      <c r="G193" s="30" t="str">
        <f t="shared" ref="F193:G206" si="35">G192</f>
        <v>2019 г.</v>
      </c>
      <c r="H193" s="30" t="str">
        <f t="shared" si="30"/>
        <v>2019 г.</v>
      </c>
      <c r="I193" s="30" t="str">
        <f>I192</f>
        <v>январь 2019 г.</v>
      </c>
      <c r="J193" s="31"/>
      <c r="K193" s="31"/>
      <c r="L193" s="31"/>
      <c r="M193" s="31"/>
      <c r="N193" s="31"/>
      <c r="O193" s="31"/>
      <c r="P193" s="31"/>
      <c r="Q193" s="31"/>
      <c r="R193" s="31">
        <v>808</v>
      </c>
      <c r="S193" s="31" t="s">
        <v>196</v>
      </c>
      <c r="T193" s="31" t="s">
        <v>197</v>
      </c>
      <c r="U193" s="31" t="s">
        <v>430</v>
      </c>
      <c r="V193" s="31">
        <v>111</v>
      </c>
      <c r="W193" s="32">
        <f>1583.083</f>
        <v>1583.0830000000001</v>
      </c>
      <c r="X193" s="32">
        <f t="shared" si="31"/>
        <v>1583.0830000000001</v>
      </c>
      <c r="Y193" s="32">
        <f t="shared" si="32"/>
        <v>0</v>
      </c>
      <c r="Z193" s="32">
        <f>591.746</f>
        <v>591.74599999999998</v>
      </c>
      <c r="AA193" s="32">
        <f t="shared" si="33"/>
        <v>591.74599999999998</v>
      </c>
      <c r="AB193" s="33">
        <f t="shared" si="34"/>
        <v>0</v>
      </c>
      <c r="AC193" s="30" t="str">
        <f t="shared" ref="AC193:AC205" si="36">AC192</f>
        <v>х</v>
      </c>
    </row>
    <row r="194" spans="1:29" s="15" customFormat="1" ht="88.5" customHeight="1">
      <c r="A194" s="3" t="s">
        <v>450</v>
      </c>
      <c r="B194" s="29" t="s">
        <v>11</v>
      </c>
      <c r="C194" s="29" t="s">
        <v>39</v>
      </c>
      <c r="D194" s="29" t="s">
        <v>15</v>
      </c>
      <c r="E194" s="29" t="s">
        <v>13</v>
      </c>
      <c r="F194" s="29" t="str">
        <f t="shared" si="35"/>
        <v xml:space="preserve">*-За январь 2019 г. заработная плата составила 31 595,57 руб.,т.е. 95,3 % от прогнозной среднемесячной зарплаты по ПСЭР области - 33 167,00 руб. </v>
      </c>
      <c r="G194" s="30" t="str">
        <f t="shared" si="35"/>
        <v>2019 г.</v>
      </c>
      <c r="H194" s="30" t="str">
        <f t="shared" si="30"/>
        <v>2019 г.</v>
      </c>
      <c r="I194" s="30" t="str">
        <f t="shared" ref="I194:I206" si="37">I193</f>
        <v>январь 2019 г.</v>
      </c>
      <c r="J194" s="31"/>
      <c r="K194" s="31"/>
      <c r="L194" s="31"/>
      <c r="M194" s="31"/>
      <c r="N194" s="31"/>
      <c r="O194" s="31"/>
      <c r="P194" s="31"/>
      <c r="Q194" s="31"/>
      <c r="R194" s="31">
        <v>808</v>
      </c>
      <c r="S194" s="31" t="s">
        <v>196</v>
      </c>
      <c r="T194" s="31" t="s">
        <v>197</v>
      </c>
      <c r="U194" s="31" t="s">
        <v>430</v>
      </c>
      <c r="V194" s="31">
        <v>119</v>
      </c>
      <c r="W194" s="32">
        <v>590.96799999999996</v>
      </c>
      <c r="X194" s="32">
        <f t="shared" si="31"/>
        <v>590.96799999999996</v>
      </c>
      <c r="Y194" s="32">
        <f t="shared" si="32"/>
        <v>0</v>
      </c>
      <c r="Z194" s="32">
        <v>35.808</v>
      </c>
      <c r="AA194" s="32">
        <f t="shared" si="33"/>
        <v>35.808</v>
      </c>
      <c r="AB194" s="33">
        <f t="shared" si="34"/>
        <v>0</v>
      </c>
      <c r="AC194" s="30" t="str">
        <f t="shared" si="36"/>
        <v>х</v>
      </c>
    </row>
    <row r="195" spans="1:29" s="15" customFormat="1" ht="88.5" customHeight="1">
      <c r="A195" s="3" t="s">
        <v>451</v>
      </c>
      <c r="B195" s="29" t="s">
        <v>11</v>
      </c>
      <c r="C195" s="29" t="s">
        <v>39</v>
      </c>
      <c r="D195" s="29" t="s">
        <v>15</v>
      </c>
      <c r="E195" s="29" t="s">
        <v>13</v>
      </c>
      <c r="F195" s="29" t="str">
        <f t="shared" si="35"/>
        <v xml:space="preserve">*-За январь 2019 г. заработная плата составила 31 595,57 руб.,т.е. 95,3 % от прогнозной среднемесячной зарплаты по ПСЭР области - 33 167,00 руб. </v>
      </c>
      <c r="G195" s="30" t="str">
        <f t="shared" si="35"/>
        <v>2019 г.</v>
      </c>
      <c r="H195" s="30" t="str">
        <f t="shared" si="30"/>
        <v>2019 г.</v>
      </c>
      <c r="I195" s="30" t="str">
        <f t="shared" si="37"/>
        <v>январь 2019 г.</v>
      </c>
      <c r="J195" s="31"/>
      <c r="K195" s="31"/>
      <c r="L195" s="31"/>
      <c r="M195" s="31"/>
      <c r="N195" s="31"/>
      <c r="O195" s="31"/>
      <c r="P195" s="31"/>
      <c r="Q195" s="31"/>
      <c r="R195" s="31">
        <v>808</v>
      </c>
      <c r="S195" s="31" t="s">
        <v>196</v>
      </c>
      <c r="T195" s="31" t="s">
        <v>197</v>
      </c>
      <c r="U195" s="31" t="s">
        <v>431</v>
      </c>
      <c r="V195" s="31">
        <v>111</v>
      </c>
      <c r="W195" s="32">
        <f>1775.312+7.965</f>
        <v>1783.2769999999998</v>
      </c>
      <c r="X195" s="32">
        <f t="shared" si="31"/>
        <v>1783.2769999999998</v>
      </c>
      <c r="Y195" s="32">
        <f t="shared" si="32"/>
        <v>0</v>
      </c>
      <c r="Z195" s="32">
        <v>124.717</v>
      </c>
      <c r="AA195" s="32">
        <f t="shared" si="33"/>
        <v>124.717</v>
      </c>
      <c r="AB195" s="33">
        <f t="shared" si="34"/>
        <v>0</v>
      </c>
      <c r="AC195" s="30" t="str">
        <f t="shared" si="36"/>
        <v>х</v>
      </c>
    </row>
    <row r="196" spans="1:29" s="15" customFormat="1" ht="88.5" customHeight="1">
      <c r="A196" s="3" t="s">
        <v>452</v>
      </c>
      <c r="B196" s="29" t="s">
        <v>11</v>
      </c>
      <c r="C196" s="29" t="s">
        <v>39</v>
      </c>
      <c r="D196" s="29" t="s">
        <v>15</v>
      </c>
      <c r="E196" s="29" t="s">
        <v>13</v>
      </c>
      <c r="F196" s="29" t="str">
        <f t="shared" si="35"/>
        <v xml:space="preserve">*-За январь 2019 г. заработная плата составила 31 595,57 руб.,т.е. 95,3 % от прогнозной среднемесячной зарплаты по ПСЭР области - 33 167,00 руб. </v>
      </c>
      <c r="G196" s="30" t="str">
        <f t="shared" si="35"/>
        <v>2019 г.</v>
      </c>
      <c r="H196" s="30" t="str">
        <f t="shared" si="30"/>
        <v>2019 г.</v>
      </c>
      <c r="I196" s="30" t="str">
        <f t="shared" si="37"/>
        <v>январь 2019 г.</v>
      </c>
      <c r="J196" s="31"/>
      <c r="K196" s="31"/>
      <c r="L196" s="31"/>
      <c r="M196" s="31"/>
      <c r="N196" s="31"/>
      <c r="O196" s="31"/>
      <c r="P196" s="31"/>
      <c r="Q196" s="31"/>
      <c r="R196" s="31">
        <v>808</v>
      </c>
      <c r="S196" s="31" t="s">
        <v>196</v>
      </c>
      <c r="T196" s="31" t="s">
        <v>197</v>
      </c>
      <c r="U196" s="31" t="s">
        <v>431</v>
      </c>
      <c r="V196" s="31">
        <v>119</v>
      </c>
      <c r="W196" s="32">
        <v>700.80700000000002</v>
      </c>
      <c r="X196" s="32">
        <f t="shared" si="31"/>
        <v>700.80700000000002</v>
      </c>
      <c r="Y196" s="32">
        <f t="shared" si="32"/>
        <v>0</v>
      </c>
      <c r="Z196" s="32">
        <v>2.3570000000000002</v>
      </c>
      <c r="AA196" s="32">
        <f t="shared" si="33"/>
        <v>2.3570000000000002</v>
      </c>
      <c r="AB196" s="33">
        <f t="shared" si="34"/>
        <v>0</v>
      </c>
      <c r="AC196" s="30" t="str">
        <f t="shared" si="36"/>
        <v>х</v>
      </c>
    </row>
    <row r="197" spans="1:29" s="15" customFormat="1" ht="88.5" customHeight="1">
      <c r="A197" s="3" t="s">
        <v>453</v>
      </c>
      <c r="B197" s="29" t="s">
        <v>11</v>
      </c>
      <c r="C197" s="29" t="s">
        <v>39</v>
      </c>
      <c r="D197" s="29" t="s">
        <v>15</v>
      </c>
      <c r="E197" s="29" t="s">
        <v>13</v>
      </c>
      <c r="F197" s="29" t="str">
        <f t="shared" si="35"/>
        <v xml:space="preserve">*-За январь 2019 г. заработная плата составила 31 595,57 руб.,т.е. 95,3 % от прогнозной среднемесячной зарплаты по ПСЭР области - 33 167,00 руб. </v>
      </c>
      <c r="G197" s="30" t="str">
        <f t="shared" si="35"/>
        <v>2019 г.</v>
      </c>
      <c r="H197" s="30" t="str">
        <f t="shared" si="30"/>
        <v>2019 г.</v>
      </c>
      <c r="I197" s="30" t="str">
        <f t="shared" si="37"/>
        <v>январь 2019 г.</v>
      </c>
      <c r="J197" s="31"/>
      <c r="K197" s="31"/>
      <c r="L197" s="31"/>
      <c r="M197" s="31"/>
      <c r="N197" s="31"/>
      <c r="O197" s="31"/>
      <c r="P197" s="31"/>
      <c r="Q197" s="31"/>
      <c r="R197" s="31">
        <v>808</v>
      </c>
      <c r="S197" s="31" t="s">
        <v>196</v>
      </c>
      <c r="T197" s="31" t="s">
        <v>197</v>
      </c>
      <c r="U197" s="31" t="s">
        <v>432</v>
      </c>
      <c r="V197" s="31">
        <v>111</v>
      </c>
      <c r="W197" s="32">
        <v>50.954000000000001</v>
      </c>
      <c r="X197" s="32">
        <f t="shared" si="31"/>
        <v>50.954000000000001</v>
      </c>
      <c r="Y197" s="32">
        <f t="shared" si="32"/>
        <v>0</v>
      </c>
      <c r="Z197" s="32">
        <v>0</v>
      </c>
      <c r="AA197" s="32">
        <f t="shared" si="33"/>
        <v>0</v>
      </c>
      <c r="AB197" s="33">
        <f t="shared" si="34"/>
        <v>0</v>
      </c>
      <c r="AC197" s="30" t="str">
        <f t="shared" si="36"/>
        <v>х</v>
      </c>
    </row>
    <row r="198" spans="1:29" s="15" customFormat="1" ht="88.5" customHeight="1">
      <c r="A198" s="3" t="s">
        <v>454</v>
      </c>
      <c r="B198" s="29" t="s">
        <v>11</v>
      </c>
      <c r="C198" s="29" t="s">
        <v>39</v>
      </c>
      <c r="D198" s="29" t="s">
        <v>15</v>
      </c>
      <c r="E198" s="29" t="s">
        <v>13</v>
      </c>
      <c r="F198" s="29" t="str">
        <f t="shared" si="35"/>
        <v xml:space="preserve">*-За январь 2019 г. заработная плата составила 31 595,57 руб.,т.е. 95,3 % от прогнозной среднемесячной зарплаты по ПСЭР области - 33 167,00 руб. </v>
      </c>
      <c r="G198" s="30" t="str">
        <f t="shared" si="35"/>
        <v>2019 г.</v>
      </c>
      <c r="H198" s="30" t="str">
        <f t="shared" si="30"/>
        <v>2019 г.</v>
      </c>
      <c r="I198" s="30" t="str">
        <f t="shared" si="37"/>
        <v>январь 2019 г.</v>
      </c>
      <c r="J198" s="31"/>
      <c r="K198" s="31"/>
      <c r="L198" s="31"/>
      <c r="M198" s="31"/>
      <c r="N198" s="31"/>
      <c r="O198" s="31"/>
      <c r="P198" s="31"/>
      <c r="Q198" s="31"/>
      <c r="R198" s="31">
        <v>808</v>
      </c>
      <c r="S198" s="31" t="s">
        <v>196</v>
      </c>
      <c r="T198" s="31" t="s">
        <v>197</v>
      </c>
      <c r="U198" s="31" t="s">
        <v>432</v>
      </c>
      <c r="V198" s="31">
        <v>119</v>
      </c>
      <c r="W198" s="32">
        <v>17.847999999999999</v>
      </c>
      <c r="X198" s="32">
        <f t="shared" si="31"/>
        <v>17.847999999999999</v>
      </c>
      <c r="Y198" s="32">
        <f t="shared" si="32"/>
        <v>0</v>
      </c>
      <c r="Z198" s="32">
        <v>0</v>
      </c>
      <c r="AA198" s="32">
        <f t="shared" si="33"/>
        <v>0</v>
      </c>
      <c r="AB198" s="33">
        <f t="shared" si="34"/>
        <v>0</v>
      </c>
      <c r="AC198" s="30" t="str">
        <f t="shared" si="36"/>
        <v>х</v>
      </c>
    </row>
    <row r="199" spans="1:29" s="15" customFormat="1" ht="88.5" customHeight="1">
      <c r="A199" s="3" t="s">
        <v>455</v>
      </c>
      <c r="B199" s="29" t="s">
        <v>11</v>
      </c>
      <c r="C199" s="29" t="s">
        <v>39</v>
      </c>
      <c r="D199" s="29" t="s">
        <v>15</v>
      </c>
      <c r="E199" s="29" t="s">
        <v>13</v>
      </c>
      <c r="F199" s="29" t="str">
        <f t="shared" si="35"/>
        <v xml:space="preserve">*-За январь 2019 г. заработная плата составила 31 595,57 руб.,т.е. 95,3 % от прогнозной среднемесячной зарплаты по ПСЭР области - 33 167,00 руб. </v>
      </c>
      <c r="G199" s="30" t="str">
        <f t="shared" si="35"/>
        <v>2019 г.</v>
      </c>
      <c r="H199" s="30" t="str">
        <f t="shared" si="30"/>
        <v>2019 г.</v>
      </c>
      <c r="I199" s="30" t="str">
        <f t="shared" si="37"/>
        <v>январь 2019 г.</v>
      </c>
      <c r="J199" s="31"/>
      <c r="K199" s="31"/>
      <c r="L199" s="31"/>
      <c r="M199" s="31"/>
      <c r="N199" s="31"/>
      <c r="O199" s="31"/>
      <c r="P199" s="31"/>
      <c r="Q199" s="31"/>
      <c r="R199" s="31">
        <v>808</v>
      </c>
      <c r="S199" s="31" t="s">
        <v>196</v>
      </c>
      <c r="T199" s="31" t="s">
        <v>197</v>
      </c>
      <c r="U199" s="31" t="s">
        <v>433</v>
      </c>
      <c r="V199" s="31">
        <v>111</v>
      </c>
      <c r="W199" s="32">
        <v>274.03300000000002</v>
      </c>
      <c r="X199" s="32">
        <f t="shared" si="31"/>
        <v>274.03300000000002</v>
      </c>
      <c r="Y199" s="32">
        <f t="shared" si="32"/>
        <v>0</v>
      </c>
      <c r="Z199" s="32">
        <v>0</v>
      </c>
      <c r="AA199" s="32">
        <f t="shared" si="33"/>
        <v>0</v>
      </c>
      <c r="AB199" s="33">
        <f t="shared" si="34"/>
        <v>0</v>
      </c>
      <c r="AC199" s="30" t="str">
        <f t="shared" si="36"/>
        <v>х</v>
      </c>
    </row>
    <row r="200" spans="1:29" s="15" customFormat="1" ht="88.5" customHeight="1">
      <c r="A200" s="3" t="s">
        <v>456</v>
      </c>
      <c r="B200" s="29" t="s">
        <v>11</v>
      </c>
      <c r="C200" s="29" t="s">
        <v>39</v>
      </c>
      <c r="D200" s="29" t="s">
        <v>15</v>
      </c>
      <c r="E200" s="29" t="s">
        <v>13</v>
      </c>
      <c r="F200" s="29" t="str">
        <f t="shared" si="35"/>
        <v xml:space="preserve">*-За январь 2019 г. заработная плата составила 31 595,57 руб.,т.е. 95,3 % от прогнозной среднемесячной зарплаты по ПСЭР области - 33 167,00 руб. </v>
      </c>
      <c r="G200" s="30" t="str">
        <f t="shared" si="35"/>
        <v>2019 г.</v>
      </c>
      <c r="H200" s="30" t="str">
        <f t="shared" si="30"/>
        <v>2019 г.</v>
      </c>
      <c r="I200" s="30" t="str">
        <f t="shared" si="37"/>
        <v>январь 2019 г.</v>
      </c>
      <c r="J200" s="31"/>
      <c r="K200" s="31"/>
      <c r="L200" s="31"/>
      <c r="M200" s="31"/>
      <c r="N200" s="31"/>
      <c r="O200" s="31"/>
      <c r="P200" s="31"/>
      <c r="Q200" s="31"/>
      <c r="R200" s="31">
        <v>808</v>
      </c>
      <c r="S200" s="31" t="s">
        <v>196</v>
      </c>
      <c r="T200" s="31" t="s">
        <v>197</v>
      </c>
      <c r="U200" s="31" t="s">
        <v>433</v>
      </c>
      <c r="V200" s="31">
        <v>119</v>
      </c>
      <c r="W200" s="32">
        <v>34.686</v>
      </c>
      <c r="X200" s="32">
        <f t="shared" si="31"/>
        <v>34.686</v>
      </c>
      <c r="Y200" s="32">
        <f t="shared" si="32"/>
        <v>0</v>
      </c>
      <c r="Z200" s="32">
        <v>0</v>
      </c>
      <c r="AA200" s="32">
        <f t="shared" si="33"/>
        <v>0</v>
      </c>
      <c r="AB200" s="33">
        <f t="shared" si="34"/>
        <v>0</v>
      </c>
      <c r="AC200" s="30" t="str">
        <f t="shared" si="36"/>
        <v>х</v>
      </c>
    </row>
    <row r="201" spans="1:29" s="15" customFormat="1" ht="88.5" customHeight="1">
      <c r="A201" s="3" t="s">
        <v>457</v>
      </c>
      <c r="B201" s="29" t="s">
        <v>11</v>
      </c>
      <c r="C201" s="29" t="s">
        <v>39</v>
      </c>
      <c r="D201" s="29" t="s">
        <v>15</v>
      </c>
      <c r="E201" s="29" t="s">
        <v>13</v>
      </c>
      <c r="F201" s="29" t="str">
        <f t="shared" si="35"/>
        <v xml:space="preserve">*-За январь 2019 г. заработная плата составила 31 595,57 руб.,т.е. 95,3 % от прогнозной среднемесячной зарплаты по ПСЭР области - 33 167,00 руб. </v>
      </c>
      <c r="G201" s="30" t="str">
        <f t="shared" si="35"/>
        <v>2019 г.</v>
      </c>
      <c r="H201" s="30" t="str">
        <f t="shared" si="30"/>
        <v>2019 г.</v>
      </c>
      <c r="I201" s="30" t="str">
        <f t="shared" si="37"/>
        <v>январь 2019 г.</v>
      </c>
      <c r="J201" s="31"/>
      <c r="K201" s="31"/>
      <c r="L201" s="31"/>
      <c r="M201" s="31"/>
      <c r="N201" s="31"/>
      <c r="O201" s="31"/>
      <c r="P201" s="31"/>
      <c r="Q201" s="31"/>
      <c r="R201" s="31">
        <v>808</v>
      </c>
      <c r="S201" s="31" t="s">
        <v>196</v>
      </c>
      <c r="T201" s="31" t="s">
        <v>197</v>
      </c>
      <c r="U201" s="31" t="s">
        <v>434</v>
      </c>
      <c r="V201" s="31">
        <v>111</v>
      </c>
      <c r="W201" s="32">
        <f>4622.526+1.112</f>
        <v>4623.6379999999999</v>
      </c>
      <c r="X201" s="32">
        <f t="shared" si="31"/>
        <v>4623.6379999999999</v>
      </c>
      <c r="Y201" s="32">
        <f t="shared" si="32"/>
        <v>0</v>
      </c>
      <c r="Z201" s="32">
        <v>20.036000000000001</v>
      </c>
      <c r="AA201" s="32">
        <f t="shared" si="33"/>
        <v>20.036000000000001</v>
      </c>
      <c r="AB201" s="33">
        <f t="shared" si="34"/>
        <v>0</v>
      </c>
      <c r="AC201" s="30" t="str">
        <f t="shared" si="36"/>
        <v>х</v>
      </c>
    </row>
    <row r="202" spans="1:29" s="15" customFormat="1" ht="88.5" customHeight="1">
      <c r="A202" s="3" t="s">
        <v>458</v>
      </c>
      <c r="B202" s="29" t="s">
        <v>11</v>
      </c>
      <c r="C202" s="29" t="s">
        <v>39</v>
      </c>
      <c r="D202" s="29" t="s">
        <v>15</v>
      </c>
      <c r="E202" s="29" t="s">
        <v>13</v>
      </c>
      <c r="F202" s="29" t="str">
        <f t="shared" si="35"/>
        <v xml:space="preserve">*-За январь 2019 г. заработная плата составила 31 595,57 руб.,т.е. 95,3 % от прогнозной среднемесячной зарплаты по ПСЭР области - 33 167,00 руб. </v>
      </c>
      <c r="G202" s="30" t="str">
        <f t="shared" si="35"/>
        <v>2019 г.</v>
      </c>
      <c r="H202" s="30" t="str">
        <f t="shared" si="30"/>
        <v>2019 г.</v>
      </c>
      <c r="I202" s="30" t="str">
        <f t="shared" si="37"/>
        <v>январь 2019 г.</v>
      </c>
      <c r="J202" s="31"/>
      <c r="K202" s="31"/>
      <c r="L202" s="31"/>
      <c r="M202" s="31"/>
      <c r="N202" s="31"/>
      <c r="O202" s="31"/>
      <c r="P202" s="31"/>
      <c r="Q202" s="31"/>
      <c r="R202" s="31">
        <v>808</v>
      </c>
      <c r="S202" s="31" t="s">
        <v>196</v>
      </c>
      <c r="T202" s="31" t="s">
        <v>197</v>
      </c>
      <c r="U202" s="31" t="s">
        <v>434</v>
      </c>
      <c r="V202" s="31">
        <v>119</v>
      </c>
      <c r="W202" s="32">
        <f>1417.238</f>
        <v>1417.2380000000001</v>
      </c>
      <c r="X202" s="32">
        <f t="shared" si="31"/>
        <v>1417.2380000000001</v>
      </c>
      <c r="Y202" s="32">
        <f t="shared" si="32"/>
        <v>0</v>
      </c>
      <c r="Z202" s="32">
        <v>6.0490000000000004</v>
      </c>
      <c r="AA202" s="32">
        <f t="shared" si="33"/>
        <v>6.0490000000000004</v>
      </c>
      <c r="AB202" s="33">
        <f t="shared" si="34"/>
        <v>0</v>
      </c>
      <c r="AC202" s="30" t="str">
        <f t="shared" si="36"/>
        <v>х</v>
      </c>
    </row>
    <row r="203" spans="1:29" s="15" customFormat="1" ht="88.5" customHeight="1">
      <c r="A203" s="3" t="s">
        <v>459</v>
      </c>
      <c r="B203" s="29" t="s">
        <v>11</v>
      </c>
      <c r="C203" s="29" t="s">
        <v>39</v>
      </c>
      <c r="D203" s="29" t="s">
        <v>15</v>
      </c>
      <c r="E203" s="29" t="s">
        <v>13</v>
      </c>
      <c r="F203" s="29" t="str">
        <f t="shared" si="35"/>
        <v xml:space="preserve">*-За январь 2019 г. заработная плата составила 31 595,57 руб.,т.е. 95,3 % от прогнозной среднемесячной зарплаты по ПСЭР области - 33 167,00 руб. </v>
      </c>
      <c r="G203" s="30" t="str">
        <f t="shared" si="35"/>
        <v>2019 г.</v>
      </c>
      <c r="H203" s="30" t="str">
        <f t="shared" si="30"/>
        <v>2019 г.</v>
      </c>
      <c r="I203" s="30" t="str">
        <f t="shared" si="37"/>
        <v>январь 2019 г.</v>
      </c>
      <c r="J203" s="31"/>
      <c r="K203" s="31"/>
      <c r="L203" s="31"/>
      <c r="M203" s="31"/>
      <c r="N203" s="31"/>
      <c r="O203" s="31"/>
      <c r="P203" s="31"/>
      <c r="Q203" s="31"/>
      <c r="R203" s="31">
        <v>808</v>
      </c>
      <c r="S203" s="31" t="s">
        <v>196</v>
      </c>
      <c r="T203" s="31" t="s">
        <v>197</v>
      </c>
      <c r="U203" s="31" t="s">
        <v>435</v>
      </c>
      <c r="V203" s="31">
        <v>111</v>
      </c>
      <c r="W203" s="32">
        <v>560.22</v>
      </c>
      <c r="X203" s="32">
        <f t="shared" si="31"/>
        <v>560.22</v>
      </c>
      <c r="Y203" s="32">
        <f t="shared" si="32"/>
        <v>0</v>
      </c>
      <c r="Z203" s="32">
        <v>0</v>
      </c>
      <c r="AA203" s="32">
        <f t="shared" si="33"/>
        <v>0</v>
      </c>
      <c r="AB203" s="33">
        <f t="shared" si="34"/>
        <v>0</v>
      </c>
      <c r="AC203" s="30" t="str">
        <f t="shared" si="36"/>
        <v>х</v>
      </c>
    </row>
    <row r="204" spans="1:29" s="15" customFormat="1" ht="88.5" customHeight="1">
      <c r="A204" s="3" t="s">
        <v>460</v>
      </c>
      <c r="B204" s="29" t="s">
        <v>11</v>
      </c>
      <c r="C204" s="29" t="s">
        <v>39</v>
      </c>
      <c r="D204" s="29" t="s">
        <v>15</v>
      </c>
      <c r="E204" s="29" t="s">
        <v>13</v>
      </c>
      <c r="F204" s="29" t="str">
        <f t="shared" si="35"/>
        <v xml:space="preserve">*-За январь 2019 г. заработная плата составила 31 595,57 руб.,т.е. 95,3 % от прогнозной среднемесячной зарплаты по ПСЭР области - 33 167,00 руб. </v>
      </c>
      <c r="G204" s="30" t="str">
        <f t="shared" si="35"/>
        <v>2019 г.</v>
      </c>
      <c r="H204" s="30" t="str">
        <f t="shared" si="30"/>
        <v>2019 г.</v>
      </c>
      <c r="I204" s="30" t="str">
        <f t="shared" si="37"/>
        <v>январь 2019 г.</v>
      </c>
      <c r="J204" s="31"/>
      <c r="K204" s="31"/>
      <c r="L204" s="31"/>
      <c r="M204" s="31"/>
      <c r="N204" s="31"/>
      <c r="O204" s="31"/>
      <c r="P204" s="31"/>
      <c r="Q204" s="31"/>
      <c r="R204" s="31">
        <v>808</v>
      </c>
      <c r="S204" s="31" t="s">
        <v>196</v>
      </c>
      <c r="T204" s="31" t="s">
        <v>197</v>
      </c>
      <c r="U204" s="31" t="s">
        <v>435</v>
      </c>
      <c r="V204" s="31">
        <v>119</v>
      </c>
      <c r="W204" s="32">
        <v>153.67599999999999</v>
      </c>
      <c r="X204" s="32">
        <f t="shared" si="31"/>
        <v>153.67599999999999</v>
      </c>
      <c r="Y204" s="32">
        <f t="shared" si="32"/>
        <v>0</v>
      </c>
      <c r="Z204" s="32">
        <v>0</v>
      </c>
      <c r="AA204" s="32">
        <f t="shared" si="33"/>
        <v>0</v>
      </c>
      <c r="AB204" s="33">
        <f t="shared" si="34"/>
        <v>0</v>
      </c>
      <c r="AC204" s="30" t="str">
        <f t="shared" si="36"/>
        <v>х</v>
      </c>
    </row>
    <row r="205" spans="1:29" s="15" customFormat="1" ht="88.5" customHeight="1">
      <c r="A205" s="3" t="s">
        <v>461</v>
      </c>
      <c r="B205" s="29" t="s">
        <v>11</v>
      </c>
      <c r="C205" s="29" t="s">
        <v>39</v>
      </c>
      <c r="D205" s="29" t="s">
        <v>15</v>
      </c>
      <c r="E205" s="29" t="s">
        <v>13</v>
      </c>
      <c r="F205" s="29" t="str">
        <f t="shared" si="35"/>
        <v xml:space="preserve">*-За январь 2019 г. заработная плата составила 31 595,57 руб.,т.е. 95,3 % от прогнозной среднемесячной зарплаты по ПСЭР области - 33 167,00 руб. </v>
      </c>
      <c r="G205" s="30" t="str">
        <f t="shared" si="35"/>
        <v>2019 г.</v>
      </c>
      <c r="H205" s="30" t="str">
        <f t="shared" si="30"/>
        <v>2019 г.</v>
      </c>
      <c r="I205" s="30" t="str">
        <f t="shared" si="37"/>
        <v>январь 2019 г.</v>
      </c>
      <c r="J205" s="31"/>
      <c r="K205" s="31"/>
      <c r="L205" s="31"/>
      <c r="M205" s="31"/>
      <c r="N205" s="31"/>
      <c r="O205" s="31"/>
      <c r="P205" s="31"/>
      <c r="Q205" s="31"/>
      <c r="R205" s="31">
        <v>808</v>
      </c>
      <c r="S205" s="31" t="s">
        <v>196</v>
      </c>
      <c r="T205" s="31" t="s">
        <v>197</v>
      </c>
      <c r="U205" s="31" t="s">
        <v>436</v>
      </c>
      <c r="V205" s="31">
        <v>111</v>
      </c>
      <c r="W205" s="32">
        <v>454.16500000000002</v>
      </c>
      <c r="X205" s="32">
        <f t="shared" si="31"/>
        <v>454.16500000000002</v>
      </c>
      <c r="Y205" s="32">
        <f t="shared" si="32"/>
        <v>0</v>
      </c>
      <c r="Z205" s="32">
        <v>0</v>
      </c>
      <c r="AA205" s="32">
        <f t="shared" si="33"/>
        <v>0</v>
      </c>
      <c r="AB205" s="33">
        <f t="shared" si="34"/>
        <v>0</v>
      </c>
      <c r="AC205" s="30" t="str">
        <f t="shared" si="36"/>
        <v>х</v>
      </c>
    </row>
    <row r="206" spans="1:29" s="15" customFormat="1" ht="88.5" customHeight="1">
      <c r="A206" s="3" t="s">
        <v>462</v>
      </c>
      <c r="B206" s="29" t="s">
        <v>11</v>
      </c>
      <c r="C206" s="29" t="s">
        <v>39</v>
      </c>
      <c r="D206" s="29" t="s">
        <v>15</v>
      </c>
      <c r="E206" s="29" t="s">
        <v>13</v>
      </c>
      <c r="F206" s="29" t="str">
        <f t="shared" si="35"/>
        <v xml:space="preserve">*-За январь 2019 г. заработная плата составила 31 595,57 руб.,т.е. 95,3 % от прогнозной среднемесячной зарплаты по ПСЭР области - 33 167,00 руб. </v>
      </c>
      <c r="G206" s="30" t="str">
        <f t="shared" si="35"/>
        <v>2019 г.</v>
      </c>
      <c r="H206" s="30" t="str">
        <f t="shared" si="30"/>
        <v>2019 г.</v>
      </c>
      <c r="I206" s="30" t="str">
        <f t="shared" si="37"/>
        <v>январь 2019 г.</v>
      </c>
      <c r="J206" s="31"/>
      <c r="K206" s="31"/>
      <c r="L206" s="31"/>
      <c r="M206" s="31"/>
      <c r="N206" s="31"/>
      <c r="O206" s="31"/>
      <c r="P206" s="31"/>
      <c r="Q206" s="31"/>
      <c r="R206" s="31">
        <v>808</v>
      </c>
      <c r="S206" s="31" t="s">
        <v>196</v>
      </c>
      <c r="T206" s="31" t="s">
        <v>197</v>
      </c>
      <c r="U206" s="31" t="s">
        <v>436</v>
      </c>
      <c r="V206" s="31">
        <v>119</v>
      </c>
      <c r="W206" s="32">
        <v>136.601</v>
      </c>
      <c r="X206" s="32">
        <f t="shared" si="31"/>
        <v>136.601</v>
      </c>
      <c r="Y206" s="32">
        <f t="shared" si="32"/>
        <v>0</v>
      </c>
      <c r="Z206" s="32">
        <v>0</v>
      </c>
      <c r="AA206" s="32">
        <f t="shared" si="33"/>
        <v>0</v>
      </c>
      <c r="AB206" s="33">
        <f t="shared" si="34"/>
        <v>0</v>
      </c>
      <c r="AC206" s="30" t="str">
        <f>AC205</f>
        <v>х</v>
      </c>
    </row>
    <row r="207" spans="1:29" s="15" customFormat="1" ht="88.5" customHeight="1">
      <c r="A207" s="3" t="s">
        <v>463</v>
      </c>
      <c r="B207" s="29" t="s">
        <v>11</v>
      </c>
      <c r="C207" s="29" t="s">
        <v>39</v>
      </c>
      <c r="D207" s="29" t="s">
        <v>15</v>
      </c>
      <c r="E207" s="29" t="s">
        <v>13</v>
      </c>
      <c r="F207" s="29" t="str">
        <f>F206</f>
        <v xml:space="preserve">*-За январь 2019 г. заработная плата составила 31 595,57 руб.,т.е. 95,3 % от прогнозной среднемесячной зарплаты по ПСЭР области - 33 167,00 руб. </v>
      </c>
      <c r="G207" s="30" t="str">
        <f>G206</f>
        <v>2019 г.</v>
      </c>
      <c r="H207" s="30" t="str">
        <f t="shared" si="30"/>
        <v>2019 г.</v>
      </c>
      <c r="I207" s="30" t="str">
        <f>I206</f>
        <v>январь 2019 г.</v>
      </c>
      <c r="J207" s="31"/>
      <c r="K207" s="31"/>
      <c r="L207" s="31"/>
      <c r="M207" s="31"/>
      <c r="N207" s="31"/>
      <c r="O207" s="31"/>
      <c r="P207" s="31"/>
      <c r="Q207" s="31"/>
      <c r="R207" s="31">
        <v>808</v>
      </c>
      <c r="S207" s="31" t="s">
        <v>196</v>
      </c>
      <c r="T207" s="31" t="s">
        <v>197</v>
      </c>
      <c r="U207" s="31" t="s">
        <v>437</v>
      </c>
      <c r="V207" s="31">
        <v>111</v>
      </c>
      <c r="W207" s="32">
        <v>563.09400000000005</v>
      </c>
      <c r="X207" s="32">
        <f t="shared" si="31"/>
        <v>563.09400000000005</v>
      </c>
      <c r="Y207" s="32">
        <f t="shared" si="32"/>
        <v>0</v>
      </c>
      <c r="Z207" s="32">
        <v>311.61900000000003</v>
      </c>
      <c r="AA207" s="32">
        <f t="shared" si="33"/>
        <v>311.61900000000003</v>
      </c>
      <c r="AB207" s="33">
        <f t="shared" si="34"/>
        <v>0</v>
      </c>
      <c r="AC207" s="30" t="str">
        <f>AC206</f>
        <v>х</v>
      </c>
    </row>
    <row r="208" spans="1:29" s="15" customFormat="1" ht="88.5" customHeight="1">
      <c r="A208" s="3" t="s">
        <v>464</v>
      </c>
      <c r="B208" s="29" t="s">
        <v>11</v>
      </c>
      <c r="C208" s="29" t="s">
        <v>39</v>
      </c>
      <c r="D208" s="29" t="s">
        <v>15</v>
      </c>
      <c r="E208" s="29" t="s">
        <v>13</v>
      </c>
      <c r="F208" s="29" t="str">
        <f>F207</f>
        <v xml:space="preserve">*-За январь 2019 г. заработная плата составила 31 595,57 руб.,т.е. 95,3 % от прогнозной среднемесячной зарплаты по ПСЭР области - 33 167,00 руб. </v>
      </c>
      <c r="G208" s="30" t="str">
        <f>G207</f>
        <v>2019 г.</v>
      </c>
      <c r="H208" s="30" t="str">
        <f t="shared" si="30"/>
        <v>2019 г.</v>
      </c>
      <c r="I208" s="30" t="str">
        <f>I207</f>
        <v>январь 2019 г.</v>
      </c>
      <c r="J208" s="31"/>
      <c r="K208" s="31"/>
      <c r="L208" s="31"/>
      <c r="M208" s="31"/>
      <c r="N208" s="31"/>
      <c r="O208" s="31"/>
      <c r="P208" s="31"/>
      <c r="Q208" s="31"/>
      <c r="R208" s="31">
        <f>R207</f>
        <v>808</v>
      </c>
      <c r="S208" s="31" t="s">
        <v>196</v>
      </c>
      <c r="T208" s="31" t="s">
        <v>197</v>
      </c>
      <c r="U208" s="31" t="s">
        <v>437</v>
      </c>
      <c r="V208" s="31">
        <v>119</v>
      </c>
      <c r="W208" s="32">
        <v>416.22899999999998</v>
      </c>
      <c r="X208" s="32">
        <f t="shared" si="31"/>
        <v>416.22899999999998</v>
      </c>
      <c r="Y208" s="32">
        <f t="shared" si="32"/>
        <v>0</v>
      </c>
      <c r="Z208" s="32">
        <v>0</v>
      </c>
      <c r="AA208" s="32">
        <f t="shared" si="33"/>
        <v>0</v>
      </c>
      <c r="AB208" s="33">
        <f t="shared" si="34"/>
        <v>0</v>
      </c>
      <c r="AC208" s="30" t="str">
        <f>AC207</f>
        <v>х</v>
      </c>
    </row>
    <row r="209" spans="1:29" s="15" customFormat="1" ht="88.5" customHeight="1">
      <c r="A209" s="3" t="s">
        <v>465</v>
      </c>
      <c r="B209" s="29" t="s">
        <v>11</v>
      </c>
      <c r="C209" s="29" t="s">
        <v>39</v>
      </c>
      <c r="D209" s="29" t="s">
        <v>15</v>
      </c>
      <c r="E209" s="29" t="s">
        <v>13</v>
      </c>
      <c r="F209" s="29" t="str">
        <f t="shared" ref="F209:G216" si="38">F208</f>
        <v xml:space="preserve">*-За январь 2019 г. заработная плата составила 31 595,57 руб.,т.е. 95,3 % от прогнозной среднемесячной зарплаты по ПСЭР области - 33 167,00 руб. </v>
      </c>
      <c r="G209" s="30" t="str">
        <f t="shared" si="38"/>
        <v>2019 г.</v>
      </c>
      <c r="H209" s="30" t="str">
        <f t="shared" si="30"/>
        <v>2019 г.</v>
      </c>
      <c r="I209" s="30" t="str">
        <f t="shared" ref="I209:I216" si="39">I208</f>
        <v>январь 2019 г.</v>
      </c>
      <c r="J209" s="40"/>
      <c r="K209" s="40"/>
      <c r="L209" s="40"/>
      <c r="M209" s="40"/>
      <c r="N209" s="40"/>
      <c r="O209" s="40"/>
      <c r="P209" s="40"/>
      <c r="Q209" s="40"/>
      <c r="R209" s="31">
        <f>R208</f>
        <v>808</v>
      </c>
      <c r="S209" s="31" t="s">
        <v>196</v>
      </c>
      <c r="T209" s="31" t="s">
        <v>197</v>
      </c>
      <c r="U209" s="40" t="s">
        <v>438</v>
      </c>
      <c r="V209" s="40">
        <v>111</v>
      </c>
      <c r="W209" s="41">
        <v>23</v>
      </c>
      <c r="X209" s="32">
        <f t="shared" si="31"/>
        <v>23</v>
      </c>
      <c r="Y209" s="32">
        <f t="shared" si="32"/>
        <v>0</v>
      </c>
      <c r="Z209" s="41">
        <v>0</v>
      </c>
      <c r="AA209" s="32">
        <f t="shared" si="33"/>
        <v>0</v>
      </c>
      <c r="AB209" s="41">
        <f t="shared" si="34"/>
        <v>0</v>
      </c>
      <c r="AC209" s="40" t="str">
        <f>AC208</f>
        <v>х</v>
      </c>
    </row>
    <row r="210" spans="1:29" s="15" customFormat="1" ht="88.5" customHeight="1">
      <c r="A210" s="3" t="s">
        <v>466</v>
      </c>
      <c r="B210" s="29" t="s">
        <v>11</v>
      </c>
      <c r="C210" s="29" t="s">
        <v>39</v>
      </c>
      <c r="D210" s="29" t="s">
        <v>15</v>
      </c>
      <c r="E210" s="29" t="s">
        <v>13</v>
      </c>
      <c r="F210" s="29" t="str">
        <f t="shared" si="38"/>
        <v xml:space="preserve">*-За январь 2019 г. заработная плата составила 31 595,57 руб.,т.е. 95,3 % от прогнозной среднемесячной зарплаты по ПСЭР области - 33 167,00 руб. </v>
      </c>
      <c r="G210" s="30" t="str">
        <f t="shared" si="38"/>
        <v>2019 г.</v>
      </c>
      <c r="H210" s="30" t="str">
        <f t="shared" si="30"/>
        <v>2019 г.</v>
      </c>
      <c r="I210" s="30" t="str">
        <f t="shared" si="39"/>
        <v>январь 2019 г.</v>
      </c>
      <c r="J210" s="40"/>
      <c r="K210" s="40"/>
      <c r="L210" s="40"/>
      <c r="M210" s="40"/>
      <c r="N210" s="40"/>
      <c r="O210" s="40"/>
      <c r="P210" s="40"/>
      <c r="Q210" s="40"/>
      <c r="R210" s="31">
        <f t="shared" ref="R210:R216" si="40">R209</f>
        <v>808</v>
      </c>
      <c r="S210" s="31" t="s">
        <v>196</v>
      </c>
      <c r="T210" s="31" t="s">
        <v>197</v>
      </c>
      <c r="U210" s="40" t="s">
        <v>438</v>
      </c>
      <c r="V210" s="40">
        <v>119</v>
      </c>
      <c r="W210" s="41">
        <v>0</v>
      </c>
      <c r="X210" s="32">
        <f t="shared" si="31"/>
        <v>0</v>
      </c>
      <c r="Y210" s="32">
        <f t="shared" si="32"/>
        <v>0</v>
      </c>
      <c r="Z210" s="41">
        <v>0</v>
      </c>
      <c r="AA210" s="32">
        <f t="shared" si="33"/>
        <v>0</v>
      </c>
      <c r="AB210" s="41">
        <f t="shared" si="34"/>
        <v>0</v>
      </c>
      <c r="AC210" s="40" t="str">
        <f t="shared" ref="AC210:AC216" si="41">AC209</f>
        <v>х</v>
      </c>
    </row>
    <row r="211" spans="1:29" s="15" customFormat="1" ht="88.5" customHeight="1">
      <c r="A211" s="3" t="s">
        <v>467</v>
      </c>
      <c r="B211" s="29" t="s">
        <v>11</v>
      </c>
      <c r="C211" s="29" t="s">
        <v>39</v>
      </c>
      <c r="D211" s="29" t="s">
        <v>15</v>
      </c>
      <c r="E211" s="29" t="s">
        <v>13</v>
      </c>
      <c r="F211" s="29" t="str">
        <f t="shared" si="38"/>
        <v xml:space="preserve">*-За январь 2019 г. заработная плата составила 31 595,57 руб.,т.е. 95,3 % от прогнозной среднемесячной зарплаты по ПСЭР области - 33 167,00 руб. </v>
      </c>
      <c r="G211" s="30" t="str">
        <f t="shared" si="38"/>
        <v>2019 г.</v>
      </c>
      <c r="H211" s="30" t="str">
        <f t="shared" si="30"/>
        <v>2019 г.</v>
      </c>
      <c r="I211" s="30" t="str">
        <f t="shared" si="39"/>
        <v>январь 2019 г.</v>
      </c>
      <c r="J211" s="40"/>
      <c r="K211" s="40"/>
      <c r="L211" s="40"/>
      <c r="M211" s="40"/>
      <c r="N211" s="40"/>
      <c r="O211" s="40"/>
      <c r="P211" s="40"/>
      <c r="Q211" s="40"/>
      <c r="R211" s="31">
        <f t="shared" si="40"/>
        <v>808</v>
      </c>
      <c r="S211" s="31" t="s">
        <v>196</v>
      </c>
      <c r="T211" s="31" t="s">
        <v>197</v>
      </c>
      <c r="U211" s="40" t="s">
        <v>439</v>
      </c>
      <c r="V211" s="40">
        <v>111</v>
      </c>
      <c r="W211" s="41">
        <v>0</v>
      </c>
      <c r="X211" s="32">
        <f t="shared" si="31"/>
        <v>0</v>
      </c>
      <c r="Y211" s="32">
        <f t="shared" si="32"/>
        <v>0</v>
      </c>
      <c r="Z211" s="41">
        <v>0</v>
      </c>
      <c r="AA211" s="32">
        <f t="shared" si="33"/>
        <v>0</v>
      </c>
      <c r="AB211" s="41">
        <f t="shared" si="34"/>
        <v>0</v>
      </c>
      <c r="AC211" s="40" t="str">
        <f t="shared" si="41"/>
        <v>х</v>
      </c>
    </row>
    <row r="212" spans="1:29" s="15" customFormat="1" ht="88.5" customHeight="1">
      <c r="A212" s="3" t="s">
        <v>468</v>
      </c>
      <c r="B212" s="29" t="s">
        <v>11</v>
      </c>
      <c r="C212" s="29" t="s">
        <v>39</v>
      </c>
      <c r="D212" s="29" t="s">
        <v>15</v>
      </c>
      <c r="E212" s="29" t="s">
        <v>13</v>
      </c>
      <c r="F212" s="29" t="str">
        <f t="shared" si="38"/>
        <v xml:space="preserve">*-За январь 2019 г. заработная плата составила 31 595,57 руб.,т.е. 95,3 % от прогнозной среднемесячной зарплаты по ПСЭР области - 33 167,00 руб. </v>
      </c>
      <c r="G212" s="30" t="str">
        <f t="shared" si="38"/>
        <v>2019 г.</v>
      </c>
      <c r="H212" s="30" t="str">
        <f t="shared" si="30"/>
        <v>2019 г.</v>
      </c>
      <c r="I212" s="30" t="str">
        <f t="shared" si="39"/>
        <v>январь 2019 г.</v>
      </c>
      <c r="J212" s="40"/>
      <c r="K212" s="40"/>
      <c r="L212" s="40"/>
      <c r="M212" s="40"/>
      <c r="N212" s="40"/>
      <c r="O212" s="40"/>
      <c r="P212" s="40"/>
      <c r="Q212" s="40"/>
      <c r="R212" s="31">
        <f t="shared" si="40"/>
        <v>808</v>
      </c>
      <c r="S212" s="31" t="s">
        <v>196</v>
      </c>
      <c r="T212" s="31" t="s">
        <v>197</v>
      </c>
      <c r="U212" s="40" t="s">
        <v>439</v>
      </c>
      <c r="V212" s="40">
        <v>119</v>
      </c>
      <c r="W212" s="41">
        <v>0</v>
      </c>
      <c r="X212" s="32">
        <f t="shared" si="31"/>
        <v>0</v>
      </c>
      <c r="Y212" s="32">
        <f t="shared" si="32"/>
        <v>0</v>
      </c>
      <c r="Z212" s="41">
        <v>0</v>
      </c>
      <c r="AA212" s="32">
        <f t="shared" si="33"/>
        <v>0</v>
      </c>
      <c r="AB212" s="41">
        <f t="shared" si="34"/>
        <v>0</v>
      </c>
      <c r="AC212" s="40" t="str">
        <f t="shared" si="41"/>
        <v>х</v>
      </c>
    </row>
    <row r="213" spans="1:29" s="15" customFormat="1" ht="88.5" customHeight="1">
      <c r="A213" s="3" t="s">
        <v>469</v>
      </c>
      <c r="B213" s="29" t="s">
        <v>11</v>
      </c>
      <c r="C213" s="29" t="s">
        <v>39</v>
      </c>
      <c r="D213" s="29" t="s">
        <v>15</v>
      </c>
      <c r="E213" s="29" t="s">
        <v>13</v>
      </c>
      <c r="F213" s="29" t="str">
        <f t="shared" si="38"/>
        <v xml:space="preserve">*-За январь 2019 г. заработная плата составила 31 595,57 руб.,т.е. 95,3 % от прогнозной среднемесячной зарплаты по ПСЭР области - 33 167,00 руб. </v>
      </c>
      <c r="G213" s="30" t="str">
        <f t="shared" si="38"/>
        <v>2019 г.</v>
      </c>
      <c r="H213" s="30" t="str">
        <f t="shared" si="30"/>
        <v>2019 г.</v>
      </c>
      <c r="I213" s="30" t="str">
        <f t="shared" si="39"/>
        <v>январь 2019 г.</v>
      </c>
      <c r="J213" s="40"/>
      <c r="K213" s="40"/>
      <c r="L213" s="40"/>
      <c r="M213" s="40"/>
      <c r="N213" s="40"/>
      <c r="O213" s="40"/>
      <c r="P213" s="40"/>
      <c r="Q213" s="40"/>
      <c r="R213" s="31">
        <f t="shared" si="40"/>
        <v>808</v>
      </c>
      <c r="S213" s="31" t="s">
        <v>196</v>
      </c>
      <c r="T213" s="31" t="s">
        <v>197</v>
      </c>
      <c r="U213" s="40" t="s">
        <v>440</v>
      </c>
      <c r="V213" s="40">
        <v>111</v>
      </c>
      <c r="W213" s="41">
        <v>16.25</v>
      </c>
      <c r="X213" s="32">
        <f t="shared" si="31"/>
        <v>16.25</v>
      </c>
      <c r="Y213" s="32">
        <f t="shared" si="32"/>
        <v>0</v>
      </c>
      <c r="Z213" s="41">
        <v>0</v>
      </c>
      <c r="AA213" s="32">
        <f t="shared" si="33"/>
        <v>0</v>
      </c>
      <c r="AB213" s="41">
        <f t="shared" si="34"/>
        <v>0</v>
      </c>
      <c r="AC213" s="40" t="str">
        <f t="shared" si="41"/>
        <v>х</v>
      </c>
    </row>
    <row r="214" spans="1:29" s="15" customFormat="1" ht="88.5" customHeight="1">
      <c r="A214" s="3" t="s">
        <v>470</v>
      </c>
      <c r="B214" s="29" t="s">
        <v>11</v>
      </c>
      <c r="C214" s="29" t="s">
        <v>39</v>
      </c>
      <c r="D214" s="29" t="s">
        <v>15</v>
      </c>
      <c r="E214" s="29" t="s">
        <v>13</v>
      </c>
      <c r="F214" s="29" t="str">
        <f t="shared" si="38"/>
        <v xml:space="preserve">*-За январь 2019 г. заработная плата составила 31 595,57 руб.,т.е. 95,3 % от прогнозной среднемесячной зарплаты по ПСЭР области - 33 167,00 руб. </v>
      </c>
      <c r="G214" s="30" t="str">
        <f t="shared" si="38"/>
        <v>2019 г.</v>
      </c>
      <c r="H214" s="30" t="str">
        <f t="shared" si="30"/>
        <v>2019 г.</v>
      </c>
      <c r="I214" s="30" t="str">
        <f t="shared" si="39"/>
        <v>январь 2019 г.</v>
      </c>
      <c r="J214" s="40"/>
      <c r="K214" s="40"/>
      <c r="L214" s="40"/>
      <c r="M214" s="40"/>
      <c r="N214" s="40"/>
      <c r="O214" s="40"/>
      <c r="P214" s="40"/>
      <c r="Q214" s="40"/>
      <c r="R214" s="31">
        <f t="shared" si="40"/>
        <v>808</v>
      </c>
      <c r="S214" s="31" t="s">
        <v>196</v>
      </c>
      <c r="T214" s="31" t="s">
        <v>197</v>
      </c>
      <c r="U214" s="40" t="str">
        <f>U213</f>
        <v>02301S1650.</v>
      </c>
      <c r="V214" s="40">
        <v>119</v>
      </c>
      <c r="W214" s="41">
        <v>0</v>
      </c>
      <c r="X214" s="32">
        <f t="shared" si="31"/>
        <v>0</v>
      </c>
      <c r="Y214" s="32">
        <f t="shared" si="32"/>
        <v>0</v>
      </c>
      <c r="Z214" s="41">
        <v>0</v>
      </c>
      <c r="AA214" s="32">
        <f t="shared" si="33"/>
        <v>0</v>
      </c>
      <c r="AB214" s="41">
        <f t="shared" si="34"/>
        <v>0</v>
      </c>
      <c r="AC214" s="40" t="str">
        <f t="shared" si="41"/>
        <v>х</v>
      </c>
    </row>
    <row r="215" spans="1:29" s="15" customFormat="1" ht="88.5" customHeight="1">
      <c r="A215" s="3" t="s">
        <v>471</v>
      </c>
      <c r="B215" s="29" t="s">
        <v>11</v>
      </c>
      <c r="C215" s="29" t="s">
        <v>39</v>
      </c>
      <c r="D215" s="29" t="s">
        <v>15</v>
      </c>
      <c r="E215" s="29" t="s">
        <v>13</v>
      </c>
      <c r="F215" s="29" t="str">
        <f t="shared" si="38"/>
        <v xml:space="preserve">*-За январь 2019 г. заработная плата составила 31 595,57 руб.,т.е. 95,3 % от прогнозной среднемесячной зарплаты по ПСЭР области - 33 167,00 руб. </v>
      </c>
      <c r="G215" s="30" t="str">
        <f t="shared" si="38"/>
        <v>2019 г.</v>
      </c>
      <c r="H215" s="30" t="str">
        <f t="shared" si="30"/>
        <v>2019 г.</v>
      </c>
      <c r="I215" s="30" t="str">
        <f t="shared" si="39"/>
        <v>январь 2019 г.</v>
      </c>
      <c r="J215" s="40"/>
      <c r="K215" s="40"/>
      <c r="L215" s="40"/>
      <c r="M215" s="40"/>
      <c r="N215" s="40"/>
      <c r="O215" s="40"/>
      <c r="P215" s="40"/>
      <c r="Q215" s="40"/>
      <c r="R215" s="31">
        <f t="shared" si="40"/>
        <v>808</v>
      </c>
      <c r="S215" s="31" t="s">
        <v>196</v>
      </c>
      <c r="T215" s="31" t="s">
        <v>197</v>
      </c>
      <c r="U215" s="40" t="s">
        <v>441</v>
      </c>
      <c r="V215" s="40">
        <v>111</v>
      </c>
      <c r="W215" s="41">
        <v>0</v>
      </c>
      <c r="X215" s="32">
        <f t="shared" si="31"/>
        <v>0</v>
      </c>
      <c r="Y215" s="32">
        <f t="shared" si="32"/>
        <v>0</v>
      </c>
      <c r="Z215" s="41">
        <v>0</v>
      </c>
      <c r="AA215" s="32">
        <f t="shared" si="33"/>
        <v>0</v>
      </c>
      <c r="AB215" s="41">
        <f t="shared" si="34"/>
        <v>0</v>
      </c>
      <c r="AC215" s="40" t="str">
        <f t="shared" si="41"/>
        <v>х</v>
      </c>
    </row>
    <row r="216" spans="1:29" s="15" customFormat="1" ht="88.5" customHeight="1">
      <c r="A216" s="3" t="s">
        <v>472</v>
      </c>
      <c r="B216" s="29" t="s">
        <v>11</v>
      </c>
      <c r="C216" s="29" t="s">
        <v>39</v>
      </c>
      <c r="D216" s="29" t="s">
        <v>15</v>
      </c>
      <c r="E216" s="29" t="s">
        <v>13</v>
      </c>
      <c r="F216" s="29" t="str">
        <f t="shared" si="38"/>
        <v xml:space="preserve">*-За январь 2019 г. заработная плата составила 31 595,57 руб.,т.е. 95,3 % от прогнозной среднемесячной зарплаты по ПСЭР области - 33 167,00 руб. </v>
      </c>
      <c r="G216" s="30" t="str">
        <f t="shared" si="38"/>
        <v>2019 г.</v>
      </c>
      <c r="H216" s="30" t="str">
        <f t="shared" si="30"/>
        <v>2019 г.</v>
      </c>
      <c r="I216" s="30" t="str">
        <f t="shared" si="39"/>
        <v>январь 2019 г.</v>
      </c>
      <c r="J216" s="40"/>
      <c r="K216" s="40"/>
      <c r="L216" s="40"/>
      <c r="M216" s="40"/>
      <c r="N216" s="40"/>
      <c r="O216" s="40"/>
      <c r="P216" s="40"/>
      <c r="Q216" s="40"/>
      <c r="R216" s="31">
        <f t="shared" si="40"/>
        <v>808</v>
      </c>
      <c r="S216" s="31" t="s">
        <v>196</v>
      </c>
      <c r="T216" s="31" t="s">
        <v>197</v>
      </c>
      <c r="U216" s="40" t="str">
        <f>U215</f>
        <v>02304S1650.</v>
      </c>
      <c r="V216" s="40">
        <v>119</v>
      </c>
      <c r="W216" s="41">
        <v>0</v>
      </c>
      <c r="X216" s="32">
        <f t="shared" si="31"/>
        <v>0</v>
      </c>
      <c r="Y216" s="32">
        <f t="shared" si="32"/>
        <v>0</v>
      </c>
      <c r="Z216" s="41">
        <v>0</v>
      </c>
      <c r="AA216" s="32">
        <f t="shared" si="33"/>
        <v>0</v>
      </c>
      <c r="AB216" s="41">
        <f t="shared" si="34"/>
        <v>0</v>
      </c>
      <c r="AC216" s="40" t="str">
        <f t="shared" si="41"/>
        <v>х</v>
      </c>
    </row>
    <row r="217" spans="1:29" s="15" customFormat="1" ht="88.5" customHeight="1">
      <c r="A217" s="3" t="s">
        <v>482</v>
      </c>
      <c r="B217" s="29" t="s">
        <v>11</v>
      </c>
      <c r="C217" s="29" t="s">
        <v>39</v>
      </c>
      <c r="D217" s="29" t="s">
        <v>15</v>
      </c>
      <c r="E217" s="29" t="s">
        <v>13</v>
      </c>
      <c r="F217" s="29" t="s">
        <v>478</v>
      </c>
      <c r="G217" s="30" t="s">
        <v>428</v>
      </c>
      <c r="H217" s="30" t="str">
        <f t="shared" si="30"/>
        <v>2019 г.</v>
      </c>
      <c r="I217" s="30" t="s">
        <v>481</v>
      </c>
      <c r="J217" s="31"/>
      <c r="K217" s="31"/>
      <c r="L217" s="31"/>
      <c r="M217" s="31"/>
      <c r="N217" s="31"/>
      <c r="O217" s="31"/>
      <c r="P217" s="31"/>
      <c r="Q217" s="31"/>
      <c r="R217" s="31">
        <v>808</v>
      </c>
      <c r="S217" s="31" t="s">
        <v>196</v>
      </c>
      <c r="T217" s="31" t="s">
        <v>197</v>
      </c>
      <c r="U217" s="31" t="s">
        <v>429</v>
      </c>
      <c r="V217" s="31">
        <v>111</v>
      </c>
      <c r="W217" s="32">
        <v>6927.3789999999999</v>
      </c>
      <c r="X217" s="32">
        <f>W217</f>
        <v>6927.3789999999999</v>
      </c>
      <c r="Y217" s="32">
        <f>SUM(W217-X217)</f>
        <v>0</v>
      </c>
      <c r="Z217" s="32">
        <f>1673.194+0.834</f>
        <v>1674.028</v>
      </c>
      <c r="AA217" s="32">
        <f>Z217</f>
        <v>1674.028</v>
      </c>
      <c r="AB217" s="33">
        <f>Z217-AA217</f>
        <v>0</v>
      </c>
      <c r="AC217" s="30" t="s">
        <v>199</v>
      </c>
    </row>
    <row r="218" spans="1:29" s="15" customFormat="1" ht="88.5" customHeight="1">
      <c r="A218" s="3" t="s">
        <v>483</v>
      </c>
      <c r="B218" s="29" t="s">
        <v>11</v>
      </c>
      <c r="C218" s="29" t="s">
        <v>39</v>
      </c>
      <c r="D218" s="29" t="s">
        <v>15</v>
      </c>
      <c r="E218" s="29" t="s">
        <v>13</v>
      </c>
      <c r="F218" s="29" t="str">
        <f>F217</f>
        <v xml:space="preserve">*-За январь-февраль 2019 г. заработная плата составила 31 006,65 руб.,т.е. 93,5 % от прогнозной среднемесячной зарплаты по ПСЭР области - 33 167,00 руб. </v>
      </c>
      <c r="G218" s="30" t="str">
        <f>G217</f>
        <v>2019 г.</v>
      </c>
      <c r="H218" s="30" t="str">
        <f t="shared" si="30"/>
        <v>2019 г.</v>
      </c>
      <c r="I218" s="30" t="str">
        <f>I217</f>
        <v>январь-февраль       2019 г.</v>
      </c>
      <c r="J218" s="31"/>
      <c r="K218" s="31"/>
      <c r="L218" s="31"/>
      <c r="M218" s="31"/>
      <c r="N218" s="31"/>
      <c r="O218" s="31"/>
      <c r="P218" s="31"/>
      <c r="Q218" s="31"/>
      <c r="R218" s="31">
        <v>808</v>
      </c>
      <c r="S218" s="31" t="s">
        <v>196</v>
      </c>
      <c r="T218" s="31" t="s">
        <v>197</v>
      </c>
      <c r="U218" s="31" t="s">
        <v>429</v>
      </c>
      <c r="V218" s="31">
        <v>119</v>
      </c>
      <c r="W218" s="32">
        <v>2249.64</v>
      </c>
      <c r="X218" s="32">
        <f t="shared" ref="X218:X246" si="42">W218</f>
        <v>2249.64</v>
      </c>
      <c r="Y218" s="32">
        <f t="shared" ref="Y218:Y246" si="43">SUM(W218-X218)</f>
        <v>0</v>
      </c>
      <c r="Z218" s="32">
        <v>746.60900000000004</v>
      </c>
      <c r="AA218" s="32">
        <f t="shared" ref="AA218:AA246" si="44">Z218</f>
        <v>746.60900000000004</v>
      </c>
      <c r="AB218" s="33">
        <f t="shared" ref="AB218:AB246" si="45">Z218-AA218</f>
        <v>0</v>
      </c>
      <c r="AC218" s="30" t="str">
        <f>AC217</f>
        <v>х</v>
      </c>
    </row>
    <row r="219" spans="1:29" s="15" customFormat="1" ht="88.5" customHeight="1">
      <c r="A219" s="3" t="s">
        <v>484</v>
      </c>
      <c r="B219" s="29" t="s">
        <v>11</v>
      </c>
      <c r="C219" s="29" t="s">
        <v>39</v>
      </c>
      <c r="D219" s="29" t="s">
        <v>15</v>
      </c>
      <c r="E219" s="29" t="s">
        <v>13</v>
      </c>
      <c r="F219" s="29" t="str">
        <f t="shared" ref="F219:G234" si="46">F218</f>
        <v xml:space="preserve">*-За январь-февраль 2019 г. заработная плата составила 31 006,65 руб.,т.е. 93,5 % от прогнозной среднемесячной зарплаты по ПСЭР области - 33 167,00 руб. </v>
      </c>
      <c r="G219" s="30" t="str">
        <f t="shared" si="46"/>
        <v>2019 г.</v>
      </c>
      <c r="H219" s="30" t="str">
        <f t="shared" si="30"/>
        <v>2019 г.</v>
      </c>
      <c r="I219" s="30" t="str">
        <f>I218</f>
        <v>январь-февраль       2019 г.</v>
      </c>
      <c r="J219" s="31"/>
      <c r="K219" s="31"/>
      <c r="L219" s="31"/>
      <c r="M219" s="31"/>
      <c r="N219" s="31"/>
      <c r="O219" s="31"/>
      <c r="P219" s="31"/>
      <c r="Q219" s="31"/>
      <c r="R219" s="31">
        <v>808</v>
      </c>
      <c r="S219" s="31" t="s">
        <v>196</v>
      </c>
      <c r="T219" s="31" t="s">
        <v>197</v>
      </c>
      <c r="U219" s="31" t="s">
        <v>430</v>
      </c>
      <c r="V219" s="31">
        <v>111</v>
      </c>
      <c r="W219" s="32">
        <f>3915.88+1.708</f>
        <v>3917.5880000000002</v>
      </c>
      <c r="X219" s="32">
        <f t="shared" si="42"/>
        <v>3917.5880000000002</v>
      </c>
      <c r="Y219" s="32">
        <f t="shared" si="43"/>
        <v>0</v>
      </c>
      <c r="Z219" s="32">
        <f>3222.634+4.912</f>
        <v>3227.5459999999998</v>
      </c>
      <c r="AA219" s="32">
        <f t="shared" si="44"/>
        <v>3227.5459999999998</v>
      </c>
      <c r="AB219" s="33">
        <f t="shared" si="45"/>
        <v>0</v>
      </c>
      <c r="AC219" s="30" t="str">
        <f t="shared" ref="AC219:AC231" si="47">AC218</f>
        <v>х</v>
      </c>
    </row>
    <row r="220" spans="1:29" s="15" customFormat="1" ht="88.5" customHeight="1">
      <c r="A220" s="3" t="s">
        <v>485</v>
      </c>
      <c r="B220" s="29" t="s">
        <v>11</v>
      </c>
      <c r="C220" s="29" t="s">
        <v>39</v>
      </c>
      <c r="D220" s="29" t="s">
        <v>15</v>
      </c>
      <c r="E220" s="29" t="s">
        <v>13</v>
      </c>
      <c r="F220"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0" s="30" t="str">
        <f t="shared" si="46"/>
        <v>2019 г.</v>
      </c>
      <c r="H220" s="30" t="str">
        <f t="shared" si="30"/>
        <v>2019 г.</v>
      </c>
      <c r="I220" s="30" t="str">
        <f t="shared" ref="I220:I240" si="48">I219</f>
        <v>январь-февраль       2019 г.</v>
      </c>
      <c r="J220" s="31"/>
      <c r="K220" s="31"/>
      <c r="L220" s="31"/>
      <c r="M220" s="31"/>
      <c r="N220" s="31"/>
      <c r="O220" s="31"/>
      <c r="P220" s="31"/>
      <c r="Q220" s="31"/>
      <c r="R220" s="31">
        <v>808</v>
      </c>
      <c r="S220" s="31" t="s">
        <v>196</v>
      </c>
      <c r="T220" s="31" t="s">
        <v>197</v>
      </c>
      <c r="U220" s="31" t="s">
        <v>430</v>
      </c>
      <c r="V220" s="31">
        <v>119</v>
      </c>
      <c r="W220" s="32">
        <v>1217.6199999999999</v>
      </c>
      <c r="X220" s="32">
        <f t="shared" si="42"/>
        <v>1217.6199999999999</v>
      </c>
      <c r="Y220" s="32">
        <f t="shared" si="43"/>
        <v>0</v>
      </c>
      <c r="Z220" s="32">
        <v>997.48599999999999</v>
      </c>
      <c r="AA220" s="32">
        <f t="shared" si="44"/>
        <v>997.48599999999999</v>
      </c>
      <c r="AB220" s="33">
        <f t="shared" si="45"/>
        <v>0</v>
      </c>
      <c r="AC220" s="30" t="str">
        <f t="shared" si="47"/>
        <v>х</v>
      </c>
    </row>
    <row r="221" spans="1:29" s="15" customFormat="1" ht="88.5" customHeight="1">
      <c r="A221" s="3" t="s">
        <v>486</v>
      </c>
      <c r="B221" s="29" t="s">
        <v>11</v>
      </c>
      <c r="C221" s="29" t="s">
        <v>39</v>
      </c>
      <c r="D221" s="29" t="s">
        <v>15</v>
      </c>
      <c r="E221" s="29" t="s">
        <v>13</v>
      </c>
      <c r="F221"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1" s="30" t="str">
        <f t="shared" si="46"/>
        <v>2019 г.</v>
      </c>
      <c r="H221" s="30" t="str">
        <f t="shared" si="30"/>
        <v>2019 г.</v>
      </c>
      <c r="I221" s="30" t="str">
        <f t="shared" si="48"/>
        <v>январь-февраль       2019 г.</v>
      </c>
      <c r="J221" s="31"/>
      <c r="K221" s="31"/>
      <c r="L221" s="31"/>
      <c r="M221" s="31"/>
      <c r="N221" s="31"/>
      <c r="O221" s="31"/>
      <c r="P221" s="31"/>
      <c r="Q221" s="31"/>
      <c r="R221" s="31">
        <v>808</v>
      </c>
      <c r="S221" s="31" t="s">
        <v>196</v>
      </c>
      <c r="T221" s="31" t="s">
        <v>197</v>
      </c>
      <c r="U221" s="31" t="s">
        <v>431</v>
      </c>
      <c r="V221" s="31">
        <v>111</v>
      </c>
      <c r="W221" s="32">
        <f>3487.732+17.824</f>
        <v>3505.556</v>
      </c>
      <c r="X221" s="32">
        <f t="shared" si="42"/>
        <v>3505.556</v>
      </c>
      <c r="Y221" s="32">
        <f t="shared" si="43"/>
        <v>0</v>
      </c>
      <c r="Z221" s="32">
        <v>397.27</v>
      </c>
      <c r="AA221" s="32">
        <f t="shared" si="44"/>
        <v>397.27</v>
      </c>
      <c r="AB221" s="33">
        <f t="shared" si="45"/>
        <v>0</v>
      </c>
      <c r="AC221" s="30" t="str">
        <f t="shared" si="47"/>
        <v>х</v>
      </c>
    </row>
    <row r="222" spans="1:29" s="15" customFormat="1" ht="88.5" customHeight="1">
      <c r="A222" s="3" t="s">
        <v>487</v>
      </c>
      <c r="B222" s="29" t="s">
        <v>11</v>
      </c>
      <c r="C222" s="29" t="s">
        <v>39</v>
      </c>
      <c r="D222" s="29" t="s">
        <v>15</v>
      </c>
      <c r="E222" s="29" t="s">
        <v>13</v>
      </c>
      <c r="F222"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2" s="30" t="str">
        <f t="shared" si="46"/>
        <v>2019 г.</v>
      </c>
      <c r="H222" s="30" t="str">
        <f t="shared" si="30"/>
        <v>2019 г.</v>
      </c>
      <c r="I222" s="30" t="str">
        <f t="shared" si="48"/>
        <v>январь-февраль       2019 г.</v>
      </c>
      <c r="J222" s="31"/>
      <c r="K222" s="31"/>
      <c r="L222" s="31"/>
      <c r="M222" s="31"/>
      <c r="N222" s="31"/>
      <c r="O222" s="31"/>
      <c r="P222" s="31"/>
      <c r="Q222" s="31"/>
      <c r="R222" s="31">
        <v>808</v>
      </c>
      <c r="S222" s="31" t="s">
        <v>196</v>
      </c>
      <c r="T222" s="31" t="s">
        <v>197</v>
      </c>
      <c r="U222" s="31" t="s">
        <v>431</v>
      </c>
      <c r="V222" s="31">
        <v>119</v>
      </c>
      <c r="W222" s="32">
        <v>1080.981</v>
      </c>
      <c r="X222" s="32">
        <f t="shared" si="42"/>
        <v>1080.981</v>
      </c>
      <c r="Y222" s="32">
        <f t="shared" si="43"/>
        <v>0</v>
      </c>
      <c r="Z222" s="32">
        <v>114.383</v>
      </c>
      <c r="AA222" s="32">
        <f t="shared" si="44"/>
        <v>114.383</v>
      </c>
      <c r="AB222" s="33">
        <f t="shared" si="45"/>
        <v>0</v>
      </c>
      <c r="AC222" s="30" t="str">
        <f t="shared" si="47"/>
        <v>х</v>
      </c>
    </row>
    <row r="223" spans="1:29" s="15" customFormat="1" ht="88.5" customHeight="1">
      <c r="A223" s="3" t="s">
        <v>488</v>
      </c>
      <c r="B223" s="29" t="s">
        <v>11</v>
      </c>
      <c r="C223" s="29" t="s">
        <v>39</v>
      </c>
      <c r="D223" s="29" t="s">
        <v>15</v>
      </c>
      <c r="E223" s="29" t="s">
        <v>13</v>
      </c>
      <c r="F223"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3" s="30" t="str">
        <f t="shared" si="46"/>
        <v>2019 г.</v>
      </c>
      <c r="H223" s="30" t="str">
        <f t="shared" si="30"/>
        <v>2019 г.</v>
      </c>
      <c r="I223" s="30" t="str">
        <f t="shared" si="48"/>
        <v>январь-февраль       2019 г.</v>
      </c>
      <c r="J223" s="31"/>
      <c r="K223" s="31"/>
      <c r="L223" s="31"/>
      <c r="M223" s="31"/>
      <c r="N223" s="31"/>
      <c r="O223" s="31"/>
      <c r="P223" s="31"/>
      <c r="Q223" s="31"/>
      <c r="R223" s="31">
        <v>808</v>
      </c>
      <c r="S223" s="31" t="s">
        <v>196</v>
      </c>
      <c r="T223" s="31" t="s">
        <v>197</v>
      </c>
      <c r="U223" s="31" t="s">
        <v>432</v>
      </c>
      <c r="V223" s="31">
        <v>111</v>
      </c>
      <c r="W223" s="32">
        <v>73.045000000000002</v>
      </c>
      <c r="X223" s="32">
        <f t="shared" si="42"/>
        <v>73.045000000000002</v>
      </c>
      <c r="Y223" s="32">
        <f t="shared" si="43"/>
        <v>0</v>
      </c>
      <c r="Z223" s="32">
        <v>0</v>
      </c>
      <c r="AA223" s="32">
        <f t="shared" si="44"/>
        <v>0</v>
      </c>
      <c r="AB223" s="33">
        <f t="shared" si="45"/>
        <v>0</v>
      </c>
      <c r="AC223" s="30" t="str">
        <f t="shared" si="47"/>
        <v>х</v>
      </c>
    </row>
    <row r="224" spans="1:29" s="15" customFormat="1" ht="88.5" customHeight="1">
      <c r="A224" s="3" t="s">
        <v>489</v>
      </c>
      <c r="B224" s="29" t="s">
        <v>11</v>
      </c>
      <c r="C224" s="29" t="s">
        <v>39</v>
      </c>
      <c r="D224" s="29" t="s">
        <v>15</v>
      </c>
      <c r="E224" s="29" t="s">
        <v>13</v>
      </c>
      <c r="F224"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4" s="30" t="str">
        <f t="shared" si="46"/>
        <v>2019 г.</v>
      </c>
      <c r="H224" s="30" t="str">
        <f t="shared" si="30"/>
        <v>2019 г.</v>
      </c>
      <c r="I224" s="30" t="str">
        <f t="shared" si="48"/>
        <v>январь-февраль       2019 г.</v>
      </c>
      <c r="J224" s="31"/>
      <c r="K224" s="31"/>
      <c r="L224" s="31"/>
      <c r="M224" s="31"/>
      <c r="N224" s="31"/>
      <c r="O224" s="31"/>
      <c r="P224" s="31"/>
      <c r="Q224" s="31"/>
      <c r="R224" s="31">
        <v>808</v>
      </c>
      <c r="S224" s="31" t="s">
        <v>196</v>
      </c>
      <c r="T224" s="31" t="s">
        <v>197</v>
      </c>
      <c r="U224" s="31" t="s">
        <v>432</v>
      </c>
      <c r="V224" s="31">
        <v>119</v>
      </c>
      <c r="W224" s="32">
        <v>48.372999999999998</v>
      </c>
      <c r="X224" s="32">
        <f t="shared" si="42"/>
        <v>48.372999999999998</v>
      </c>
      <c r="Y224" s="32">
        <f t="shared" si="43"/>
        <v>0</v>
      </c>
      <c r="Z224" s="32">
        <v>4.069</v>
      </c>
      <c r="AA224" s="32">
        <f t="shared" si="44"/>
        <v>4.069</v>
      </c>
      <c r="AB224" s="33">
        <f t="shared" si="45"/>
        <v>0</v>
      </c>
      <c r="AC224" s="30" t="str">
        <f t="shared" si="47"/>
        <v>х</v>
      </c>
    </row>
    <row r="225" spans="1:29" s="15" customFormat="1" ht="88.5" customHeight="1">
      <c r="A225" s="3" t="s">
        <v>490</v>
      </c>
      <c r="B225" s="29" t="s">
        <v>11</v>
      </c>
      <c r="C225" s="29" t="s">
        <v>39</v>
      </c>
      <c r="D225" s="29" t="s">
        <v>15</v>
      </c>
      <c r="E225" s="29" t="s">
        <v>13</v>
      </c>
      <c r="F225"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5" s="30" t="str">
        <f t="shared" si="46"/>
        <v>2019 г.</v>
      </c>
      <c r="H225" s="30" t="str">
        <f t="shared" si="30"/>
        <v>2019 г.</v>
      </c>
      <c r="I225" s="30" t="str">
        <f t="shared" si="48"/>
        <v>январь-февраль       2019 г.</v>
      </c>
      <c r="J225" s="31"/>
      <c r="K225" s="31"/>
      <c r="L225" s="31"/>
      <c r="M225" s="31"/>
      <c r="N225" s="31"/>
      <c r="O225" s="31"/>
      <c r="P225" s="31"/>
      <c r="Q225" s="31"/>
      <c r="R225" s="31">
        <v>808</v>
      </c>
      <c r="S225" s="31" t="s">
        <v>196</v>
      </c>
      <c r="T225" s="31" t="s">
        <v>197</v>
      </c>
      <c r="U225" s="31" t="s">
        <v>433</v>
      </c>
      <c r="V225" s="31">
        <v>111</v>
      </c>
      <c r="W225" s="32">
        <f>334.909+2.92</f>
        <v>337.82900000000001</v>
      </c>
      <c r="X225" s="32">
        <f t="shared" si="42"/>
        <v>337.82900000000001</v>
      </c>
      <c r="Y225" s="32">
        <f t="shared" si="43"/>
        <v>0</v>
      </c>
      <c r="Z225" s="32">
        <v>0</v>
      </c>
      <c r="AA225" s="32">
        <f t="shared" si="44"/>
        <v>0</v>
      </c>
      <c r="AB225" s="33">
        <f t="shared" si="45"/>
        <v>0</v>
      </c>
      <c r="AC225" s="30" t="str">
        <f t="shared" si="47"/>
        <v>х</v>
      </c>
    </row>
    <row r="226" spans="1:29" s="15" customFormat="1" ht="88.5" customHeight="1">
      <c r="A226" s="3" t="s">
        <v>491</v>
      </c>
      <c r="B226" s="29" t="s">
        <v>11</v>
      </c>
      <c r="C226" s="29" t="s">
        <v>39</v>
      </c>
      <c r="D226" s="29" t="s">
        <v>15</v>
      </c>
      <c r="E226" s="29" t="s">
        <v>13</v>
      </c>
      <c r="F226"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6" s="30" t="str">
        <f t="shared" si="46"/>
        <v>2019 г.</v>
      </c>
      <c r="H226" s="30" t="str">
        <f t="shared" si="30"/>
        <v>2019 г.</v>
      </c>
      <c r="I226" s="30" t="str">
        <f t="shared" si="48"/>
        <v>январь-февраль       2019 г.</v>
      </c>
      <c r="J226" s="31"/>
      <c r="K226" s="31"/>
      <c r="L226" s="31"/>
      <c r="M226" s="31"/>
      <c r="N226" s="31"/>
      <c r="O226" s="31"/>
      <c r="P226" s="31"/>
      <c r="Q226" s="31"/>
      <c r="R226" s="31">
        <v>808</v>
      </c>
      <c r="S226" s="31" t="s">
        <v>196</v>
      </c>
      <c r="T226" s="31" t="s">
        <v>197</v>
      </c>
      <c r="U226" s="31" t="s">
        <v>433</v>
      </c>
      <c r="V226" s="31">
        <v>119</v>
      </c>
      <c r="W226" s="32">
        <v>106.286</v>
      </c>
      <c r="X226" s="32">
        <f t="shared" si="42"/>
        <v>106.286</v>
      </c>
      <c r="Y226" s="32">
        <f t="shared" si="43"/>
        <v>0</v>
      </c>
      <c r="Z226" s="32">
        <v>23.716000000000001</v>
      </c>
      <c r="AA226" s="32">
        <f t="shared" si="44"/>
        <v>23.716000000000001</v>
      </c>
      <c r="AB226" s="33">
        <f t="shared" si="45"/>
        <v>0</v>
      </c>
      <c r="AC226" s="30" t="str">
        <f t="shared" si="47"/>
        <v>х</v>
      </c>
    </row>
    <row r="227" spans="1:29" s="15" customFormat="1" ht="88.5" customHeight="1">
      <c r="A227" s="3" t="s">
        <v>492</v>
      </c>
      <c r="B227" s="29" t="s">
        <v>11</v>
      </c>
      <c r="C227" s="29" t="s">
        <v>39</v>
      </c>
      <c r="D227" s="29" t="s">
        <v>15</v>
      </c>
      <c r="E227" s="29" t="s">
        <v>13</v>
      </c>
      <c r="F227"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7" s="30" t="str">
        <f t="shared" si="46"/>
        <v>2019 г.</v>
      </c>
      <c r="H227" s="30" t="str">
        <f t="shared" si="30"/>
        <v>2019 г.</v>
      </c>
      <c r="I227" s="30" t="str">
        <f t="shared" si="48"/>
        <v>январь-февраль       2019 г.</v>
      </c>
      <c r="J227" s="31"/>
      <c r="K227" s="31"/>
      <c r="L227" s="31"/>
      <c r="M227" s="31"/>
      <c r="N227" s="31"/>
      <c r="O227" s="31"/>
      <c r="P227" s="31"/>
      <c r="Q227" s="31"/>
      <c r="R227" s="31">
        <v>808</v>
      </c>
      <c r="S227" s="31" t="s">
        <v>196</v>
      </c>
      <c r="T227" s="31" t="s">
        <v>197</v>
      </c>
      <c r="U227" s="31" t="s">
        <v>434</v>
      </c>
      <c r="V227" s="31">
        <v>111</v>
      </c>
      <c r="W227" s="32">
        <f>7354.686+20.505</f>
        <v>7375.1909999999998</v>
      </c>
      <c r="X227" s="32">
        <f t="shared" si="42"/>
        <v>7375.1909999999998</v>
      </c>
      <c r="Y227" s="32">
        <f t="shared" si="43"/>
        <v>0</v>
      </c>
      <c r="Z227" s="32">
        <v>59.173000000000002</v>
      </c>
      <c r="AA227" s="32">
        <f t="shared" si="44"/>
        <v>59.173000000000002</v>
      </c>
      <c r="AB227" s="33">
        <f t="shared" si="45"/>
        <v>0</v>
      </c>
      <c r="AC227" s="30" t="str">
        <f t="shared" si="47"/>
        <v>х</v>
      </c>
    </row>
    <row r="228" spans="1:29" s="15" customFormat="1" ht="88.5" customHeight="1">
      <c r="A228" s="3" t="s">
        <v>493</v>
      </c>
      <c r="B228" s="29" t="s">
        <v>11</v>
      </c>
      <c r="C228" s="29" t="s">
        <v>39</v>
      </c>
      <c r="D228" s="29" t="s">
        <v>15</v>
      </c>
      <c r="E228" s="29" t="s">
        <v>13</v>
      </c>
      <c r="F228"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8" s="30" t="str">
        <f t="shared" si="46"/>
        <v>2019 г.</v>
      </c>
      <c r="H228" s="30" t="str">
        <f t="shared" si="30"/>
        <v>2019 г.</v>
      </c>
      <c r="I228" s="30" t="str">
        <f t="shared" si="48"/>
        <v>январь-февраль       2019 г.</v>
      </c>
      <c r="J228" s="31"/>
      <c r="K228" s="31"/>
      <c r="L228" s="31"/>
      <c r="M228" s="31"/>
      <c r="N228" s="31"/>
      <c r="O228" s="31"/>
      <c r="P228" s="31"/>
      <c r="Q228" s="31"/>
      <c r="R228" s="31">
        <v>808</v>
      </c>
      <c r="S228" s="31" t="s">
        <v>196</v>
      </c>
      <c r="T228" s="31" t="s">
        <v>197</v>
      </c>
      <c r="U228" s="31" t="s">
        <v>434</v>
      </c>
      <c r="V228" s="31">
        <v>119</v>
      </c>
      <c r="W228" s="32">
        <v>2260.6509999999998</v>
      </c>
      <c r="X228" s="32">
        <f t="shared" si="42"/>
        <v>2260.6509999999998</v>
      </c>
      <c r="Y228" s="32">
        <f t="shared" si="43"/>
        <v>0</v>
      </c>
      <c r="Z228" s="32">
        <v>23.395</v>
      </c>
      <c r="AA228" s="32">
        <f t="shared" si="44"/>
        <v>23.395</v>
      </c>
      <c r="AB228" s="33">
        <f t="shared" si="45"/>
        <v>0</v>
      </c>
      <c r="AC228" s="30" t="str">
        <f t="shared" si="47"/>
        <v>х</v>
      </c>
    </row>
    <row r="229" spans="1:29" s="15" customFormat="1" ht="88.5" customHeight="1">
      <c r="A229" s="3" t="s">
        <v>494</v>
      </c>
      <c r="B229" s="29" t="s">
        <v>11</v>
      </c>
      <c r="C229" s="29" t="s">
        <v>39</v>
      </c>
      <c r="D229" s="29" t="s">
        <v>15</v>
      </c>
      <c r="E229" s="29" t="s">
        <v>13</v>
      </c>
      <c r="F229"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29" s="30" t="str">
        <f t="shared" si="46"/>
        <v>2019 г.</v>
      </c>
      <c r="H229" s="30" t="str">
        <f t="shared" si="30"/>
        <v>2019 г.</v>
      </c>
      <c r="I229" s="30" t="str">
        <f t="shared" si="48"/>
        <v>январь-февраль       2019 г.</v>
      </c>
      <c r="J229" s="31"/>
      <c r="K229" s="31"/>
      <c r="L229" s="31"/>
      <c r="M229" s="31"/>
      <c r="N229" s="31"/>
      <c r="O229" s="31"/>
      <c r="P229" s="31"/>
      <c r="Q229" s="31"/>
      <c r="R229" s="31">
        <v>808</v>
      </c>
      <c r="S229" s="31" t="s">
        <v>196</v>
      </c>
      <c r="T229" s="31" t="s">
        <v>197</v>
      </c>
      <c r="U229" s="31" t="s">
        <v>435</v>
      </c>
      <c r="V229" s="31">
        <v>111</v>
      </c>
      <c r="W229" s="32">
        <v>863.80399999999997</v>
      </c>
      <c r="X229" s="32">
        <f t="shared" si="42"/>
        <v>863.80399999999997</v>
      </c>
      <c r="Y229" s="32">
        <f t="shared" si="43"/>
        <v>0</v>
      </c>
      <c r="Z229" s="32">
        <v>0</v>
      </c>
      <c r="AA229" s="32">
        <f t="shared" si="44"/>
        <v>0</v>
      </c>
      <c r="AB229" s="33">
        <f t="shared" si="45"/>
        <v>0</v>
      </c>
      <c r="AC229" s="30" t="str">
        <f t="shared" si="47"/>
        <v>х</v>
      </c>
    </row>
    <row r="230" spans="1:29" s="15" customFormat="1" ht="88.5" customHeight="1">
      <c r="A230" s="3" t="s">
        <v>495</v>
      </c>
      <c r="B230" s="29" t="s">
        <v>11</v>
      </c>
      <c r="C230" s="29" t="s">
        <v>39</v>
      </c>
      <c r="D230" s="29" t="s">
        <v>15</v>
      </c>
      <c r="E230" s="29" t="s">
        <v>13</v>
      </c>
      <c r="F230"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30" s="30" t="str">
        <f t="shared" si="46"/>
        <v>2019 г.</v>
      </c>
      <c r="H230" s="30" t="str">
        <f t="shared" si="30"/>
        <v>2019 г.</v>
      </c>
      <c r="I230" s="30" t="str">
        <f t="shared" si="48"/>
        <v>январь-февраль       2019 г.</v>
      </c>
      <c r="J230" s="31"/>
      <c r="K230" s="31"/>
      <c r="L230" s="31"/>
      <c r="M230" s="31"/>
      <c r="N230" s="31"/>
      <c r="O230" s="31"/>
      <c r="P230" s="31"/>
      <c r="Q230" s="31"/>
      <c r="R230" s="31">
        <v>808</v>
      </c>
      <c r="S230" s="31" t="s">
        <v>196</v>
      </c>
      <c r="T230" s="31" t="s">
        <v>197</v>
      </c>
      <c r="U230" s="31" t="s">
        <v>435</v>
      </c>
      <c r="V230" s="31">
        <v>119</v>
      </c>
      <c r="W230" s="32">
        <v>245.07599999999999</v>
      </c>
      <c r="X230" s="32">
        <f t="shared" si="42"/>
        <v>245.07599999999999</v>
      </c>
      <c r="Y230" s="32">
        <f t="shared" si="43"/>
        <v>0</v>
      </c>
      <c r="Z230" s="32">
        <v>0</v>
      </c>
      <c r="AA230" s="32">
        <f t="shared" si="44"/>
        <v>0</v>
      </c>
      <c r="AB230" s="33">
        <f t="shared" si="45"/>
        <v>0</v>
      </c>
      <c r="AC230" s="30" t="str">
        <f t="shared" si="47"/>
        <v>х</v>
      </c>
    </row>
    <row r="231" spans="1:29" s="15" customFormat="1" ht="88.5" customHeight="1">
      <c r="A231" s="3" t="s">
        <v>496</v>
      </c>
      <c r="B231" s="29" t="s">
        <v>11</v>
      </c>
      <c r="C231" s="29" t="s">
        <v>39</v>
      </c>
      <c r="D231" s="29" t="s">
        <v>15</v>
      </c>
      <c r="E231" s="29" t="s">
        <v>13</v>
      </c>
      <c r="F231"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31" s="30" t="str">
        <f t="shared" si="46"/>
        <v>2019 г.</v>
      </c>
      <c r="H231" s="30" t="str">
        <f t="shared" si="30"/>
        <v>2019 г.</v>
      </c>
      <c r="I231" s="30" t="str">
        <f t="shared" si="48"/>
        <v>январь-февраль       2019 г.</v>
      </c>
      <c r="J231" s="31"/>
      <c r="K231" s="31"/>
      <c r="L231" s="31"/>
      <c r="M231" s="31"/>
      <c r="N231" s="31"/>
      <c r="O231" s="31"/>
      <c r="P231" s="31"/>
      <c r="Q231" s="31"/>
      <c r="R231" s="31">
        <v>808</v>
      </c>
      <c r="S231" s="31" t="s">
        <v>196</v>
      </c>
      <c r="T231" s="31" t="s">
        <v>197</v>
      </c>
      <c r="U231" s="31" t="s">
        <v>436</v>
      </c>
      <c r="V231" s="31">
        <v>111</v>
      </c>
      <c r="W231" s="32">
        <v>713.65099999999995</v>
      </c>
      <c r="X231" s="32">
        <f t="shared" si="42"/>
        <v>713.65099999999995</v>
      </c>
      <c r="Y231" s="32">
        <f t="shared" si="43"/>
        <v>0</v>
      </c>
      <c r="Z231" s="32">
        <v>0</v>
      </c>
      <c r="AA231" s="32">
        <f t="shared" si="44"/>
        <v>0</v>
      </c>
      <c r="AB231" s="33">
        <f t="shared" si="45"/>
        <v>0</v>
      </c>
      <c r="AC231" s="30" t="str">
        <f t="shared" si="47"/>
        <v>х</v>
      </c>
    </row>
    <row r="232" spans="1:29" s="15" customFormat="1" ht="88.5" customHeight="1">
      <c r="A232" s="3" t="s">
        <v>497</v>
      </c>
      <c r="B232" s="29" t="s">
        <v>11</v>
      </c>
      <c r="C232" s="29" t="s">
        <v>39</v>
      </c>
      <c r="D232" s="29" t="s">
        <v>15</v>
      </c>
      <c r="E232" s="29" t="s">
        <v>13</v>
      </c>
      <c r="F232"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32" s="30" t="str">
        <f t="shared" si="46"/>
        <v>2019 г.</v>
      </c>
      <c r="H232" s="30" t="str">
        <f t="shared" si="30"/>
        <v>2019 г.</v>
      </c>
      <c r="I232" s="30" t="str">
        <f t="shared" si="48"/>
        <v>январь-февраль       2019 г.</v>
      </c>
      <c r="J232" s="31"/>
      <c r="K232" s="31"/>
      <c r="L232" s="31"/>
      <c r="M232" s="31"/>
      <c r="N232" s="31"/>
      <c r="O232" s="31"/>
      <c r="P232" s="31"/>
      <c r="Q232" s="31"/>
      <c r="R232" s="31">
        <v>808</v>
      </c>
      <c r="S232" s="31" t="s">
        <v>196</v>
      </c>
      <c r="T232" s="31" t="s">
        <v>197</v>
      </c>
      <c r="U232" s="31" t="s">
        <v>436</v>
      </c>
      <c r="V232" s="31">
        <v>119</v>
      </c>
      <c r="W232" s="32">
        <v>209.274</v>
      </c>
      <c r="X232" s="32">
        <f t="shared" si="42"/>
        <v>209.274</v>
      </c>
      <c r="Y232" s="32">
        <f t="shared" si="43"/>
        <v>0</v>
      </c>
      <c r="Z232" s="32">
        <v>0</v>
      </c>
      <c r="AA232" s="32">
        <f t="shared" si="44"/>
        <v>0</v>
      </c>
      <c r="AB232" s="33">
        <f t="shared" si="45"/>
        <v>0</v>
      </c>
      <c r="AC232" s="30" t="str">
        <f>AC231</f>
        <v>х</v>
      </c>
    </row>
    <row r="233" spans="1:29" s="15" customFormat="1" ht="88.5" customHeight="1">
      <c r="A233" s="3" t="s">
        <v>498</v>
      </c>
      <c r="B233" s="29" t="s">
        <v>11</v>
      </c>
      <c r="C233" s="29" t="s">
        <v>39</v>
      </c>
      <c r="D233" s="29" t="s">
        <v>15</v>
      </c>
      <c r="E233" s="29" t="s">
        <v>13</v>
      </c>
      <c r="F233"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33" s="30" t="str">
        <f t="shared" si="46"/>
        <v>2019 г.</v>
      </c>
      <c r="H233" s="30" t="str">
        <f t="shared" si="30"/>
        <v>2019 г.</v>
      </c>
      <c r="I233" s="30" t="str">
        <f t="shared" si="48"/>
        <v>январь-февраль       2019 г.</v>
      </c>
      <c r="J233" s="31"/>
      <c r="K233" s="31"/>
      <c r="L233" s="31"/>
      <c r="M233" s="31"/>
      <c r="N233" s="31"/>
      <c r="O233" s="31"/>
      <c r="P233" s="31"/>
      <c r="Q233" s="31"/>
      <c r="R233" s="31">
        <v>808</v>
      </c>
      <c r="S233" s="31" t="s">
        <v>196</v>
      </c>
      <c r="T233" s="31" t="s">
        <v>197</v>
      </c>
      <c r="U233" s="31" t="s">
        <v>437</v>
      </c>
      <c r="V233" s="31">
        <v>111</v>
      </c>
      <c r="W233" s="32">
        <f>3118.154+2.687</f>
        <v>3120.8409999999999</v>
      </c>
      <c r="X233" s="32">
        <f t="shared" si="42"/>
        <v>3120.8409999999999</v>
      </c>
      <c r="Y233" s="32">
        <f t="shared" si="43"/>
        <v>0</v>
      </c>
      <c r="Z233" s="32">
        <f>2450.557+0.209</f>
        <v>2450.7659999999996</v>
      </c>
      <c r="AA233" s="32">
        <f t="shared" si="44"/>
        <v>2450.7659999999996</v>
      </c>
      <c r="AB233" s="33">
        <f t="shared" si="45"/>
        <v>0</v>
      </c>
      <c r="AC233" s="30" t="str">
        <f>AC232</f>
        <v>х</v>
      </c>
    </row>
    <row r="234" spans="1:29" s="15" customFormat="1" ht="88.5" customHeight="1">
      <c r="A234" s="3" t="s">
        <v>499</v>
      </c>
      <c r="B234" s="29" t="s">
        <v>11</v>
      </c>
      <c r="C234" s="29" t="s">
        <v>39</v>
      </c>
      <c r="D234" s="29" t="s">
        <v>15</v>
      </c>
      <c r="E234" s="29" t="s">
        <v>13</v>
      </c>
      <c r="F234"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34" s="30" t="str">
        <f t="shared" si="46"/>
        <v>2019 г.</v>
      </c>
      <c r="H234" s="30" t="str">
        <f t="shared" si="30"/>
        <v>2019 г.</v>
      </c>
      <c r="I234" s="30" t="str">
        <f t="shared" si="48"/>
        <v>январь-февраль       2019 г.</v>
      </c>
      <c r="J234" s="31"/>
      <c r="K234" s="31"/>
      <c r="L234" s="31"/>
      <c r="M234" s="31"/>
      <c r="N234" s="31"/>
      <c r="O234" s="31"/>
      <c r="P234" s="31"/>
      <c r="Q234" s="31"/>
      <c r="R234" s="31">
        <f t="shared" ref="R234:R240" si="49">R233</f>
        <v>808</v>
      </c>
      <c r="S234" s="31" t="s">
        <v>196</v>
      </c>
      <c r="T234" s="31" t="s">
        <v>197</v>
      </c>
      <c r="U234" s="31" t="s">
        <v>437</v>
      </c>
      <c r="V234" s="31">
        <v>119</v>
      </c>
      <c r="W234" s="32">
        <v>1181.5920000000001</v>
      </c>
      <c r="X234" s="32">
        <f t="shared" si="42"/>
        <v>1181.5920000000001</v>
      </c>
      <c r="Y234" s="32">
        <f t="shared" si="43"/>
        <v>0</v>
      </c>
      <c r="Z234" s="32">
        <v>566.572</v>
      </c>
      <c r="AA234" s="32">
        <f t="shared" si="44"/>
        <v>566.572</v>
      </c>
      <c r="AB234" s="33">
        <f t="shared" si="45"/>
        <v>0</v>
      </c>
      <c r="AC234" s="30" t="str">
        <f>AC233</f>
        <v>х</v>
      </c>
    </row>
    <row r="235" spans="1:29" s="15" customFormat="1" ht="88.5" customHeight="1">
      <c r="A235" s="3" t="s">
        <v>500</v>
      </c>
      <c r="B235" s="29" t="s">
        <v>11</v>
      </c>
      <c r="C235" s="29" t="s">
        <v>39</v>
      </c>
      <c r="D235" s="29" t="s">
        <v>15</v>
      </c>
      <c r="E235" s="29" t="s">
        <v>13</v>
      </c>
      <c r="F235" s="29" t="str">
        <f t="shared" ref="F235:G240" si="50">F234</f>
        <v xml:space="preserve">*-За январь-февраль 2019 г. заработная плата составила 31 006,65 руб.,т.е. 93,5 % от прогнозной среднемесячной зарплаты по ПСЭР области - 33 167,00 руб. </v>
      </c>
      <c r="G235" s="30" t="str">
        <f t="shared" si="50"/>
        <v>2019 г.</v>
      </c>
      <c r="H235" s="30" t="str">
        <f t="shared" si="30"/>
        <v>2019 г.</v>
      </c>
      <c r="I235" s="30" t="str">
        <f t="shared" si="48"/>
        <v>январь-февраль       2019 г.</v>
      </c>
      <c r="J235" s="40"/>
      <c r="K235" s="40"/>
      <c r="L235" s="40"/>
      <c r="M235" s="40"/>
      <c r="N235" s="40"/>
      <c r="O235" s="40"/>
      <c r="P235" s="40"/>
      <c r="Q235" s="40"/>
      <c r="R235" s="31">
        <f t="shared" si="49"/>
        <v>808</v>
      </c>
      <c r="S235" s="31" t="s">
        <v>196</v>
      </c>
      <c r="T235" s="31" t="s">
        <v>197</v>
      </c>
      <c r="U235" s="40" t="s">
        <v>438</v>
      </c>
      <c r="V235" s="40">
        <v>111</v>
      </c>
      <c r="W235" s="41">
        <v>23</v>
      </c>
      <c r="X235" s="32">
        <f t="shared" si="42"/>
        <v>23</v>
      </c>
      <c r="Y235" s="32">
        <f t="shared" si="43"/>
        <v>0</v>
      </c>
      <c r="Z235" s="41">
        <v>0</v>
      </c>
      <c r="AA235" s="32">
        <f t="shared" si="44"/>
        <v>0</v>
      </c>
      <c r="AB235" s="41">
        <f t="shared" si="45"/>
        <v>0</v>
      </c>
      <c r="AC235" s="40" t="str">
        <f>AC234</f>
        <v>х</v>
      </c>
    </row>
    <row r="236" spans="1:29" s="15" customFormat="1" ht="88.5" customHeight="1">
      <c r="A236" s="3" t="s">
        <v>501</v>
      </c>
      <c r="B236" s="29" t="s">
        <v>11</v>
      </c>
      <c r="C236" s="29" t="s">
        <v>39</v>
      </c>
      <c r="D236" s="29" t="s">
        <v>15</v>
      </c>
      <c r="E236" s="29" t="s">
        <v>13</v>
      </c>
      <c r="F236"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36" s="30" t="str">
        <f t="shared" si="50"/>
        <v>2019 г.</v>
      </c>
      <c r="H236" s="30" t="str">
        <f t="shared" si="30"/>
        <v>2019 г.</v>
      </c>
      <c r="I236" s="30" t="str">
        <f t="shared" si="48"/>
        <v>январь-февраль       2019 г.</v>
      </c>
      <c r="J236" s="40"/>
      <c r="K236" s="40"/>
      <c r="L236" s="40"/>
      <c r="M236" s="40"/>
      <c r="N236" s="40"/>
      <c r="O236" s="40"/>
      <c r="P236" s="40"/>
      <c r="Q236" s="40"/>
      <c r="R236" s="31">
        <f t="shared" si="49"/>
        <v>808</v>
      </c>
      <c r="S236" s="31" t="s">
        <v>196</v>
      </c>
      <c r="T236" s="31" t="s">
        <v>197</v>
      </c>
      <c r="U236" s="40" t="s">
        <v>438</v>
      </c>
      <c r="V236" s="40">
        <v>119</v>
      </c>
      <c r="W236" s="41">
        <v>5.2</v>
      </c>
      <c r="X236" s="32">
        <f t="shared" si="42"/>
        <v>5.2</v>
      </c>
      <c r="Y236" s="32">
        <f t="shared" si="43"/>
        <v>0</v>
      </c>
      <c r="Z236" s="41">
        <v>0</v>
      </c>
      <c r="AA236" s="32">
        <f t="shared" si="44"/>
        <v>0</v>
      </c>
      <c r="AB236" s="41">
        <f t="shared" si="45"/>
        <v>0</v>
      </c>
      <c r="AC236" s="40" t="str">
        <f t="shared" ref="AC236:AC246" si="51">AC235</f>
        <v>х</v>
      </c>
    </row>
    <row r="237" spans="1:29" s="15" customFormat="1" ht="88.5" customHeight="1">
      <c r="A237" s="3" t="s">
        <v>502</v>
      </c>
      <c r="B237" s="29" t="s">
        <v>11</v>
      </c>
      <c r="C237" s="29" t="s">
        <v>39</v>
      </c>
      <c r="D237" s="29" t="s">
        <v>15</v>
      </c>
      <c r="E237" s="29" t="s">
        <v>13</v>
      </c>
      <c r="F237"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37" s="30" t="str">
        <f t="shared" si="50"/>
        <v>2019 г.</v>
      </c>
      <c r="H237" s="30" t="str">
        <f t="shared" si="30"/>
        <v>2019 г.</v>
      </c>
      <c r="I237" s="30" t="str">
        <f t="shared" si="48"/>
        <v>январь-февраль       2019 г.</v>
      </c>
      <c r="J237" s="40"/>
      <c r="K237" s="40"/>
      <c r="L237" s="40"/>
      <c r="M237" s="40"/>
      <c r="N237" s="40"/>
      <c r="O237" s="40"/>
      <c r="P237" s="40"/>
      <c r="Q237" s="40"/>
      <c r="R237" s="31">
        <f t="shared" si="49"/>
        <v>808</v>
      </c>
      <c r="S237" s="31" t="s">
        <v>196</v>
      </c>
      <c r="T237" s="31" t="s">
        <v>197</v>
      </c>
      <c r="U237" s="40" t="s">
        <v>479</v>
      </c>
      <c r="V237" s="40">
        <v>111</v>
      </c>
      <c r="W237" s="41">
        <v>0</v>
      </c>
      <c r="X237" s="32">
        <f t="shared" si="42"/>
        <v>0</v>
      </c>
      <c r="Y237" s="32">
        <f t="shared" si="43"/>
        <v>0</v>
      </c>
      <c r="Z237" s="41"/>
      <c r="AA237" s="32">
        <f t="shared" si="44"/>
        <v>0</v>
      </c>
      <c r="AB237" s="41">
        <f t="shared" si="45"/>
        <v>0</v>
      </c>
      <c r="AC237" s="40" t="str">
        <f t="shared" si="51"/>
        <v>х</v>
      </c>
    </row>
    <row r="238" spans="1:29" s="15" customFormat="1" ht="88.5" customHeight="1">
      <c r="A238" s="3" t="s">
        <v>503</v>
      </c>
      <c r="B238" s="29" t="s">
        <v>11</v>
      </c>
      <c r="C238" s="29" t="s">
        <v>39</v>
      </c>
      <c r="D238" s="29" t="s">
        <v>15</v>
      </c>
      <c r="E238" s="29" t="s">
        <v>13</v>
      </c>
      <c r="F238"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38" s="30" t="str">
        <f t="shared" si="50"/>
        <v>2019 г.</v>
      </c>
      <c r="H238" s="30" t="str">
        <f t="shared" si="30"/>
        <v>2019 г.</v>
      </c>
      <c r="I238" s="30" t="str">
        <f t="shared" si="48"/>
        <v>январь-февраль       2019 г.</v>
      </c>
      <c r="J238" s="40"/>
      <c r="K238" s="40"/>
      <c r="L238" s="40"/>
      <c r="M238" s="40"/>
      <c r="N238" s="40"/>
      <c r="O238" s="40"/>
      <c r="P238" s="40"/>
      <c r="Q238" s="40"/>
      <c r="R238" s="31">
        <f t="shared" si="49"/>
        <v>808</v>
      </c>
      <c r="S238" s="31" t="s">
        <v>196</v>
      </c>
      <c r="T238" s="31" t="s">
        <v>197</v>
      </c>
      <c r="U238" s="40" t="s">
        <v>479</v>
      </c>
      <c r="V238" s="40">
        <v>119</v>
      </c>
      <c r="W238" s="41">
        <v>0.4</v>
      </c>
      <c r="X238" s="32">
        <f t="shared" si="42"/>
        <v>0.4</v>
      </c>
      <c r="Y238" s="32">
        <f t="shared" si="43"/>
        <v>0</v>
      </c>
      <c r="Z238" s="41"/>
      <c r="AA238" s="32">
        <f t="shared" si="44"/>
        <v>0</v>
      </c>
      <c r="AB238" s="41">
        <f t="shared" si="45"/>
        <v>0</v>
      </c>
      <c r="AC238" s="40" t="str">
        <f t="shared" si="51"/>
        <v>х</v>
      </c>
    </row>
    <row r="239" spans="1:29" s="15" customFormat="1" ht="88.5" customHeight="1">
      <c r="A239" s="3" t="s">
        <v>504</v>
      </c>
      <c r="B239" s="29" t="s">
        <v>11</v>
      </c>
      <c r="C239" s="29" t="s">
        <v>39</v>
      </c>
      <c r="D239" s="29" t="s">
        <v>15</v>
      </c>
      <c r="E239" s="29" t="s">
        <v>13</v>
      </c>
      <c r="F239"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39" s="30" t="str">
        <f t="shared" si="50"/>
        <v>2019 г.</v>
      </c>
      <c r="H239" s="30" t="str">
        <f t="shared" si="30"/>
        <v>2019 г.</v>
      </c>
      <c r="I239" s="30" t="str">
        <f t="shared" si="48"/>
        <v>январь-февраль       2019 г.</v>
      </c>
      <c r="J239" s="40"/>
      <c r="K239" s="40"/>
      <c r="L239" s="40"/>
      <c r="M239" s="40"/>
      <c r="N239" s="40"/>
      <c r="O239" s="40"/>
      <c r="P239" s="40"/>
      <c r="Q239" s="40"/>
      <c r="R239" s="31">
        <f t="shared" si="49"/>
        <v>808</v>
      </c>
      <c r="S239" s="31" t="s">
        <v>196</v>
      </c>
      <c r="T239" s="31" t="s">
        <v>197</v>
      </c>
      <c r="U239" s="40" t="s">
        <v>480</v>
      </c>
      <c r="V239" s="40">
        <v>111</v>
      </c>
      <c r="W239" s="41">
        <v>0</v>
      </c>
      <c r="X239" s="32">
        <f t="shared" si="42"/>
        <v>0</v>
      </c>
      <c r="Y239" s="32">
        <f t="shared" si="43"/>
        <v>0</v>
      </c>
      <c r="Z239" s="41"/>
      <c r="AA239" s="32">
        <f t="shared" si="44"/>
        <v>0</v>
      </c>
      <c r="AB239" s="41">
        <f t="shared" si="45"/>
        <v>0</v>
      </c>
      <c r="AC239" s="40" t="str">
        <f t="shared" si="51"/>
        <v>х</v>
      </c>
    </row>
    <row r="240" spans="1:29" s="15" customFormat="1" ht="88.5" customHeight="1">
      <c r="A240" s="3" t="s">
        <v>505</v>
      </c>
      <c r="B240" s="29" t="s">
        <v>11</v>
      </c>
      <c r="C240" s="29" t="s">
        <v>39</v>
      </c>
      <c r="D240" s="29" t="s">
        <v>15</v>
      </c>
      <c r="E240" s="29" t="s">
        <v>13</v>
      </c>
      <c r="F240"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40" s="30" t="str">
        <f t="shared" si="50"/>
        <v>2019 г.</v>
      </c>
      <c r="H240" s="30" t="str">
        <f t="shared" si="30"/>
        <v>2019 г.</v>
      </c>
      <c r="I240" s="30" t="str">
        <f t="shared" si="48"/>
        <v>январь-февраль       2019 г.</v>
      </c>
      <c r="J240" s="40"/>
      <c r="K240" s="40"/>
      <c r="L240" s="40"/>
      <c r="M240" s="40"/>
      <c r="N240" s="40"/>
      <c r="O240" s="40"/>
      <c r="P240" s="40"/>
      <c r="Q240" s="40"/>
      <c r="R240" s="31">
        <f t="shared" si="49"/>
        <v>808</v>
      </c>
      <c r="S240" s="31" t="s">
        <v>196</v>
      </c>
      <c r="T240" s="31" t="s">
        <v>197</v>
      </c>
      <c r="U240" s="40" t="s">
        <v>480</v>
      </c>
      <c r="V240" s="40">
        <v>119</v>
      </c>
      <c r="W240" s="41">
        <v>0.8</v>
      </c>
      <c r="X240" s="32">
        <f t="shared" si="42"/>
        <v>0.8</v>
      </c>
      <c r="Y240" s="32">
        <f t="shared" si="43"/>
        <v>0</v>
      </c>
      <c r="Z240" s="41"/>
      <c r="AA240" s="32">
        <f t="shared" si="44"/>
        <v>0</v>
      </c>
      <c r="AB240" s="41">
        <f t="shared" si="45"/>
        <v>0</v>
      </c>
      <c r="AC240" s="40" t="str">
        <f t="shared" si="51"/>
        <v>х</v>
      </c>
    </row>
    <row r="241" spans="1:29" s="15" customFormat="1" ht="88.5" customHeight="1">
      <c r="A241" s="3" t="s">
        <v>506</v>
      </c>
      <c r="B241" s="29" t="s">
        <v>11</v>
      </c>
      <c r="C241" s="29" t="s">
        <v>39</v>
      </c>
      <c r="D241" s="29" t="s">
        <v>15</v>
      </c>
      <c r="E241" s="29" t="s">
        <v>13</v>
      </c>
      <c r="F241" s="29" t="str">
        <f>F236</f>
        <v xml:space="preserve">*-За январь-февраль 2019 г. заработная плата составила 31 006,65 руб.,т.е. 93,5 % от прогнозной среднемесячной зарплаты по ПСЭР области - 33 167,00 руб. </v>
      </c>
      <c r="G241" s="30" t="str">
        <f>G236</f>
        <v>2019 г.</v>
      </c>
      <c r="H241" s="30" t="str">
        <f t="shared" si="30"/>
        <v>2019 г.</v>
      </c>
      <c r="I241" s="30" t="str">
        <f>I236</f>
        <v>январь-февраль       2019 г.</v>
      </c>
      <c r="J241" s="40"/>
      <c r="K241" s="40"/>
      <c r="L241" s="40"/>
      <c r="M241" s="40"/>
      <c r="N241" s="40"/>
      <c r="O241" s="40"/>
      <c r="P241" s="40"/>
      <c r="Q241" s="40"/>
      <c r="R241" s="31">
        <f>R236</f>
        <v>808</v>
      </c>
      <c r="S241" s="31" t="s">
        <v>196</v>
      </c>
      <c r="T241" s="31" t="s">
        <v>197</v>
      </c>
      <c r="U241" s="40" t="s">
        <v>439</v>
      </c>
      <c r="V241" s="40">
        <v>111</v>
      </c>
      <c r="W241" s="41">
        <v>36.601999999999997</v>
      </c>
      <c r="X241" s="32">
        <f t="shared" si="42"/>
        <v>36.601999999999997</v>
      </c>
      <c r="Y241" s="32">
        <f t="shared" si="43"/>
        <v>0</v>
      </c>
      <c r="Z241" s="41">
        <v>0</v>
      </c>
      <c r="AA241" s="32">
        <f t="shared" si="44"/>
        <v>0</v>
      </c>
      <c r="AB241" s="41">
        <f t="shared" si="45"/>
        <v>0</v>
      </c>
      <c r="AC241" s="40" t="str">
        <f t="shared" si="51"/>
        <v>х</v>
      </c>
    </row>
    <row r="242" spans="1:29" s="15" customFormat="1" ht="88.5" customHeight="1">
      <c r="A242" s="3" t="s">
        <v>507</v>
      </c>
      <c r="B242" s="29" t="s">
        <v>11</v>
      </c>
      <c r="C242" s="29" t="s">
        <v>39</v>
      </c>
      <c r="D242" s="29" t="s">
        <v>15</v>
      </c>
      <c r="E242" s="29" t="s">
        <v>13</v>
      </c>
      <c r="F242" s="29" t="str">
        <f t="shared" ref="F242:G246" si="52">F241</f>
        <v xml:space="preserve">*-За январь-февраль 2019 г. заработная плата составила 31 006,65 руб.,т.е. 93,5 % от прогнозной среднемесячной зарплаты по ПСЭР области - 33 167,00 руб. </v>
      </c>
      <c r="G242" s="30" t="str">
        <f t="shared" si="52"/>
        <v>2019 г.</v>
      </c>
      <c r="H242" s="30" t="str">
        <f t="shared" si="30"/>
        <v>2019 г.</v>
      </c>
      <c r="I242" s="30" t="str">
        <f t="shared" ref="I242:I246" si="53">I241</f>
        <v>январь-февраль       2019 г.</v>
      </c>
      <c r="J242" s="40"/>
      <c r="K242" s="40"/>
      <c r="L242" s="40"/>
      <c r="M242" s="40"/>
      <c r="N242" s="40"/>
      <c r="O242" s="40"/>
      <c r="P242" s="40"/>
      <c r="Q242" s="40"/>
      <c r="R242" s="31">
        <f>R241</f>
        <v>808</v>
      </c>
      <c r="S242" s="31" t="s">
        <v>196</v>
      </c>
      <c r="T242" s="31" t="s">
        <v>197</v>
      </c>
      <c r="U242" s="40" t="s">
        <v>439</v>
      </c>
      <c r="V242" s="40">
        <v>119</v>
      </c>
      <c r="W242" s="41">
        <v>10.997999999999999</v>
      </c>
      <c r="X242" s="32">
        <f t="shared" si="42"/>
        <v>10.997999999999999</v>
      </c>
      <c r="Y242" s="32">
        <f t="shared" si="43"/>
        <v>0</v>
      </c>
      <c r="Z242" s="41">
        <v>0</v>
      </c>
      <c r="AA242" s="32">
        <f t="shared" si="44"/>
        <v>0</v>
      </c>
      <c r="AB242" s="41">
        <f t="shared" si="45"/>
        <v>0</v>
      </c>
      <c r="AC242" s="40" t="str">
        <f>AC241</f>
        <v>х</v>
      </c>
    </row>
    <row r="243" spans="1:29" s="15" customFormat="1" ht="88.5" customHeight="1">
      <c r="A243" s="3" t="s">
        <v>508</v>
      </c>
      <c r="B243" s="29" t="s">
        <v>11</v>
      </c>
      <c r="C243" s="29" t="s">
        <v>39</v>
      </c>
      <c r="D243" s="29" t="s">
        <v>15</v>
      </c>
      <c r="E243" s="29" t="s">
        <v>13</v>
      </c>
      <c r="F243"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43" s="30" t="str">
        <f t="shared" si="52"/>
        <v>2019 г.</v>
      </c>
      <c r="H243" s="30" t="str">
        <f t="shared" si="30"/>
        <v>2019 г.</v>
      </c>
      <c r="I243" s="30" t="str">
        <f t="shared" si="53"/>
        <v>январь-февраль       2019 г.</v>
      </c>
      <c r="J243" s="40"/>
      <c r="K243" s="40"/>
      <c r="L243" s="40"/>
      <c r="M243" s="40"/>
      <c r="N243" s="40"/>
      <c r="O243" s="40"/>
      <c r="P243" s="40"/>
      <c r="Q243" s="40"/>
      <c r="R243" s="31">
        <f>R242</f>
        <v>808</v>
      </c>
      <c r="S243" s="31" t="s">
        <v>196</v>
      </c>
      <c r="T243" s="31" t="s">
        <v>197</v>
      </c>
      <c r="U243" s="40" t="s">
        <v>440</v>
      </c>
      <c r="V243" s="40">
        <v>111</v>
      </c>
      <c r="W243" s="41">
        <v>120.3</v>
      </c>
      <c r="X243" s="32">
        <f t="shared" si="42"/>
        <v>120.3</v>
      </c>
      <c r="Y243" s="32">
        <f t="shared" si="43"/>
        <v>0</v>
      </c>
      <c r="Z243" s="41">
        <v>0</v>
      </c>
      <c r="AA243" s="32">
        <f t="shared" si="44"/>
        <v>0</v>
      </c>
      <c r="AB243" s="41">
        <f t="shared" si="45"/>
        <v>0</v>
      </c>
      <c r="AC243" s="40" t="str">
        <f>AC242</f>
        <v>х</v>
      </c>
    </row>
    <row r="244" spans="1:29" s="15" customFormat="1" ht="88.5" customHeight="1">
      <c r="A244" s="3" t="s">
        <v>509</v>
      </c>
      <c r="B244" s="29" t="s">
        <v>11</v>
      </c>
      <c r="C244" s="29" t="s">
        <v>39</v>
      </c>
      <c r="D244" s="29" t="s">
        <v>15</v>
      </c>
      <c r="E244" s="29" t="s">
        <v>13</v>
      </c>
      <c r="F244"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44" s="30" t="str">
        <f t="shared" si="52"/>
        <v>2019 г.</v>
      </c>
      <c r="H244" s="30" t="str">
        <f t="shared" si="30"/>
        <v>2019 г.</v>
      </c>
      <c r="I244" s="30" t="str">
        <f t="shared" si="53"/>
        <v>январь-февраль       2019 г.</v>
      </c>
      <c r="J244" s="40"/>
      <c r="K244" s="40"/>
      <c r="L244" s="40"/>
      <c r="M244" s="40"/>
      <c r="N244" s="40"/>
      <c r="O244" s="40"/>
      <c r="P244" s="40"/>
      <c r="Q244" s="40"/>
      <c r="R244" s="31">
        <f>R243</f>
        <v>808</v>
      </c>
      <c r="S244" s="31" t="s">
        <v>196</v>
      </c>
      <c r="T244" s="31" t="s">
        <v>197</v>
      </c>
      <c r="U244" s="40" t="str">
        <f>U243</f>
        <v>02301S1650.</v>
      </c>
      <c r="V244" s="40">
        <v>119</v>
      </c>
      <c r="W244" s="41">
        <v>36.4</v>
      </c>
      <c r="X244" s="32">
        <f t="shared" si="42"/>
        <v>36.4</v>
      </c>
      <c r="Y244" s="32">
        <f t="shared" si="43"/>
        <v>0</v>
      </c>
      <c r="Z244" s="41">
        <v>0</v>
      </c>
      <c r="AA244" s="32">
        <f t="shared" si="44"/>
        <v>0</v>
      </c>
      <c r="AB244" s="41">
        <f t="shared" si="45"/>
        <v>0</v>
      </c>
      <c r="AC244" s="40" t="str">
        <f t="shared" si="51"/>
        <v>х</v>
      </c>
    </row>
    <row r="245" spans="1:29" s="15" customFormat="1" ht="88.5" customHeight="1">
      <c r="A245" s="3" t="s">
        <v>510</v>
      </c>
      <c r="B245" s="29" t="s">
        <v>11</v>
      </c>
      <c r="C245" s="29" t="s">
        <v>39</v>
      </c>
      <c r="D245" s="29" t="s">
        <v>15</v>
      </c>
      <c r="E245" s="29" t="s">
        <v>13</v>
      </c>
      <c r="F245"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45" s="30" t="str">
        <f t="shared" si="52"/>
        <v>2019 г.</v>
      </c>
      <c r="H245" s="30" t="str">
        <f t="shared" si="30"/>
        <v>2019 г.</v>
      </c>
      <c r="I245" s="30" t="str">
        <f t="shared" si="53"/>
        <v>январь-февраль       2019 г.</v>
      </c>
      <c r="J245" s="40"/>
      <c r="K245" s="40"/>
      <c r="L245" s="40"/>
      <c r="M245" s="40"/>
      <c r="N245" s="40"/>
      <c r="O245" s="40"/>
      <c r="P245" s="40"/>
      <c r="Q245" s="40"/>
      <c r="R245" s="31">
        <f>R244</f>
        <v>808</v>
      </c>
      <c r="S245" s="31" t="s">
        <v>196</v>
      </c>
      <c r="T245" s="31" t="s">
        <v>197</v>
      </c>
      <c r="U245" s="40" t="s">
        <v>441</v>
      </c>
      <c r="V245" s="40">
        <v>111</v>
      </c>
      <c r="W245" s="41">
        <v>294.60000000000002</v>
      </c>
      <c r="X245" s="32">
        <f t="shared" si="42"/>
        <v>294.60000000000002</v>
      </c>
      <c r="Y245" s="32">
        <f t="shared" si="43"/>
        <v>0</v>
      </c>
      <c r="Z245" s="41">
        <v>0</v>
      </c>
      <c r="AA245" s="32">
        <f t="shared" si="44"/>
        <v>0</v>
      </c>
      <c r="AB245" s="41">
        <f t="shared" si="45"/>
        <v>0</v>
      </c>
      <c r="AC245" s="40" t="str">
        <f t="shared" si="51"/>
        <v>х</v>
      </c>
    </row>
    <row r="246" spans="1:29" s="15" customFormat="1" ht="88.5" customHeight="1">
      <c r="A246" s="3" t="s">
        <v>511</v>
      </c>
      <c r="B246" s="29" t="s">
        <v>11</v>
      </c>
      <c r="C246" s="29" t="s">
        <v>39</v>
      </c>
      <c r="D246" s="29" t="s">
        <v>15</v>
      </c>
      <c r="E246" s="29" t="s">
        <v>13</v>
      </c>
      <c r="F246"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46" s="30" t="str">
        <f t="shared" si="52"/>
        <v>2019 г.</v>
      </c>
      <c r="H246" s="30" t="str">
        <f t="shared" si="30"/>
        <v>2019 г.</v>
      </c>
      <c r="I246" s="30" t="str">
        <f t="shared" si="53"/>
        <v>январь-февраль       2019 г.</v>
      </c>
      <c r="J246" s="40"/>
      <c r="K246" s="40"/>
      <c r="L246" s="40"/>
      <c r="M246" s="40"/>
      <c r="N246" s="40"/>
      <c r="O246" s="40"/>
      <c r="P246" s="40"/>
      <c r="Q246" s="40"/>
      <c r="R246" s="31">
        <f>R245</f>
        <v>808</v>
      </c>
      <c r="S246" s="31" t="s">
        <v>196</v>
      </c>
      <c r="T246" s="31" t="s">
        <v>197</v>
      </c>
      <c r="U246" s="40" t="str">
        <f>U245</f>
        <v>02304S1650.</v>
      </c>
      <c r="V246" s="40">
        <v>119</v>
      </c>
      <c r="W246" s="41">
        <v>88.95</v>
      </c>
      <c r="X246" s="32">
        <f t="shared" si="42"/>
        <v>88.95</v>
      </c>
      <c r="Y246" s="32">
        <f t="shared" si="43"/>
        <v>0</v>
      </c>
      <c r="Z246" s="41">
        <v>0</v>
      </c>
      <c r="AA246" s="32">
        <f t="shared" si="44"/>
        <v>0</v>
      </c>
      <c r="AB246" s="41">
        <f t="shared" si="45"/>
        <v>0</v>
      </c>
      <c r="AC246" s="40" t="str">
        <f t="shared" si="51"/>
        <v>х</v>
      </c>
    </row>
    <row r="247" spans="1:29" s="15" customFormat="1" ht="88.5" customHeight="1">
      <c r="A247" s="3" t="s">
        <v>523</v>
      </c>
      <c r="B247" s="29" t="s">
        <v>11</v>
      </c>
      <c r="C247" s="29" t="s">
        <v>39</v>
      </c>
      <c r="D247" s="29" t="s">
        <v>15</v>
      </c>
      <c r="E247" s="29" t="s">
        <v>13</v>
      </c>
      <c r="F247" s="29" t="s">
        <v>518</v>
      </c>
      <c r="G247" s="30" t="s">
        <v>428</v>
      </c>
      <c r="H247" s="30" t="str">
        <f t="shared" si="30"/>
        <v>2019 г.</v>
      </c>
      <c r="I247" s="30" t="s">
        <v>513</v>
      </c>
      <c r="J247" s="31"/>
      <c r="K247" s="31"/>
      <c r="L247" s="31"/>
      <c r="M247" s="31"/>
      <c r="N247" s="31"/>
      <c r="O247" s="31"/>
      <c r="P247" s="31"/>
      <c r="Q247" s="31"/>
      <c r="R247" s="31">
        <v>808</v>
      </c>
      <c r="S247" s="31" t="s">
        <v>196</v>
      </c>
      <c r="T247" s="31" t="s">
        <v>197</v>
      </c>
      <c r="U247" s="31" t="s">
        <v>429</v>
      </c>
      <c r="V247" s="31">
        <v>111</v>
      </c>
      <c r="W247" s="32">
        <f>10819.826+5.703</f>
        <v>10825.528999999999</v>
      </c>
      <c r="X247" s="32">
        <f>W247</f>
        <v>10825.528999999999</v>
      </c>
      <c r="Y247" s="32">
        <f>SUM(W247-X247)</f>
        <v>0</v>
      </c>
      <c r="Z247" s="32">
        <f>2530.02+0.834</f>
        <v>2530.8539999999998</v>
      </c>
      <c r="AA247" s="32">
        <f>Z247</f>
        <v>2530.8539999999998</v>
      </c>
      <c r="AB247" s="33">
        <f>Z247-AA247</f>
        <v>0</v>
      </c>
      <c r="AC247" s="30" t="s">
        <v>199</v>
      </c>
    </row>
    <row r="248" spans="1:29" s="15" customFormat="1" ht="88.5" customHeight="1">
      <c r="A248" s="3" t="s">
        <v>524</v>
      </c>
      <c r="B248" s="29" t="s">
        <v>11</v>
      </c>
      <c r="C248" s="29" t="s">
        <v>39</v>
      </c>
      <c r="D248" s="29" t="s">
        <v>15</v>
      </c>
      <c r="E248" s="29" t="s">
        <v>13</v>
      </c>
      <c r="F248" s="29" t="str">
        <f>F247</f>
        <v xml:space="preserve">*-За 1 квартал 2019 г. заработная плата составила 31 389,10 руб.,т.е. 94,6 % от прогнозной среднемесячной зарплаты по ПСЭР области - 33 167,00 руб. </v>
      </c>
      <c r="G248" s="30" t="str">
        <f>G247</f>
        <v>2019 г.</v>
      </c>
      <c r="H248" s="30" t="str">
        <f t="shared" si="30"/>
        <v>2019 г.</v>
      </c>
      <c r="I248" s="30" t="str">
        <f>I247</f>
        <v>1 квартал 2019 г.</v>
      </c>
      <c r="J248" s="31"/>
      <c r="K248" s="31"/>
      <c r="L248" s="31"/>
      <c r="M248" s="31"/>
      <c r="N248" s="31"/>
      <c r="O248" s="31"/>
      <c r="P248" s="31"/>
      <c r="Q248" s="31"/>
      <c r="R248" s="31">
        <v>808</v>
      </c>
      <c r="S248" s="31" t="s">
        <v>196</v>
      </c>
      <c r="T248" s="31" t="s">
        <v>197</v>
      </c>
      <c r="U248" s="31" t="s">
        <v>429</v>
      </c>
      <c r="V248" s="31">
        <v>119</v>
      </c>
      <c r="W248" s="32">
        <v>3421.1860000000001</v>
      </c>
      <c r="X248" s="32">
        <f t="shared" ref="X248:X282" si="54">W248</f>
        <v>3421.1860000000001</v>
      </c>
      <c r="Y248" s="32">
        <f t="shared" ref="Y248:Y282" si="55">SUM(W248-X248)</f>
        <v>0</v>
      </c>
      <c r="Z248" s="32">
        <v>972.48400000000004</v>
      </c>
      <c r="AA248" s="32">
        <f t="shared" ref="AA248:AA282" si="56">Z248</f>
        <v>972.48400000000004</v>
      </c>
      <c r="AB248" s="33">
        <f t="shared" ref="AB248:AB282" si="57">Z248-AA248</f>
        <v>0</v>
      </c>
      <c r="AC248" s="30" t="str">
        <f>AC247</f>
        <v>х</v>
      </c>
    </row>
    <row r="249" spans="1:29" s="15" customFormat="1" ht="88.5" customHeight="1">
      <c r="A249" s="3" t="s">
        <v>525</v>
      </c>
      <c r="B249" s="29" t="s">
        <v>11</v>
      </c>
      <c r="C249" s="29" t="s">
        <v>39</v>
      </c>
      <c r="D249" s="29" t="s">
        <v>15</v>
      </c>
      <c r="E249" s="29" t="s">
        <v>13</v>
      </c>
      <c r="F249" s="29" t="str">
        <f t="shared" ref="F249:G264" si="58">F248</f>
        <v xml:space="preserve">*-За 1 квартал 2019 г. заработная плата составила 31 389,10 руб.,т.е. 94,6 % от прогнозной среднемесячной зарплаты по ПСЭР области - 33 167,00 руб. </v>
      </c>
      <c r="G249" s="30" t="str">
        <f t="shared" si="58"/>
        <v>2019 г.</v>
      </c>
      <c r="H249" s="30" t="str">
        <f t="shared" si="30"/>
        <v>2019 г.</v>
      </c>
      <c r="I249" s="30" t="str">
        <f>I248</f>
        <v>1 квартал 2019 г.</v>
      </c>
      <c r="J249" s="31"/>
      <c r="K249" s="31"/>
      <c r="L249" s="31"/>
      <c r="M249" s="31"/>
      <c r="N249" s="31"/>
      <c r="O249" s="31"/>
      <c r="P249" s="31"/>
      <c r="Q249" s="31"/>
      <c r="R249" s="31">
        <v>808</v>
      </c>
      <c r="S249" s="31" t="s">
        <v>196</v>
      </c>
      <c r="T249" s="31" t="s">
        <v>197</v>
      </c>
      <c r="U249" s="31" t="s">
        <v>430</v>
      </c>
      <c r="V249" s="31">
        <v>111</v>
      </c>
      <c r="W249" s="32">
        <f>6922.625+19.609</f>
        <v>6942.2340000000004</v>
      </c>
      <c r="X249" s="32">
        <f t="shared" si="54"/>
        <v>6942.2340000000004</v>
      </c>
      <c r="Y249" s="32">
        <f t="shared" si="55"/>
        <v>0</v>
      </c>
      <c r="Z249" s="32">
        <f>5140.175+5.675</f>
        <v>5145.8500000000004</v>
      </c>
      <c r="AA249" s="32">
        <f t="shared" si="56"/>
        <v>5145.8500000000004</v>
      </c>
      <c r="AB249" s="33">
        <f t="shared" si="57"/>
        <v>0</v>
      </c>
      <c r="AC249" s="30" t="str">
        <f t="shared" ref="AC249:AC261" si="59">AC248</f>
        <v>х</v>
      </c>
    </row>
    <row r="250" spans="1:29" s="15" customFormat="1" ht="88.5" customHeight="1">
      <c r="A250" s="3" t="s">
        <v>526</v>
      </c>
      <c r="B250" s="29" t="s">
        <v>11</v>
      </c>
      <c r="C250" s="29" t="s">
        <v>39</v>
      </c>
      <c r="D250" s="29" t="s">
        <v>15</v>
      </c>
      <c r="E250" s="29" t="s">
        <v>13</v>
      </c>
      <c r="F250" s="29" t="str">
        <f t="shared" si="58"/>
        <v xml:space="preserve">*-За 1 квартал 2019 г. заработная плата составила 31 389,10 руб.,т.е. 94,6 % от прогнозной среднемесячной зарплаты по ПСЭР области - 33 167,00 руб. </v>
      </c>
      <c r="G250" s="30" t="str">
        <f t="shared" si="58"/>
        <v>2019 г.</v>
      </c>
      <c r="H250" s="30" t="str">
        <f t="shared" si="30"/>
        <v>2019 г.</v>
      </c>
      <c r="I250" s="30" t="str">
        <f t="shared" ref="I250:I271" si="60">I249</f>
        <v>1 квартал 2019 г.</v>
      </c>
      <c r="J250" s="31"/>
      <c r="K250" s="31"/>
      <c r="L250" s="31"/>
      <c r="M250" s="31"/>
      <c r="N250" s="31"/>
      <c r="O250" s="31"/>
      <c r="P250" s="31"/>
      <c r="Q250" s="31"/>
      <c r="R250" s="31">
        <v>808</v>
      </c>
      <c r="S250" s="31" t="s">
        <v>196</v>
      </c>
      <c r="T250" s="31" t="s">
        <v>197</v>
      </c>
      <c r="U250" s="31" t="s">
        <v>430</v>
      </c>
      <c r="V250" s="31">
        <v>119</v>
      </c>
      <c r="W250" s="32">
        <v>2212.2469999999998</v>
      </c>
      <c r="X250" s="32">
        <f t="shared" si="54"/>
        <v>2212.2469999999998</v>
      </c>
      <c r="Y250" s="32">
        <f t="shared" si="55"/>
        <v>0</v>
      </c>
      <c r="Z250" s="32">
        <v>1545.383</v>
      </c>
      <c r="AA250" s="32">
        <f t="shared" si="56"/>
        <v>1545.383</v>
      </c>
      <c r="AB250" s="33">
        <f t="shared" si="57"/>
        <v>0</v>
      </c>
      <c r="AC250" s="30" t="str">
        <f t="shared" si="59"/>
        <v>х</v>
      </c>
    </row>
    <row r="251" spans="1:29" s="15" customFormat="1" ht="88.5" customHeight="1">
      <c r="A251" s="3" t="s">
        <v>527</v>
      </c>
      <c r="B251" s="29" t="s">
        <v>11</v>
      </c>
      <c r="C251" s="29" t="s">
        <v>39</v>
      </c>
      <c r="D251" s="29" t="s">
        <v>15</v>
      </c>
      <c r="E251" s="29" t="s">
        <v>13</v>
      </c>
      <c r="F251" s="29" t="str">
        <f t="shared" si="58"/>
        <v xml:space="preserve">*-За 1 квартал 2019 г. заработная плата составила 31 389,10 руб.,т.е. 94,6 % от прогнозной среднемесячной зарплаты по ПСЭР области - 33 167,00 руб. </v>
      </c>
      <c r="G251" s="30" t="str">
        <f t="shared" si="58"/>
        <v>2019 г.</v>
      </c>
      <c r="H251" s="30" t="str">
        <f t="shared" si="30"/>
        <v>2019 г.</v>
      </c>
      <c r="I251" s="30" t="str">
        <f t="shared" si="60"/>
        <v>1 квартал 2019 г.</v>
      </c>
      <c r="J251" s="31"/>
      <c r="K251" s="31"/>
      <c r="L251" s="31"/>
      <c r="M251" s="31"/>
      <c r="N251" s="31"/>
      <c r="O251" s="31"/>
      <c r="P251" s="31"/>
      <c r="Q251" s="31"/>
      <c r="R251" s="31">
        <v>808</v>
      </c>
      <c r="S251" s="31" t="s">
        <v>196</v>
      </c>
      <c r="T251" s="31" t="s">
        <v>197</v>
      </c>
      <c r="U251" s="31" t="s">
        <v>431</v>
      </c>
      <c r="V251" s="31">
        <v>111</v>
      </c>
      <c r="W251" s="32">
        <f>5069.653+33.106</f>
        <v>5102.759</v>
      </c>
      <c r="X251" s="32">
        <f t="shared" si="54"/>
        <v>5102.759</v>
      </c>
      <c r="Y251" s="32">
        <f t="shared" si="55"/>
        <v>0</v>
      </c>
      <c r="Z251" s="32">
        <v>523.10799999999995</v>
      </c>
      <c r="AA251" s="32">
        <f t="shared" si="56"/>
        <v>523.10799999999995</v>
      </c>
      <c r="AB251" s="33">
        <f t="shared" si="57"/>
        <v>0</v>
      </c>
      <c r="AC251" s="30" t="str">
        <f t="shared" si="59"/>
        <v>х</v>
      </c>
    </row>
    <row r="252" spans="1:29" s="15" customFormat="1" ht="88.5" customHeight="1">
      <c r="A252" s="3" t="s">
        <v>528</v>
      </c>
      <c r="B252" s="29" t="s">
        <v>11</v>
      </c>
      <c r="C252" s="29" t="s">
        <v>39</v>
      </c>
      <c r="D252" s="29" t="s">
        <v>15</v>
      </c>
      <c r="E252" s="29" t="s">
        <v>13</v>
      </c>
      <c r="F252" s="29" t="str">
        <f t="shared" si="58"/>
        <v xml:space="preserve">*-За 1 квартал 2019 г. заработная плата составила 31 389,10 руб.,т.е. 94,6 % от прогнозной среднемесячной зарплаты по ПСЭР области - 33 167,00 руб. </v>
      </c>
      <c r="G252" s="30" t="str">
        <f t="shared" si="58"/>
        <v>2019 г.</v>
      </c>
      <c r="H252" s="30" t="str">
        <f t="shared" si="30"/>
        <v>2019 г.</v>
      </c>
      <c r="I252" s="30" t="str">
        <f t="shared" si="60"/>
        <v>1 квартал 2019 г.</v>
      </c>
      <c r="J252" s="31"/>
      <c r="K252" s="31"/>
      <c r="L252" s="31"/>
      <c r="M252" s="31"/>
      <c r="N252" s="31"/>
      <c r="O252" s="31"/>
      <c r="P252" s="31"/>
      <c r="Q252" s="31"/>
      <c r="R252" s="31">
        <v>808</v>
      </c>
      <c r="S252" s="31" t="s">
        <v>196</v>
      </c>
      <c r="T252" s="31" t="s">
        <v>197</v>
      </c>
      <c r="U252" s="31" t="s">
        <v>431</v>
      </c>
      <c r="V252" s="31">
        <v>119</v>
      </c>
      <c r="W252" s="32">
        <v>1539.693</v>
      </c>
      <c r="X252" s="32">
        <f t="shared" si="54"/>
        <v>1539.693</v>
      </c>
      <c r="Y252" s="32">
        <f t="shared" si="55"/>
        <v>0</v>
      </c>
      <c r="Z252" s="32">
        <v>150.85400000000001</v>
      </c>
      <c r="AA252" s="32">
        <f t="shared" si="56"/>
        <v>150.85400000000001</v>
      </c>
      <c r="AB252" s="33">
        <f t="shared" si="57"/>
        <v>0</v>
      </c>
      <c r="AC252" s="30" t="str">
        <f t="shared" si="59"/>
        <v>х</v>
      </c>
    </row>
    <row r="253" spans="1:29" s="15" customFormat="1" ht="88.5" customHeight="1">
      <c r="A253" s="3" t="s">
        <v>529</v>
      </c>
      <c r="B253" s="29" t="s">
        <v>11</v>
      </c>
      <c r="C253" s="29" t="s">
        <v>39</v>
      </c>
      <c r="D253" s="29" t="s">
        <v>15</v>
      </c>
      <c r="E253" s="29" t="s">
        <v>13</v>
      </c>
      <c r="F253" s="29" t="str">
        <f t="shared" si="58"/>
        <v xml:space="preserve">*-За 1 квартал 2019 г. заработная плата составила 31 389,10 руб.,т.е. 94,6 % от прогнозной среднемесячной зарплаты по ПСЭР области - 33 167,00 руб. </v>
      </c>
      <c r="G253" s="30" t="str">
        <f t="shared" si="58"/>
        <v>2019 г.</v>
      </c>
      <c r="H253" s="30" t="str">
        <f t="shared" si="30"/>
        <v>2019 г.</v>
      </c>
      <c r="I253" s="30" t="str">
        <f t="shared" si="60"/>
        <v>1 квартал 2019 г.</v>
      </c>
      <c r="J253" s="31"/>
      <c r="K253" s="31"/>
      <c r="L253" s="31"/>
      <c r="M253" s="31"/>
      <c r="N253" s="31"/>
      <c r="O253" s="31"/>
      <c r="P253" s="31"/>
      <c r="Q253" s="31"/>
      <c r="R253" s="31">
        <v>808</v>
      </c>
      <c r="S253" s="31" t="s">
        <v>196</v>
      </c>
      <c r="T253" s="31" t="s">
        <v>197</v>
      </c>
      <c r="U253" s="31" t="s">
        <v>432</v>
      </c>
      <c r="V253" s="31">
        <v>111</v>
      </c>
      <c r="W253" s="32">
        <f>166.535+1.535</f>
        <v>168.07</v>
      </c>
      <c r="X253" s="32">
        <f t="shared" si="54"/>
        <v>168.07</v>
      </c>
      <c r="Y253" s="32">
        <f t="shared" si="55"/>
        <v>0</v>
      </c>
      <c r="Z253" s="32">
        <v>23.762</v>
      </c>
      <c r="AA253" s="32">
        <f t="shared" si="56"/>
        <v>23.762</v>
      </c>
      <c r="AB253" s="33">
        <f t="shared" si="57"/>
        <v>0</v>
      </c>
      <c r="AC253" s="30" t="str">
        <f t="shared" si="59"/>
        <v>х</v>
      </c>
    </row>
    <row r="254" spans="1:29" s="15" customFormat="1" ht="88.5" customHeight="1">
      <c r="A254" s="3" t="s">
        <v>530</v>
      </c>
      <c r="B254" s="29" t="s">
        <v>11</v>
      </c>
      <c r="C254" s="29" t="s">
        <v>39</v>
      </c>
      <c r="D254" s="29" t="s">
        <v>15</v>
      </c>
      <c r="E254" s="29" t="s">
        <v>13</v>
      </c>
      <c r="F254" s="29" t="str">
        <f t="shared" si="58"/>
        <v xml:space="preserve">*-За 1 квартал 2019 г. заработная плата составила 31 389,10 руб.,т.е. 94,6 % от прогнозной среднемесячной зарплаты по ПСЭР области - 33 167,00 руб. </v>
      </c>
      <c r="G254" s="30" t="str">
        <f t="shared" si="58"/>
        <v>2019 г.</v>
      </c>
      <c r="H254" s="30" t="str">
        <f t="shared" si="30"/>
        <v>2019 г.</v>
      </c>
      <c r="I254" s="30" t="str">
        <f t="shared" si="60"/>
        <v>1 квартал 2019 г.</v>
      </c>
      <c r="J254" s="31"/>
      <c r="K254" s="31"/>
      <c r="L254" s="31"/>
      <c r="M254" s="31"/>
      <c r="N254" s="31"/>
      <c r="O254" s="31"/>
      <c r="P254" s="31"/>
      <c r="Q254" s="31"/>
      <c r="R254" s="31">
        <v>808</v>
      </c>
      <c r="S254" s="31" t="s">
        <v>196</v>
      </c>
      <c r="T254" s="31" t="s">
        <v>197</v>
      </c>
      <c r="U254" s="31" t="s">
        <v>432</v>
      </c>
      <c r="V254" s="31">
        <v>119</v>
      </c>
      <c r="W254" s="32">
        <v>112.4</v>
      </c>
      <c r="X254" s="32">
        <f t="shared" si="54"/>
        <v>112.4</v>
      </c>
      <c r="Y254" s="32">
        <f t="shared" si="55"/>
        <v>0</v>
      </c>
      <c r="Z254" s="32">
        <v>11.48</v>
      </c>
      <c r="AA254" s="32">
        <f t="shared" si="56"/>
        <v>11.48</v>
      </c>
      <c r="AB254" s="33">
        <f t="shared" si="57"/>
        <v>0</v>
      </c>
      <c r="AC254" s="30" t="str">
        <f t="shared" si="59"/>
        <v>х</v>
      </c>
    </row>
    <row r="255" spans="1:29" s="15" customFormat="1" ht="88.5" customHeight="1">
      <c r="A255" s="3" t="s">
        <v>531</v>
      </c>
      <c r="B255" s="29" t="s">
        <v>11</v>
      </c>
      <c r="C255" s="29" t="s">
        <v>39</v>
      </c>
      <c r="D255" s="29" t="s">
        <v>15</v>
      </c>
      <c r="E255" s="29" t="s">
        <v>13</v>
      </c>
      <c r="F255" s="29" t="str">
        <f t="shared" si="58"/>
        <v xml:space="preserve">*-За 1 квартал 2019 г. заработная плата составила 31 389,10 руб.,т.е. 94,6 % от прогнозной среднемесячной зарплаты по ПСЭР области - 33 167,00 руб. </v>
      </c>
      <c r="G255" s="30" t="str">
        <f t="shared" si="58"/>
        <v>2019 г.</v>
      </c>
      <c r="H255" s="30" t="str">
        <f t="shared" si="30"/>
        <v>2019 г.</v>
      </c>
      <c r="I255" s="30" t="str">
        <f t="shared" si="60"/>
        <v>1 квартал 2019 г.</v>
      </c>
      <c r="J255" s="31"/>
      <c r="K255" s="31"/>
      <c r="L255" s="31"/>
      <c r="M255" s="31"/>
      <c r="N255" s="31"/>
      <c r="O255" s="31"/>
      <c r="P255" s="31"/>
      <c r="Q255" s="31"/>
      <c r="R255" s="31">
        <v>808</v>
      </c>
      <c r="S255" s="31" t="s">
        <v>196</v>
      </c>
      <c r="T255" s="31" t="s">
        <v>197</v>
      </c>
      <c r="U255" s="31" t="s">
        <v>433</v>
      </c>
      <c r="V255" s="31">
        <v>111</v>
      </c>
      <c r="W255" s="32">
        <f>736.552+4.818</f>
        <v>741.37</v>
      </c>
      <c r="X255" s="32">
        <f t="shared" si="54"/>
        <v>741.37</v>
      </c>
      <c r="Y255" s="32">
        <f t="shared" si="55"/>
        <v>0</v>
      </c>
      <c r="Z255" s="32">
        <v>0.20499999999999999</v>
      </c>
      <c r="AA255" s="32">
        <f t="shared" si="56"/>
        <v>0.20499999999999999</v>
      </c>
      <c r="AB255" s="33">
        <f t="shared" si="57"/>
        <v>0</v>
      </c>
      <c r="AC255" s="30" t="str">
        <f t="shared" si="59"/>
        <v>х</v>
      </c>
    </row>
    <row r="256" spans="1:29" s="15" customFormat="1" ht="88.5" customHeight="1">
      <c r="A256" s="3" t="s">
        <v>532</v>
      </c>
      <c r="B256" s="29" t="s">
        <v>11</v>
      </c>
      <c r="C256" s="29" t="s">
        <v>39</v>
      </c>
      <c r="D256" s="29" t="s">
        <v>15</v>
      </c>
      <c r="E256" s="29" t="s">
        <v>13</v>
      </c>
      <c r="F256" s="29" t="str">
        <f t="shared" si="58"/>
        <v xml:space="preserve">*-За 1 квартал 2019 г. заработная плата составила 31 389,10 руб.,т.е. 94,6 % от прогнозной среднемесячной зарплаты по ПСЭР области - 33 167,00 руб. </v>
      </c>
      <c r="G256" s="30" t="str">
        <f t="shared" si="58"/>
        <v>2019 г.</v>
      </c>
      <c r="H256" s="30" t="str">
        <f t="shared" ref="H256:H319" si="61">G256</f>
        <v>2019 г.</v>
      </c>
      <c r="I256" s="30" t="str">
        <f t="shared" si="60"/>
        <v>1 квартал 2019 г.</v>
      </c>
      <c r="J256" s="31"/>
      <c r="K256" s="31"/>
      <c r="L256" s="31"/>
      <c r="M256" s="31"/>
      <c r="N256" s="31"/>
      <c r="O256" s="31"/>
      <c r="P256" s="31"/>
      <c r="Q256" s="31"/>
      <c r="R256" s="31">
        <v>808</v>
      </c>
      <c r="S256" s="31" t="s">
        <v>196</v>
      </c>
      <c r="T256" s="31" t="s">
        <v>197</v>
      </c>
      <c r="U256" s="31" t="s">
        <v>433</v>
      </c>
      <c r="V256" s="31">
        <v>119</v>
      </c>
      <c r="W256" s="32">
        <v>219.9</v>
      </c>
      <c r="X256" s="32">
        <f t="shared" si="54"/>
        <v>219.9</v>
      </c>
      <c r="Y256" s="32">
        <f t="shared" si="55"/>
        <v>0</v>
      </c>
      <c r="Z256" s="32">
        <v>23.716000000000001</v>
      </c>
      <c r="AA256" s="32">
        <f t="shared" si="56"/>
        <v>23.716000000000001</v>
      </c>
      <c r="AB256" s="33">
        <f t="shared" si="57"/>
        <v>0</v>
      </c>
      <c r="AC256" s="30" t="str">
        <f t="shared" si="59"/>
        <v>х</v>
      </c>
    </row>
    <row r="257" spans="1:29" s="15" customFormat="1" ht="88.5" customHeight="1">
      <c r="A257" s="3" t="s">
        <v>533</v>
      </c>
      <c r="B257" s="29" t="s">
        <v>11</v>
      </c>
      <c r="C257" s="29" t="s">
        <v>39</v>
      </c>
      <c r="D257" s="29" t="s">
        <v>15</v>
      </c>
      <c r="E257" s="29" t="s">
        <v>13</v>
      </c>
      <c r="F257" s="29" t="str">
        <f t="shared" si="58"/>
        <v xml:space="preserve">*-За 1 квартал 2019 г. заработная плата составила 31 389,10 руб.,т.е. 94,6 % от прогнозной среднемесячной зарплаты по ПСЭР области - 33 167,00 руб. </v>
      </c>
      <c r="G257" s="30" t="str">
        <f t="shared" si="58"/>
        <v>2019 г.</v>
      </c>
      <c r="H257" s="30" t="str">
        <f t="shared" si="61"/>
        <v>2019 г.</v>
      </c>
      <c r="I257" s="30" t="str">
        <f t="shared" si="60"/>
        <v>1 квартал 2019 г.</v>
      </c>
      <c r="J257" s="31"/>
      <c r="K257" s="31"/>
      <c r="L257" s="31"/>
      <c r="M257" s="31"/>
      <c r="N257" s="31"/>
      <c r="O257" s="31"/>
      <c r="P257" s="31"/>
      <c r="Q257" s="31"/>
      <c r="R257" s="31">
        <v>808</v>
      </c>
      <c r="S257" s="31" t="s">
        <v>196</v>
      </c>
      <c r="T257" s="31" t="s">
        <v>197</v>
      </c>
      <c r="U257" s="31" t="s">
        <v>434</v>
      </c>
      <c r="V257" s="31">
        <v>111</v>
      </c>
      <c r="W257" s="32">
        <f>9683.3+48.575</f>
        <v>9731.875</v>
      </c>
      <c r="X257" s="32">
        <f t="shared" si="54"/>
        <v>9731.875</v>
      </c>
      <c r="Y257" s="32">
        <f t="shared" si="55"/>
        <v>0</v>
      </c>
      <c r="Z257" s="32">
        <v>97.671000000000006</v>
      </c>
      <c r="AA257" s="32">
        <f t="shared" si="56"/>
        <v>97.671000000000006</v>
      </c>
      <c r="AB257" s="33">
        <f t="shared" si="57"/>
        <v>0</v>
      </c>
      <c r="AC257" s="30" t="str">
        <f t="shared" si="59"/>
        <v>х</v>
      </c>
    </row>
    <row r="258" spans="1:29" s="15" customFormat="1" ht="88.5" customHeight="1">
      <c r="A258" s="3" t="s">
        <v>534</v>
      </c>
      <c r="B258" s="29" t="s">
        <v>11</v>
      </c>
      <c r="C258" s="29" t="s">
        <v>39</v>
      </c>
      <c r="D258" s="29" t="s">
        <v>15</v>
      </c>
      <c r="E258" s="29" t="s">
        <v>13</v>
      </c>
      <c r="F258" s="29" t="str">
        <f t="shared" si="58"/>
        <v xml:space="preserve">*-За 1 квартал 2019 г. заработная плата составила 31 389,10 руб.,т.е. 94,6 % от прогнозной среднемесячной зарплаты по ПСЭР области - 33 167,00 руб. </v>
      </c>
      <c r="G258" s="30" t="str">
        <f t="shared" si="58"/>
        <v>2019 г.</v>
      </c>
      <c r="H258" s="30" t="str">
        <f t="shared" si="61"/>
        <v>2019 г.</v>
      </c>
      <c r="I258" s="30" t="str">
        <f t="shared" si="60"/>
        <v>1 квартал 2019 г.</v>
      </c>
      <c r="J258" s="31"/>
      <c r="K258" s="31"/>
      <c r="L258" s="31"/>
      <c r="M258" s="31"/>
      <c r="N258" s="31"/>
      <c r="O258" s="31"/>
      <c r="P258" s="31"/>
      <c r="Q258" s="31"/>
      <c r="R258" s="31">
        <v>808</v>
      </c>
      <c r="S258" s="31" t="s">
        <v>196</v>
      </c>
      <c r="T258" s="31" t="s">
        <v>197</v>
      </c>
      <c r="U258" s="31" t="s">
        <v>434</v>
      </c>
      <c r="V258" s="31">
        <v>119</v>
      </c>
      <c r="W258" s="32">
        <v>2946.2</v>
      </c>
      <c r="X258" s="32">
        <f t="shared" si="54"/>
        <v>2946.2</v>
      </c>
      <c r="Y258" s="32">
        <f t="shared" si="55"/>
        <v>0</v>
      </c>
      <c r="Z258" s="32">
        <v>54.517000000000003</v>
      </c>
      <c r="AA258" s="32">
        <f t="shared" si="56"/>
        <v>54.517000000000003</v>
      </c>
      <c r="AB258" s="33">
        <f t="shared" si="57"/>
        <v>0</v>
      </c>
      <c r="AC258" s="30" t="str">
        <f t="shared" si="59"/>
        <v>х</v>
      </c>
    </row>
    <row r="259" spans="1:29" s="15" customFormat="1" ht="88.5" customHeight="1">
      <c r="A259" s="3" t="s">
        <v>535</v>
      </c>
      <c r="B259" s="29" t="s">
        <v>11</v>
      </c>
      <c r="C259" s="29" t="s">
        <v>39</v>
      </c>
      <c r="D259" s="29" t="s">
        <v>15</v>
      </c>
      <c r="E259" s="29" t="s">
        <v>13</v>
      </c>
      <c r="F259" s="29" t="str">
        <f t="shared" si="58"/>
        <v xml:space="preserve">*-За 1 квартал 2019 г. заработная плата составила 31 389,10 руб.,т.е. 94,6 % от прогнозной среднемесячной зарплаты по ПСЭР области - 33 167,00 руб. </v>
      </c>
      <c r="G259" s="30" t="str">
        <f t="shared" si="58"/>
        <v>2019 г.</v>
      </c>
      <c r="H259" s="30" t="str">
        <f t="shared" si="61"/>
        <v>2019 г.</v>
      </c>
      <c r="I259" s="30" t="str">
        <f t="shared" si="60"/>
        <v>1 квартал 2019 г.</v>
      </c>
      <c r="J259" s="31"/>
      <c r="K259" s="31"/>
      <c r="L259" s="31"/>
      <c r="M259" s="31"/>
      <c r="N259" s="31"/>
      <c r="O259" s="31"/>
      <c r="P259" s="31"/>
      <c r="Q259" s="31"/>
      <c r="R259" s="31">
        <v>808</v>
      </c>
      <c r="S259" s="31" t="s">
        <v>196</v>
      </c>
      <c r="T259" s="31" t="s">
        <v>197</v>
      </c>
      <c r="U259" s="31" t="s">
        <v>435</v>
      </c>
      <c r="V259" s="31">
        <v>111</v>
      </c>
      <c r="W259" s="32">
        <v>1052.4000000000001</v>
      </c>
      <c r="X259" s="32">
        <f t="shared" si="54"/>
        <v>1052.4000000000001</v>
      </c>
      <c r="Y259" s="32">
        <f t="shared" si="55"/>
        <v>0</v>
      </c>
      <c r="Z259" s="32">
        <v>0</v>
      </c>
      <c r="AA259" s="32">
        <f t="shared" si="56"/>
        <v>0</v>
      </c>
      <c r="AB259" s="33">
        <f t="shared" si="57"/>
        <v>0</v>
      </c>
      <c r="AC259" s="30" t="str">
        <f t="shared" si="59"/>
        <v>х</v>
      </c>
    </row>
    <row r="260" spans="1:29" s="15" customFormat="1" ht="88.5" customHeight="1">
      <c r="A260" s="3" t="s">
        <v>536</v>
      </c>
      <c r="B260" s="29" t="s">
        <v>11</v>
      </c>
      <c r="C260" s="29" t="s">
        <v>39</v>
      </c>
      <c r="D260" s="29" t="s">
        <v>15</v>
      </c>
      <c r="E260" s="29" t="s">
        <v>13</v>
      </c>
      <c r="F260" s="29" t="str">
        <f t="shared" si="58"/>
        <v xml:space="preserve">*-За 1 квартал 2019 г. заработная плата составила 31 389,10 руб.,т.е. 94,6 % от прогнозной среднемесячной зарплаты по ПСЭР области - 33 167,00 руб. </v>
      </c>
      <c r="G260" s="30" t="str">
        <f t="shared" si="58"/>
        <v>2019 г.</v>
      </c>
      <c r="H260" s="30" t="str">
        <f t="shared" si="61"/>
        <v>2019 г.</v>
      </c>
      <c r="I260" s="30" t="str">
        <f t="shared" si="60"/>
        <v>1 квартал 2019 г.</v>
      </c>
      <c r="J260" s="31"/>
      <c r="K260" s="31"/>
      <c r="L260" s="31"/>
      <c r="M260" s="31"/>
      <c r="N260" s="31"/>
      <c r="O260" s="31"/>
      <c r="P260" s="31"/>
      <c r="Q260" s="31"/>
      <c r="R260" s="31">
        <v>808</v>
      </c>
      <c r="S260" s="31" t="s">
        <v>196</v>
      </c>
      <c r="T260" s="31" t="s">
        <v>197</v>
      </c>
      <c r="U260" s="31" t="s">
        <v>435</v>
      </c>
      <c r="V260" s="31">
        <v>119</v>
      </c>
      <c r="W260" s="32">
        <v>322.2</v>
      </c>
      <c r="X260" s="32">
        <f t="shared" si="54"/>
        <v>322.2</v>
      </c>
      <c r="Y260" s="32">
        <f t="shared" si="55"/>
        <v>0</v>
      </c>
      <c r="Z260" s="32">
        <v>7</v>
      </c>
      <c r="AA260" s="32">
        <f t="shared" si="56"/>
        <v>7</v>
      </c>
      <c r="AB260" s="33">
        <f t="shared" si="57"/>
        <v>0</v>
      </c>
      <c r="AC260" s="30" t="str">
        <f t="shared" si="59"/>
        <v>х</v>
      </c>
    </row>
    <row r="261" spans="1:29" s="15" customFormat="1" ht="88.5" customHeight="1">
      <c r="A261" s="3" t="s">
        <v>537</v>
      </c>
      <c r="B261" s="29" t="s">
        <v>11</v>
      </c>
      <c r="C261" s="29" t="s">
        <v>39</v>
      </c>
      <c r="D261" s="29" t="s">
        <v>15</v>
      </c>
      <c r="E261" s="29" t="s">
        <v>13</v>
      </c>
      <c r="F261" s="29" t="str">
        <f t="shared" si="58"/>
        <v xml:space="preserve">*-За 1 квартал 2019 г. заработная плата составила 31 389,10 руб.,т.е. 94,6 % от прогнозной среднемесячной зарплаты по ПСЭР области - 33 167,00 руб. </v>
      </c>
      <c r="G261" s="30" t="str">
        <f t="shared" si="58"/>
        <v>2019 г.</v>
      </c>
      <c r="H261" s="30" t="str">
        <f t="shared" si="61"/>
        <v>2019 г.</v>
      </c>
      <c r="I261" s="30" t="str">
        <f t="shared" si="60"/>
        <v>1 квартал 2019 г.</v>
      </c>
      <c r="J261" s="31"/>
      <c r="K261" s="31"/>
      <c r="L261" s="31"/>
      <c r="M261" s="31"/>
      <c r="N261" s="31"/>
      <c r="O261" s="31"/>
      <c r="P261" s="31"/>
      <c r="Q261" s="31"/>
      <c r="R261" s="31">
        <v>808</v>
      </c>
      <c r="S261" s="31" t="s">
        <v>196</v>
      </c>
      <c r="T261" s="31" t="s">
        <v>197</v>
      </c>
      <c r="U261" s="31" t="s">
        <v>436</v>
      </c>
      <c r="V261" s="31">
        <v>111</v>
      </c>
      <c r="W261" s="32">
        <v>946.6</v>
      </c>
      <c r="X261" s="32">
        <f t="shared" si="54"/>
        <v>946.6</v>
      </c>
      <c r="Y261" s="32">
        <f t="shared" si="55"/>
        <v>0</v>
      </c>
      <c r="Z261" s="32">
        <v>0</v>
      </c>
      <c r="AA261" s="32">
        <f t="shared" si="56"/>
        <v>0</v>
      </c>
      <c r="AB261" s="33">
        <f t="shared" si="57"/>
        <v>0</v>
      </c>
      <c r="AC261" s="30" t="str">
        <f t="shared" si="59"/>
        <v>х</v>
      </c>
    </row>
    <row r="262" spans="1:29" s="15" customFormat="1" ht="88.5" customHeight="1">
      <c r="A262" s="3" t="s">
        <v>538</v>
      </c>
      <c r="B262" s="29" t="s">
        <v>11</v>
      </c>
      <c r="C262" s="29" t="s">
        <v>39</v>
      </c>
      <c r="D262" s="29" t="s">
        <v>15</v>
      </c>
      <c r="E262" s="29" t="s">
        <v>13</v>
      </c>
      <c r="F262" s="29" t="str">
        <f t="shared" si="58"/>
        <v xml:space="preserve">*-За 1 квартал 2019 г. заработная плата составила 31 389,10 руб.,т.е. 94,6 % от прогнозной среднемесячной зарплаты по ПСЭР области - 33 167,00 руб. </v>
      </c>
      <c r="G262" s="30" t="str">
        <f t="shared" si="58"/>
        <v>2019 г.</v>
      </c>
      <c r="H262" s="30" t="str">
        <f t="shared" si="61"/>
        <v>2019 г.</v>
      </c>
      <c r="I262" s="30" t="str">
        <f t="shared" si="60"/>
        <v>1 квартал 2019 г.</v>
      </c>
      <c r="J262" s="31"/>
      <c r="K262" s="31"/>
      <c r="L262" s="31"/>
      <c r="M262" s="31"/>
      <c r="N262" s="31"/>
      <c r="O262" s="31"/>
      <c r="P262" s="31"/>
      <c r="Q262" s="31"/>
      <c r="R262" s="31">
        <v>808</v>
      </c>
      <c r="S262" s="31" t="s">
        <v>196</v>
      </c>
      <c r="T262" s="31" t="s">
        <v>197</v>
      </c>
      <c r="U262" s="31" t="s">
        <v>436</v>
      </c>
      <c r="V262" s="31">
        <v>119</v>
      </c>
      <c r="W262" s="32">
        <v>279.89999999999998</v>
      </c>
      <c r="X262" s="32">
        <f t="shared" si="54"/>
        <v>279.89999999999998</v>
      </c>
      <c r="Y262" s="32">
        <f t="shared" si="55"/>
        <v>0</v>
      </c>
      <c r="Z262" s="32">
        <v>4.194</v>
      </c>
      <c r="AA262" s="32">
        <f t="shared" si="56"/>
        <v>4.194</v>
      </c>
      <c r="AB262" s="33">
        <f t="shared" si="57"/>
        <v>0</v>
      </c>
      <c r="AC262" s="30" t="str">
        <f>AC261</f>
        <v>х</v>
      </c>
    </row>
    <row r="263" spans="1:29" s="15" customFormat="1" ht="88.5" customHeight="1">
      <c r="A263" s="3" t="s">
        <v>539</v>
      </c>
      <c r="B263" s="29" t="s">
        <v>11</v>
      </c>
      <c r="C263" s="29" t="s">
        <v>39</v>
      </c>
      <c r="D263" s="29" t="s">
        <v>15</v>
      </c>
      <c r="E263" s="29" t="s">
        <v>13</v>
      </c>
      <c r="F263" s="29" t="str">
        <f t="shared" si="58"/>
        <v xml:space="preserve">*-За 1 квартал 2019 г. заработная плата составила 31 389,10 руб.,т.е. 94,6 % от прогнозной среднемесячной зарплаты по ПСЭР области - 33 167,00 руб. </v>
      </c>
      <c r="G263" s="30" t="str">
        <f t="shared" si="58"/>
        <v>2019 г.</v>
      </c>
      <c r="H263" s="30" t="str">
        <f t="shared" si="61"/>
        <v>2019 г.</v>
      </c>
      <c r="I263" s="30" t="str">
        <f t="shared" si="60"/>
        <v>1 квартал 2019 г.</v>
      </c>
      <c r="J263" s="31"/>
      <c r="K263" s="31"/>
      <c r="L263" s="31"/>
      <c r="M263" s="31"/>
      <c r="N263" s="31"/>
      <c r="O263" s="31"/>
      <c r="P263" s="31"/>
      <c r="Q263" s="31"/>
      <c r="R263" s="31">
        <v>808</v>
      </c>
      <c r="S263" s="31" t="s">
        <v>196</v>
      </c>
      <c r="T263" s="31" t="s">
        <v>197</v>
      </c>
      <c r="U263" s="31" t="s">
        <v>437</v>
      </c>
      <c r="V263" s="31">
        <v>111</v>
      </c>
      <c r="W263" s="32">
        <f>5735.314+14.27</f>
        <v>5749.5840000000007</v>
      </c>
      <c r="X263" s="32">
        <f t="shared" si="54"/>
        <v>5749.5840000000007</v>
      </c>
      <c r="Y263" s="32">
        <f t="shared" si="55"/>
        <v>0</v>
      </c>
      <c r="Z263" s="32">
        <f>4497.417+6.518</f>
        <v>4503.9350000000004</v>
      </c>
      <c r="AA263" s="32">
        <f t="shared" si="56"/>
        <v>4503.9350000000004</v>
      </c>
      <c r="AB263" s="33">
        <f t="shared" si="57"/>
        <v>0</v>
      </c>
      <c r="AC263" s="30" t="str">
        <f>AC262</f>
        <v>х</v>
      </c>
    </row>
    <row r="264" spans="1:29" s="15" customFormat="1" ht="88.5" customHeight="1">
      <c r="A264" s="3" t="s">
        <v>540</v>
      </c>
      <c r="B264" s="29" t="s">
        <v>11</v>
      </c>
      <c r="C264" s="29" t="s">
        <v>39</v>
      </c>
      <c r="D264" s="29" t="s">
        <v>15</v>
      </c>
      <c r="E264" s="29" t="s">
        <v>13</v>
      </c>
      <c r="F264" s="29" t="str">
        <f t="shared" si="58"/>
        <v xml:space="preserve">*-За 1 квартал 2019 г. заработная плата составила 31 389,10 руб.,т.е. 94,6 % от прогнозной среднемесячной зарплаты по ПСЭР области - 33 167,00 руб. </v>
      </c>
      <c r="G264" s="30" t="str">
        <f t="shared" si="58"/>
        <v>2019 г.</v>
      </c>
      <c r="H264" s="30" t="str">
        <f t="shared" si="61"/>
        <v>2019 г.</v>
      </c>
      <c r="I264" s="30" t="str">
        <f t="shared" si="60"/>
        <v>1 квартал 2019 г.</v>
      </c>
      <c r="J264" s="31"/>
      <c r="K264" s="31"/>
      <c r="L264" s="31"/>
      <c r="M264" s="31"/>
      <c r="N264" s="31"/>
      <c r="O264" s="31"/>
      <c r="P264" s="31"/>
      <c r="Q264" s="31"/>
      <c r="R264" s="31">
        <f t="shared" ref="R264:T276" si="62">R263</f>
        <v>808</v>
      </c>
      <c r="S264" s="31" t="s">
        <v>196</v>
      </c>
      <c r="T264" s="31" t="s">
        <v>197</v>
      </c>
      <c r="U264" s="31" t="s">
        <v>437</v>
      </c>
      <c r="V264" s="31">
        <v>119</v>
      </c>
      <c r="W264" s="32">
        <v>1986.41</v>
      </c>
      <c r="X264" s="32">
        <f t="shared" si="54"/>
        <v>1986.41</v>
      </c>
      <c r="Y264" s="32">
        <f t="shared" si="55"/>
        <v>0</v>
      </c>
      <c r="Z264" s="32">
        <v>1204.2180000000001</v>
      </c>
      <c r="AA264" s="32">
        <f t="shared" si="56"/>
        <v>1204.2180000000001</v>
      </c>
      <c r="AB264" s="33">
        <f t="shared" si="57"/>
        <v>0</v>
      </c>
      <c r="AC264" s="30" t="str">
        <f>AC263</f>
        <v>х</v>
      </c>
    </row>
    <row r="265" spans="1:29" s="15" customFormat="1" ht="88.5" customHeight="1">
      <c r="A265" s="3" t="s">
        <v>541</v>
      </c>
      <c r="B265" s="29" t="s">
        <v>11</v>
      </c>
      <c r="C265" s="29" t="s">
        <v>39</v>
      </c>
      <c r="D265" s="29" t="s">
        <v>15</v>
      </c>
      <c r="E265" s="29" t="s">
        <v>13</v>
      </c>
      <c r="F265" s="29" t="str">
        <f t="shared" ref="F265:H276" si="63">F264</f>
        <v xml:space="preserve">*-За 1 квартал 2019 г. заработная плата составила 31 389,10 руб.,т.е. 94,6 % от прогнозной среднемесячной зарплаты по ПСЭР области - 33 167,00 руб. </v>
      </c>
      <c r="G265" s="30" t="str">
        <f t="shared" si="63"/>
        <v>2019 г.</v>
      </c>
      <c r="H265" s="30" t="str">
        <f t="shared" si="61"/>
        <v>2019 г.</v>
      </c>
      <c r="I265" s="30" t="str">
        <f t="shared" si="60"/>
        <v>1 квартал 2019 г.</v>
      </c>
      <c r="J265" s="40"/>
      <c r="K265" s="40"/>
      <c r="L265" s="40"/>
      <c r="M265" s="40"/>
      <c r="N265" s="40"/>
      <c r="O265" s="40"/>
      <c r="P265" s="40"/>
      <c r="Q265" s="40"/>
      <c r="R265" s="31">
        <f t="shared" si="62"/>
        <v>808</v>
      </c>
      <c r="S265" s="31" t="s">
        <v>196</v>
      </c>
      <c r="T265" s="31" t="s">
        <v>197</v>
      </c>
      <c r="U265" s="40" t="s">
        <v>438</v>
      </c>
      <c r="V265" s="40">
        <v>111</v>
      </c>
      <c r="W265" s="41">
        <v>24.8</v>
      </c>
      <c r="X265" s="32">
        <f t="shared" si="54"/>
        <v>24.8</v>
      </c>
      <c r="Y265" s="32">
        <f t="shared" si="55"/>
        <v>0</v>
      </c>
      <c r="Z265" s="41">
        <v>0</v>
      </c>
      <c r="AA265" s="32">
        <f t="shared" si="56"/>
        <v>0</v>
      </c>
      <c r="AB265" s="41">
        <f t="shared" si="57"/>
        <v>0</v>
      </c>
      <c r="AC265" s="40" t="str">
        <f>AC264</f>
        <v>х</v>
      </c>
    </row>
    <row r="266" spans="1:29" s="15" customFormat="1" ht="88.5" customHeight="1">
      <c r="A266" s="3" t="s">
        <v>542</v>
      </c>
      <c r="B266" s="29" t="s">
        <v>11</v>
      </c>
      <c r="C266" s="29" t="s">
        <v>39</v>
      </c>
      <c r="D266" s="29" t="s">
        <v>15</v>
      </c>
      <c r="E266" s="29" t="s">
        <v>13</v>
      </c>
      <c r="F266" s="29" t="str">
        <f t="shared" si="63"/>
        <v xml:space="preserve">*-За 1 квартал 2019 г. заработная плата составила 31 389,10 руб.,т.е. 94,6 % от прогнозной среднемесячной зарплаты по ПСЭР области - 33 167,00 руб. </v>
      </c>
      <c r="G266" s="30" t="str">
        <f t="shared" si="63"/>
        <v>2019 г.</v>
      </c>
      <c r="H266" s="30" t="str">
        <f t="shared" si="61"/>
        <v>2019 г.</v>
      </c>
      <c r="I266" s="30" t="str">
        <f t="shared" si="60"/>
        <v>1 квартал 2019 г.</v>
      </c>
      <c r="J266" s="40"/>
      <c r="K266" s="40"/>
      <c r="L266" s="40"/>
      <c r="M266" s="40"/>
      <c r="N266" s="40"/>
      <c r="O266" s="40"/>
      <c r="P266" s="40"/>
      <c r="Q266" s="40"/>
      <c r="R266" s="31">
        <f t="shared" si="62"/>
        <v>808</v>
      </c>
      <c r="S266" s="31" t="s">
        <v>196</v>
      </c>
      <c r="T266" s="31" t="s">
        <v>197</v>
      </c>
      <c r="U266" s="40" t="s">
        <v>438</v>
      </c>
      <c r="V266" s="40">
        <v>119</v>
      </c>
      <c r="W266" s="41">
        <v>5.2</v>
      </c>
      <c r="X266" s="32">
        <f t="shared" si="54"/>
        <v>5.2</v>
      </c>
      <c r="Y266" s="32">
        <f t="shared" si="55"/>
        <v>0</v>
      </c>
      <c r="Z266" s="41">
        <v>0</v>
      </c>
      <c r="AA266" s="32">
        <f t="shared" si="56"/>
        <v>0</v>
      </c>
      <c r="AB266" s="41">
        <f t="shared" si="57"/>
        <v>0</v>
      </c>
      <c r="AC266" s="40" t="str">
        <f t="shared" ref="AC266:AC282" si="64">AC265</f>
        <v>х</v>
      </c>
    </row>
    <row r="267" spans="1:29" s="15" customFormat="1" ht="88.5" customHeight="1">
      <c r="A267" s="3" t="s">
        <v>543</v>
      </c>
      <c r="B267" s="29" t="s">
        <v>11</v>
      </c>
      <c r="C267" s="29" t="s">
        <v>39</v>
      </c>
      <c r="D267" s="29" t="s">
        <v>15</v>
      </c>
      <c r="E267" s="29" t="s">
        <v>13</v>
      </c>
      <c r="F267" s="29" t="str">
        <f t="shared" si="63"/>
        <v xml:space="preserve">*-За 1 квартал 2019 г. заработная плата составила 31 389,10 руб.,т.е. 94,6 % от прогнозной среднемесячной зарплаты по ПСЭР области - 33 167,00 руб. </v>
      </c>
      <c r="G267" s="30" t="str">
        <f t="shared" si="63"/>
        <v>2019 г.</v>
      </c>
      <c r="H267" s="30" t="str">
        <f t="shared" si="61"/>
        <v>2019 г.</v>
      </c>
      <c r="I267" s="30" t="str">
        <f t="shared" si="60"/>
        <v>1 квартал 2019 г.</v>
      </c>
      <c r="J267" s="40"/>
      <c r="K267" s="40"/>
      <c r="L267" s="40"/>
      <c r="M267" s="40"/>
      <c r="N267" s="40"/>
      <c r="O267" s="40"/>
      <c r="P267" s="40"/>
      <c r="Q267" s="40"/>
      <c r="R267" s="31">
        <f t="shared" si="62"/>
        <v>808</v>
      </c>
      <c r="S267" s="31" t="s">
        <v>196</v>
      </c>
      <c r="T267" s="31" t="s">
        <v>197</v>
      </c>
      <c r="U267" s="40" t="s">
        <v>479</v>
      </c>
      <c r="V267" s="40">
        <v>111</v>
      </c>
      <c r="W267" s="41">
        <v>2.2999999999999998</v>
      </c>
      <c r="X267" s="32">
        <f t="shared" si="54"/>
        <v>2.2999999999999998</v>
      </c>
      <c r="Y267" s="32">
        <f t="shared" si="55"/>
        <v>0</v>
      </c>
      <c r="Z267" s="41">
        <v>0</v>
      </c>
      <c r="AA267" s="32">
        <f t="shared" si="56"/>
        <v>0</v>
      </c>
      <c r="AB267" s="41">
        <f t="shared" si="57"/>
        <v>0</v>
      </c>
      <c r="AC267" s="40" t="str">
        <f t="shared" si="64"/>
        <v>х</v>
      </c>
    </row>
    <row r="268" spans="1:29" s="15" customFormat="1" ht="88.5" customHeight="1">
      <c r="A268" s="3" t="s">
        <v>544</v>
      </c>
      <c r="B268" s="29" t="s">
        <v>11</v>
      </c>
      <c r="C268" s="29" t="s">
        <v>39</v>
      </c>
      <c r="D268" s="29" t="s">
        <v>15</v>
      </c>
      <c r="E268" s="29" t="s">
        <v>13</v>
      </c>
      <c r="F268" s="29" t="str">
        <f t="shared" si="63"/>
        <v xml:space="preserve">*-За 1 квартал 2019 г. заработная плата составила 31 389,10 руб.,т.е. 94,6 % от прогнозной среднемесячной зарплаты по ПСЭР области - 33 167,00 руб. </v>
      </c>
      <c r="G268" s="30" t="str">
        <f t="shared" si="63"/>
        <v>2019 г.</v>
      </c>
      <c r="H268" s="30" t="str">
        <f t="shared" si="61"/>
        <v>2019 г.</v>
      </c>
      <c r="I268" s="30" t="str">
        <f t="shared" si="60"/>
        <v>1 квартал 2019 г.</v>
      </c>
      <c r="J268" s="40"/>
      <c r="K268" s="40"/>
      <c r="L268" s="40"/>
      <c r="M268" s="40"/>
      <c r="N268" s="40"/>
      <c r="O268" s="40"/>
      <c r="P268" s="40"/>
      <c r="Q268" s="40"/>
      <c r="R268" s="31">
        <f t="shared" si="62"/>
        <v>808</v>
      </c>
      <c r="S268" s="31" t="s">
        <v>196</v>
      </c>
      <c r="T268" s="31" t="s">
        <v>197</v>
      </c>
      <c r="U268" s="40" t="s">
        <v>479</v>
      </c>
      <c r="V268" s="40">
        <v>119</v>
      </c>
      <c r="W268" s="41">
        <v>0.4</v>
      </c>
      <c r="X268" s="32">
        <f t="shared" si="54"/>
        <v>0.4</v>
      </c>
      <c r="Y268" s="32">
        <f t="shared" si="55"/>
        <v>0</v>
      </c>
      <c r="Z268" s="41">
        <v>0</v>
      </c>
      <c r="AA268" s="32">
        <f t="shared" si="56"/>
        <v>0</v>
      </c>
      <c r="AB268" s="41">
        <f t="shared" si="57"/>
        <v>0</v>
      </c>
      <c r="AC268" s="40" t="str">
        <f t="shared" si="64"/>
        <v>х</v>
      </c>
    </row>
    <row r="269" spans="1:29" s="15" customFormat="1" ht="88.5" customHeight="1">
      <c r="A269" s="3" t="s">
        <v>545</v>
      </c>
      <c r="B269" s="29" t="s">
        <v>11</v>
      </c>
      <c r="C269" s="29" t="s">
        <v>39</v>
      </c>
      <c r="D269" s="29" t="s">
        <v>15</v>
      </c>
      <c r="E269" s="29" t="s">
        <v>13</v>
      </c>
      <c r="F269" s="29" t="str">
        <f t="shared" si="63"/>
        <v xml:space="preserve">*-За 1 квартал 2019 г. заработная плата составила 31 389,10 руб.,т.е. 94,6 % от прогнозной среднемесячной зарплаты по ПСЭР области - 33 167,00 руб. </v>
      </c>
      <c r="G269" s="30" t="str">
        <f t="shared" si="63"/>
        <v>2019 г.</v>
      </c>
      <c r="H269" s="30" t="str">
        <f t="shared" si="61"/>
        <v>2019 г.</v>
      </c>
      <c r="I269" s="30" t="str">
        <f t="shared" si="60"/>
        <v>1 квартал 2019 г.</v>
      </c>
      <c r="J269" s="40"/>
      <c r="K269" s="40"/>
      <c r="L269" s="40"/>
      <c r="M269" s="40"/>
      <c r="N269" s="40"/>
      <c r="O269" s="40"/>
      <c r="P269" s="40"/>
      <c r="Q269" s="40"/>
      <c r="R269" s="31">
        <f t="shared" si="62"/>
        <v>808</v>
      </c>
      <c r="S269" s="31" t="s">
        <v>196</v>
      </c>
      <c r="T269" s="31" t="s">
        <v>197</v>
      </c>
      <c r="U269" s="40" t="s">
        <v>480</v>
      </c>
      <c r="V269" s="40">
        <v>111</v>
      </c>
      <c r="W269" s="41">
        <v>4.2</v>
      </c>
      <c r="X269" s="32">
        <f t="shared" si="54"/>
        <v>4.2</v>
      </c>
      <c r="Y269" s="32">
        <f t="shared" si="55"/>
        <v>0</v>
      </c>
      <c r="Z269" s="41">
        <v>0</v>
      </c>
      <c r="AA269" s="32">
        <f t="shared" si="56"/>
        <v>0</v>
      </c>
      <c r="AB269" s="41">
        <f t="shared" si="57"/>
        <v>0</v>
      </c>
      <c r="AC269" s="40" t="str">
        <f t="shared" si="64"/>
        <v>х</v>
      </c>
    </row>
    <row r="270" spans="1:29" s="15" customFormat="1" ht="88.5" customHeight="1">
      <c r="A270" s="3" t="s">
        <v>546</v>
      </c>
      <c r="B270" s="29" t="s">
        <v>11</v>
      </c>
      <c r="C270" s="29" t="s">
        <v>39</v>
      </c>
      <c r="D270" s="29" t="s">
        <v>15</v>
      </c>
      <c r="E270" s="29" t="s">
        <v>13</v>
      </c>
      <c r="F270" s="29" t="str">
        <f t="shared" si="63"/>
        <v xml:space="preserve">*-За 1 квартал 2019 г. заработная плата составила 31 389,10 руб.,т.е. 94,6 % от прогнозной среднемесячной зарплаты по ПСЭР области - 33 167,00 руб. </v>
      </c>
      <c r="G270" s="30" t="str">
        <f t="shared" si="63"/>
        <v>2019 г.</v>
      </c>
      <c r="H270" s="30" t="str">
        <f t="shared" si="61"/>
        <v>2019 г.</v>
      </c>
      <c r="I270" s="30" t="str">
        <f t="shared" si="60"/>
        <v>1 квартал 2019 г.</v>
      </c>
      <c r="J270" s="40"/>
      <c r="K270" s="40"/>
      <c r="L270" s="40"/>
      <c r="M270" s="40"/>
      <c r="N270" s="40"/>
      <c r="O270" s="40"/>
      <c r="P270" s="40"/>
      <c r="Q270" s="40"/>
      <c r="R270" s="31">
        <f t="shared" si="62"/>
        <v>808</v>
      </c>
      <c r="S270" s="31" t="s">
        <v>196</v>
      </c>
      <c r="T270" s="31" t="s">
        <v>197</v>
      </c>
      <c r="U270" s="40" t="s">
        <v>480</v>
      </c>
      <c r="V270" s="40">
        <v>119</v>
      </c>
      <c r="W270" s="41">
        <v>0.8</v>
      </c>
      <c r="X270" s="32">
        <f t="shared" si="54"/>
        <v>0.8</v>
      </c>
      <c r="Y270" s="32">
        <f t="shared" si="55"/>
        <v>0</v>
      </c>
      <c r="Z270" s="41">
        <v>0</v>
      </c>
      <c r="AA270" s="32">
        <f t="shared" si="56"/>
        <v>0</v>
      </c>
      <c r="AB270" s="41">
        <f t="shared" si="57"/>
        <v>0</v>
      </c>
      <c r="AC270" s="40" t="str">
        <f t="shared" si="64"/>
        <v>х</v>
      </c>
    </row>
    <row r="271" spans="1:29" s="15" customFormat="1" ht="88.5" customHeight="1">
      <c r="A271" s="3" t="s">
        <v>547</v>
      </c>
      <c r="B271" s="29" t="str">
        <f t="shared" ref="B271:G276" si="65">B270</f>
        <v>Указ Президента Российской Федерации от 07 мая 2012 года № 597 «О мероприятиях по реализации государственной социальной политики»</v>
      </c>
      <c r="C271" s="29" t="str">
        <f t="shared" si="65"/>
        <v>Отношение средней заработной платы работников учреждений культуры к средней заработной плате в регионе</v>
      </c>
      <c r="D271"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71" s="29" t="str">
        <f t="shared" si="65"/>
        <v>Доведение размера средней заработной платы до уровня средней заработной платы в регионе</v>
      </c>
      <c r="F271" s="29" t="str">
        <f t="shared" si="63"/>
        <v xml:space="preserve">*-За 1 квартал 2019 г. заработная плата составила 31 389,10 руб.,т.е. 94,6 % от прогнозной среднемесячной зарплаты по ПСЭР области - 33 167,00 руб. </v>
      </c>
      <c r="G271" s="30" t="str">
        <f t="shared" si="63"/>
        <v>2019 г.</v>
      </c>
      <c r="H271" s="30" t="str">
        <f t="shared" si="63"/>
        <v>2019 г.</v>
      </c>
      <c r="I271" s="30" t="str">
        <f t="shared" si="60"/>
        <v>1 квартал 2019 г.</v>
      </c>
      <c r="J271" s="40"/>
      <c r="K271" s="40"/>
      <c r="L271" s="40"/>
      <c r="M271" s="40"/>
      <c r="N271" s="40"/>
      <c r="O271" s="40"/>
      <c r="P271" s="40"/>
      <c r="Q271" s="40"/>
      <c r="R271" s="31">
        <f t="shared" si="62"/>
        <v>808</v>
      </c>
      <c r="S271" s="31" t="str">
        <f t="shared" si="62"/>
        <v>08.</v>
      </c>
      <c r="T271" s="31" t="str">
        <f t="shared" si="62"/>
        <v>01.</v>
      </c>
      <c r="U271" s="40" t="s">
        <v>519</v>
      </c>
      <c r="V271" s="40">
        <v>111</v>
      </c>
      <c r="W271" s="41">
        <v>51.8</v>
      </c>
      <c r="X271" s="32">
        <f t="shared" si="54"/>
        <v>51.8</v>
      </c>
      <c r="Y271" s="32">
        <f t="shared" si="55"/>
        <v>0</v>
      </c>
      <c r="Z271" s="41">
        <v>0</v>
      </c>
      <c r="AA271" s="32">
        <f t="shared" si="56"/>
        <v>0</v>
      </c>
      <c r="AB271" s="41">
        <f t="shared" si="57"/>
        <v>0</v>
      </c>
      <c r="AC271" s="40" t="str">
        <f t="shared" si="64"/>
        <v>х</v>
      </c>
    </row>
    <row r="272" spans="1:29" s="15" customFormat="1" ht="88.5" customHeight="1">
      <c r="A272" s="3" t="s">
        <v>548</v>
      </c>
      <c r="B272" s="29" t="str">
        <f t="shared" si="65"/>
        <v>Указ Президента Российской Федерации от 07 мая 2012 года № 597 «О мероприятиях по реализации государственной социальной политики»</v>
      </c>
      <c r="C272" s="29" t="str">
        <f t="shared" si="65"/>
        <v>Отношение средней заработной платы работников учреждений культуры к средней заработной плате в регионе</v>
      </c>
      <c r="D272"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72" s="29" t="str">
        <f t="shared" si="65"/>
        <v>Доведение размера средней заработной платы до уровня средней заработной платы в регионе</v>
      </c>
      <c r="F272" s="29" t="str">
        <f t="shared" si="65"/>
        <v xml:space="preserve">*-За 1 квартал 2019 г. заработная плата составила 31 389,10 руб.,т.е. 94,6 % от прогнозной среднемесячной зарплаты по ПСЭР области - 33 167,00 руб. </v>
      </c>
      <c r="G272" s="30" t="str">
        <f t="shared" si="65"/>
        <v>2019 г.</v>
      </c>
      <c r="H272" s="30" t="str">
        <f t="shared" si="63"/>
        <v>2019 г.</v>
      </c>
      <c r="I272" s="30" t="str">
        <f>I271</f>
        <v>1 квартал 2019 г.</v>
      </c>
      <c r="J272" s="40"/>
      <c r="K272" s="40"/>
      <c r="L272" s="40"/>
      <c r="M272" s="40"/>
      <c r="N272" s="40"/>
      <c r="O272" s="40"/>
      <c r="P272" s="40"/>
      <c r="Q272" s="40"/>
      <c r="R272" s="31">
        <f t="shared" si="62"/>
        <v>808</v>
      </c>
      <c r="S272" s="31" t="str">
        <f t="shared" si="62"/>
        <v>08.</v>
      </c>
      <c r="T272" s="31" t="str">
        <f t="shared" si="62"/>
        <v>01.</v>
      </c>
      <c r="U272" s="40" t="s">
        <v>519</v>
      </c>
      <c r="V272" s="40">
        <v>119</v>
      </c>
      <c r="W272" s="41">
        <v>15.7</v>
      </c>
      <c r="X272" s="32">
        <f t="shared" si="54"/>
        <v>15.7</v>
      </c>
      <c r="Y272" s="32">
        <f t="shared" si="55"/>
        <v>0</v>
      </c>
      <c r="Z272" s="41">
        <v>0</v>
      </c>
      <c r="AA272" s="32">
        <f t="shared" si="56"/>
        <v>0</v>
      </c>
      <c r="AB272" s="41">
        <f t="shared" si="57"/>
        <v>0</v>
      </c>
      <c r="AC272" s="40" t="str">
        <f t="shared" si="64"/>
        <v>х</v>
      </c>
    </row>
    <row r="273" spans="1:29" s="15" customFormat="1" ht="88.5" customHeight="1">
      <c r="A273" s="3" t="s">
        <v>549</v>
      </c>
      <c r="B273" s="29" t="str">
        <f t="shared" si="65"/>
        <v>Указ Президента Российской Федерации от 07 мая 2012 года № 597 «О мероприятиях по реализации государственной социальной политики»</v>
      </c>
      <c r="C273" s="29" t="str">
        <f t="shared" si="65"/>
        <v>Отношение средней заработной платы работников учреждений культуры к средней заработной плате в регионе</v>
      </c>
      <c r="D273"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73" s="29" t="str">
        <f t="shared" si="65"/>
        <v>Доведение размера средней заработной платы до уровня средней заработной платы в регионе</v>
      </c>
      <c r="F273" s="29" t="str">
        <f t="shared" si="65"/>
        <v xml:space="preserve">*-За 1 квартал 2019 г. заработная плата составила 31 389,10 руб.,т.е. 94,6 % от прогнозной среднемесячной зарплаты по ПСЭР области - 33 167,00 руб. </v>
      </c>
      <c r="G273" s="30" t="str">
        <f t="shared" si="65"/>
        <v>2019 г.</v>
      </c>
      <c r="H273" s="30" t="str">
        <f t="shared" si="63"/>
        <v>2019 г.</v>
      </c>
      <c r="I273" s="30" t="str">
        <f>I272</f>
        <v>1 квартал 2019 г.</v>
      </c>
      <c r="J273" s="40"/>
      <c r="K273" s="40"/>
      <c r="L273" s="40"/>
      <c r="M273" s="40"/>
      <c r="N273" s="40"/>
      <c r="O273" s="40"/>
      <c r="P273" s="40"/>
      <c r="Q273" s="40"/>
      <c r="R273" s="31">
        <f t="shared" si="62"/>
        <v>808</v>
      </c>
      <c r="S273" s="31" t="str">
        <f t="shared" si="62"/>
        <v>08.</v>
      </c>
      <c r="T273" s="31" t="str">
        <f t="shared" si="62"/>
        <v>01.</v>
      </c>
      <c r="U273" s="40" t="s">
        <v>520</v>
      </c>
      <c r="V273" s="40">
        <v>111</v>
      </c>
      <c r="W273" s="41">
        <v>5.7</v>
      </c>
      <c r="X273" s="32">
        <f t="shared" si="54"/>
        <v>5.7</v>
      </c>
      <c r="Y273" s="32">
        <f t="shared" si="55"/>
        <v>0</v>
      </c>
      <c r="Z273" s="41">
        <v>0</v>
      </c>
      <c r="AA273" s="32">
        <f t="shared" si="56"/>
        <v>0</v>
      </c>
      <c r="AB273" s="41">
        <f t="shared" si="57"/>
        <v>0</v>
      </c>
      <c r="AC273" s="40" t="str">
        <f t="shared" si="64"/>
        <v>х</v>
      </c>
    </row>
    <row r="274" spans="1:29" s="15" customFormat="1" ht="88.5" customHeight="1">
      <c r="A274" s="3" t="s">
        <v>550</v>
      </c>
      <c r="B274" s="29" t="str">
        <f t="shared" si="65"/>
        <v>Указ Президента Российской Федерации от 07 мая 2012 года № 597 «О мероприятиях по реализации государственной социальной политики»</v>
      </c>
      <c r="C274" s="29" t="str">
        <f t="shared" si="65"/>
        <v>Отношение средней заработной платы работников учреждений культуры к средней заработной плате в регионе</v>
      </c>
      <c r="D274"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74" s="29" t="str">
        <f t="shared" si="65"/>
        <v>Доведение размера средней заработной платы до уровня средней заработной платы в регионе</v>
      </c>
      <c r="F274" s="29" t="str">
        <f t="shared" si="65"/>
        <v xml:space="preserve">*-За 1 квартал 2019 г. заработная плата составила 31 389,10 руб.,т.е. 94,6 % от прогнозной среднемесячной зарплаты по ПСЭР области - 33 167,00 руб. </v>
      </c>
      <c r="G274" s="30" t="str">
        <f t="shared" si="65"/>
        <v>2019 г.</v>
      </c>
      <c r="H274" s="30" t="str">
        <f t="shared" si="63"/>
        <v>2019 г.</v>
      </c>
      <c r="I274" s="30" t="str">
        <f>I273</f>
        <v>1 квартал 2019 г.</v>
      </c>
      <c r="J274" s="40"/>
      <c r="K274" s="40"/>
      <c r="L274" s="40"/>
      <c r="M274" s="40"/>
      <c r="N274" s="40"/>
      <c r="O274" s="40"/>
      <c r="P274" s="40"/>
      <c r="Q274" s="40"/>
      <c r="R274" s="31">
        <f t="shared" si="62"/>
        <v>808</v>
      </c>
      <c r="S274" s="31" t="str">
        <f t="shared" si="62"/>
        <v>08.</v>
      </c>
      <c r="T274" s="31" t="str">
        <f t="shared" si="62"/>
        <v>01.</v>
      </c>
      <c r="U274" s="40" t="s">
        <v>520</v>
      </c>
      <c r="V274" s="40">
        <v>119</v>
      </c>
      <c r="W274" s="41">
        <v>1.7</v>
      </c>
      <c r="X274" s="32">
        <f t="shared" si="54"/>
        <v>1.7</v>
      </c>
      <c r="Y274" s="32">
        <f t="shared" si="55"/>
        <v>0</v>
      </c>
      <c r="Z274" s="41">
        <v>0</v>
      </c>
      <c r="AA274" s="32">
        <f t="shared" si="56"/>
        <v>0</v>
      </c>
      <c r="AB274" s="41">
        <f t="shared" si="57"/>
        <v>0</v>
      </c>
      <c r="AC274" s="40" t="str">
        <f t="shared" si="64"/>
        <v>х</v>
      </c>
    </row>
    <row r="275" spans="1:29" s="15" customFormat="1" ht="88.5" customHeight="1">
      <c r="A275" s="3" t="s">
        <v>551</v>
      </c>
      <c r="B275" s="29" t="str">
        <f t="shared" si="65"/>
        <v>Указ Президента Российской Федерации от 07 мая 2012 года № 597 «О мероприятиях по реализации государственной социальной политики»</v>
      </c>
      <c r="C275" s="29" t="str">
        <f t="shared" si="65"/>
        <v>Отношение средней заработной платы работников учреждений культуры к средней заработной плате в регионе</v>
      </c>
      <c r="D275"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75" s="29" t="str">
        <f t="shared" si="65"/>
        <v>Доведение размера средней заработной платы до уровня средней заработной платы в регионе</v>
      </c>
      <c r="F275" s="29" t="str">
        <f t="shared" si="65"/>
        <v xml:space="preserve">*-За 1 квартал 2019 г. заработная плата составила 31 389,10 руб.,т.е. 94,6 % от прогнозной среднемесячной зарплаты по ПСЭР области - 33 167,00 руб. </v>
      </c>
      <c r="G275" s="30" t="str">
        <f t="shared" si="65"/>
        <v>2019 г.</v>
      </c>
      <c r="H275" s="30" t="str">
        <f t="shared" si="63"/>
        <v>2019 г.</v>
      </c>
      <c r="I275" s="30" t="str">
        <f>I274</f>
        <v>1 квартал 2019 г.</v>
      </c>
      <c r="J275" s="40"/>
      <c r="K275" s="40"/>
      <c r="L275" s="40"/>
      <c r="M275" s="40"/>
      <c r="N275" s="40"/>
      <c r="O275" s="40"/>
      <c r="P275" s="40"/>
      <c r="Q275" s="40"/>
      <c r="R275" s="31">
        <f t="shared" si="62"/>
        <v>808</v>
      </c>
      <c r="S275" s="31" t="str">
        <f t="shared" si="62"/>
        <v>08.</v>
      </c>
      <c r="T275" s="31" t="str">
        <f t="shared" si="62"/>
        <v>01.</v>
      </c>
      <c r="U275" s="40" t="s">
        <v>521</v>
      </c>
      <c r="V275" s="40">
        <v>111</v>
      </c>
      <c r="W275" s="41">
        <v>5</v>
      </c>
      <c r="X275" s="32">
        <f t="shared" si="54"/>
        <v>5</v>
      </c>
      <c r="Y275" s="32">
        <f t="shared" si="55"/>
        <v>0</v>
      </c>
      <c r="Z275" s="41">
        <v>0</v>
      </c>
      <c r="AA275" s="32">
        <f t="shared" si="56"/>
        <v>0</v>
      </c>
      <c r="AB275" s="41">
        <f t="shared" si="57"/>
        <v>0</v>
      </c>
      <c r="AC275" s="40" t="str">
        <f t="shared" si="64"/>
        <v>х</v>
      </c>
    </row>
    <row r="276" spans="1:29" s="15" customFormat="1" ht="88.5" customHeight="1">
      <c r="A276" s="3" t="s">
        <v>552</v>
      </c>
      <c r="B276" s="29" t="str">
        <f t="shared" si="65"/>
        <v>Указ Президента Российской Федерации от 07 мая 2012 года № 597 «О мероприятиях по реализации государственной социальной политики»</v>
      </c>
      <c r="C276" s="29" t="str">
        <f t="shared" si="65"/>
        <v>Отношение средней заработной платы работников учреждений культуры к средней заработной плате в регионе</v>
      </c>
      <c r="D276"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76" s="29" t="str">
        <f t="shared" si="65"/>
        <v>Доведение размера средней заработной платы до уровня средней заработной платы в регионе</v>
      </c>
      <c r="F276" s="29" t="str">
        <f t="shared" si="65"/>
        <v xml:space="preserve">*-За 1 квартал 2019 г. заработная плата составила 31 389,10 руб.,т.е. 94,6 % от прогнозной среднемесячной зарплаты по ПСЭР области - 33 167,00 руб. </v>
      </c>
      <c r="G276" s="30" t="str">
        <f t="shared" si="65"/>
        <v>2019 г.</v>
      </c>
      <c r="H276" s="30" t="str">
        <f t="shared" si="63"/>
        <v>2019 г.</v>
      </c>
      <c r="I276" s="30" t="str">
        <f>I275</f>
        <v>1 квартал 2019 г.</v>
      </c>
      <c r="J276" s="40"/>
      <c r="K276" s="40"/>
      <c r="L276" s="40"/>
      <c r="M276" s="40"/>
      <c r="N276" s="40"/>
      <c r="O276" s="40"/>
      <c r="P276" s="40"/>
      <c r="Q276" s="40"/>
      <c r="R276" s="31">
        <f t="shared" si="62"/>
        <v>808</v>
      </c>
      <c r="S276" s="31" t="str">
        <f t="shared" si="62"/>
        <v>08.</v>
      </c>
      <c r="T276" s="31" t="str">
        <f t="shared" si="62"/>
        <v>01.</v>
      </c>
      <c r="U276" s="40" t="s">
        <v>521</v>
      </c>
      <c r="V276" s="40">
        <v>119</v>
      </c>
      <c r="W276" s="41">
        <v>1.5</v>
      </c>
      <c r="X276" s="32">
        <f t="shared" si="54"/>
        <v>1.5</v>
      </c>
      <c r="Y276" s="32">
        <f t="shared" si="55"/>
        <v>0</v>
      </c>
      <c r="Z276" s="41">
        <v>0</v>
      </c>
      <c r="AA276" s="32">
        <f t="shared" si="56"/>
        <v>0</v>
      </c>
      <c r="AB276" s="41">
        <f t="shared" si="57"/>
        <v>0</v>
      </c>
      <c r="AC276" s="40" t="str">
        <f t="shared" si="64"/>
        <v>х</v>
      </c>
    </row>
    <row r="277" spans="1:29" s="15" customFormat="1" ht="88.5" customHeight="1">
      <c r="A277" s="3" t="s">
        <v>553</v>
      </c>
      <c r="B277" s="29" t="s">
        <v>11</v>
      </c>
      <c r="C277" s="29" t="s">
        <v>39</v>
      </c>
      <c r="D277" s="29" t="s">
        <v>15</v>
      </c>
      <c r="E277" s="29" t="s">
        <v>13</v>
      </c>
      <c r="F277" s="29" t="str">
        <f>F266</f>
        <v xml:space="preserve">*-За 1 квартал 2019 г. заработная плата составила 31 389,10 руб.,т.е. 94,6 % от прогнозной среднемесячной зарплаты по ПСЭР области - 33 167,00 руб. </v>
      </c>
      <c r="G277" s="30" t="str">
        <f>G266</f>
        <v>2019 г.</v>
      </c>
      <c r="H277" s="30" t="str">
        <f t="shared" si="61"/>
        <v>2019 г.</v>
      </c>
      <c r="I277" s="30" t="str">
        <f>I266</f>
        <v>1 квартал 2019 г.</v>
      </c>
      <c r="J277" s="40"/>
      <c r="K277" s="40"/>
      <c r="L277" s="40"/>
      <c r="M277" s="40"/>
      <c r="N277" s="40"/>
      <c r="O277" s="40"/>
      <c r="P277" s="40"/>
      <c r="Q277" s="40"/>
      <c r="R277" s="31">
        <f>R266</f>
        <v>808</v>
      </c>
      <c r="S277" s="31" t="s">
        <v>196</v>
      </c>
      <c r="T277" s="31" t="s">
        <v>197</v>
      </c>
      <c r="U277" s="40" t="s">
        <v>439</v>
      </c>
      <c r="V277" s="40">
        <v>111</v>
      </c>
      <c r="W277" s="41">
        <v>73.2</v>
      </c>
      <c r="X277" s="32">
        <f t="shared" si="54"/>
        <v>73.2</v>
      </c>
      <c r="Y277" s="32">
        <f t="shared" si="55"/>
        <v>0</v>
      </c>
      <c r="Z277" s="41">
        <v>0</v>
      </c>
      <c r="AA277" s="32">
        <f t="shared" si="56"/>
        <v>0</v>
      </c>
      <c r="AB277" s="41">
        <f t="shared" si="57"/>
        <v>0</v>
      </c>
      <c r="AC277" s="40" t="str">
        <f>AC270</f>
        <v>х</v>
      </c>
    </row>
    <row r="278" spans="1:29" s="15" customFormat="1" ht="88.5" customHeight="1">
      <c r="A278" s="3" t="s">
        <v>554</v>
      </c>
      <c r="B278" s="29" t="s">
        <v>11</v>
      </c>
      <c r="C278" s="29" t="s">
        <v>39</v>
      </c>
      <c r="D278" s="29" t="s">
        <v>15</v>
      </c>
      <c r="E278" s="29" t="s">
        <v>13</v>
      </c>
      <c r="F278" s="29" t="str">
        <f>F277</f>
        <v xml:space="preserve">*-За 1 квартал 2019 г. заработная плата составила 31 389,10 руб.,т.е. 94,6 % от прогнозной среднемесячной зарплаты по ПСЭР области - 33 167,00 руб. </v>
      </c>
      <c r="G278" s="30" t="str">
        <f>G277</f>
        <v>2019 г.</v>
      </c>
      <c r="H278" s="30" t="str">
        <f t="shared" si="61"/>
        <v>2019 г.</v>
      </c>
      <c r="I278" s="30" t="str">
        <f t="shared" ref="I278:I282" si="66">I277</f>
        <v>1 квартал 2019 г.</v>
      </c>
      <c r="J278" s="40"/>
      <c r="K278" s="40"/>
      <c r="L278" s="40"/>
      <c r="M278" s="40"/>
      <c r="N278" s="40"/>
      <c r="O278" s="40"/>
      <c r="P278" s="40"/>
      <c r="Q278" s="40"/>
      <c r="R278" s="31">
        <f>R277</f>
        <v>808</v>
      </c>
      <c r="S278" s="31" t="s">
        <v>196</v>
      </c>
      <c r="T278" s="31" t="s">
        <v>197</v>
      </c>
      <c r="U278" s="40" t="s">
        <v>439</v>
      </c>
      <c r="V278" s="40">
        <v>119</v>
      </c>
      <c r="W278" s="41">
        <v>10.997999999999999</v>
      </c>
      <c r="X278" s="32">
        <f t="shared" si="54"/>
        <v>10.997999999999999</v>
      </c>
      <c r="Y278" s="32">
        <f t="shared" si="55"/>
        <v>0</v>
      </c>
      <c r="Z278" s="41">
        <v>0</v>
      </c>
      <c r="AA278" s="32">
        <f t="shared" si="56"/>
        <v>0</v>
      </c>
      <c r="AB278" s="41">
        <f t="shared" si="57"/>
        <v>0</v>
      </c>
      <c r="AC278" s="40" t="str">
        <f>AC277</f>
        <v>х</v>
      </c>
    </row>
    <row r="279" spans="1:29" s="15" customFormat="1" ht="88.5" customHeight="1">
      <c r="A279" s="3" t="s">
        <v>555</v>
      </c>
      <c r="B279" s="29" t="s">
        <v>11</v>
      </c>
      <c r="C279" s="29" t="s">
        <v>39</v>
      </c>
      <c r="D279" s="29" t="s">
        <v>15</v>
      </c>
      <c r="E279" s="29" t="s">
        <v>13</v>
      </c>
      <c r="F279" s="29" t="str">
        <f>F278</f>
        <v xml:space="preserve">*-За 1 квартал 2019 г. заработная плата составила 31 389,10 руб.,т.е. 94,6 % от прогнозной среднемесячной зарплаты по ПСЭР области - 33 167,00 руб. </v>
      </c>
      <c r="G279" s="30" t="str">
        <f t="shared" ref="F279:G282" si="67">G278</f>
        <v>2019 г.</v>
      </c>
      <c r="H279" s="30" t="str">
        <f t="shared" si="61"/>
        <v>2019 г.</v>
      </c>
      <c r="I279" s="30" t="str">
        <f t="shared" si="66"/>
        <v>1 квартал 2019 г.</v>
      </c>
      <c r="J279" s="40"/>
      <c r="K279" s="40"/>
      <c r="L279" s="40"/>
      <c r="M279" s="40"/>
      <c r="N279" s="40"/>
      <c r="O279" s="40"/>
      <c r="P279" s="40"/>
      <c r="Q279" s="40"/>
      <c r="R279" s="31">
        <f>R278</f>
        <v>808</v>
      </c>
      <c r="S279" s="31" t="s">
        <v>196</v>
      </c>
      <c r="T279" s="31" t="s">
        <v>197</v>
      </c>
      <c r="U279" s="40" t="s">
        <v>440</v>
      </c>
      <c r="V279" s="40">
        <v>111</v>
      </c>
      <c r="W279" s="41">
        <v>149.9</v>
      </c>
      <c r="X279" s="32">
        <f t="shared" si="54"/>
        <v>149.9</v>
      </c>
      <c r="Y279" s="32">
        <f t="shared" si="55"/>
        <v>0</v>
      </c>
      <c r="Z279" s="41">
        <v>0</v>
      </c>
      <c r="AA279" s="32">
        <f t="shared" si="56"/>
        <v>0</v>
      </c>
      <c r="AB279" s="41">
        <f t="shared" si="57"/>
        <v>0</v>
      </c>
      <c r="AC279" s="40" t="str">
        <f>AC278</f>
        <v>х</v>
      </c>
    </row>
    <row r="280" spans="1:29" s="15" customFormat="1" ht="88.5" customHeight="1">
      <c r="A280" s="3" t="s">
        <v>556</v>
      </c>
      <c r="B280" s="29" t="s">
        <v>11</v>
      </c>
      <c r="C280" s="29" t="s">
        <v>39</v>
      </c>
      <c r="D280" s="29" t="s">
        <v>15</v>
      </c>
      <c r="E280" s="29" t="s">
        <v>13</v>
      </c>
      <c r="F280" s="29" t="str">
        <f t="shared" si="67"/>
        <v xml:space="preserve">*-За 1 квартал 2019 г. заработная плата составила 31 389,10 руб.,т.е. 94,6 % от прогнозной среднемесячной зарплаты по ПСЭР области - 33 167,00 руб. </v>
      </c>
      <c r="G280" s="30" t="str">
        <f t="shared" si="67"/>
        <v>2019 г.</v>
      </c>
      <c r="H280" s="30" t="str">
        <f t="shared" si="61"/>
        <v>2019 г.</v>
      </c>
      <c r="I280" s="30" t="str">
        <f t="shared" si="66"/>
        <v>1 квартал 2019 г.</v>
      </c>
      <c r="J280" s="40"/>
      <c r="K280" s="40"/>
      <c r="L280" s="40"/>
      <c r="M280" s="40"/>
      <c r="N280" s="40"/>
      <c r="O280" s="40"/>
      <c r="P280" s="40"/>
      <c r="Q280" s="40"/>
      <c r="R280" s="31">
        <f>R279</f>
        <v>808</v>
      </c>
      <c r="S280" s="31" t="s">
        <v>196</v>
      </c>
      <c r="T280" s="31" t="s">
        <v>197</v>
      </c>
      <c r="U280" s="40" t="str">
        <f>U279</f>
        <v>02301S1650.</v>
      </c>
      <c r="V280" s="40">
        <v>119</v>
      </c>
      <c r="W280" s="41">
        <v>45.3</v>
      </c>
      <c r="X280" s="32">
        <f t="shared" si="54"/>
        <v>45.3</v>
      </c>
      <c r="Y280" s="32">
        <f t="shared" si="55"/>
        <v>0</v>
      </c>
      <c r="Z280" s="41">
        <v>0</v>
      </c>
      <c r="AA280" s="32">
        <f t="shared" si="56"/>
        <v>0</v>
      </c>
      <c r="AB280" s="41">
        <f t="shared" si="57"/>
        <v>0</v>
      </c>
      <c r="AC280" s="40" t="str">
        <f t="shared" si="64"/>
        <v>х</v>
      </c>
    </row>
    <row r="281" spans="1:29" s="15" customFormat="1" ht="88.5" customHeight="1">
      <c r="A281" s="3" t="s">
        <v>557</v>
      </c>
      <c r="B281" s="29" t="s">
        <v>11</v>
      </c>
      <c r="C281" s="29" t="s">
        <v>39</v>
      </c>
      <c r="D281" s="29" t="s">
        <v>15</v>
      </c>
      <c r="E281" s="29" t="s">
        <v>13</v>
      </c>
      <c r="F281" s="29" t="str">
        <f t="shared" si="67"/>
        <v xml:space="preserve">*-За 1 квартал 2019 г. заработная плата составила 31 389,10 руб.,т.е. 94,6 % от прогнозной среднемесячной зарплаты по ПСЭР области - 33 167,00 руб. </v>
      </c>
      <c r="G281" s="30" t="str">
        <f t="shared" si="67"/>
        <v>2019 г.</v>
      </c>
      <c r="H281" s="30" t="str">
        <f t="shared" si="61"/>
        <v>2019 г.</v>
      </c>
      <c r="I281" s="30" t="str">
        <f t="shared" si="66"/>
        <v>1 квартал 2019 г.</v>
      </c>
      <c r="J281" s="40"/>
      <c r="K281" s="40"/>
      <c r="L281" s="40"/>
      <c r="M281" s="40"/>
      <c r="N281" s="40"/>
      <c r="O281" s="40"/>
      <c r="P281" s="40"/>
      <c r="Q281" s="40"/>
      <c r="R281" s="31">
        <f>R280</f>
        <v>808</v>
      </c>
      <c r="S281" s="31" t="s">
        <v>196</v>
      </c>
      <c r="T281" s="31" t="s">
        <v>197</v>
      </c>
      <c r="U281" s="40" t="s">
        <v>441</v>
      </c>
      <c r="V281" s="40">
        <v>111</v>
      </c>
      <c r="W281" s="41">
        <v>311.7</v>
      </c>
      <c r="X281" s="32">
        <f t="shared" si="54"/>
        <v>311.7</v>
      </c>
      <c r="Y281" s="32">
        <f t="shared" si="55"/>
        <v>0</v>
      </c>
      <c r="Z281" s="41">
        <v>0</v>
      </c>
      <c r="AA281" s="32">
        <f t="shared" si="56"/>
        <v>0</v>
      </c>
      <c r="AB281" s="41">
        <f t="shared" si="57"/>
        <v>0</v>
      </c>
      <c r="AC281" s="40" t="str">
        <f t="shared" si="64"/>
        <v>х</v>
      </c>
    </row>
    <row r="282" spans="1:29" s="15" customFormat="1" ht="88.5" customHeight="1">
      <c r="A282" s="3" t="s">
        <v>558</v>
      </c>
      <c r="B282" s="29" t="s">
        <v>11</v>
      </c>
      <c r="C282" s="29" t="s">
        <v>39</v>
      </c>
      <c r="D282" s="29" t="s">
        <v>15</v>
      </c>
      <c r="E282" s="29" t="s">
        <v>13</v>
      </c>
      <c r="F282" s="29" t="str">
        <f t="shared" si="67"/>
        <v xml:space="preserve">*-За 1 квартал 2019 г. заработная плата составила 31 389,10 руб.,т.е. 94,6 % от прогнозной среднемесячной зарплаты по ПСЭР области - 33 167,00 руб. </v>
      </c>
      <c r="G282" s="30" t="str">
        <f t="shared" si="67"/>
        <v>2019 г.</v>
      </c>
      <c r="H282" s="30" t="str">
        <f t="shared" si="61"/>
        <v>2019 г.</v>
      </c>
      <c r="I282" s="30" t="str">
        <f t="shared" si="66"/>
        <v>1 квартал 2019 г.</v>
      </c>
      <c r="J282" s="40"/>
      <c r="K282" s="40"/>
      <c r="L282" s="40"/>
      <c r="M282" s="40"/>
      <c r="N282" s="40"/>
      <c r="O282" s="40"/>
      <c r="P282" s="40"/>
      <c r="Q282" s="40"/>
      <c r="R282" s="31">
        <f>R281</f>
        <v>808</v>
      </c>
      <c r="S282" s="31" t="s">
        <v>196</v>
      </c>
      <c r="T282" s="31" t="s">
        <v>197</v>
      </c>
      <c r="U282" s="40" t="str">
        <f>U281</f>
        <v>02304S1650.</v>
      </c>
      <c r="V282" s="40">
        <v>119</v>
      </c>
      <c r="W282" s="41">
        <v>94.1</v>
      </c>
      <c r="X282" s="32">
        <f t="shared" si="54"/>
        <v>94.1</v>
      </c>
      <c r="Y282" s="32">
        <f t="shared" si="55"/>
        <v>0</v>
      </c>
      <c r="Z282" s="41">
        <v>0</v>
      </c>
      <c r="AA282" s="32">
        <f t="shared" si="56"/>
        <v>0</v>
      </c>
      <c r="AB282" s="41">
        <f t="shared" si="57"/>
        <v>0</v>
      </c>
      <c r="AC282" s="40" t="str">
        <f t="shared" si="64"/>
        <v>х</v>
      </c>
    </row>
    <row r="283" spans="1:29" s="15" customFormat="1" ht="88.5" customHeight="1">
      <c r="A283" s="3" t="s">
        <v>559</v>
      </c>
      <c r="B283" s="29" t="s">
        <v>11</v>
      </c>
      <c r="C283" s="29" t="s">
        <v>39</v>
      </c>
      <c r="D283" s="29" t="s">
        <v>15</v>
      </c>
      <c r="E283" s="29" t="s">
        <v>13</v>
      </c>
      <c r="F283" s="29" t="s">
        <v>574</v>
      </c>
      <c r="G283" s="30" t="s">
        <v>428</v>
      </c>
      <c r="H283" s="30" t="str">
        <f t="shared" si="61"/>
        <v>2019 г.</v>
      </c>
      <c r="I283" s="30" t="s">
        <v>566</v>
      </c>
      <c r="J283" s="31"/>
      <c r="K283" s="31"/>
      <c r="L283" s="31"/>
      <c r="M283" s="31"/>
      <c r="N283" s="31"/>
      <c r="O283" s="31"/>
      <c r="P283" s="31"/>
      <c r="Q283" s="31"/>
      <c r="R283" s="31">
        <v>808</v>
      </c>
      <c r="S283" s="31" t="s">
        <v>196</v>
      </c>
      <c r="T283" s="31" t="s">
        <v>197</v>
      </c>
      <c r="U283" s="31" t="s">
        <v>429</v>
      </c>
      <c r="V283" s="31">
        <v>111</v>
      </c>
      <c r="W283" s="32">
        <v>13680.779</v>
      </c>
      <c r="X283" s="32">
        <f>W283</f>
        <v>13680.779</v>
      </c>
      <c r="Y283" s="32">
        <f>SUM(W283-X283)</f>
        <v>0</v>
      </c>
      <c r="Z283" s="32">
        <v>3543.7730000000001</v>
      </c>
      <c r="AA283" s="32">
        <f>Z283</f>
        <v>3543.7730000000001</v>
      </c>
      <c r="AB283" s="33">
        <f>Z283-AA283</f>
        <v>0</v>
      </c>
      <c r="AC283" s="30" t="s">
        <v>199</v>
      </c>
    </row>
    <row r="284" spans="1:29" s="15" customFormat="1" ht="88.5" customHeight="1">
      <c r="A284" s="3" t="s">
        <v>567</v>
      </c>
      <c r="B284" s="29" t="s">
        <v>11</v>
      </c>
      <c r="C284" s="29" t="s">
        <v>39</v>
      </c>
      <c r="D284" s="29" t="s">
        <v>15</v>
      </c>
      <c r="E284" s="29" t="s">
        <v>13</v>
      </c>
      <c r="F284" s="29" t="str">
        <f>F283</f>
        <v xml:space="preserve">*-За 4 месяца 2019 г. заработная плата составила 31 681,18 руб.,т.е. 95,52 % от прогнозной среднемесячной зарплаты по ПСЭР области - 33 167,00 руб. </v>
      </c>
      <c r="G284" s="30" t="str">
        <f>G283</f>
        <v>2019 г.</v>
      </c>
      <c r="H284" s="30" t="str">
        <f t="shared" si="61"/>
        <v>2019 г.</v>
      </c>
      <c r="I284" s="30" t="str">
        <f>I283</f>
        <v>4 месяца 2019 г.</v>
      </c>
      <c r="J284" s="31"/>
      <c r="K284" s="31"/>
      <c r="L284" s="31"/>
      <c r="M284" s="31"/>
      <c r="N284" s="31"/>
      <c r="O284" s="31"/>
      <c r="P284" s="31"/>
      <c r="Q284" s="31"/>
      <c r="R284" s="31">
        <v>808</v>
      </c>
      <c r="S284" s="31" t="s">
        <v>196</v>
      </c>
      <c r="T284" s="31" t="s">
        <v>197</v>
      </c>
      <c r="U284" s="31" t="s">
        <v>429</v>
      </c>
      <c r="V284" s="31">
        <v>119</v>
      </c>
      <c r="W284" s="32">
        <v>4699.8019999999997</v>
      </c>
      <c r="X284" s="32">
        <f t="shared" ref="X284:X318" si="68">W284</f>
        <v>4699.8019999999997</v>
      </c>
      <c r="Y284" s="32">
        <f t="shared" ref="Y284:Y318" si="69">SUM(W284-X284)</f>
        <v>0</v>
      </c>
      <c r="Z284" s="32">
        <v>1125.318</v>
      </c>
      <c r="AA284" s="32">
        <f t="shared" ref="AA284:AA318" si="70">Z284</f>
        <v>1125.318</v>
      </c>
      <c r="AB284" s="33">
        <f t="shared" ref="AB284:AB318" si="71">Z284-AA284</f>
        <v>0</v>
      </c>
      <c r="AC284" s="30" t="str">
        <f>AC283</f>
        <v>х</v>
      </c>
    </row>
    <row r="285" spans="1:29" s="15" customFormat="1" ht="88.5" customHeight="1">
      <c r="A285" s="3" t="s">
        <v>568</v>
      </c>
      <c r="B285" s="29" t="s">
        <v>11</v>
      </c>
      <c r="C285" s="29" t="s">
        <v>39</v>
      </c>
      <c r="D285" s="29" t="s">
        <v>15</v>
      </c>
      <c r="E285" s="29" t="s">
        <v>13</v>
      </c>
      <c r="F285" s="29" t="str">
        <f t="shared" ref="F285:G300" si="72">F284</f>
        <v xml:space="preserve">*-За 4 месяца 2019 г. заработная плата составила 31 681,18 руб.,т.е. 95,52 % от прогнозной среднемесячной зарплаты по ПСЭР области - 33 167,00 руб. </v>
      </c>
      <c r="G285" s="30" t="str">
        <f t="shared" si="72"/>
        <v>2019 г.</v>
      </c>
      <c r="H285" s="30" t="str">
        <f t="shared" si="61"/>
        <v>2019 г.</v>
      </c>
      <c r="I285" s="30" t="str">
        <f>I284</f>
        <v>4 месяца 2019 г.</v>
      </c>
      <c r="J285" s="31"/>
      <c r="K285" s="31"/>
      <c r="L285" s="31"/>
      <c r="M285" s="31"/>
      <c r="N285" s="31"/>
      <c r="O285" s="31"/>
      <c r="P285" s="31"/>
      <c r="Q285" s="31"/>
      <c r="R285" s="31">
        <v>808</v>
      </c>
      <c r="S285" s="31" t="s">
        <v>196</v>
      </c>
      <c r="T285" s="31" t="s">
        <v>197</v>
      </c>
      <c r="U285" s="31" t="s">
        <v>430</v>
      </c>
      <c r="V285" s="31">
        <v>111</v>
      </c>
      <c r="W285" s="32">
        <v>9344.5460000000003</v>
      </c>
      <c r="X285" s="32">
        <f t="shared" si="68"/>
        <v>9344.5460000000003</v>
      </c>
      <c r="Y285" s="32">
        <f t="shared" si="69"/>
        <v>0</v>
      </c>
      <c r="Z285" s="32">
        <v>8523.7839999999997</v>
      </c>
      <c r="AA285" s="32">
        <f t="shared" si="70"/>
        <v>8523.7839999999997</v>
      </c>
      <c r="AB285" s="33">
        <f t="shared" si="71"/>
        <v>0</v>
      </c>
      <c r="AC285" s="30" t="str">
        <f t="shared" ref="AC285:AC297" si="73">AC284</f>
        <v>х</v>
      </c>
    </row>
    <row r="286" spans="1:29" s="15" customFormat="1" ht="88.5" customHeight="1">
      <c r="A286" s="3" t="s">
        <v>569</v>
      </c>
      <c r="B286" s="29" t="s">
        <v>11</v>
      </c>
      <c r="C286" s="29" t="s">
        <v>39</v>
      </c>
      <c r="D286" s="29" t="s">
        <v>15</v>
      </c>
      <c r="E286" s="29" t="s">
        <v>13</v>
      </c>
      <c r="F286" s="29" t="str">
        <f t="shared" si="72"/>
        <v xml:space="preserve">*-За 4 месяца 2019 г. заработная плата составила 31 681,18 руб.,т.е. 95,52 % от прогнозной среднемесячной зарплаты по ПСЭР области - 33 167,00 руб. </v>
      </c>
      <c r="G286" s="30" t="str">
        <f t="shared" si="72"/>
        <v>2019 г.</v>
      </c>
      <c r="H286" s="30" t="str">
        <f t="shared" si="61"/>
        <v>2019 г.</v>
      </c>
      <c r="I286" s="30" t="str">
        <f t="shared" ref="I286:I307" si="74">I285</f>
        <v>4 месяца 2019 г.</v>
      </c>
      <c r="J286" s="31"/>
      <c r="K286" s="31"/>
      <c r="L286" s="31"/>
      <c r="M286" s="31"/>
      <c r="N286" s="31"/>
      <c r="O286" s="31"/>
      <c r="P286" s="31"/>
      <c r="Q286" s="31"/>
      <c r="R286" s="31">
        <v>808</v>
      </c>
      <c r="S286" s="31" t="s">
        <v>196</v>
      </c>
      <c r="T286" s="31" t="s">
        <v>197</v>
      </c>
      <c r="U286" s="31" t="s">
        <v>430</v>
      </c>
      <c r="V286" s="31">
        <v>119</v>
      </c>
      <c r="W286" s="32">
        <v>2911.9969999999998</v>
      </c>
      <c r="X286" s="32">
        <f t="shared" si="68"/>
        <v>2911.9969999999998</v>
      </c>
      <c r="Y286" s="32">
        <f t="shared" si="69"/>
        <v>0</v>
      </c>
      <c r="Z286" s="32">
        <v>2325.4520000000002</v>
      </c>
      <c r="AA286" s="32">
        <f t="shared" si="70"/>
        <v>2325.4520000000002</v>
      </c>
      <c r="AB286" s="33">
        <f t="shared" si="71"/>
        <v>0</v>
      </c>
      <c r="AC286" s="30" t="str">
        <f t="shared" si="73"/>
        <v>х</v>
      </c>
    </row>
    <row r="287" spans="1:29" s="15" customFormat="1" ht="88.5" customHeight="1">
      <c r="A287" s="3" t="s">
        <v>570</v>
      </c>
      <c r="B287" s="29" t="s">
        <v>11</v>
      </c>
      <c r="C287" s="29" t="s">
        <v>39</v>
      </c>
      <c r="D287" s="29" t="s">
        <v>15</v>
      </c>
      <c r="E287" s="29" t="s">
        <v>13</v>
      </c>
      <c r="F287" s="29" t="str">
        <f t="shared" si="72"/>
        <v xml:space="preserve">*-За 4 месяца 2019 г. заработная плата составила 31 681,18 руб.,т.е. 95,52 % от прогнозной среднемесячной зарплаты по ПСЭР области - 33 167,00 руб. </v>
      </c>
      <c r="G287" s="30" t="str">
        <f t="shared" si="72"/>
        <v>2019 г.</v>
      </c>
      <c r="H287" s="30" t="str">
        <f t="shared" si="61"/>
        <v>2019 г.</v>
      </c>
      <c r="I287" s="30" t="str">
        <f t="shared" si="74"/>
        <v>4 месяца 2019 г.</v>
      </c>
      <c r="J287" s="31"/>
      <c r="K287" s="31"/>
      <c r="L287" s="31"/>
      <c r="M287" s="31"/>
      <c r="N287" s="31"/>
      <c r="O287" s="31"/>
      <c r="P287" s="31"/>
      <c r="Q287" s="31"/>
      <c r="R287" s="31">
        <v>808</v>
      </c>
      <c r="S287" s="31" t="s">
        <v>196</v>
      </c>
      <c r="T287" s="31" t="s">
        <v>197</v>
      </c>
      <c r="U287" s="31" t="s">
        <v>431</v>
      </c>
      <c r="V287" s="31">
        <v>111</v>
      </c>
      <c r="W287" s="32">
        <v>6852.0820000000003</v>
      </c>
      <c r="X287" s="32">
        <f t="shared" si="68"/>
        <v>6852.0820000000003</v>
      </c>
      <c r="Y287" s="32">
        <f t="shared" si="69"/>
        <v>0</v>
      </c>
      <c r="Z287" s="32">
        <v>653.30899999999997</v>
      </c>
      <c r="AA287" s="32">
        <f t="shared" si="70"/>
        <v>653.30899999999997</v>
      </c>
      <c r="AB287" s="33">
        <f t="shared" si="71"/>
        <v>0</v>
      </c>
      <c r="AC287" s="30" t="str">
        <f t="shared" si="73"/>
        <v>х</v>
      </c>
    </row>
    <row r="288" spans="1:29" s="15" customFormat="1" ht="88.5" customHeight="1">
      <c r="A288" s="3" t="s">
        <v>571</v>
      </c>
      <c r="B288" s="29" t="s">
        <v>11</v>
      </c>
      <c r="C288" s="29" t="s">
        <v>39</v>
      </c>
      <c r="D288" s="29" t="s">
        <v>15</v>
      </c>
      <c r="E288" s="29" t="s">
        <v>13</v>
      </c>
      <c r="F288" s="29" t="str">
        <f t="shared" si="72"/>
        <v xml:space="preserve">*-За 4 месяца 2019 г. заработная плата составила 31 681,18 руб.,т.е. 95,52 % от прогнозной среднемесячной зарплаты по ПСЭР области - 33 167,00 руб. </v>
      </c>
      <c r="G288" s="30" t="str">
        <f t="shared" si="72"/>
        <v>2019 г.</v>
      </c>
      <c r="H288" s="30" t="str">
        <f t="shared" si="61"/>
        <v>2019 г.</v>
      </c>
      <c r="I288" s="30" t="str">
        <f t="shared" si="74"/>
        <v>4 месяца 2019 г.</v>
      </c>
      <c r="J288" s="31"/>
      <c r="K288" s="31"/>
      <c r="L288" s="31"/>
      <c r="M288" s="31"/>
      <c r="N288" s="31"/>
      <c r="O288" s="31"/>
      <c r="P288" s="31"/>
      <c r="Q288" s="31"/>
      <c r="R288" s="31">
        <v>808</v>
      </c>
      <c r="S288" s="31" t="s">
        <v>196</v>
      </c>
      <c r="T288" s="31" t="s">
        <v>197</v>
      </c>
      <c r="U288" s="31" t="s">
        <v>431</v>
      </c>
      <c r="V288" s="31">
        <v>119</v>
      </c>
      <c r="W288" s="32">
        <v>1925.9380000000001</v>
      </c>
      <c r="X288" s="32">
        <f t="shared" si="68"/>
        <v>1925.9380000000001</v>
      </c>
      <c r="Y288" s="32">
        <f t="shared" si="69"/>
        <v>0</v>
      </c>
      <c r="Z288" s="32">
        <v>332.88499999999999</v>
      </c>
      <c r="AA288" s="32">
        <f t="shared" si="70"/>
        <v>332.88499999999999</v>
      </c>
      <c r="AB288" s="33">
        <f t="shared" si="71"/>
        <v>0</v>
      </c>
      <c r="AC288" s="30" t="str">
        <f t="shared" si="73"/>
        <v>х</v>
      </c>
    </row>
    <row r="289" spans="1:29" s="15" customFormat="1" ht="88.5" customHeight="1">
      <c r="A289" s="3" t="s">
        <v>572</v>
      </c>
      <c r="B289" s="29" t="s">
        <v>11</v>
      </c>
      <c r="C289" s="29" t="s">
        <v>39</v>
      </c>
      <c r="D289" s="29" t="s">
        <v>15</v>
      </c>
      <c r="E289" s="29" t="s">
        <v>13</v>
      </c>
      <c r="F289" s="29" t="str">
        <f t="shared" si="72"/>
        <v xml:space="preserve">*-За 4 месяца 2019 г. заработная плата составила 31 681,18 руб.,т.е. 95,52 % от прогнозной среднемесячной зарплаты по ПСЭР области - 33 167,00 руб. </v>
      </c>
      <c r="G289" s="30" t="str">
        <f t="shared" si="72"/>
        <v>2019 г.</v>
      </c>
      <c r="H289" s="30" t="str">
        <f t="shared" si="61"/>
        <v>2019 г.</v>
      </c>
      <c r="I289" s="30" t="str">
        <f t="shared" si="74"/>
        <v>4 месяца 2019 г.</v>
      </c>
      <c r="J289" s="31"/>
      <c r="K289" s="31"/>
      <c r="L289" s="31"/>
      <c r="M289" s="31"/>
      <c r="N289" s="31"/>
      <c r="O289" s="31"/>
      <c r="P289" s="31"/>
      <c r="Q289" s="31"/>
      <c r="R289" s="31">
        <v>808</v>
      </c>
      <c r="S289" s="31" t="s">
        <v>196</v>
      </c>
      <c r="T289" s="31" t="s">
        <v>197</v>
      </c>
      <c r="U289" s="31" t="s">
        <v>432</v>
      </c>
      <c r="V289" s="31">
        <v>111</v>
      </c>
      <c r="W289" s="32">
        <v>244.905</v>
      </c>
      <c r="X289" s="32">
        <f t="shared" si="68"/>
        <v>244.905</v>
      </c>
      <c r="Y289" s="32">
        <f t="shared" si="69"/>
        <v>0</v>
      </c>
      <c r="Z289" s="32">
        <v>23.762</v>
      </c>
      <c r="AA289" s="32">
        <f t="shared" si="70"/>
        <v>23.762</v>
      </c>
      <c r="AB289" s="33">
        <f t="shared" si="71"/>
        <v>0</v>
      </c>
      <c r="AC289" s="30" t="str">
        <f t="shared" si="73"/>
        <v>х</v>
      </c>
    </row>
    <row r="290" spans="1:29" s="15" customFormat="1" ht="88.5" customHeight="1">
      <c r="A290" s="3" t="s">
        <v>573</v>
      </c>
      <c r="B290" s="29" t="s">
        <v>11</v>
      </c>
      <c r="C290" s="29" t="s">
        <v>39</v>
      </c>
      <c r="D290" s="29" t="s">
        <v>15</v>
      </c>
      <c r="E290" s="29" t="s">
        <v>13</v>
      </c>
      <c r="F290" s="29" t="str">
        <f t="shared" si="72"/>
        <v xml:space="preserve">*-За 4 месяца 2019 г. заработная плата составила 31 681,18 руб.,т.е. 95,52 % от прогнозной среднемесячной зарплаты по ПСЭР области - 33 167,00 руб. </v>
      </c>
      <c r="G290" s="30" t="str">
        <f t="shared" si="72"/>
        <v>2019 г.</v>
      </c>
      <c r="H290" s="30" t="str">
        <f t="shared" si="61"/>
        <v>2019 г.</v>
      </c>
      <c r="I290" s="30" t="str">
        <f t="shared" si="74"/>
        <v>4 месяца 2019 г.</v>
      </c>
      <c r="J290" s="31"/>
      <c r="K290" s="31"/>
      <c r="L290" s="31"/>
      <c r="M290" s="31"/>
      <c r="N290" s="31"/>
      <c r="O290" s="31"/>
      <c r="P290" s="31"/>
      <c r="Q290" s="31"/>
      <c r="R290" s="31">
        <v>808</v>
      </c>
      <c r="S290" s="31" t="s">
        <v>196</v>
      </c>
      <c r="T290" s="31" t="s">
        <v>197</v>
      </c>
      <c r="U290" s="31" t="s">
        <v>432</v>
      </c>
      <c r="V290" s="31">
        <v>119</v>
      </c>
      <c r="W290" s="32">
        <v>135.833</v>
      </c>
      <c r="X290" s="32">
        <f t="shared" si="68"/>
        <v>135.833</v>
      </c>
      <c r="Y290" s="32">
        <f t="shared" si="69"/>
        <v>0</v>
      </c>
      <c r="Z290" s="32">
        <v>11.48</v>
      </c>
      <c r="AA290" s="32">
        <f t="shared" si="70"/>
        <v>11.48</v>
      </c>
      <c r="AB290" s="33">
        <f t="shared" si="71"/>
        <v>0</v>
      </c>
      <c r="AC290" s="30" t="str">
        <f t="shared" si="73"/>
        <v>х</v>
      </c>
    </row>
    <row r="291" spans="1:29" s="15" customFormat="1" ht="88.5" customHeight="1">
      <c r="A291" s="3" t="s">
        <v>575</v>
      </c>
      <c r="B291" s="29" t="s">
        <v>11</v>
      </c>
      <c r="C291" s="29" t="s">
        <v>39</v>
      </c>
      <c r="D291" s="29" t="s">
        <v>15</v>
      </c>
      <c r="E291" s="29" t="s">
        <v>13</v>
      </c>
      <c r="F291" s="29" t="str">
        <f t="shared" si="72"/>
        <v xml:space="preserve">*-За 4 месяца 2019 г. заработная плата составила 31 681,18 руб.,т.е. 95,52 % от прогнозной среднемесячной зарплаты по ПСЭР области - 33 167,00 руб. </v>
      </c>
      <c r="G291" s="30" t="str">
        <f t="shared" si="72"/>
        <v>2019 г.</v>
      </c>
      <c r="H291" s="30" t="str">
        <f t="shared" si="61"/>
        <v>2019 г.</v>
      </c>
      <c r="I291" s="30" t="str">
        <f t="shared" si="74"/>
        <v>4 месяца 2019 г.</v>
      </c>
      <c r="J291" s="31"/>
      <c r="K291" s="31"/>
      <c r="L291" s="31"/>
      <c r="M291" s="31"/>
      <c r="N291" s="31"/>
      <c r="O291" s="31"/>
      <c r="P291" s="31"/>
      <c r="Q291" s="31"/>
      <c r="R291" s="31">
        <v>808</v>
      </c>
      <c r="S291" s="31" t="s">
        <v>196</v>
      </c>
      <c r="T291" s="31" t="s">
        <v>197</v>
      </c>
      <c r="U291" s="31" t="s">
        <v>433</v>
      </c>
      <c r="V291" s="31">
        <v>111</v>
      </c>
      <c r="W291" s="32">
        <v>855.73400000000004</v>
      </c>
      <c r="X291" s="32">
        <f t="shared" si="68"/>
        <v>855.73400000000004</v>
      </c>
      <c r="Y291" s="32">
        <f t="shared" si="69"/>
        <v>0</v>
      </c>
      <c r="Z291" s="32">
        <v>11.237</v>
      </c>
      <c r="AA291" s="32">
        <f t="shared" si="70"/>
        <v>11.237</v>
      </c>
      <c r="AB291" s="33">
        <f t="shared" si="71"/>
        <v>0</v>
      </c>
      <c r="AC291" s="30" t="str">
        <f t="shared" si="73"/>
        <v>х</v>
      </c>
    </row>
    <row r="292" spans="1:29" s="15" customFormat="1" ht="88.5" customHeight="1">
      <c r="A292" s="3" t="s">
        <v>576</v>
      </c>
      <c r="B292" s="29" t="s">
        <v>11</v>
      </c>
      <c r="C292" s="29" t="s">
        <v>39</v>
      </c>
      <c r="D292" s="29" t="s">
        <v>15</v>
      </c>
      <c r="E292" s="29" t="s">
        <v>13</v>
      </c>
      <c r="F292" s="29" t="str">
        <f t="shared" si="72"/>
        <v xml:space="preserve">*-За 4 месяца 2019 г. заработная плата составила 31 681,18 руб.,т.е. 95,52 % от прогнозной среднемесячной зарплаты по ПСЭР области - 33 167,00 руб. </v>
      </c>
      <c r="G292" s="30" t="str">
        <f t="shared" si="72"/>
        <v>2019 г.</v>
      </c>
      <c r="H292" s="30" t="str">
        <f t="shared" si="61"/>
        <v>2019 г.</v>
      </c>
      <c r="I292" s="30" t="str">
        <f t="shared" si="74"/>
        <v>4 месяца 2019 г.</v>
      </c>
      <c r="J292" s="31"/>
      <c r="K292" s="31"/>
      <c r="L292" s="31"/>
      <c r="M292" s="31"/>
      <c r="N292" s="31"/>
      <c r="O292" s="31"/>
      <c r="P292" s="31"/>
      <c r="Q292" s="31"/>
      <c r="R292" s="31">
        <v>808</v>
      </c>
      <c r="S292" s="31" t="s">
        <v>196</v>
      </c>
      <c r="T292" s="31" t="s">
        <v>197</v>
      </c>
      <c r="U292" s="31" t="s">
        <v>433</v>
      </c>
      <c r="V292" s="31">
        <v>119</v>
      </c>
      <c r="W292" s="32">
        <v>408.72199999999998</v>
      </c>
      <c r="X292" s="32">
        <f t="shared" si="68"/>
        <v>408.72199999999998</v>
      </c>
      <c r="Y292" s="32">
        <f t="shared" si="69"/>
        <v>0</v>
      </c>
      <c r="Z292" s="32">
        <v>23.716000000000001</v>
      </c>
      <c r="AA292" s="32">
        <f t="shared" si="70"/>
        <v>23.716000000000001</v>
      </c>
      <c r="AB292" s="33">
        <f t="shared" si="71"/>
        <v>0</v>
      </c>
      <c r="AC292" s="30" t="str">
        <f t="shared" si="73"/>
        <v>х</v>
      </c>
    </row>
    <row r="293" spans="1:29" s="15" customFormat="1" ht="88.5" customHeight="1">
      <c r="A293" s="3" t="s">
        <v>577</v>
      </c>
      <c r="B293" s="29" t="s">
        <v>11</v>
      </c>
      <c r="C293" s="29" t="s">
        <v>39</v>
      </c>
      <c r="D293" s="29" t="s">
        <v>15</v>
      </c>
      <c r="E293" s="29" t="s">
        <v>13</v>
      </c>
      <c r="F293" s="29" t="str">
        <f t="shared" si="72"/>
        <v xml:space="preserve">*-За 4 месяца 2019 г. заработная плата составила 31 681,18 руб.,т.е. 95,52 % от прогнозной среднемесячной зарплаты по ПСЭР области - 33 167,00 руб. </v>
      </c>
      <c r="G293" s="30" t="str">
        <f t="shared" si="72"/>
        <v>2019 г.</v>
      </c>
      <c r="H293" s="30" t="str">
        <f t="shared" si="61"/>
        <v>2019 г.</v>
      </c>
      <c r="I293" s="30" t="str">
        <f t="shared" si="74"/>
        <v>4 месяца 2019 г.</v>
      </c>
      <c r="J293" s="31"/>
      <c r="K293" s="31"/>
      <c r="L293" s="31"/>
      <c r="M293" s="31"/>
      <c r="N293" s="31"/>
      <c r="O293" s="31"/>
      <c r="P293" s="31"/>
      <c r="Q293" s="31"/>
      <c r="R293" s="31">
        <v>808</v>
      </c>
      <c r="S293" s="31" t="s">
        <v>196</v>
      </c>
      <c r="T293" s="31" t="s">
        <v>197</v>
      </c>
      <c r="U293" s="31" t="s">
        <v>434</v>
      </c>
      <c r="V293" s="31">
        <v>111</v>
      </c>
      <c r="W293" s="32">
        <v>12567.333000000001</v>
      </c>
      <c r="X293" s="32">
        <f t="shared" si="68"/>
        <v>12567.333000000001</v>
      </c>
      <c r="Y293" s="32">
        <f t="shared" si="69"/>
        <v>0</v>
      </c>
      <c r="Z293" s="32">
        <v>197.44800000000001</v>
      </c>
      <c r="AA293" s="32">
        <f t="shared" si="70"/>
        <v>197.44800000000001</v>
      </c>
      <c r="AB293" s="33">
        <f t="shared" si="71"/>
        <v>0</v>
      </c>
      <c r="AC293" s="30" t="str">
        <f t="shared" si="73"/>
        <v>х</v>
      </c>
    </row>
    <row r="294" spans="1:29" s="15" customFormat="1" ht="88.5" customHeight="1">
      <c r="A294" s="3" t="s">
        <v>578</v>
      </c>
      <c r="B294" s="29" t="s">
        <v>11</v>
      </c>
      <c r="C294" s="29" t="s">
        <v>39</v>
      </c>
      <c r="D294" s="29" t="s">
        <v>15</v>
      </c>
      <c r="E294" s="29" t="s">
        <v>13</v>
      </c>
      <c r="F294" s="29" t="str">
        <f t="shared" si="72"/>
        <v xml:space="preserve">*-За 4 месяца 2019 г. заработная плата составила 31 681,18 руб.,т.е. 95,52 % от прогнозной среднемесячной зарплаты по ПСЭР области - 33 167,00 руб. </v>
      </c>
      <c r="G294" s="30" t="str">
        <f t="shared" si="72"/>
        <v>2019 г.</v>
      </c>
      <c r="H294" s="30" t="str">
        <f t="shared" si="61"/>
        <v>2019 г.</v>
      </c>
      <c r="I294" s="30" t="str">
        <f t="shared" si="74"/>
        <v>4 месяца 2019 г.</v>
      </c>
      <c r="J294" s="31"/>
      <c r="K294" s="31"/>
      <c r="L294" s="31"/>
      <c r="M294" s="31"/>
      <c r="N294" s="31"/>
      <c r="O294" s="31"/>
      <c r="P294" s="31"/>
      <c r="Q294" s="31"/>
      <c r="R294" s="31">
        <v>808</v>
      </c>
      <c r="S294" s="31" t="s">
        <v>196</v>
      </c>
      <c r="T294" s="31" t="s">
        <v>197</v>
      </c>
      <c r="U294" s="31" t="s">
        <v>434</v>
      </c>
      <c r="V294" s="31">
        <v>119</v>
      </c>
      <c r="W294" s="32">
        <v>3743.9810000000002</v>
      </c>
      <c r="X294" s="32">
        <f t="shared" si="68"/>
        <v>3743.9810000000002</v>
      </c>
      <c r="Y294" s="32">
        <f t="shared" si="69"/>
        <v>0</v>
      </c>
      <c r="Z294" s="32">
        <v>55.603000000000002</v>
      </c>
      <c r="AA294" s="32">
        <f t="shared" si="70"/>
        <v>55.603000000000002</v>
      </c>
      <c r="AB294" s="33">
        <f t="shared" si="71"/>
        <v>0</v>
      </c>
      <c r="AC294" s="30" t="str">
        <f t="shared" si="73"/>
        <v>х</v>
      </c>
    </row>
    <row r="295" spans="1:29" s="15" customFormat="1" ht="88.5" customHeight="1">
      <c r="A295" s="3" t="s">
        <v>579</v>
      </c>
      <c r="B295" s="29" t="s">
        <v>11</v>
      </c>
      <c r="C295" s="29" t="s">
        <v>39</v>
      </c>
      <c r="D295" s="29" t="s">
        <v>15</v>
      </c>
      <c r="E295" s="29" t="s">
        <v>13</v>
      </c>
      <c r="F295" s="29" t="str">
        <f t="shared" si="72"/>
        <v xml:space="preserve">*-За 4 месяца 2019 г. заработная плата составила 31 681,18 руб.,т.е. 95,52 % от прогнозной среднемесячной зарплаты по ПСЭР области - 33 167,00 руб. </v>
      </c>
      <c r="G295" s="30" t="str">
        <f t="shared" si="72"/>
        <v>2019 г.</v>
      </c>
      <c r="H295" s="30" t="str">
        <f t="shared" si="61"/>
        <v>2019 г.</v>
      </c>
      <c r="I295" s="30" t="str">
        <f t="shared" si="74"/>
        <v>4 месяца 2019 г.</v>
      </c>
      <c r="J295" s="31"/>
      <c r="K295" s="31"/>
      <c r="L295" s="31"/>
      <c r="M295" s="31"/>
      <c r="N295" s="31"/>
      <c r="O295" s="31"/>
      <c r="P295" s="31"/>
      <c r="Q295" s="31"/>
      <c r="R295" s="31">
        <v>808</v>
      </c>
      <c r="S295" s="31" t="s">
        <v>196</v>
      </c>
      <c r="T295" s="31" t="s">
        <v>197</v>
      </c>
      <c r="U295" s="31" t="s">
        <v>435</v>
      </c>
      <c r="V295" s="31">
        <v>111</v>
      </c>
      <c r="W295" s="32">
        <v>1350.3</v>
      </c>
      <c r="X295" s="32">
        <f t="shared" si="68"/>
        <v>1350.3</v>
      </c>
      <c r="Y295" s="32">
        <f t="shared" si="69"/>
        <v>0</v>
      </c>
      <c r="Z295" s="32">
        <v>0</v>
      </c>
      <c r="AA295" s="32">
        <f t="shared" si="70"/>
        <v>0</v>
      </c>
      <c r="AB295" s="33">
        <f t="shared" si="71"/>
        <v>0</v>
      </c>
      <c r="AC295" s="30" t="str">
        <f t="shared" si="73"/>
        <v>х</v>
      </c>
    </row>
    <row r="296" spans="1:29" s="15" customFormat="1" ht="88.5" customHeight="1">
      <c r="A296" s="3" t="s">
        <v>580</v>
      </c>
      <c r="B296" s="29" t="s">
        <v>11</v>
      </c>
      <c r="C296" s="29" t="s">
        <v>39</v>
      </c>
      <c r="D296" s="29" t="s">
        <v>15</v>
      </c>
      <c r="E296" s="29" t="s">
        <v>13</v>
      </c>
      <c r="F296" s="29" t="str">
        <f t="shared" si="72"/>
        <v xml:space="preserve">*-За 4 месяца 2019 г. заработная плата составила 31 681,18 руб.,т.е. 95,52 % от прогнозной среднемесячной зарплаты по ПСЭР области - 33 167,00 руб. </v>
      </c>
      <c r="G296" s="30" t="str">
        <f t="shared" si="72"/>
        <v>2019 г.</v>
      </c>
      <c r="H296" s="30" t="str">
        <f t="shared" si="61"/>
        <v>2019 г.</v>
      </c>
      <c r="I296" s="30" t="str">
        <f t="shared" si="74"/>
        <v>4 месяца 2019 г.</v>
      </c>
      <c r="J296" s="31"/>
      <c r="K296" s="31"/>
      <c r="L296" s="31"/>
      <c r="M296" s="31"/>
      <c r="N296" s="31"/>
      <c r="O296" s="31"/>
      <c r="P296" s="31"/>
      <c r="Q296" s="31"/>
      <c r="R296" s="31">
        <v>808</v>
      </c>
      <c r="S296" s="31" t="s">
        <v>196</v>
      </c>
      <c r="T296" s="31" t="s">
        <v>197</v>
      </c>
      <c r="U296" s="31" t="s">
        <v>435</v>
      </c>
      <c r="V296" s="31">
        <v>119</v>
      </c>
      <c r="W296" s="32">
        <v>408.70600000000002</v>
      </c>
      <c r="X296" s="32">
        <f t="shared" si="68"/>
        <v>408.70600000000002</v>
      </c>
      <c r="Y296" s="32">
        <f t="shared" si="69"/>
        <v>0</v>
      </c>
      <c r="Z296" s="32">
        <v>7</v>
      </c>
      <c r="AA296" s="32">
        <f t="shared" si="70"/>
        <v>7</v>
      </c>
      <c r="AB296" s="33">
        <f t="shared" si="71"/>
        <v>0</v>
      </c>
      <c r="AC296" s="30" t="str">
        <f t="shared" si="73"/>
        <v>х</v>
      </c>
    </row>
    <row r="297" spans="1:29" s="15" customFormat="1" ht="88.5" customHeight="1">
      <c r="A297" s="3" t="s">
        <v>581</v>
      </c>
      <c r="B297" s="29" t="s">
        <v>11</v>
      </c>
      <c r="C297" s="29" t="s">
        <v>39</v>
      </c>
      <c r="D297" s="29" t="s">
        <v>15</v>
      </c>
      <c r="E297" s="29" t="s">
        <v>13</v>
      </c>
      <c r="F297" s="29" t="str">
        <f t="shared" si="72"/>
        <v xml:space="preserve">*-За 4 месяца 2019 г. заработная плата составила 31 681,18 руб.,т.е. 95,52 % от прогнозной среднемесячной зарплаты по ПСЭР области - 33 167,00 руб. </v>
      </c>
      <c r="G297" s="30" t="str">
        <f t="shared" si="72"/>
        <v>2019 г.</v>
      </c>
      <c r="H297" s="30" t="str">
        <f t="shared" si="61"/>
        <v>2019 г.</v>
      </c>
      <c r="I297" s="30" t="str">
        <f t="shared" si="74"/>
        <v>4 месяца 2019 г.</v>
      </c>
      <c r="J297" s="31"/>
      <c r="K297" s="31"/>
      <c r="L297" s="31"/>
      <c r="M297" s="31"/>
      <c r="N297" s="31"/>
      <c r="O297" s="31"/>
      <c r="P297" s="31"/>
      <c r="Q297" s="31"/>
      <c r="R297" s="31">
        <v>808</v>
      </c>
      <c r="S297" s="31" t="s">
        <v>196</v>
      </c>
      <c r="T297" s="31" t="s">
        <v>197</v>
      </c>
      <c r="U297" s="31" t="s">
        <v>436</v>
      </c>
      <c r="V297" s="31">
        <v>111</v>
      </c>
      <c r="W297" s="32">
        <v>1212.1990000000001</v>
      </c>
      <c r="X297" s="32">
        <f t="shared" si="68"/>
        <v>1212.1990000000001</v>
      </c>
      <c r="Y297" s="32">
        <f t="shared" si="69"/>
        <v>0</v>
      </c>
      <c r="Z297" s="32">
        <v>0</v>
      </c>
      <c r="AA297" s="32">
        <f t="shared" si="70"/>
        <v>0</v>
      </c>
      <c r="AB297" s="33">
        <f t="shared" si="71"/>
        <v>0</v>
      </c>
      <c r="AC297" s="30" t="str">
        <f t="shared" si="73"/>
        <v>х</v>
      </c>
    </row>
    <row r="298" spans="1:29" s="15" customFormat="1" ht="88.5" customHeight="1">
      <c r="A298" s="3" t="s">
        <v>582</v>
      </c>
      <c r="B298" s="29" t="s">
        <v>11</v>
      </c>
      <c r="C298" s="29" t="s">
        <v>39</v>
      </c>
      <c r="D298" s="29" t="s">
        <v>15</v>
      </c>
      <c r="E298" s="29" t="s">
        <v>13</v>
      </c>
      <c r="F298" s="29" t="str">
        <f t="shared" si="72"/>
        <v xml:space="preserve">*-За 4 месяца 2019 г. заработная плата составила 31 681,18 руб.,т.е. 95,52 % от прогнозной среднемесячной зарплаты по ПСЭР области - 33 167,00 руб. </v>
      </c>
      <c r="G298" s="30" t="str">
        <f t="shared" si="72"/>
        <v>2019 г.</v>
      </c>
      <c r="H298" s="30" t="str">
        <f t="shared" si="61"/>
        <v>2019 г.</v>
      </c>
      <c r="I298" s="30" t="str">
        <f t="shared" si="74"/>
        <v>4 месяца 2019 г.</v>
      </c>
      <c r="J298" s="31"/>
      <c r="K298" s="31"/>
      <c r="L298" s="31"/>
      <c r="M298" s="31"/>
      <c r="N298" s="31"/>
      <c r="O298" s="31"/>
      <c r="P298" s="31"/>
      <c r="Q298" s="31"/>
      <c r="R298" s="31">
        <v>808</v>
      </c>
      <c r="S298" s="31" t="s">
        <v>196</v>
      </c>
      <c r="T298" s="31" t="s">
        <v>197</v>
      </c>
      <c r="U298" s="31" t="s">
        <v>436</v>
      </c>
      <c r="V298" s="31">
        <v>119</v>
      </c>
      <c r="W298" s="32">
        <v>356.79399999999998</v>
      </c>
      <c r="X298" s="32">
        <f t="shared" si="68"/>
        <v>356.79399999999998</v>
      </c>
      <c r="Y298" s="32">
        <f t="shared" si="69"/>
        <v>0</v>
      </c>
      <c r="Z298" s="32">
        <v>4.194</v>
      </c>
      <c r="AA298" s="32">
        <f t="shared" si="70"/>
        <v>4.194</v>
      </c>
      <c r="AB298" s="33">
        <f t="shared" si="71"/>
        <v>0</v>
      </c>
      <c r="AC298" s="30" t="str">
        <f>AC297</f>
        <v>х</v>
      </c>
    </row>
    <row r="299" spans="1:29" s="15" customFormat="1" ht="88.5" customHeight="1">
      <c r="A299" s="3" t="s">
        <v>583</v>
      </c>
      <c r="B299" s="29" t="s">
        <v>11</v>
      </c>
      <c r="C299" s="29" t="s">
        <v>39</v>
      </c>
      <c r="D299" s="29" t="s">
        <v>15</v>
      </c>
      <c r="E299" s="29" t="s">
        <v>13</v>
      </c>
      <c r="F299" s="29" t="str">
        <f t="shared" si="72"/>
        <v xml:space="preserve">*-За 4 месяца 2019 г. заработная плата составила 31 681,18 руб.,т.е. 95,52 % от прогнозной среднемесячной зарплаты по ПСЭР области - 33 167,00 руб. </v>
      </c>
      <c r="G299" s="30" t="str">
        <f t="shared" si="72"/>
        <v>2019 г.</v>
      </c>
      <c r="H299" s="30" t="str">
        <f t="shared" si="61"/>
        <v>2019 г.</v>
      </c>
      <c r="I299" s="30" t="str">
        <f t="shared" si="74"/>
        <v>4 месяца 2019 г.</v>
      </c>
      <c r="J299" s="31"/>
      <c r="K299" s="31"/>
      <c r="L299" s="31"/>
      <c r="M299" s="31"/>
      <c r="N299" s="31"/>
      <c r="O299" s="31"/>
      <c r="P299" s="31"/>
      <c r="Q299" s="31"/>
      <c r="R299" s="31">
        <v>808</v>
      </c>
      <c r="S299" s="31" t="s">
        <v>196</v>
      </c>
      <c r="T299" s="31" t="s">
        <v>197</v>
      </c>
      <c r="U299" s="31" t="s">
        <v>437</v>
      </c>
      <c r="V299" s="31">
        <v>111</v>
      </c>
      <c r="W299" s="32">
        <v>8615.0930000000008</v>
      </c>
      <c r="X299" s="32">
        <f t="shared" si="68"/>
        <v>8615.0930000000008</v>
      </c>
      <c r="Y299" s="32">
        <f t="shared" si="69"/>
        <v>0</v>
      </c>
      <c r="Z299" s="32">
        <v>6995.5519999999997</v>
      </c>
      <c r="AA299" s="32">
        <f t="shared" si="70"/>
        <v>6995.5519999999997</v>
      </c>
      <c r="AB299" s="33">
        <f t="shared" si="71"/>
        <v>0</v>
      </c>
      <c r="AC299" s="30" t="str">
        <f>AC298</f>
        <v>х</v>
      </c>
    </row>
    <row r="300" spans="1:29" s="15" customFormat="1" ht="88.5" customHeight="1">
      <c r="A300" s="3" t="s">
        <v>584</v>
      </c>
      <c r="B300" s="29" t="s">
        <v>11</v>
      </c>
      <c r="C300" s="29" t="s">
        <v>39</v>
      </c>
      <c r="D300" s="29" t="s">
        <v>15</v>
      </c>
      <c r="E300" s="29" t="s">
        <v>13</v>
      </c>
      <c r="F300" s="29" t="str">
        <f t="shared" si="72"/>
        <v xml:space="preserve">*-За 4 месяца 2019 г. заработная плата составила 31 681,18 руб.,т.е. 95,52 % от прогнозной среднемесячной зарплаты по ПСЭР области - 33 167,00 руб. </v>
      </c>
      <c r="G300" s="30" t="str">
        <f t="shared" si="72"/>
        <v>2019 г.</v>
      </c>
      <c r="H300" s="30" t="str">
        <f t="shared" si="61"/>
        <v>2019 г.</v>
      </c>
      <c r="I300" s="30" t="str">
        <f t="shared" si="74"/>
        <v>4 месяца 2019 г.</v>
      </c>
      <c r="J300" s="31"/>
      <c r="K300" s="31"/>
      <c r="L300" s="31"/>
      <c r="M300" s="31"/>
      <c r="N300" s="31"/>
      <c r="O300" s="31"/>
      <c r="P300" s="31"/>
      <c r="Q300" s="31"/>
      <c r="R300" s="31">
        <f t="shared" ref="R300:T312" si="75">R299</f>
        <v>808</v>
      </c>
      <c r="S300" s="31" t="s">
        <v>196</v>
      </c>
      <c r="T300" s="31" t="s">
        <v>197</v>
      </c>
      <c r="U300" s="31" t="s">
        <v>437</v>
      </c>
      <c r="V300" s="31">
        <v>119</v>
      </c>
      <c r="W300" s="32">
        <v>2813.3180000000002</v>
      </c>
      <c r="X300" s="32">
        <f t="shared" si="68"/>
        <v>2813.3180000000002</v>
      </c>
      <c r="Y300" s="32">
        <f t="shared" si="69"/>
        <v>0</v>
      </c>
      <c r="Z300" s="32">
        <v>1814.99</v>
      </c>
      <c r="AA300" s="32">
        <f t="shared" si="70"/>
        <v>1814.99</v>
      </c>
      <c r="AB300" s="33">
        <f t="shared" si="71"/>
        <v>0</v>
      </c>
      <c r="AC300" s="30" t="str">
        <f>AC299</f>
        <v>х</v>
      </c>
    </row>
    <row r="301" spans="1:29" s="15" customFormat="1" ht="88.5" customHeight="1">
      <c r="A301" s="3" t="s">
        <v>585</v>
      </c>
      <c r="B301" s="29" t="s">
        <v>11</v>
      </c>
      <c r="C301" s="29" t="s">
        <v>39</v>
      </c>
      <c r="D301" s="29" t="s">
        <v>15</v>
      </c>
      <c r="E301" s="29" t="s">
        <v>13</v>
      </c>
      <c r="F301" s="29" t="str">
        <f t="shared" ref="F301:H312" si="76">F300</f>
        <v xml:space="preserve">*-За 4 месяца 2019 г. заработная плата составила 31 681,18 руб.,т.е. 95,52 % от прогнозной среднемесячной зарплаты по ПСЭР области - 33 167,00 руб. </v>
      </c>
      <c r="G301" s="30" t="str">
        <f t="shared" si="76"/>
        <v>2019 г.</v>
      </c>
      <c r="H301" s="30" t="str">
        <f t="shared" si="61"/>
        <v>2019 г.</v>
      </c>
      <c r="I301" s="30" t="str">
        <f t="shared" si="74"/>
        <v>4 месяца 2019 г.</v>
      </c>
      <c r="J301" s="40"/>
      <c r="K301" s="40"/>
      <c r="L301" s="40"/>
      <c r="M301" s="40"/>
      <c r="N301" s="40"/>
      <c r="O301" s="40"/>
      <c r="P301" s="40"/>
      <c r="Q301" s="40"/>
      <c r="R301" s="31">
        <f t="shared" si="75"/>
        <v>808</v>
      </c>
      <c r="S301" s="31" t="s">
        <v>196</v>
      </c>
      <c r="T301" s="31" t="s">
        <v>197</v>
      </c>
      <c r="U301" s="40" t="s">
        <v>438</v>
      </c>
      <c r="V301" s="40">
        <v>111</v>
      </c>
      <c r="W301" s="41">
        <v>489.4</v>
      </c>
      <c r="X301" s="32">
        <f t="shared" si="68"/>
        <v>489.4</v>
      </c>
      <c r="Y301" s="32">
        <f t="shared" si="69"/>
        <v>0</v>
      </c>
      <c r="Z301" s="41">
        <v>0</v>
      </c>
      <c r="AA301" s="32">
        <f t="shared" si="70"/>
        <v>0</v>
      </c>
      <c r="AB301" s="41">
        <f t="shared" si="71"/>
        <v>0</v>
      </c>
      <c r="AC301" s="40" t="str">
        <f>AC300</f>
        <v>х</v>
      </c>
    </row>
    <row r="302" spans="1:29" s="15" customFormat="1" ht="88.5" customHeight="1">
      <c r="A302" s="3" t="s">
        <v>586</v>
      </c>
      <c r="B302" s="29" t="s">
        <v>11</v>
      </c>
      <c r="C302" s="29" t="s">
        <v>39</v>
      </c>
      <c r="D302" s="29" t="s">
        <v>15</v>
      </c>
      <c r="E302" s="29" t="s">
        <v>13</v>
      </c>
      <c r="F302" s="29" t="str">
        <f t="shared" si="76"/>
        <v xml:space="preserve">*-За 4 месяца 2019 г. заработная плата составила 31 681,18 руб.,т.е. 95,52 % от прогнозной среднемесячной зарплаты по ПСЭР области - 33 167,00 руб. </v>
      </c>
      <c r="G302" s="30" t="str">
        <f t="shared" si="76"/>
        <v>2019 г.</v>
      </c>
      <c r="H302" s="30" t="str">
        <f t="shared" si="61"/>
        <v>2019 г.</v>
      </c>
      <c r="I302" s="30" t="str">
        <f t="shared" si="74"/>
        <v>4 месяца 2019 г.</v>
      </c>
      <c r="J302" s="40"/>
      <c r="K302" s="40"/>
      <c r="L302" s="40"/>
      <c r="M302" s="40"/>
      <c r="N302" s="40"/>
      <c r="O302" s="40"/>
      <c r="P302" s="40"/>
      <c r="Q302" s="40"/>
      <c r="R302" s="31">
        <f t="shared" si="75"/>
        <v>808</v>
      </c>
      <c r="S302" s="31" t="s">
        <v>196</v>
      </c>
      <c r="T302" s="31" t="s">
        <v>197</v>
      </c>
      <c r="U302" s="40" t="s">
        <v>438</v>
      </c>
      <c r="V302" s="40">
        <v>119</v>
      </c>
      <c r="W302" s="41">
        <v>5.2</v>
      </c>
      <c r="X302" s="32">
        <f t="shared" si="68"/>
        <v>5.2</v>
      </c>
      <c r="Y302" s="32">
        <f t="shared" si="69"/>
        <v>0</v>
      </c>
      <c r="Z302" s="41">
        <v>0</v>
      </c>
      <c r="AA302" s="32">
        <f t="shared" si="70"/>
        <v>0</v>
      </c>
      <c r="AB302" s="41">
        <f t="shared" si="71"/>
        <v>0</v>
      </c>
      <c r="AC302" s="40" t="str">
        <f t="shared" ref="AC302:AC318" si="77">AC301</f>
        <v>х</v>
      </c>
    </row>
    <row r="303" spans="1:29" s="15" customFormat="1" ht="88.5" customHeight="1">
      <c r="A303" s="3" t="s">
        <v>587</v>
      </c>
      <c r="B303" s="29" t="s">
        <v>11</v>
      </c>
      <c r="C303" s="29" t="s">
        <v>39</v>
      </c>
      <c r="D303" s="29" t="s">
        <v>15</v>
      </c>
      <c r="E303" s="29" t="s">
        <v>13</v>
      </c>
      <c r="F303" s="29" t="str">
        <f t="shared" si="76"/>
        <v xml:space="preserve">*-За 4 месяца 2019 г. заработная плата составила 31 681,18 руб.,т.е. 95,52 % от прогнозной среднемесячной зарплаты по ПСЭР области - 33 167,00 руб. </v>
      </c>
      <c r="G303" s="30" t="str">
        <f t="shared" si="76"/>
        <v>2019 г.</v>
      </c>
      <c r="H303" s="30" t="str">
        <f t="shared" si="61"/>
        <v>2019 г.</v>
      </c>
      <c r="I303" s="30" t="str">
        <f t="shared" si="74"/>
        <v>4 месяца 2019 г.</v>
      </c>
      <c r="J303" s="40"/>
      <c r="K303" s="40"/>
      <c r="L303" s="40"/>
      <c r="M303" s="40"/>
      <c r="N303" s="40"/>
      <c r="O303" s="40"/>
      <c r="P303" s="40"/>
      <c r="Q303" s="40"/>
      <c r="R303" s="31">
        <f t="shared" si="75"/>
        <v>808</v>
      </c>
      <c r="S303" s="31" t="s">
        <v>196</v>
      </c>
      <c r="T303" s="31" t="s">
        <v>197</v>
      </c>
      <c r="U303" s="40" t="s">
        <v>479</v>
      </c>
      <c r="V303" s="40">
        <v>111</v>
      </c>
      <c r="W303" s="41">
        <v>37.799999999999997</v>
      </c>
      <c r="X303" s="32">
        <f t="shared" si="68"/>
        <v>37.799999999999997</v>
      </c>
      <c r="Y303" s="32">
        <f t="shared" si="69"/>
        <v>0</v>
      </c>
      <c r="Z303" s="41">
        <v>0</v>
      </c>
      <c r="AA303" s="32">
        <f t="shared" si="70"/>
        <v>0</v>
      </c>
      <c r="AB303" s="41">
        <f t="shared" si="71"/>
        <v>0</v>
      </c>
      <c r="AC303" s="40" t="str">
        <f t="shared" si="77"/>
        <v>х</v>
      </c>
    </row>
    <row r="304" spans="1:29" s="15" customFormat="1" ht="88.5" customHeight="1">
      <c r="A304" s="3" t="s">
        <v>588</v>
      </c>
      <c r="B304" s="29" t="s">
        <v>11</v>
      </c>
      <c r="C304" s="29" t="s">
        <v>39</v>
      </c>
      <c r="D304" s="29" t="s">
        <v>15</v>
      </c>
      <c r="E304" s="29" t="s">
        <v>13</v>
      </c>
      <c r="F304" s="29" t="str">
        <f t="shared" si="76"/>
        <v xml:space="preserve">*-За 4 месяца 2019 г. заработная плата составила 31 681,18 руб.,т.е. 95,52 % от прогнозной среднемесячной зарплаты по ПСЭР области - 33 167,00 руб. </v>
      </c>
      <c r="G304" s="30" t="str">
        <f t="shared" si="76"/>
        <v>2019 г.</v>
      </c>
      <c r="H304" s="30" t="str">
        <f t="shared" si="61"/>
        <v>2019 г.</v>
      </c>
      <c r="I304" s="30" t="str">
        <f t="shared" si="74"/>
        <v>4 месяца 2019 г.</v>
      </c>
      <c r="J304" s="40"/>
      <c r="K304" s="40"/>
      <c r="L304" s="40"/>
      <c r="M304" s="40"/>
      <c r="N304" s="40"/>
      <c r="O304" s="40"/>
      <c r="P304" s="40"/>
      <c r="Q304" s="40"/>
      <c r="R304" s="31">
        <f t="shared" si="75"/>
        <v>808</v>
      </c>
      <c r="S304" s="31" t="s">
        <v>196</v>
      </c>
      <c r="T304" s="31" t="s">
        <v>197</v>
      </c>
      <c r="U304" s="40" t="s">
        <v>479</v>
      </c>
      <c r="V304" s="40">
        <v>119</v>
      </c>
      <c r="W304" s="41">
        <v>0.4</v>
      </c>
      <c r="X304" s="32">
        <f t="shared" si="68"/>
        <v>0.4</v>
      </c>
      <c r="Y304" s="32">
        <f t="shared" si="69"/>
        <v>0</v>
      </c>
      <c r="Z304" s="41">
        <v>0</v>
      </c>
      <c r="AA304" s="32">
        <f t="shared" si="70"/>
        <v>0</v>
      </c>
      <c r="AB304" s="41">
        <f t="shared" si="71"/>
        <v>0</v>
      </c>
      <c r="AC304" s="40" t="str">
        <f t="shared" si="77"/>
        <v>х</v>
      </c>
    </row>
    <row r="305" spans="1:30" s="15" customFormat="1" ht="88.5" customHeight="1">
      <c r="A305" s="3" t="s">
        <v>589</v>
      </c>
      <c r="B305" s="29" t="s">
        <v>11</v>
      </c>
      <c r="C305" s="29" t="s">
        <v>39</v>
      </c>
      <c r="D305" s="29" t="s">
        <v>15</v>
      </c>
      <c r="E305" s="29" t="s">
        <v>13</v>
      </c>
      <c r="F305" s="29" t="str">
        <f t="shared" si="76"/>
        <v xml:space="preserve">*-За 4 месяца 2019 г. заработная плата составила 31 681,18 руб.,т.е. 95,52 % от прогнозной среднемесячной зарплаты по ПСЭР области - 33 167,00 руб. </v>
      </c>
      <c r="G305" s="30" t="str">
        <f t="shared" si="76"/>
        <v>2019 г.</v>
      </c>
      <c r="H305" s="30" t="str">
        <f t="shared" si="61"/>
        <v>2019 г.</v>
      </c>
      <c r="I305" s="30" t="str">
        <f t="shared" si="74"/>
        <v>4 месяца 2019 г.</v>
      </c>
      <c r="J305" s="40"/>
      <c r="K305" s="40"/>
      <c r="L305" s="40"/>
      <c r="M305" s="40"/>
      <c r="N305" s="40"/>
      <c r="O305" s="40"/>
      <c r="P305" s="40"/>
      <c r="Q305" s="40"/>
      <c r="R305" s="31">
        <f t="shared" si="75"/>
        <v>808</v>
      </c>
      <c r="S305" s="31" t="s">
        <v>196</v>
      </c>
      <c r="T305" s="31" t="s">
        <v>197</v>
      </c>
      <c r="U305" s="40" t="s">
        <v>480</v>
      </c>
      <c r="V305" s="40">
        <v>111</v>
      </c>
      <c r="W305" s="41">
        <v>76</v>
      </c>
      <c r="X305" s="32">
        <f t="shared" si="68"/>
        <v>76</v>
      </c>
      <c r="Y305" s="32">
        <f t="shared" si="69"/>
        <v>0</v>
      </c>
      <c r="Z305" s="41">
        <v>0</v>
      </c>
      <c r="AA305" s="32">
        <f t="shared" si="70"/>
        <v>0</v>
      </c>
      <c r="AB305" s="41">
        <f t="shared" si="71"/>
        <v>0</v>
      </c>
      <c r="AC305" s="40" t="str">
        <f t="shared" si="77"/>
        <v>х</v>
      </c>
    </row>
    <row r="306" spans="1:30" s="15" customFormat="1" ht="88.5" customHeight="1">
      <c r="A306" s="3" t="s">
        <v>590</v>
      </c>
      <c r="B306" s="29" t="s">
        <v>11</v>
      </c>
      <c r="C306" s="29" t="s">
        <v>39</v>
      </c>
      <c r="D306" s="29" t="s">
        <v>15</v>
      </c>
      <c r="E306" s="29" t="s">
        <v>13</v>
      </c>
      <c r="F306" s="29" t="str">
        <f t="shared" si="76"/>
        <v xml:space="preserve">*-За 4 месяца 2019 г. заработная плата составила 31 681,18 руб.,т.е. 95,52 % от прогнозной среднемесячной зарплаты по ПСЭР области - 33 167,00 руб. </v>
      </c>
      <c r="G306" s="30" t="str">
        <f t="shared" si="76"/>
        <v>2019 г.</v>
      </c>
      <c r="H306" s="30" t="str">
        <f t="shared" si="61"/>
        <v>2019 г.</v>
      </c>
      <c r="I306" s="30" t="str">
        <f t="shared" si="74"/>
        <v>4 месяца 2019 г.</v>
      </c>
      <c r="J306" s="40"/>
      <c r="K306" s="40"/>
      <c r="L306" s="40"/>
      <c r="M306" s="40"/>
      <c r="N306" s="40"/>
      <c r="O306" s="40"/>
      <c r="P306" s="40"/>
      <c r="Q306" s="40"/>
      <c r="R306" s="31">
        <f t="shared" si="75"/>
        <v>808</v>
      </c>
      <c r="S306" s="31" t="s">
        <v>196</v>
      </c>
      <c r="T306" s="31" t="s">
        <v>197</v>
      </c>
      <c r="U306" s="40" t="s">
        <v>480</v>
      </c>
      <c r="V306" s="40">
        <v>119</v>
      </c>
      <c r="W306" s="41">
        <v>0.8</v>
      </c>
      <c r="X306" s="32">
        <f t="shared" si="68"/>
        <v>0.8</v>
      </c>
      <c r="Y306" s="32">
        <f t="shared" si="69"/>
        <v>0</v>
      </c>
      <c r="Z306" s="41">
        <v>0</v>
      </c>
      <c r="AA306" s="32">
        <f t="shared" si="70"/>
        <v>0</v>
      </c>
      <c r="AB306" s="41">
        <f t="shared" si="71"/>
        <v>0</v>
      </c>
      <c r="AC306" s="40" t="str">
        <f t="shared" si="77"/>
        <v>х</v>
      </c>
    </row>
    <row r="307" spans="1:30" s="15" customFormat="1" ht="88.5" customHeight="1">
      <c r="A307" s="3" t="s">
        <v>591</v>
      </c>
      <c r="B307" s="29" t="str">
        <f t="shared" ref="B307:G312" si="78">B306</f>
        <v>Указ Президента Российской Федерации от 07 мая 2012 года № 597 «О мероприятиях по реализации государственной социальной политики»</v>
      </c>
      <c r="C307" s="29" t="str">
        <f>C306</f>
        <v>Отношение средней заработной платы работников учреждений культуры к средней заработной плате в регионе</v>
      </c>
      <c r="D307" s="29" t="str">
        <f>D306</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07" s="29" t="str">
        <f>E306</f>
        <v>Доведение размера средней заработной платы до уровня средней заработной платы в регионе</v>
      </c>
      <c r="F307" s="29" t="str">
        <f t="shared" si="76"/>
        <v xml:space="preserve">*-За 4 месяца 2019 г. заработная плата составила 31 681,18 руб.,т.е. 95,52 % от прогнозной среднемесячной зарплаты по ПСЭР области - 33 167,00 руб. </v>
      </c>
      <c r="G307" s="29" t="str">
        <f t="shared" si="76"/>
        <v>2019 г.</v>
      </c>
      <c r="H307" s="29" t="str">
        <f t="shared" si="76"/>
        <v>2019 г.</v>
      </c>
      <c r="I307" s="30" t="str">
        <f t="shared" si="74"/>
        <v>4 месяца 2019 г.</v>
      </c>
      <c r="J307" s="40"/>
      <c r="K307" s="40"/>
      <c r="L307" s="40"/>
      <c r="M307" s="40"/>
      <c r="N307" s="40"/>
      <c r="O307" s="40"/>
      <c r="P307" s="40"/>
      <c r="Q307" s="40"/>
      <c r="R307" s="31">
        <f t="shared" si="75"/>
        <v>808</v>
      </c>
      <c r="S307" s="31" t="str">
        <f t="shared" si="75"/>
        <v>08.</v>
      </c>
      <c r="T307" s="31" t="str">
        <f t="shared" si="75"/>
        <v>01.</v>
      </c>
      <c r="U307" s="40" t="s">
        <v>519</v>
      </c>
      <c r="V307" s="40">
        <v>111</v>
      </c>
      <c r="W307" s="41">
        <v>69.099999999999994</v>
      </c>
      <c r="X307" s="32">
        <f t="shared" si="68"/>
        <v>69.099999999999994</v>
      </c>
      <c r="Y307" s="32">
        <f t="shared" si="69"/>
        <v>0</v>
      </c>
      <c r="Z307" s="41">
        <v>0</v>
      </c>
      <c r="AA307" s="32">
        <f t="shared" si="70"/>
        <v>0</v>
      </c>
      <c r="AB307" s="41">
        <f t="shared" si="71"/>
        <v>0</v>
      </c>
      <c r="AC307" s="40" t="str">
        <f t="shared" si="77"/>
        <v>х</v>
      </c>
    </row>
    <row r="308" spans="1:30" s="15" customFormat="1" ht="88.5" customHeight="1">
      <c r="A308" s="3" t="s">
        <v>592</v>
      </c>
      <c r="B308" s="29" t="str">
        <f t="shared" si="78"/>
        <v>Указ Президента Российской Федерации от 07 мая 2012 года № 597 «О мероприятиях по реализации государственной социальной политики»</v>
      </c>
      <c r="C308" s="29" t="str">
        <f t="shared" si="78"/>
        <v>Отношение средней заработной платы работников учреждений культуры к средней заработной плате в регионе</v>
      </c>
      <c r="D308"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08" s="29" t="str">
        <f t="shared" si="78"/>
        <v>Доведение размера средней заработной платы до уровня средней заработной платы в регионе</v>
      </c>
      <c r="F308" s="29" t="str">
        <f t="shared" si="78"/>
        <v xml:space="preserve">*-За 4 месяца 2019 г. заработная плата составила 31 681,18 руб.,т.е. 95,52 % от прогнозной среднемесячной зарплаты по ПСЭР области - 33 167,00 руб. </v>
      </c>
      <c r="G308" s="29" t="str">
        <f t="shared" si="78"/>
        <v>2019 г.</v>
      </c>
      <c r="H308" s="29" t="str">
        <f t="shared" si="76"/>
        <v>2019 г.</v>
      </c>
      <c r="I308" s="30" t="str">
        <f>I307</f>
        <v>4 месяца 2019 г.</v>
      </c>
      <c r="J308" s="40"/>
      <c r="K308" s="40"/>
      <c r="L308" s="40"/>
      <c r="M308" s="40"/>
      <c r="N308" s="40"/>
      <c r="O308" s="40"/>
      <c r="P308" s="40"/>
      <c r="Q308" s="40"/>
      <c r="R308" s="31">
        <f t="shared" si="75"/>
        <v>808</v>
      </c>
      <c r="S308" s="31" t="str">
        <f t="shared" si="75"/>
        <v>08.</v>
      </c>
      <c r="T308" s="31" t="str">
        <f t="shared" si="75"/>
        <v>01.</v>
      </c>
      <c r="U308" s="40" t="s">
        <v>519</v>
      </c>
      <c r="V308" s="40">
        <v>119</v>
      </c>
      <c r="W308" s="41">
        <v>15.7</v>
      </c>
      <c r="X308" s="32">
        <f t="shared" si="68"/>
        <v>15.7</v>
      </c>
      <c r="Y308" s="32">
        <f t="shared" si="69"/>
        <v>0</v>
      </c>
      <c r="Z308" s="41">
        <v>0</v>
      </c>
      <c r="AA308" s="32">
        <f t="shared" si="70"/>
        <v>0</v>
      </c>
      <c r="AB308" s="41">
        <f t="shared" si="71"/>
        <v>0</v>
      </c>
      <c r="AC308" s="40" t="str">
        <f t="shared" si="77"/>
        <v>х</v>
      </c>
    </row>
    <row r="309" spans="1:30" s="15" customFormat="1" ht="88.5" customHeight="1">
      <c r="A309" s="3" t="s">
        <v>593</v>
      </c>
      <c r="B309" s="29" t="str">
        <f t="shared" si="78"/>
        <v>Указ Президента Российской Федерации от 07 мая 2012 года № 597 «О мероприятиях по реализации государственной социальной политики»</v>
      </c>
      <c r="C309" s="29" t="str">
        <f t="shared" si="78"/>
        <v>Отношение средней заработной платы работников учреждений культуры к средней заработной плате в регионе</v>
      </c>
      <c r="D309"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09" s="29" t="str">
        <f t="shared" si="78"/>
        <v>Доведение размера средней заработной платы до уровня средней заработной платы в регионе</v>
      </c>
      <c r="F309" s="29" t="str">
        <f t="shared" si="78"/>
        <v xml:space="preserve">*-За 4 месяца 2019 г. заработная плата составила 31 681,18 руб.,т.е. 95,52 % от прогнозной среднемесячной зарплаты по ПСЭР области - 33 167,00 руб. </v>
      </c>
      <c r="G309" s="29" t="str">
        <f t="shared" si="78"/>
        <v>2019 г.</v>
      </c>
      <c r="H309" s="29" t="str">
        <f t="shared" si="76"/>
        <v>2019 г.</v>
      </c>
      <c r="I309" s="30" t="str">
        <f>I308</f>
        <v>4 месяца 2019 г.</v>
      </c>
      <c r="J309" s="40"/>
      <c r="K309" s="40"/>
      <c r="L309" s="40"/>
      <c r="M309" s="40"/>
      <c r="N309" s="40"/>
      <c r="O309" s="40"/>
      <c r="P309" s="40"/>
      <c r="Q309" s="40"/>
      <c r="R309" s="31">
        <f t="shared" si="75"/>
        <v>808</v>
      </c>
      <c r="S309" s="31" t="str">
        <f t="shared" si="75"/>
        <v>08.</v>
      </c>
      <c r="T309" s="31" t="str">
        <f t="shared" si="75"/>
        <v>01.</v>
      </c>
      <c r="U309" s="40" t="s">
        <v>520</v>
      </c>
      <c r="V309" s="40">
        <v>111</v>
      </c>
      <c r="W309" s="41">
        <v>7.6</v>
      </c>
      <c r="X309" s="32">
        <f t="shared" si="68"/>
        <v>7.6</v>
      </c>
      <c r="Y309" s="32">
        <f t="shared" si="69"/>
        <v>0</v>
      </c>
      <c r="Z309" s="41">
        <v>0</v>
      </c>
      <c r="AA309" s="32">
        <f t="shared" si="70"/>
        <v>0</v>
      </c>
      <c r="AB309" s="41">
        <f t="shared" si="71"/>
        <v>0</v>
      </c>
      <c r="AC309" s="40" t="str">
        <f t="shared" si="77"/>
        <v>х</v>
      </c>
    </row>
    <row r="310" spans="1:30" s="15" customFormat="1" ht="88.5" customHeight="1">
      <c r="A310" s="3" t="s">
        <v>594</v>
      </c>
      <c r="B310" s="29" t="str">
        <f t="shared" si="78"/>
        <v>Указ Президента Российской Федерации от 07 мая 2012 года № 597 «О мероприятиях по реализации государственной социальной политики»</v>
      </c>
      <c r="C310" s="29" t="str">
        <f t="shared" si="78"/>
        <v>Отношение средней заработной платы работников учреждений культуры к средней заработной плате в регионе</v>
      </c>
      <c r="D310"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10" s="29" t="str">
        <f t="shared" si="78"/>
        <v>Доведение размера средней заработной платы до уровня средней заработной платы в регионе</v>
      </c>
      <c r="F310" s="29" t="str">
        <f t="shared" si="78"/>
        <v xml:space="preserve">*-За 4 месяца 2019 г. заработная плата составила 31 681,18 руб.,т.е. 95,52 % от прогнозной среднемесячной зарплаты по ПСЭР области - 33 167,00 руб. </v>
      </c>
      <c r="G310" s="29" t="str">
        <f t="shared" si="78"/>
        <v>2019 г.</v>
      </c>
      <c r="H310" s="29" t="str">
        <f t="shared" si="76"/>
        <v>2019 г.</v>
      </c>
      <c r="I310" s="30" t="str">
        <f>I309</f>
        <v>4 месяца 2019 г.</v>
      </c>
      <c r="J310" s="40"/>
      <c r="K310" s="40"/>
      <c r="L310" s="40"/>
      <c r="M310" s="40"/>
      <c r="N310" s="40"/>
      <c r="O310" s="40"/>
      <c r="P310" s="40"/>
      <c r="Q310" s="40"/>
      <c r="R310" s="31">
        <f t="shared" si="75"/>
        <v>808</v>
      </c>
      <c r="S310" s="31" t="str">
        <f t="shared" si="75"/>
        <v>08.</v>
      </c>
      <c r="T310" s="31" t="str">
        <f t="shared" si="75"/>
        <v>01.</v>
      </c>
      <c r="U310" s="40" t="s">
        <v>520</v>
      </c>
      <c r="V310" s="40">
        <v>119</v>
      </c>
      <c r="W310" s="41">
        <v>1.7</v>
      </c>
      <c r="X310" s="32">
        <f t="shared" si="68"/>
        <v>1.7</v>
      </c>
      <c r="Y310" s="32">
        <f t="shared" si="69"/>
        <v>0</v>
      </c>
      <c r="Z310" s="41">
        <v>0</v>
      </c>
      <c r="AA310" s="32">
        <f t="shared" si="70"/>
        <v>0</v>
      </c>
      <c r="AB310" s="41">
        <f t="shared" si="71"/>
        <v>0</v>
      </c>
      <c r="AC310" s="40" t="str">
        <f t="shared" si="77"/>
        <v>х</v>
      </c>
    </row>
    <row r="311" spans="1:30" s="15" customFormat="1" ht="88.5" customHeight="1">
      <c r="A311" s="3" t="s">
        <v>595</v>
      </c>
      <c r="B311" s="29" t="str">
        <f t="shared" si="78"/>
        <v>Указ Президента Российской Федерации от 07 мая 2012 года № 597 «О мероприятиях по реализации государственной социальной политики»</v>
      </c>
      <c r="C311" s="29" t="str">
        <f t="shared" si="78"/>
        <v>Отношение средней заработной платы работников учреждений культуры к средней заработной плате в регионе</v>
      </c>
      <c r="D311"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11" s="29" t="str">
        <f t="shared" si="78"/>
        <v>Доведение размера средней заработной платы до уровня средней заработной платы в регионе</v>
      </c>
      <c r="F311" s="29" t="str">
        <f t="shared" si="78"/>
        <v xml:space="preserve">*-За 4 месяца 2019 г. заработная плата составила 31 681,18 руб.,т.е. 95,52 % от прогнозной среднемесячной зарплаты по ПСЭР области - 33 167,00 руб. </v>
      </c>
      <c r="G311" s="29" t="str">
        <f t="shared" si="78"/>
        <v>2019 г.</v>
      </c>
      <c r="H311" s="29" t="str">
        <f t="shared" si="76"/>
        <v>2019 г.</v>
      </c>
      <c r="I311" s="30" t="str">
        <f>I310</f>
        <v>4 месяца 2019 г.</v>
      </c>
      <c r="J311" s="40"/>
      <c r="K311" s="40"/>
      <c r="L311" s="40"/>
      <c r="M311" s="40"/>
      <c r="N311" s="40"/>
      <c r="O311" s="40"/>
      <c r="P311" s="40"/>
      <c r="Q311" s="40"/>
      <c r="R311" s="31">
        <f t="shared" si="75"/>
        <v>808</v>
      </c>
      <c r="S311" s="31" t="str">
        <f t="shared" si="75"/>
        <v>08.</v>
      </c>
      <c r="T311" s="31" t="str">
        <f t="shared" si="75"/>
        <v>01.</v>
      </c>
      <c r="U311" s="40" t="s">
        <v>521</v>
      </c>
      <c r="V311" s="40">
        <v>111</v>
      </c>
      <c r="W311" s="41">
        <v>6.7</v>
      </c>
      <c r="X311" s="32">
        <f t="shared" si="68"/>
        <v>6.7</v>
      </c>
      <c r="Y311" s="32">
        <f t="shared" si="69"/>
        <v>0</v>
      </c>
      <c r="Z311" s="41">
        <v>0</v>
      </c>
      <c r="AA311" s="32">
        <f t="shared" si="70"/>
        <v>0</v>
      </c>
      <c r="AB311" s="41">
        <f t="shared" si="71"/>
        <v>0</v>
      </c>
      <c r="AC311" s="40" t="str">
        <f t="shared" si="77"/>
        <v>х</v>
      </c>
    </row>
    <row r="312" spans="1:30" s="15" customFormat="1" ht="88.5" customHeight="1">
      <c r="A312" s="3" t="s">
        <v>596</v>
      </c>
      <c r="B312" s="29" t="str">
        <f t="shared" si="78"/>
        <v>Указ Президента Российской Федерации от 07 мая 2012 года № 597 «О мероприятиях по реализации государственной социальной политики»</v>
      </c>
      <c r="C312" s="29" t="str">
        <f t="shared" si="78"/>
        <v>Отношение средней заработной платы работников учреждений культуры к средней заработной плате в регионе</v>
      </c>
      <c r="D312"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12" s="29" t="str">
        <f t="shared" si="78"/>
        <v>Доведение размера средней заработной платы до уровня средней заработной платы в регионе</v>
      </c>
      <c r="F312" s="29" t="str">
        <f t="shared" si="78"/>
        <v xml:space="preserve">*-За 4 месяца 2019 г. заработная плата составила 31 681,18 руб.,т.е. 95,52 % от прогнозной среднемесячной зарплаты по ПСЭР области - 33 167,00 руб. </v>
      </c>
      <c r="G312" s="29" t="str">
        <f t="shared" si="78"/>
        <v>2019 г.</v>
      </c>
      <c r="H312" s="29" t="str">
        <f t="shared" si="76"/>
        <v>2019 г.</v>
      </c>
      <c r="I312" s="30" t="str">
        <f>I311</f>
        <v>4 месяца 2019 г.</v>
      </c>
      <c r="J312" s="40"/>
      <c r="K312" s="40"/>
      <c r="L312" s="40"/>
      <c r="M312" s="40"/>
      <c r="N312" s="40"/>
      <c r="O312" s="40"/>
      <c r="P312" s="40"/>
      <c r="Q312" s="40"/>
      <c r="R312" s="31">
        <f t="shared" si="75"/>
        <v>808</v>
      </c>
      <c r="S312" s="31" t="str">
        <f t="shared" si="75"/>
        <v>08.</v>
      </c>
      <c r="T312" s="31" t="str">
        <f t="shared" si="75"/>
        <v>01.</v>
      </c>
      <c r="U312" s="40" t="s">
        <v>521</v>
      </c>
      <c r="V312" s="40">
        <v>119</v>
      </c>
      <c r="W312" s="41">
        <v>1.5</v>
      </c>
      <c r="X312" s="32">
        <f t="shared" si="68"/>
        <v>1.5</v>
      </c>
      <c r="Y312" s="32">
        <f t="shared" si="69"/>
        <v>0</v>
      </c>
      <c r="Z312" s="41">
        <v>0</v>
      </c>
      <c r="AA312" s="32">
        <f t="shared" si="70"/>
        <v>0</v>
      </c>
      <c r="AB312" s="41">
        <f t="shared" si="71"/>
        <v>0</v>
      </c>
      <c r="AC312" s="40" t="str">
        <f t="shared" si="77"/>
        <v>х</v>
      </c>
    </row>
    <row r="313" spans="1:30" s="15" customFormat="1" ht="88.5" customHeight="1">
      <c r="A313" s="3" t="s">
        <v>597</v>
      </c>
      <c r="B313" s="29" t="s">
        <v>11</v>
      </c>
      <c r="C313" s="29" t="s">
        <v>39</v>
      </c>
      <c r="D313" s="29" t="s">
        <v>15</v>
      </c>
      <c r="E313" s="29" t="s">
        <v>13</v>
      </c>
      <c r="F313" s="29" t="str">
        <f>F302</f>
        <v xml:space="preserve">*-За 4 месяца 2019 г. заработная плата составила 31 681,18 руб.,т.е. 95,52 % от прогнозной среднемесячной зарплаты по ПСЭР области - 33 167,00 руб. </v>
      </c>
      <c r="G313" s="30" t="str">
        <f>G302</f>
        <v>2019 г.</v>
      </c>
      <c r="H313" s="30" t="str">
        <f t="shared" si="61"/>
        <v>2019 г.</v>
      </c>
      <c r="I313" s="30" t="str">
        <f>I302</f>
        <v>4 месяца 2019 г.</v>
      </c>
      <c r="J313" s="40"/>
      <c r="K313" s="40"/>
      <c r="L313" s="40"/>
      <c r="M313" s="40"/>
      <c r="N313" s="40"/>
      <c r="O313" s="40"/>
      <c r="P313" s="40"/>
      <c r="Q313" s="40"/>
      <c r="R313" s="31">
        <f>R302</f>
        <v>808</v>
      </c>
      <c r="S313" s="31" t="s">
        <v>196</v>
      </c>
      <c r="T313" s="31" t="s">
        <v>197</v>
      </c>
      <c r="U313" s="40" t="s">
        <v>439</v>
      </c>
      <c r="V313" s="40">
        <v>111</v>
      </c>
      <c r="W313" s="41">
        <v>1274.2</v>
      </c>
      <c r="X313" s="32">
        <f t="shared" si="68"/>
        <v>1274.2</v>
      </c>
      <c r="Y313" s="32">
        <f t="shared" si="69"/>
        <v>0</v>
      </c>
      <c r="Z313" s="41">
        <v>0</v>
      </c>
      <c r="AA313" s="32">
        <f t="shared" si="70"/>
        <v>0</v>
      </c>
      <c r="AB313" s="41">
        <f t="shared" si="71"/>
        <v>0</v>
      </c>
      <c r="AC313" s="40" t="str">
        <f>AC306</f>
        <v>х</v>
      </c>
    </row>
    <row r="314" spans="1:30" s="15" customFormat="1" ht="88.5" customHeight="1">
      <c r="A314" s="3" t="s">
        <v>598</v>
      </c>
      <c r="B314" s="29" t="s">
        <v>11</v>
      </c>
      <c r="C314" s="29" t="s">
        <v>39</v>
      </c>
      <c r="D314" s="29" t="s">
        <v>15</v>
      </c>
      <c r="E314" s="29" t="s">
        <v>13</v>
      </c>
      <c r="F314" s="29" t="str">
        <f>F313</f>
        <v xml:space="preserve">*-За 4 месяца 2019 г. заработная плата составила 31 681,18 руб.,т.е. 95,52 % от прогнозной среднемесячной зарплаты по ПСЭР области - 33 167,00 руб. </v>
      </c>
      <c r="G314" s="30" t="str">
        <f>G313</f>
        <v>2019 г.</v>
      </c>
      <c r="H314" s="30" t="str">
        <f t="shared" si="61"/>
        <v>2019 г.</v>
      </c>
      <c r="I314" s="30" t="str">
        <f t="shared" ref="I314:I318" si="79">I313</f>
        <v>4 месяца 2019 г.</v>
      </c>
      <c r="J314" s="40"/>
      <c r="K314" s="40"/>
      <c r="L314" s="40"/>
      <c r="M314" s="40"/>
      <c r="N314" s="40"/>
      <c r="O314" s="40"/>
      <c r="P314" s="40"/>
      <c r="Q314" s="40"/>
      <c r="R314" s="31">
        <f>R313</f>
        <v>808</v>
      </c>
      <c r="S314" s="31" t="s">
        <v>196</v>
      </c>
      <c r="T314" s="31" t="s">
        <v>197</v>
      </c>
      <c r="U314" s="40" t="s">
        <v>439</v>
      </c>
      <c r="V314" s="40">
        <v>119</v>
      </c>
      <c r="W314" s="41">
        <v>26.792999999999999</v>
      </c>
      <c r="X314" s="32">
        <f t="shared" si="68"/>
        <v>26.792999999999999</v>
      </c>
      <c r="Y314" s="32">
        <f t="shared" si="69"/>
        <v>0</v>
      </c>
      <c r="Z314" s="41">
        <v>0</v>
      </c>
      <c r="AA314" s="32">
        <f t="shared" si="70"/>
        <v>0</v>
      </c>
      <c r="AB314" s="41">
        <f t="shared" si="71"/>
        <v>0</v>
      </c>
      <c r="AC314" s="40" t="str">
        <f>AC313</f>
        <v>х</v>
      </c>
    </row>
    <row r="315" spans="1:30" s="15" customFormat="1" ht="88.5" customHeight="1">
      <c r="A315" s="3" t="s">
        <v>599</v>
      </c>
      <c r="B315" s="29" t="s">
        <v>11</v>
      </c>
      <c r="C315" s="29" t="s">
        <v>39</v>
      </c>
      <c r="D315" s="29" t="s">
        <v>15</v>
      </c>
      <c r="E315" s="29" t="s">
        <v>13</v>
      </c>
      <c r="F315" s="29" t="str">
        <f t="shared" ref="F315:G318" si="80">F314</f>
        <v xml:space="preserve">*-За 4 месяца 2019 г. заработная плата составила 31 681,18 руб.,т.е. 95,52 % от прогнозной среднемесячной зарплаты по ПСЭР области - 33 167,00 руб. </v>
      </c>
      <c r="G315" s="30" t="str">
        <f t="shared" si="80"/>
        <v>2019 г.</v>
      </c>
      <c r="H315" s="30" t="str">
        <f t="shared" si="61"/>
        <v>2019 г.</v>
      </c>
      <c r="I315" s="30" t="str">
        <f t="shared" si="79"/>
        <v>4 месяца 2019 г.</v>
      </c>
      <c r="J315" s="40"/>
      <c r="K315" s="40"/>
      <c r="L315" s="40"/>
      <c r="M315" s="40"/>
      <c r="N315" s="40"/>
      <c r="O315" s="40"/>
      <c r="P315" s="40"/>
      <c r="Q315" s="40"/>
      <c r="R315" s="31">
        <f>R314</f>
        <v>808</v>
      </c>
      <c r="S315" s="31" t="s">
        <v>196</v>
      </c>
      <c r="T315" s="31" t="s">
        <v>197</v>
      </c>
      <c r="U315" s="40" t="s">
        <v>440</v>
      </c>
      <c r="V315" s="40">
        <v>111</v>
      </c>
      <c r="W315" s="41">
        <v>179.5</v>
      </c>
      <c r="X315" s="32">
        <f t="shared" si="68"/>
        <v>179.5</v>
      </c>
      <c r="Y315" s="32">
        <f t="shared" si="69"/>
        <v>0</v>
      </c>
      <c r="Z315" s="41">
        <v>0</v>
      </c>
      <c r="AA315" s="32">
        <f t="shared" si="70"/>
        <v>0</v>
      </c>
      <c r="AB315" s="41">
        <f t="shared" si="71"/>
        <v>0</v>
      </c>
      <c r="AC315" s="40" t="str">
        <f>AC314</f>
        <v>х</v>
      </c>
    </row>
    <row r="316" spans="1:30" s="15" customFormat="1" ht="88.5" customHeight="1">
      <c r="A316" s="3" t="s">
        <v>600</v>
      </c>
      <c r="B316" s="29" t="s">
        <v>11</v>
      </c>
      <c r="C316" s="29" t="s">
        <v>39</v>
      </c>
      <c r="D316" s="29" t="s">
        <v>15</v>
      </c>
      <c r="E316" s="29" t="s">
        <v>13</v>
      </c>
      <c r="F316" s="29" t="str">
        <f t="shared" si="80"/>
        <v xml:space="preserve">*-За 4 месяца 2019 г. заработная плата составила 31 681,18 руб.,т.е. 95,52 % от прогнозной среднемесячной зарплаты по ПСЭР области - 33 167,00 руб. </v>
      </c>
      <c r="G316" s="30" t="str">
        <f t="shared" si="80"/>
        <v>2019 г.</v>
      </c>
      <c r="H316" s="30" t="str">
        <f t="shared" si="61"/>
        <v>2019 г.</v>
      </c>
      <c r="I316" s="30" t="str">
        <f t="shared" si="79"/>
        <v>4 месяца 2019 г.</v>
      </c>
      <c r="J316" s="40"/>
      <c r="K316" s="40"/>
      <c r="L316" s="40"/>
      <c r="M316" s="40"/>
      <c r="N316" s="40"/>
      <c r="O316" s="40"/>
      <c r="P316" s="40"/>
      <c r="Q316" s="40"/>
      <c r="R316" s="31">
        <f>R315</f>
        <v>808</v>
      </c>
      <c r="S316" s="31" t="s">
        <v>196</v>
      </c>
      <c r="T316" s="31" t="s">
        <v>197</v>
      </c>
      <c r="U316" s="40" t="str">
        <f>U315</f>
        <v>02301S1650.</v>
      </c>
      <c r="V316" s="40">
        <v>119</v>
      </c>
      <c r="W316" s="41">
        <v>54.15</v>
      </c>
      <c r="X316" s="32">
        <f t="shared" si="68"/>
        <v>54.15</v>
      </c>
      <c r="Y316" s="32">
        <f t="shared" si="69"/>
        <v>0</v>
      </c>
      <c r="Z316" s="41">
        <v>0</v>
      </c>
      <c r="AA316" s="32">
        <f t="shared" si="70"/>
        <v>0</v>
      </c>
      <c r="AB316" s="41">
        <f t="shared" si="71"/>
        <v>0</v>
      </c>
      <c r="AC316" s="40" t="str">
        <f t="shared" si="77"/>
        <v>х</v>
      </c>
    </row>
    <row r="317" spans="1:30" s="15" customFormat="1" ht="88.5" customHeight="1">
      <c r="A317" s="3" t="s">
        <v>601</v>
      </c>
      <c r="B317" s="29" t="s">
        <v>11</v>
      </c>
      <c r="C317" s="29" t="s">
        <v>39</v>
      </c>
      <c r="D317" s="29" t="s">
        <v>15</v>
      </c>
      <c r="E317" s="29" t="s">
        <v>13</v>
      </c>
      <c r="F317" s="29" t="str">
        <f t="shared" si="80"/>
        <v xml:space="preserve">*-За 4 месяца 2019 г. заработная плата составила 31 681,18 руб.,т.е. 95,52 % от прогнозной среднемесячной зарплаты по ПСЭР области - 33 167,00 руб. </v>
      </c>
      <c r="G317" s="30" t="str">
        <f t="shared" si="80"/>
        <v>2019 г.</v>
      </c>
      <c r="H317" s="30" t="str">
        <f t="shared" si="61"/>
        <v>2019 г.</v>
      </c>
      <c r="I317" s="30" t="str">
        <f t="shared" si="79"/>
        <v>4 месяца 2019 г.</v>
      </c>
      <c r="J317" s="40"/>
      <c r="K317" s="40"/>
      <c r="L317" s="40"/>
      <c r="M317" s="40"/>
      <c r="N317" s="40"/>
      <c r="O317" s="40"/>
      <c r="P317" s="40"/>
      <c r="Q317" s="40"/>
      <c r="R317" s="31">
        <f>R316</f>
        <v>808</v>
      </c>
      <c r="S317" s="31" t="s">
        <v>196</v>
      </c>
      <c r="T317" s="31" t="s">
        <v>197</v>
      </c>
      <c r="U317" s="40" t="s">
        <v>441</v>
      </c>
      <c r="V317" s="40">
        <v>111</v>
      </c>
      <c r="W317" s="41">
        <v>328.8</v>
      </c>
      <c r="X317" s="32">
        <f t="shared" si="68"/>
        <v>328.8</v>
      </c>
      <c r="Y317" s="32">
        <f t="shared" si="69"/>
        <v>0</v>
      </c>
      <c r="Z317" s="41">
        <v>0</v>
      </c>
      <c r="AA317" s="32">
        <f t="shared" si="70"/>
        <v>0</v>
      </c>
      <c r="AB317" s="41">
        <f t="shared" si="71"/>
        <v>0</v>
      </c>
      <c r="AC317" s="40" t="str">
        <f t="shared" si="77"/>
        <v>х</v>
      </c>
    </row>
    <row r="318" spans="1:30" s="15" customFormat="1" ht="88.5" customHeight="1">
      <c r="A318" s="3" t="s">
        <v>602</v>
      </c>
      <c r="B318" s="29" t="s">
        <v>11</v>
      </c>
      <c r="C318" s="29" t="s">
        <v>39</v>
      </c>
      <c r="D318" s="29" t="s">
        <v>15</v>
      </c>
      <c r="E318" s="29" t="s">
        <v>13</v>
      </c>
      <c r="F318" s="29" t="str">
        <f t="shared" si="80"/>
        <v xml:space="preserve">*-За 4 месяца 2019 г. заработная плата составила 31 681,18 руб.,т.е. 95,52 % от прогнозной среднемесячной зарплаты по ПСЭР области - 33 167,00 руб. </v>
      </c>
      <c r="G318" s="30" t="str">
        <f t="shared" si="80"/>
        <v>2019 г.</v>
      </c>
      <c r="H318" s="30" t="str">
        <f t="shared" si="61"/>
        <v>2019 г.</v>
      </c>
      <c r="I318" s="30" t="str">
        <f t="shared" si="79"/>
        <v>4 месяца 2019 г.</v>
      </c>
      <c r="J318" s="40"/>
      <c r="K318" s="40"/>
      <c r="L318" s="40"/>
      <c r="M318" s="40"/>
      <c r="N318" s="40"/>
      <c r="O318" s="40"/>
      <c r="P318" s="40"/>
      <c r="Q318" s="40"/>
      <c r="R318" s="31">
        <f>R317</f>
        <v>808</v>
      </c>
      <c r="S318" s="31" t="s">
        <v>196</v>
      </c>
      <c r="T318" s="31" t="s">
        <v>197</v>
      </c>
      <c r="U318" s="40" t="str">
        <f>U317</f>
        <v>02304S1650.</v>
      </c>
      <c r="V318" s="40">
        <v>119</v>
      </c>
      <c r="W318" s="41">
        <v>99.25</v>
      </c>
      <c r="X318" s="32">
        <f t="shared" si="68"/>
        <v>99.25</v>
      </c>
      <c r="Y318" s="32">
        <f t="shared" si="69"/>
        <v>0</v>
      </c>
      <c r="Z318" s="41">
        <v>0</v>
      </c>
      <c r="AA318" s="32">
        <f t="shared" si="70"/>
        <v>0</v>
      </c>
      <c r="AB318" s="41">
        <f t="shared" si="71"/>
        <v>0</v>
      </c>
      <c r="AC318" s="40" t="str">
        <f t="shared" si="77"/>
        <v>х</v>
      </c>
    </row>
    <row r="319" spans="1:30" s="15" customFormat="1" ht="88.5" customHeight="1">
      <c r="A319" s="3" t="s">
        <v>603</v>
      </c>
      <c r="B319" s="29" t="s">
        <v>11</v>
      </c>
      <c r="C319" s="29" t="s">
        <v>39</v>
      </c>
      <c r="D319" s="29" t="s">
        <v>15</v>
      </c>
      <c r="E319" s="29" t="s">
        <v>13</v>
      </c>
      <c r="F319" s="29" t="s">
        <v>700</v>
      </c>
      <c r="G319" s="30" t="s">
        <v>428</v>
      </c>
      <c r="H319" s="30" t="str">
        <f t="shared" si="61"/>
        <v>2019 г.</v>
      </c>
      <c r="I319" s="30" t="s">
        <v>701</v>
      </c>
      <c r="J319" s="31"/>
      <c r="K319" s="31"/>
      <c r="L319" s="31"/>
      <c r="M319" s="31"/>
      <c r="N319" s="31"/>
      <c r="O319" s="31"/>
      <c r="P319" s="31"/>
      <c r="Q319" s="31"/>
      <c r="R319" s="31">
        <v>808</v>
      </c>
      <c r="S319" s="31" t="s">
        <v>196</v>
      </c>
      <c r="T319" s="31" t="s">
        <v>197</v>
      </c>
      <c r="U319" s="31" t="s">
        <v>429</v>
      </c>
      <c r="V319" s="31">
        <v>111</v>
      </c>
      <c r="W319" s="32">
        <v>17593.313999999998</v>
      </c>
      <c r="X319" s="32">
        <f>W319</f>
        <v>17593.313999999998</v>
      </c>
      <c r="Y319" s="32">
        <f>SUM(W319-X319)</f>
        <v>0</v>
      </c>
      <c r="Z319" s="32">
        <f>3800.392+2.827</f>
        <v>3803.2190000000001</v>
      </c>
      <c r="AA319" s="32">
        <f>Z319</f>
        <v>3803.2190000000001</v>
      </c>
      <c r="AB319" s="33">
        <f>Z319-AA319</f>
        <v>0</v>
      </c>
      <c r="AC319" s="30" t="s">
        <v>199</v>
      </c>
      <c r="AD319" s="44"/>
    </row>
    <row r="320" spans="1:30" s="15" customFormat="1" ht="88.5" customHeight="1">
      <c r="A320" s="3" t="s">
        <v>604</v>
      </c>
      <c r="B320" s="29" t="s">
        <v>11</v>
      </c>
      <c r="C320" s="29" t="s">
        <v>39</v>
      </c>
      <c r="D320" s="29" t="s">
        <v>15</v>
      </c>
      <c r="E320" s="29" t="s">
        <v>13</v>
      </c>
      <c r="F320" s="29" t="str">
        <f>F319</f>
        <v xml:space="preserve">*-За 5 месяцев 2019 г. заработная плата составила 31 972,74 руб.,т.е. 96,4 % от прогнозной среднемесячной зарплаты по ПСЭР области -  33 167,00 руб. </v>
      </c>
      <c r="G320" s="30" t="str">
        <f>G319</f>
        <v>2019 г.</v>
      </c>
      <c r="H320" s="30" t="str">
        <f t="shared" ref="H320:H378" si="81">G320</f>
        <v>2019 г.</v>
      </c>
      <c r="I320" s="30" t="str">
        <f>I319</f>
        <v>5 месяцев 2019 г.</v>
      </c>
      <c r="J320" s="31"/>
      <c r="K320" s="31"/>
      <c r="L320" s="31"/>
      <c r="M320" s="31"/>
      <c r="N320" s="31"/>
      <c r="O320" s="31"/>
      <c r="P320" s="31"/>
      <c r="Q320" s="31"/>
      <c r="R320" s="31">
        <v>808</v>
      </c>
      <c r="S320" s="31" t="s">
        <v>196</v>
      </c>
      <c r="T320" s="31" t="s">
        <v>197</v>
      </c>
      <c r="U320" s="31" t="s">
        <v>429</v>
      </c>
      <c r="V320" s="31">
        <v>119</v>
      </c>
      <c r="W320" s="32">
        <v>5495.893</v>
      </c>
      <c r="X320" s="32">
        <f t="shared" ref="X320:X354" si="82">W320</f>
        <v>5495.893</v>
      </c>
      <c r="Y320" s="32">
        <f t="shared" ref="Y320:Y354" si="83">SUM(W320-X320)</f>
        <v>0</v>
      </c>
      <c r="Z320" s="32">
        <v>1184.3219999999999</v>
      </c>
      <c r="AA320" s="32">
        <f t="shared" ref="AA320:AA354" si="84">Z320</f>
        <v>1184.3219999999999</v>
      </c>
      <c r="AB320" s="33">
        <f t="shared" ref="AB320:AB354" si="85">Z320-AA320</f>
        <v>0</v>
      </c>
      <c r="AC320" s="30" t="str">
        <f>AC319</f>
        <v>х</v>
      </c>
      <c r="AD320" s="44"/>
    </row>
    <row r="321" spans="1:30" s="15" customFormat="1" ht="88.5" customHeight="1">
      <c r="A321" s="3" t="s">
        <v>664</v>
      </c>
      <c r="B321" s="29" t="s">
        <v>11</v>
      </c>
      <c r="C321" s="29" t="s">
        <v>39</v>
      </c>
      <c r="D321" s="29" t="s">
        <v>15</v>
      </c>
      <c r="E321" s="29" t="s">
        <v>13</v>
      </c>
      <c r="F321" s="29" t="str">
        <f t="shared" ref="F321:G336" si="86">F320</f>
        <v xml:space="preserve">*-За 5 месяцев 2019 г. заработная плата составила 31 972,74 руб.,т.е. 96,4 % от прогнозной среднемесячной зарплаты по ПСЭР области -  33 167,00 руб. </v>
      </c>
      <c r="G321" s="30" t="str">
        <f t="shared" si="86"/>
        <v>2019 г.</v>
      </c>
      <c r="H321" s="30" t="str">
        <f t="shared" si="81"/>
        <v>2019 г.</v>
      </c>
      <c r="I321" s="30" t="str">
        <f>I320</f>
        <v>5 месяцев 2019 г.</v>
      </c>
      <c r="J321" s="31"/>
      <c r="K321" s="31"/>
      <c r="L321" s="31"/>
      <c r="M321" s="31"/>
      <c r="N321" s="31"/>
      <c r="O321" s="31"/>
      <c r="P321" s="31"/>
      <c r="Q321" s="31"/>
      <c r="R321" s="31">
        <v>808</v>
      </c>
      <c r="S321" s="31" t="s">
        <v>196</v>
      </c>
      <c r="T321" s="31" t="s">
        <v>197</v>
      </c>
      <c r="U321" s="31" t="s">
        <v>430</v>
      </c>
      <c r="V321" s="31">
        <v>111</v>
      </c>
      <c r="W321" s="32">
        <v>11720.999</v>
      </c>
      <c r="X321" s="32">
        <f t="shared" si="82"/>
        <v>11720.999</v>
      </c>
      <c r="Y321" s="32">
        <f t="shared" si="83"/>
        <v>0</v>
      </c>
      <c r="Z321" s="32">
        <f>11605.573+18.086</f>
        <v>11623.659</v>
      </c>
      <c r="AA321" s="32">
        <f t="shared" si="84"/>
        <v>11623.659</v>
      </c>
      <c r="AB321" s="33">
        <f t="shared" si="85"/>
        <v>0</v>
      </c>
      <c r="AC321" s="30" t="str">
        <f t="shared" ref="AC321:AC333" si="87">AC320</f>
        <v>х</v>
      </c>
      <c r="AD321" s="44"/>
    </row>
    <row r="322" spans="1:30" s="15" customFormat="1" ht="88.5" customHeight="1">
      <c r="A322" s="3" t="s">
        <v>665</v>
      </c>
      <c r="B322" s="29" t="s">
        <v>11</v>
      </c>
      <c r="C322" s="29" t="s">
        <v>39</v>
      </c>
      <c r="D322" s="29" t="s">
        <v>15</v>
      </c>
      <c r="E322" s="29" t="s">
        <v>13</v>
      </c>
      <c r="F322" s="29" t="str">
        <f t="shared" si="86"/>
        <v xml:space="preserve">*-За 5 месяцев 2019 г. заработная плата составила 31 972,74 руб.,т.е. 96,4 % от прогнозной среднемесячной зарплаты по ПСЭР области -  33 167,00 руб. </v>
      </c>
      <c r="G322" s="30" t="str">
        <f t="shared" si="86"/>
        <v>2019 г.</v>
      </c>
      <c r="H322" s="30" t="str">
        <f t="shared" si="81"/>
        <v>2019 г.</v>
      </c>
      <c r="I322" s="30" t="str">
        <f t="shared" ref="I322:I343" si="88">I321</f>
        <v>5 месяцев 2019 г.</v>
      </c>
      <c r="J322" s="31"/>
      <c r="K322" s="31"/>
      <c r="L322" s="31"/>
      <c r="M322" s="31"/>
      <c r="N322" s="31"/>
      <c r="O322" s="31"/>
      <c r="P322" s="31"/>
      <c r="Q322" s="31"/>
      <c r="R322" s="31">
        <v>808</v>
      </c>
      <c r="S322" s="31" t="s">
        <v>196</v>
      </c>
      <c r="T322" s="31" t="s">
        <v>197</v>
      </c>
      <c r="U322" s="31" t="s">
        <v>430</v>
      </c>
      <c r="V322" s="31">
        <v>119</v>
      </c>
      <c r="W322" s="32">
        <v>3537.5740000000001</v>
      </c>
      <c r="X322" s="32">
        <f t="shared" si="82"/>
        <v>3537.5740000000001</v>
      </c>
      <c r="Y322" s="32">
        <f t="shared" si="83"/>
        <v>0</v>
      </c>
      <c r="Z322" s="32">
        <v>3076.5949999999998</v>
      </c>
      <c r="AA322" s="32">
        <f t="shared" si="84"/>
        <v>3076.5949999999998</v>
      </c>
      <c r="AB322" s="33">
        <f t="shared" si="85"/>
        <v>0</v>
      </c>
      <c r="AC322" s="30" t="str">
        <f t="shared" si="87"/>
        <v>х</v>
      </c>
      <c r="AD322" s="44"/>
    </row>
    <row r="323" spans="1:30" s="15" customFormat="1" ht="88.5" customHeight="1">
      <c r="A323" s="3" t="s">
        <v>666</v>
      </c>
      <c r="B323" s="29" t="s">
        <v>11</v>
      </c>
      <c r="C323" s="29" t="s">
        <v>39</v>
      </c>
      <c r="D323" s="29" t="s">
        <v>15</v>
      </c>
      <c r="E323" s="29" t="s">
        <v>13</v>
      </c>
      <c r="F323" s="29" t="str">
        <f t="shared" si="86"/>
        <v xml:space="preserve">*-За 5 месяцев 2019 г. заработная плата составила 31 972,74 руб.,т.е. 96,4 % от прогнозной среднемесячной зарплаты по ПСЭР области -  33 167,00 руб. </v>
      </c>
      <c r="G323" s="30" t="str">
        <f t="shared" si="86"/>
        <v>2019 г.</v>
      </c>
      <c r="H323" s="30" t="str">
        <f t="shared" si="81"/>
        <v>2019 г.</v>
      </c>
      <c r="I323" s="30" t="str">
        <f t="shared" si="88"/>
        <v>5 месяцев 2019 г.</v>
      </c>
      <c r="J323" s="31"/>
      <c r="K323" s="31"/>
      <c r="L323" s="31"/>
      <c r="M323" s="31"/>
      <c r="N323" s="31"/>
      <c r="O323" s="31"/>
      <c r="P323" s="31"/>
      <c r="Q323" s="31"/>
      <c r="R323" s="31">
        <v>808</v>
      </c>
      <c r="S323" s="31" t="s">
        <v>196</v>
      </c>
      <c r="T323" s="31" t="s">
        <v>197</v>
      </c>
      <c r="U323" s="31" t="s">
        <v>431</v>
      </c>
      <c r="V323" s="31">
        <v>111</v>
      </c>
      <c r="W323" s="32">
        <v>8929.6190000000006</v>
      </c>
      <c r="X323" s="32">
        <f t="shared" si="82"/>
        <v>8929.6190000000006</v>
      </c>
      <c r="Y323" s="32">
        <f t="shared" si="83"/>
        <v>0</v>
      </c>
      <c r="Z323" s="32">
        <v>824.93499999999995</v>
      </c>
      <c r="AA323" s="32">
        <f t="shared" si="84"/>
        <v>824.93499999999995</v>
      </c>
      <c r="AB323" s="33">
        <f t="shared" si="85"/>
        <v>0</v>
      </c>
      <c r="AC323" s="30" t="str">
        <f t="shared" si="87"/>
        <v>х</v>
      </c>
      <c r="AD323" s="44"/>
    </row>
    <row r="324" spans="1:30" s="15" customFormat="1" ht="88.5" customHeight="1">
      <c r="A324" s="3" t="s">
        <v>667</v>
      </c>
      <c r="B324" s="29" t="s">
        <v>11</v>
      </c>
      <c r="C324" s="29" t="s">
        <v>39</v>
      </c>
      <c r="D324" s="29" t="s">
        <v>15</v>
      </c>
      <c r="E324" s="29" t="s">
        <v>13</v>
      </c>
      <c r="F324" s="29" t="str">
        <f t="shared" si="86"/>
        <v xml:space="preserve">*-За 5 месяцев 2019 г. заработная плата составила 31 972,74 руб.,т.е. 96,4 % от прогнозной среднемесячной зарплаты по ПСЭР области -  33 167,00 руб. </v>
      </c>
      <c r="G324" s="30" t="str">
        <f t="shared" si="86"/>
        <v>2019 г.</v>
      </c>
      <c r="H324" s="30" t="str">
        <f t="shared" si="81"/>
        <v>2019 г.</v>
      </c>
      <c r="I324" s="30" t="str">
        <f t="shared" si="88"/>
        <v>5 месяцев 2019 г.</v>
      </c>
      <c r="J324" s="31"/>
      <c r="K324" s="31"/>
      <c r="L324" s="31"/>
      <c r="M324" s="31"/>
      <c r="N324" s="31"/>
      <c r="O324" s="31"/>
      <c r="P324" s="31"/>
      <c r="Q324" s="31"/>
      <c r="R324" s="31">
        <v>808</v>
      </c>
      <c r="S324" s="31" t="s">
        <v>196</v>
      </c>
      <c r="T324" s="31" t="s">
        <v>197</v>
      </c>
      <c r="U324" s="31" t="s">
        <v>431</v>
      </c>
      <c r="V324" s="31">
        <v>119</v>
      </c>
      <c r="W324" s="32">
        <v>2487.8789999999999</v>
      </c>
      <c r="X324" s="32">
        <f t="shared" si="82"/>
        <v>2487.8789999999999</v>
      </c>
      <c r="Y324" s="32">
        <f t="shared" si="83"/>
        <v>0</v>
      </c>
      <c r="Z324" s="32">
        <v>358.36900000000003</v>
      </c>
      <c r="AA324" s="32">
        <f t="shared" si="84"/>
        <v>358.36900000000003</v>
      </c>
      <c r="AB324" s="33">
        <f t="shared" si="85"/>
        <v>0</v>
      </c>
      <c r="AC324" s="30" t="str">
        <f t="shared" si="87"/>
        <v>х</v>
      </c>
      <c r="AD324" s="44"/>
    </row>
    <row r="325" spans="1:30" s="15" customFormat="1" ht="88.5" customHeight="1">
      <c r="A325" s="3" t="s">
        <v>668</v>
      </c>
      <c r="B325" s="29" t="s">
        <v>11</v>
      </c>
      <c r="C325" s="29" t="s">
        <v>39</v>
      </c>
      <c r="D325" s="29" t="s">
        <v>15</v>
      </c>
      <c r="E325" s="29" t="s">
        <v>13</v>
      </c>
      <c r="F325" s="29" t="str">
        <f t="shared" si="86"/>
        <v xml:space="preserve">*-За 5 месяцев 2019 г. заработная плата составила 31 972,74 руб.,т.е. 96,4 % от прогнозной среднемесячной зарплаты по ПСЭР области -  33 167,00 руб. </v>
      </c>
      <c r="G325" s="30" t="str">
        <f t="shared" si="86"/>
        <v>2019 г.</v>
      </c>
      <c r="H325" s="30" t="str">
        <f t="shared" si="81"/>
        <v>2019 г.</v>
      </c>
      <c r="I325" s="30" t="str">
        <f t="shared" si="88"/>
        <v>5 месяцев 2019 г.</v>
      </c>
      <c r="J325" s="31"/>
      <c r="K325" s="31"/>
      <c r="L325" s="31"/>
      <c r="M325" s="31"/>
      <c r="N325" s="31"/>
      <c r="O325" s="31"/>
      <c r="P325" s="31"/>
      <c r="Q325" s="31"/>
      <c r="R325" s="31">
        <v>808</v>
      </c>
      <c r="S325" s="31" t="s">
        <v>196</v>
      </c>
      <c r="T325" s="31" t="s">
        <v>197</v>
      </c>
      <c r="U325" s="31" t="s">
        <v>432</v>
      </c>
      <c r="V325" s="31">
        <v>111</v>
      </c>
      <c r="W325" s="32">
        <v>370.678</v>
      </c>
      <c r="X325" s="32">
        <f t="shared" si="82"/>
        <v>370.678</v>
      </c>
      <c r="Y325" s="32">
        <f t="shared" si="83"/>
        <v>0</v>
      </c>
      <c r="Z325" s="32">
        <v>23.762</v>
      </c>
      <c r="AA325" s="32">
        <f t="shared" si="84"/>
        <v>23.762</v>
      </c>
      <c r="AB325" s="33">
        <f t="shared" si="85"/>
        <v>0</v>
      </c>
      <c r="AC325" s="30" t="str">
        <f t="shared" si="87"/>
        <v>х</v>
      </c>
      <c r="AD325" s="44"/>
    </row>
    <row r="326" spans="1:30" s="15" customFormat="1" ht="88.5" customHeight="1">
      <c r="A326" s="3" t="s">
        <v>669</v>
      </c>
      <c r="B326" s="29" t="s">
        <v>11</v>
      </c>
      <c r="C326" s="29" t="s">
        <v>39</v>
      </c>
      <c r="D326" s="29" t="s">
        <v>15</v>
      </c>
      <c r="E326" s="29" t="s">
        <v>13</v>
      </c>
      <c r="F326" s="29" t="str">
        <f t="shared" si="86"/>
        <v xml:space="preserve">*-За 5 месяцев 2019 г. заработная плата составила 31 972,74 руб.,т.е. 96,4 % от прогнозной среднемесячной зарплаты по ПСЭР области -  33 167,00 руб. </v>
      </c>
      <c r="G326" s="30" t="str">
        <f t="shared" si="86"/>
        <v>2019 г.</v>
      </c>
      <c r="H326" s="30" t="str">
        <f t="shared" si="81"/>
        <v>2019 г.</v>
      </c>
      <c r="I326" s="30" t="str">
        <f t="shared" si="88"/>
        <v>5 месяцев 2019 г.</v>
      </c>
      <c r="J326" s="31"/>
      <c r="K326" s="31"/>
      <c r="L326" s="31"/>
      <c r="M326" s="31"/>
      <c r="N326" s="31"/>
      <c r="O326" s="31"/>
      <c r="P326" s="31"/>
      <c r="Q326" s="31"/>
      <c r="R326" s="31">
        <v>808</v>
      </c>
      <c r="S326" s="31" t="s">
        <v>196</v>
      </c>
      <c r="T326" s="31" t="s">
        <v>197</v>
      </c>
      <c r="U326" s="31" t="s">
        <v>432</v>
      </c>
      <c r="V326" s="31">
        <v>119</v>
      </c>
      <c r="W326" s="32">
        <v>159.667</v>
      </c>
      <c r="X326" s="32">
        <f t="shared" si="82"/>
        <v>159.667</v>
      </c>
      <c r="Y326" s="32">
        <f t="shared" si="83"/>
        <v>0</v>
      </c>
      <c r="Z326" s="32">
        <v>11.48</v>
      </c>
      <c r="AA326" s="32">
        <f t="shared" si="84"/>
        <v>11.48</v>
      </c>
      <c r="AB326" s="33">
        <f t="shared" si="85"/>
        <v>0</v>
      </c>
      <c r="AC326" s="30" t="str">
        <f t="shared" si="87"/>
        <v>х</v>
      </c>
      <c r="AD326" s="44"/>
    </row>
    <row r="327" spans="1:30" s="15" customFormat="1" ht="88.5" customHeight="1">
      <c r="A327" s="3" t="s">
        <v>670</v>
      </c>
      <c r="B327" s="29" t="s">
        <v>11</v>
      </c>
      <c r="C327" s="29" t="s">
        <v>39</v>
      </c>
      <c r="D327" s="29" t="s">
        <v>15</v>
      </c>
      <c r="E327" s="29" t="s">
        <v>13</v>
      </c>
      <c r="F327" s="29" t="str">
        <f t="shared" si="86"/>
        <v xml:space="preserve">*-За 5 месяцев 2019 г. заработная плата составила 31 972,74 руб.,т.е. 96,4 % от прогнозной среднемесячной зарплаты по ПСЭР области -  33 167,00 руб. </v>
      </c>
      <c r="G327" s="30" t="str">
        <f t="shared" si="86"/>
        <v>2019 г.</v>
      </c>
      <c r="H327" s="30" t="str">
        <f t="shared" si="81"/>
        <v>2019 г.</v>
      </c>
      <c r="I327" s="30" t="str">
        <f t="shared" si="88"/>
        <v>5 месяцев 2019 г.</v>
      </c>
      <c r="J327" s="31"/>
      <c r="K327" s="31"/>
      <c r="L327" s="31"/>
      <c r="M327" s="31"/>
      <c r="N327" s="31"/>
      <c r="O327" s="31"/>
      <c r="P327" s="31"/>
      <c r="Q327" s="31"/>
      <c r="R327" s="31">
        <v>808</v>
      </c>
      <c r="S327" s="31" t="s">
        <v>196</v>
      </c>
      <c r="T327" s="31" t="s">
        <v>197</v>
      </c>
      <c r="U327" s="31" t="s">
        <v>433</v>
      </c>
      <c r="V327" s="31">
        <v>111</v>
      </c>
      <c r="W327" s="32">
        <v>1653.9780000000001</v>
      </c>
      <c r="X327" s="32">
        <f t="shared" si="82"/>
        <v>1653.9780000000001</v>
      </c>
      <c r="Y327" s="32">
        <f t="shared" si="83"/>
        <v>0</v>
      </c>
      <c r="Z327" s="32">
        <v>28.646000000000001</v>
      </c>
      <c r="AA327" s="32">
        <f t="shared" si="84"/>
        <v>28.646000000000001</v>
      </c>
      <c r="AB327" s="33">
        <f t="shared" si="85"/>
        <v>0</v>
      </c>
      <c r="AC327" s="30" t="str">
        <f t="shared" si="87"/>
        <v>х</v>
      </c>
      <c r="AD327" s="44"/>
    </row>
    <row r="328" spans="1:30" s="15" customFormat="1" ht="88.5" customHeight="1">
      <c r="A328" s="3" t="s">
        <v>671</v>
      </c>
      <c r="B328" s="29" t="s">
        <v>11</v>
      </c>
      <c r="C328" s="29" t="s">
        <v>39</v>
      </c>
      <c r="D328" s="29" t="s">
        <v>15</v>
      </c>
      <c r="E328" s="29" t="s">
        <v>13</v>
      </c>
      <c r="F328" s="29" t="str">
        <f t="shared" si="86"/>
        <v xml:space="preserve">*-За 5 месяцев 2019 г. заработная плата составила 31 972,74 руб.,т.е. 96,4 % от прогнозной среднемесячной зарплаты по ПСЭР области -  33 167,00 руб. </v>
      </c>
      <c r="G328" s="30" t="str">
        <f t="shared" si="86"/>
        <v>2019 г.</v>
      </c>
      <c r="H328" s="30" t="str">
        <f t="shared" si="81"/>
        <v>2019 г.</v>
      </c>
      <c r="I328" s="30" t="str">
        <f t="shared" si="88"/>
        <v>5 месяцев 2019 г.</v>
      </c>
      <c r="J328" s="31"/>
      <c r="K328" s="31"/>
      <c r="L328" s="31"/>
      <c r="M328" s="31"/>
      <c r="N328" s="31"/>
      <c r="O328" s="31"/>
      <c r="P328" s="31"/>
      <c r="Q328" s="31"/>
      <c r="R328" s="31">
        <v>808</v>
      </c>
      <c r="S328" s="31" t="s">
        <v>196</v>
      </c>
      <c r="T328" s="31" t="s">
        <v>197</v>
      </c>
      <c r="U328" s="31" t="s">
        <v>433</v>
      </c>
      <c r="V328" s="31">
        <v>119</v>
      </c>
      <c r="W328" s="32">
        <v>498.02199999999999</v>
      </c>
      <c r="X328" s="32">
        <f t="shared" si="82"/>
        <v>498.02199999999999</v>
      </c>
      <c r="Y328" s="32">
        <f t="shared" si="83"/>
        <v>0</v>
      </c>
      <c r="Z328" s="32">
        <v>23.716000000000001</v>
      </c>
      <c r="AA328" s="32">
        <f t="shared" si="84"/>
        <v>23.716000000000001</v>
      </c>
      <c r="AB328" s="33">
        <f t="shared" si="85"/>
        <v>0</v>
      </c>
      <c r="AC328" s="30" t="str">
        <f t="shared" si="87"/>
        <v>х</v>
      </c>
      <c r="AD328" s="44"/>
    </row>
    <row r="329" spans="1:30" s="15" customFormat="1" ht="88.5" customHeight="1">
      <c r="A329" s="3" t="s">
        <v>672</v>
      </c>
      <c r="B329" s="29" t="s">
        <v>11</v>
      </c>
      <c r="C329" s="29" t="s">
        <v>39</v>
      </c>
      <c r="D329" s="29" t="s">
        <v>15</v>
      </c>
      <c r="E329" s="29" t="s">
        <v>13</v>
      </c>
      <c r="F329" s="29" t="str">
        <f t="shared" si="86"/>
        <v xml:space="preserve">*-За 5 месяцев 2019 г. заработная плата составила 31 972,74 руб.,т.е. 96,4 % от прогнозной среднемесячной зарплаты по ПСЭР области -  33 167,00 руб. </v>
      </c>
      <c r="G329" s="30" t="str">
        <f t="shared" si="86"/>
        <v>2019 г.</v>
      </c>
      <c r="H329" s="30" t="str">
        <f t="shared" si="81"/>
        <v>2019 г.</v>
      </c>
      <c r="I329" s="30" t="str">
        <f t="shared" si="88"/>
        <v>5 месяцев 2019 г.</v>
      </c>
      <c r="J329" s="31"/>
      <c r="K329" s="31"/>
      <c r="L329" s="31"/>
      <c r="M329" s="31"/>
      <c r="N329" s="31"/>
      <c r="O329" s="31"/>
      <c r="P329" s="31"/>
      <c r="Q329" s="31"/>
      <c r="R329" s="31">
        <v>808</v>
      </c>
      <c r="S329" s="31" t="s">
        <v>196</v>
      </c>
      <c r="T329" s="31" t="s">
        <v>197</v>
      </c>
      <c r="U329" s="31" t="s">
        <v>434</v>
      </c>
      <c r="V329" s="31">
        <v>111</v>
      </c>
      <c r="W329" s="32">
        <v>15418.96</v>
      </c>
      <c r="X329" s="32">
        <f t="shared" si="82"/>
        <v>15418.96</v>
      </c>
      <c r="Y329" s="32">
        <f t="shared" si="83"/>
        <v>0</v>
      </c>
      <c r="Z329" s="32">
        <v>236.73</v>
      </c>
      <c r="AA329" s="32">
        <f t="shared" si="84"/>
        <v>236.73</v>
      </c>
      <c r="AB329" s="33">
        <f t="shared" si="85"/>
        <v>0</v>
      </c>
      <c r="AC329" s="30" t="str">
        <f t="shared" si="87"/>
        <v>х</v>
      </c>
      <c r="AD329" s="44"/>
    </row>
    <row r="330" spans="1:30" s="15" customFormat="1" ht="88.5" customHeight="1">
      <c r="A330" s="3" t="s">
        <v>673</v>
      </c>
      <c r="B330" s="29" t="s">
        <v>11</v>
      </c>
      <c r="C330" s="29" t="s">
        <v>39</v>
      </c>
      <c r="D330" s="29" t="s">
        <v>15</v>
      </c>
      <c r="E330" s="29" t="s">
        <v>13</v>
      </c>
      <c r="F330" s="29" t="str">
        <f t="shared" si="86"/>
        <v xml:space="preserve">*-За 5 месяцев 2019 г. заработная плата составила 31 972,74 руб.,т.е. 96,4 % от прогнозной среднемесячной зарплаты по ПСЭР области -  33 167,00 руб. </v>
      </c>
      <c r="G330" s="30" t="str">
        <f t="shared" si="86"/>
        <v>2019 г.</v>
      </c>
      <c r="H330" s="30" t="str">
        <f t="shared" si="81"/>
        <v>2019 г.</v>
      </c>
      <c r="I330" s="30" t="str">
        <f t="shared" si="88"/>
        <v>5 месяцев 2019 г.</v>
      </c>
      <c r="J330" s="31"/>
      <c r="K330" s="31"/>
      <c r="L330" s="31"/>
      <c r="M330" s="31"/>
      <c r="N330" s="31"/>
      <c r="O330" s="31"/>
      <c r="P330" s="31"/>
      <c r="Q330" s="31"/>
      <c r="R330" s="31">
        <v>808</v>
      </c>
      <c r="S330" s="31" t="s">
        <v>196</v>
      </c>
      <c r="T330" s="31" t="s">
        <v>197</v>
      </c>
      <c r="U330" s="31" t="s">
        <v>434</v>
      </c>
      <c r="V330" s="31">
        <v>119</v>
      </c>
      <c r="W330" s="32">
        <v>4530.5950000000003</v>
      </c>
      <c r="X330" s="32">
        <f t="shared" si="82"/>
        <v>4530.5950000000003</v>
      </c>
      <c r="Y330" s="32">
        <f t="shared" si="83"/>
        <v>0</v>
      </c>
      <c r="Z330" s="32">
        <v>58.277000000000001</v>
      </c>
      <c r="AA330" s="32">
        <f t="shared" si="84"/>
        <v>58.277000000000001</v>
      </c>
      <c r="AB330" s="33">
        <f t="shared" si="85"/>
        <v>0</v>
      </c>
      <c r="AC330" s="30" t="str">
        <f t="shared" si="87"/>
        <v>х</v>
      </c>
      <c r="AD330" s="44"/>
    </row>
    <row r="331" spans="1:30" s="15" customFormat="1" ht="88.5" customHeight="1">
      <c r="A331" s="3" t="s">
        <v>674</v>
      </c>
      <c r="B331" s="29" t="s">
        <v>11</v>
      </c>
      <c r="C331" s="29" t="s">
        <v>39</v>
      </c>
      <c r="D331" s="29" t="s">
        <v>15</v>
      </c>
      <c r="E331" s="29" t="s">
        <v>13</v>
      </c>
      <c r="F331" s="29" t="str">
        <f t="shared" si="86"/>
        <v xml:space="preserve">*-За 5 месяцев 2019 г. заработная плата составила 31 972,74 руб.,т.е. 96,4 % от прогнозной среднемесячной зарплаты по ПСЭР области -  33 167,00 руб. </v>
      </c>
      <c r="G331" s="30" t="str">
        <f t="shared" si="86"/>
        <v>2019 г.</v>
      </c>
      <c r="H331" s="30" t="str">
        <f t="shared" si="81"/>
        <v>2019 г.</v>
      </c>
      <c r="I331" s="30" t="str">
        <f t="shared" si="88"/>
        <v>5 месяцев 2019 г.</v>
      </c>
      <c r="J331" s="31"/>
      <c r="K331" s="31"/>
      <c r="L331" s="31"/>
      <c r="M331" s="31"/>
      <c r="N331" s="31"/>
      <c r="O331" s="31"/>
      <c r="P331" s="31"/>
      <c r="Q331" s="31"/>
      <c r="R331" s="31">
        <v>808</v>
      </c>
      <c r="S331" s="31" t="s">
        <v>196</v>
      </c>
      <c r="T331" s="31" t="s">
        <v>197</v>
      </c>
      <c r="U331" s="31" t="s">
        <v>435</v>
      </c>
      <c r="V331" s="31">
        <v>111</v>
      </c>
      <c r="W331" s="32">
        <v>1610.941</v>
      </c>
      <c r="X331" s="32">
        <f t="shared" si="82"/>
        <v>1610.941</v>
      </c>
      <c r="Y331" s="32">
        <f t="shared" si="83"/>
        <v>0</v>
      </c>
      <c r="Z331" s="32">
        <v>0</v>
      </c>
      <c r="AA331" s="32">
        <f t="shared" si="84"/>
        <v>0</v>
      </c>
      <c r="AB331" s="33">
        <f t="shared" si="85"/>
        <v>0</v>
      </c>
      <c r="AC331" s="30" t="str">
        <f t="shared" si="87"/>
        <v>х</v>
      </c>
      <c r="AD331" s="44"/>
    </row>
    <row r="332" spans="1:30" s="15" customFormat="1" ht="88.5" customHeight="1">
      <c r="A332" s="3" t="s">
        <v>675</v>
      </c>
      <c r="B332" s="29" t="s">
        <v>11</v>
      </c>
      <c r="C332" s="29" t="s">
        <v>39</v>
      </c>
      <c r="D332" s="29" t="s">
        <v>15</v>
      </c>
      <c r="E332" s="29" t="s">
        <v>13</v>
      </c>
      <c r="F332" s="29" t="str">
        <f t="shared" si="86"/>
        <v xml:space="preserve">*-За 5 месяцев 2019 г. заработная плата составила 31 972,74 руб.,т.е. 96,4 % от прогнозной среднемесячной зарплаты по ПСЭР области -  33 167,00 руб. </v>
      </c>
      <c r="G332" s="30" t="str">
        <f t="shared" si="86"/>
        <v>2019 г.</v>
      </c>
      <c r="H332" s="30" t="str">
        <f t="shared" si="81"/>
        <v>2019 г.</v>
      </c>
      <c r="I332" s="30" t="str">
        <f t="shared" si="88"/>
        <v>5 месяцев 2019 г.</v>
      </c>
      <c r="J332" s="31"/>
      <c r="K332" s="31"/>
      <c r="L332" s="31"/>
      <c r="M332" s="31"/>
      <c r="N332" s="31"/>
      <c r="O332" s="31"/>
      <c r="P332" s="31"/>
      <c r="Q332" s="31"/>
      <c r="R332" s="31">
        <v>808</v>
      </c>
      <c r="S332" s="31" t="s">
        <v>196</v>
      </c>
      <c r="T332" s="31" t="s">
        <v>197</v>
      </c>
      <c r="U332" s="31" t="s">
        <v>435</v>
      </c>
      <c r="V332" s="31">
        <v>119</v>
      </c>
      <c r="W332" s="32">
        <v>460.137</v>
      </c>
      <c r="X332" s="32">
        <f t="shared" si="82"/>
        <v>460.137</v>
      </c>
      <c r="Y332" s="32">
        <f t="shared" si="83"/>
        <v>0</v>
      </c>
      <c r="Z332" s="32">
        <v>7</v>
      </c>
      <c r="AA332" s="32">
        <f t="shared" si="84"/>
        <v>7</v>
      </c>
      <c r="AB332" s="33">
        <f t="shared" si="85"/>
        <v>0</v>
      </c>
      <c r="AC332" s="30" t="str">
        <f t="shared" si="87"/>
        <v>х</v>
      </c>
      <c r="AD332" s="44"/>
    </row>
    <row r="333" spans="1:30" s="15" customFormat="1" ht="88.5" customHeight="1">
      <c r="A333" s="3" t="s">
        <v>676</v>
      </c>
      <c r="B333" s="29" t="s">
        <v>11</v>
      </c>
      <c r="C333" s="29" t="s">
        <v>39</v>
      </c>
      <c r="D333" s="29" t="s">
        <v>15</v>
      </c>
      <c r="E333" s="29" t="s">
        <v>13</v>
      </c>
      <c r="F333" s="29" t="str">
        <f t="shared" si="86"/>
        <v xml:space="preserve">*-За 5 месяцев 2019 г. заработная плата составила 31 972,74 руб.,т.е. 96,4 % от прогнозной среднемесячной зарплаты по ПСЭР области -  33 167,00 руб. </v>
      </c>
      <c r="G333" s="30" t="str">
        <f t="shared" si="86"/>
        <v>2019 г.</v>
      </c>
      <c r="H333" s="30" t="str">
        <f t="shared" si="81"/>
        <v>2019 г.</v>
      </c>
      <c r="I333" s="30" t="str">
        <f t="shared" si="88"/>
        <v>5 месяцев 2019 г.</v>
      </c>
      <c r="J333" s="31"/>
      <c r="K333" s="31"/>
      <c r="L333" s="31"/>
      <c r="M333" s="31"/>
      <c r="N333" s="31"/>
      <c r="O333" s="31"/>
      <c r="P333" s="31"/>
      <c r="Q333" s="31"/>
      <c r="R333" s="31">
        <v>808</v>
      </c>
      <c r="S333" s="31" t="s">
        <v>196</v>
      </c>
      <c r="T333" s="31" t="s">
        <v>197</v>
      </c>
      <c r="U333" s="31" t="s">
        <v>436</v>
      </c>
      <c r="V333" s="31">
        <v>111</v>
      </c>
      <c r="W333" s="32">
        <v>1375.202</v>
      </c>
      <c r="X333" s="32">
        <f t="shared" si="82"/>
        <v>1375.202</v>
      </c>
      <c r="Y333" s="32">
        <f t="shared" si="83"/>
        <v>0</v>
      </c>
      <c r="Z333" s="32">
        <v>0</v>
      </c>
      <c r="AA333" s="32">
        <f t="shared" si="84"/>
        <v>0</v>
      </c>
      <c r="AB333" s="33">
        <f t="shared" si="85"/>
        <v>0</v>
      </c>
      <c r="AC333" s="30" t="str">
        <f t="shared" si="87"/>
        <v>х</v>
      </c>
      <c r="AD333" s="44"/>
    </row>
    <row r="334" spans="1:30" s="15" customFormat="1" ht="88.5" customHeight="1">
      <c r="A334" s="3" t="s">
        <v>677</v>
      </c>
      <c r="B334" s="29" t="s">
        <v>11</v>
      </c>
      <c r="C334" s="29" t="s">
        <v>39</v>
      </c>
      <c r="D334" s="29" t="s">
        <v>15</v>
      </c>
      <c r="E334" s="29" t="s">
        <v>13</v>
      </c>
      <c r="F334" s="29" t="str">
        <f t="shared" si="86"/>
        <v xml:space="preserve">*-За 5 месяцев 2019 г. заработная плата составила 31 972,74 руб.,т.е. 96,4 % от прогнозной среднемесячной зарплаты по ПСЭР области -  33 167,00 руб. </v>
      </c>
      <c r="G334" s="30" t="str">
        <f t="shared" si="86"/>
        <v>2019 г.</v>
      </c>
      <c r="H334" s="30" t="str">
        <f t="shared" si="81"/>
        <v>2019 г.</v>
      </c>
      <c r="I334" s="30" t="str">
        <f t="shared" si="88"/>
        <v>5 месяцев 2019 г.</v>
      </c>
      <c r="J334" s="31"/>
      <c r="K334" s="31"/>
      <c r="L334" s="31"/>
      <c r="M334" s="31"/>
      <c r="N334" s="31"/>
      <c r="O334" s="31"/>
      <c r="P334" s="31"/>
      <c r="Q334" s="31"/>
      <c r="R334" s="31">
        <v>808</v>
      </c>
      <c r="S334" s="31" t="s">
        <v>196</v>
      </c>
      <c r="T334" s="31" t="s">
        <v>197</v>
      </c>
      <c r="U334" s="31" t="s">
        <v>436</v>
      </c>
      <c r="V334" s="31">
        <v>119</v>
      </c>
      <c r="W334" s="32">
        <v>384.27699999999999</v>
      </c>
      <c r="X334" s="32">
        <f t="shared" si="82"/>
        <v>384.27699999999999</v>
      </c>
      <c r="Y334" s="32">
        <f t="shared" si="83"/>
        <v>0</v>
      </c>
      <c r="Z334" s="32">
        <v>4.194</v>
      </c>
      <c r="AA334" s="32">
        <f t="shared" si="84"/>
        <v>4.194</v>
      </c>
      <c r="AB334" s="33">
        <f t="shared" si="85"/>
        <v>0</v>
      </c>
      <c r="AC334" s="30" t="str">
        <f>AC333</f>
        <v>х</v>
      </c>
      <c r="AD334" s="44"/>
    </row>
    <row r="335" spans="1:30" s="15" customFormat="1" ht="88.5" customHeight="1">
      <c r="A335" s="3" t="s">
        <v>678</v>
      </c>
      <c r="B335" s="29" t="s">
        <v>11</v>
      </c>
      <c r="C335" s="29" t="s">
        <v>39</v>
      </c>
      <c r="D335" s="29" t="s">
        <v>15</v>
      </c>
      <c r="E335" s="29" t="s">
        <v>13</v>
      </c>
      <c r="F335" s="29" t="str">
        <f t="shared" si="86"/>
        <v xml:space="preserve">*-За 5 месяцев 2019 г. заработная плата составила 31 972,74 руб.,т.е. 96,4 % от прогнозной среднемесячной зарплаты по ПСЭР области -  33 167,00 руб. </v>
      </c>
      <c r="G335" s="30" t="str">
        <f t="shared" si="86"/>
        <v>2019 г.</v>
      </c>
      <c r="H335" s="30" t="str">
        <f t="shared" si="81"/>
        <v>2019 г.</v>
      </c>
      <c r="I335" s="30" t="str">
        <f t="shared" si="88"/>
        <v>5 месяцев 2019 г.</v>
      </c>
      <c r="J335" s="31"/>
      <c r="K335" s="31"/>
      <c r="L335" s="31"/>
      <c r="M335" s="31"/>
      <c r="N335" s="31"/>
      <c r="O335" s="31"/>
      <c r="P335" s="31"/>
      <c r="Q335" s="31"/>
      <c r="R335" s="31">
        <v>808</v>
      </c>
      <c r="S335" s="31" t="s">
        <v>196</v>
      </c>
      <c r="T335" s="31" t="s">
        <v>197</v>
      </c>
      <c r="U335" s="31" t="s">
        <v>437</v>
      </c>
      <c r="V335" s="31">
        <v>111</v>
      </c>
      <c r="W335" s="32">
        <v>11378.648999999999</v>
      </c>
      <c r="X335" s="32">
        <f t="shared" si="82"/>
        <v>11378.648999999999</v>
      </c>
      <c r="Y335" s="32">
        <f t="shared" si="83"/>
        <v>0</v>
      </c>
      <c r="Z335" s="32">
        <f>8720.956+12.528</f>
        <v>8733.4840000000004</v>
      </c>
      <c r="AA335" s="32">
        <f t="shared" si="84"/>
        <v>8733.4840000000004</v>
      </c>
      <c r="AB335" s="33">
        <f t="shared" si="85"/>
        <v>0</v>
      </c>
      <c r="AC335" s="30" t="str">
        <f>AC334</f>
        <v>х</v>
      </c>
      <c r="AD335" s="44"/>
    </row>
    <row r="336" spans="1:30" s="15" customFormat="1" ht="88.5" customHeight="1">
      <c r="A336" s="3" t="s">
        <v>679</v>
      </c>
      <c r="B336" s="29" t="s">
        <v>11</v>
      </c>
      <c r="C336" s="29" t="s">
        <v>39</v>
      </c>
      <c r="D336" s="29" t="s">
        <v>15</v>
      </c>
      <c r="E336" s="29" t="s">
        <v>13</v>
      </c>
      <c r="F336" s="29" t="str">
        <f t="shared" si="86"/>
        <v xml:space="preserve">*-За 5 месяцев 2019 г. заработная плата составила 31 972,74 руб.,т.е. 96,4 % от прогнозной среднемесячной зарплаты по ПСЭР области -  33 167,00 руб. </v>
      </c>
      <c r="G336" s="30" t="str">
        <f t="shared" si="86"/>
        <v>2019 г.</v>
      </c>
      <c r="H336" s="30" t="str">
        <f t="shared" si="81"/>
        <v>2019 г.</v>
      </c>
      <c r="I336" s="30" t="str">
        <f t="shared" si="88"/>
        <v>5 месяцев 2019 г.</v>
      </c>
      <c r="J336" s="31"/>
      <c r="K336" s="31"/>
      <c r="L336" s="31"/>
      <c r="M336" s="31"/>
      <c r="N336" s="31"/>
      <c r="O336" s="31"/>
      <c r="P336" s="31"/>
      <c r="Q336" s="31"/>
      <c r="R336" s="31">
        <f t="shared" ref="R336:T348" si="89">R335</f>
        <v>808</v>
      </c>
      <c r="S336" s="31" t="s">
        <v>196</v>
      </c>
      <c r="T336" s="31" t="s">
        <v>197</v>
      </c>
      <c r="U336" s="31" t="s">
        <v>437</v>
      </c>
      <c r="V336" s="31">
        <v>119</v>
      </c>
      <c r="W336" s="32">
        <v>3620.442</v>
      </c>
      <c r="X336" s="32">
        <f t="shared" si="82"/>
        <v>3620.442</v>
      </c>
      <c r="Y336" s="32">
        <f t="shared" si="83"/>
        <v>0</v>
      </c>
      <c r="Z336" s="32">
        <v>2258.0459999999998</v>
      </c>
      <c r="AA336" s="32">
        <f t="shared" si="84"/>
        <v>2258.0459999999998</v>
      </c>
      <c r="AB336" s="33">
        <f t="shared" si="85"/>
        <v>0</v>
      </c>
      <c r="AC336" s="30" t="str">
        <f>AC335</f>
        <v>х</v>
      </c>
      <c r="AD336" s="44"/>
    </row>
    <row r="337" spans="1:30" s="15" customFormat="1" ht="88.5" customHeight="1">
      <c r="A337" s="3" t="s">
        <v>680</v>
      </c>
      <c r="B337" s="29" t="s">
        <v>11</v>
      </c>
      <c r="C337" s="29" t="s">
        <v>39</v>
      </c>
      <c r="D337" s="29" t="s">
        <v>15</v>
      </c>
      <c r="E337" s="29" t="s">
        <v>13</v>
      </c>
      <c r="F337" s="29" t="str">
        <f t="shared" ref="F337:H348" si="90">F336</f>
        <v xml:space="preserve">*-За 5 месяцев 2019 г. заработная плата составила 31 972,74 руб.,т.е. 96,4 % от прогнозной среднемесячной зарплаты по ПСЭР области -  33 167,00 руб. </v>
      </c>
      <c r="G337" s="30" t="str">
        <f t="shared" si="90"/>
        <v>2019 г.</v>
      </c>
      <c r="H337" s="30" t="str">
        <f t="shared" si="81"/>
        <v>2019 г.</v>
      </c>
      <c r="I337" s="30" t="str">
        <f t="shared" si="88"/>
        <v>5 месяцев 2019 г.</v>
      </c>
      <c r="J337" s="40"/>
      <c r="K337" s="40"/>
      <c r="L337" s="40"/>
      <c r="M337" s="40"/>
      <c r="N337" s="40"/>
      <c r="O337" s="40"/>
      <c r="P337" s="40"/>
      <c r="Q337" s="40"/>
      <c r="R337" s="31">
        <f t="shared" si="89"/>
        <v>808</v>
      </c>
      <c r="S337" s="31" t="s">
        <v>196</v>
      </c>
      <c r="T337" s="31" t="s">
        <v>197</v>
      </c>
      <c r="U337" s="40" t="s">
        <v>438</v>
      </c>
      <c r="V337" s="40">
        <v>111</v>
      </c>
      <c r="W337" s="41">
        <v>0</v>
      </c>
      <c r="X337" s="32">
        <f t="shared" si="82"/>
        <v>0</v>
      </c>
      <c r="Y337" s="32">
        <f t="shared" si="83"/>
        <v>0</v>
      </c>
      <c r="Z337" s="41">
        <v>0</v>
      </c>
      <c r="AA337" s="32">
        <f t="shared" si="84"/>
        <v>0</v>
      </c>
      <c r="AB337" s="41">
        <f t="shared" si="85"/>
        <v>0</v>
      </c>
      <c r="AC337" s="40" t="str">
        <f>AC336</f>
        <v>х</v>
      </c>
      <c r="AD337" s="45"/>
    </row>
    <row r="338" spans="1:30" s="15" customFormat="1" ht="88.5" customHeight="1">
      <c r="A338" s="3" t="s">
        <v>681</v>
      </c>
      <c r="B338" s="29" t="s">
        <v>11</v>
      </c>
      <c r="C338" s="29" t="s">
        <v>39</v>
      </c>
      <c r="D338" s="29" t="s">
        <v>15</v>
      </c>
      <c r="E338" s="29" t="s">
        <v>13</v>
      </c>
      <c r="F338" s="29" t="str">
        <f t="shared" si="90"/>
        <v xml:space="preserve">*-За 5 месяцев 2019 г. заработная плата составила 31 972,74 руб.,т.е. 96,4 % от прогнозной среднемесячной зарплаты по ПСЭР области -  33 167,00 руб. </v>
      </c>
      <c r="G338" s="30" t="str">
        <f t="shared" si="90"/>
        <v>2019 г.</v>
      </c>
      <c r="H338" s="30" t="str">
        <f t="shared" si="81"/>
        <v>2019 г.</v>
      </c>
      <c r="I338" s="30" t="str">
        <f t="shared" si="88"/>
        <v>5 месяцев 2019 г.</v>
      </c>
      <c r="J338" s="40"/>
      <c r="K338" s="40"/>
      <c r="L338" s="40"/>
      <c r="M338" s="40"/>
      <c r="N338" s="40"/>
      <c r="O338" s="40"/>
      <c r="P338" s="40"/>
      <c r="Q338" s="40"/>
      <c r="R338" s="31">
        <f t="shared" si="89"/>
        <v>808</v>
      </c>
      <c r="S338" s="31" t="s">
        <v>196</v>
      </c>
      <c r="T338" s="31" t="s">
        <v>197</v>
      </c>
      <c r="U338" s="40" t="s">
        <v>438</v>
      </c>
      <c r="V338" s="40">
        <v>119</v>
      </c>
      <c r="W338" s="41">
        <v>0</v>
      </c>
      <c r="X338" s="32">
        <f t="shared" si="82"/>
        <v>0</v>
      </c>
      <c r="Y338" s="32">
        <f t="shared" si="83"/>
        <v>0</v>
      </c>
      <c r="Z338" s="41">
        <v>0</v>
      </c>
      <c r="AA338" s="32">
        <f t="shared" si="84"/>
        <v>0</v>
      </c>
      <c r="AB338" s="41">
        <f t="shared" si="85"/>
        <v>0</v>
      </c>
      <c r="AC338" s="40" t="str">
        <f t="shared" ref="AC338:AC354" si="91">AC337</f>
        <v>х</v>
      </c>
      <c r="AD338" s="45"/>
    </row>
    <row r="339" spans="1:30" s="15" customFormat="1" ht="88.5" customHeight="1">
      <c r="A339" s="3" t="s">
        <v>682</v>
      </c>
      <c r="B339" s="29" t="s">
        <v>11</v>
      </c>
      <c r="C339" s="29" t="s">
        <v>39</v>
      </c>
      <c r="D339" s="29" t="s">
        <v>15</v>
      </c>
      <c r="E339" s="29" t="s">
        <v>13</v>
      </c>
      <c r="F339" s="29" t="str">
        <f t="shared" si="90"/>
        <v xml:space="preserve">*-За 5 месяцев 2019 г. заработная плата составила 31 972,74 руб.,т.е. 96,4 % от прогнозной среднемесячной зарплаты по ПСЭР области -  33 167,00 руб. </v>
      </c>
      <c r="G339" s="30" t="str">
        <f t="shared" si="90"/>
        <v>2019 г.</v>
      </c>
      <c r="H339" s="30" t="str">
        <f t="shared" si="81"/>
        <v>2019 г.</v>
      </c>
      <c r="I339" s="30" t="str">
        <f t="shared" si="88"/>
        <v>5 месяцев 2019 г.</v>
      </c>
      <c r="J339" s="40"/>
      <c r="K339" s="40"/>
      <c r="L339" s="40"/>
      <c r="M339" s="40"/>
      <c r="N339" s="40"/>
      <c r="O339" s="40"/>
      <c r="P339" s="40"/>
      <c r="Q339" s="40"/>
      <c r="R339" s="31">
        <f t="shared" si="89"/>
        <v>808</v>
      </c>
      <c r="S339" s="31" t="s">
        <v>196</v>
      </c>
      <c r="T339" s="31" t="s">
        <v>197</v>
      </c>
      <c r="U339" s="40" t="s">
        <v>479</v>
      </c>
      <c r="V339" s="40">
        <v>111</v>
      </c>
      <c r="W339" s="41">
        <v>0</v>
      </c>
      <c r="X339" s="32">
        <f t="shared" si="82"/>
        <v>0</v>
      </c>
      <c r="Y339" s="32">
        <f t="shared" si="83"/>
        <v>0</v>
      </c>
      <c r="Z339" s="41">
        <v>0</v>
      </c>
      <c r="AA339" s="32">
        <f t="shared" si="84"/>
        <v>0</v>
      </c>
      <c r="AB339" s="41">
        <f t="shared" si="85"/>
        <v>0</v>
      </c>
      <c r="AC339" s="40" t="str">
        <f t="shared" si="91"/>
        <v>х</v>
      </c>
      <c r="AD339" s="45"/>
    </row>
    <row r="340" spans="1:30" s="15" customFormat="1" ht="88.5" customHeight="1">
      <c r="A340" s="3" t="s">
        <v>683</v>
      </c>
      <c r="B340" s="29" t="s">
        <v>11</v>
      </c>
      <c r="C340" s="29" t="s">
        <v>39</v>
      </c>
      <c r="D340" s="29" t="s">
        <v>15</v>
      </c>
      <c r="E340" s="29" t="s">
        <v>13</v>
      </c>
      <c r="F340" s="29" t="str">
        <f t="shared" si="90"/>
        <v xml:space="preserve">*-За 5 месяцев 2019 г. заработная плата составила 31 972,74 руб.,т.е. 96,4 % от прогнозной среднемесячной зарплаты по ПСЭР области -  33 167,00 руб. </v>
      </c>
      <c r="G340" s="30" t="str">
        <f t="shared" si="90"/>
        <v>2019 г.</v>
      </c>
      <c r="H340" s="30" t="str">
        <f t="shared" si="81"/>
        <v>2019 г.</v>
      </c>
      <c r="I340" s="30" t="str">
        <f t="shared" si="88"/>
        <v>5 месяцев 2019 г.</v>
      </c>
      <c r="J340" s="40"/>
      <c r="K340" s="40"/>
      <c r="L340" s="40"/>
      <c r="M340" s="40"/>
      <c r="N340" s="40"/>
      <c r="O340" s="40"/>
      <c r="P340" s="40"/>
      <c r="Q340" s="40"/>
      <c r="R340" s="31">
        <f t="shared" si="89"/>
        <v>808</v>
      </c>
      <c r="S340" s="31" t="s">
        <v>196</v>
      </c>
      <c r="T340" s="31" t="s">
        <v>197</v>
      </c>
      <c r="U340" s="40" t="s">
        <v>479</v>
      </c>
      <c r="V340" s="40">
        <v>119</v>
      </c>
      <c r="W340" s="41">
        <v>0</v>
      </c>
      <c r="X340" s="32">
        <f t="shared" si="82"/>
        <v>0</v>
      </c>
      <c r="Y340" s="32">
        <f t="shared" si="83"/>
        <v>0</v>
      </c>
      <c r="Z340" s="41">
        <v>0</v>
      </c>
      <c r="AA340" s="32">
        <f t="shared" si="84"/>
        <v>0</v>
      </c>
      <c r="AB340" s="41">
        <f t="shared" si="85"/>
        <v>0</v>
      </c>
      <c r="AC340" s="40" t="str">
        <f t="shared" si="91"/>
        <v>х</v>
      </c>
      <c r="AD340" s="45"/>
    </row>
    <row r="341" spans="1:30" s="15" customFormat="1" ht="88.5" customHeight="1">
      <c r="A341" s="3" t="s">
        <v>684</v>
      </c>
      <c r="B341" s="29" t="s">
        <v>11</v>
      </c>
      <c r="C341" s="29" t="s">
        <v>39</v>
      </c>
      <c r="D341" s="29" t="s">
        <v>15</v>
      </c>
      <c r="E341" s="29" t="s">
        <v>13</v>
      </c>
      <c r="F341" s="29" t="str">
        <f t="shared" si="90"/>
        <v xml:space="preserve">*-За 5 месяцев 2019 г. заработная плата составила 31 972,74 руб.,т.е. 96,4 % от прогнозной среднемесячной зарплаты по ПСЭР области -  33 167,00 руб. </v>
      </c>
      <c r="G341" s="30" t="str">
        <f t="shared" si="90"/>
        <v>2019 г.</v>
      </c>
      <c r="H341" s="30" t="str">
        <f t="shared" si="81"/>
        <v>2019 г.</v>
      </c>
      <c r="I341" s="30" t="str">
        <f t="shared" si="88"/>
        <v>5 месяцев 2019 г.</v>
      </c>
      <c r="J341" s="40"/>
      <c r="K341" s="40"/>
      <c r="L341" s="40"/>
      <c r="M341" s="40"/>
      <c r="N341" s="40"/>
      <c r="O341" s="40"/>
      <c r="P341" s="40"/>
      <c r="Q341" s="40"/>
      <c r="R341" s="31">
        <f t="shared" si="89"/>
        <v>808</v>
      </c>
      <c r="S341" s="31" t="s">
        <v>196</v>
      </c>
      <c r="T341" s="31" t="s">
        <v>197</v>
      </c>
      <c r="U341" s="40" t="s">
        <v>480</v>
      </c>
      <c r="V341" s="40">
        <v>111</v>
      </c>
      <c r="W341" s="41">
        <v>0</v>
      </c>
      <c r="X341" s="32">
        <f t="shared" si="82"/>
        <v>0</v>
      </c>
      <c r="Y341" s="32">
        <f t="shared" si="83"/>
        <v>0</v>
      </c>
      <c r="Z341" s="41">
        <v>0</v>
      </c>
      <c r="AA341" s="32">
        <f t="shared" si="84"/>
        <v>0</v>
      </c>
      <c r="AB341" s="41">
        <f t="shared" si="85"/>
        <v>0</v>
      </c>
      <c r="AC341" s="40" t="str">
        <f t="shared" si="91"/>
        <v>х</v>
      </c>
      <c r="AD341" s="45"/>
    </row>
    <row r="342" spans="1:30" s="15" customFormat="1" ht="88.5" customHeight="1">
      <c r="A342" s="3" t="s">
        <v>685</v>
      </c>
      <c r="B342" s="29" t="s">
        <v>11</v>
      </c>
      <c r="C342" s="29" t="s">
        <v>39</v>
      </c>
      <c r="D342" s="29" t="s">
        <v>15</v>
      </c>
      <c r="E342" s="29" t="s">
        <v>13</v>
      </c>
      <c r="F342" s="29" t="str">
        <f t="shared" si="90"/>
        <v xml:space="preserve">*-За 5 месяцев 2019 г. заработная плата составила 31 972,74 руб.,т.е. 96,4 % от прогнозной среднемесячной зарплаты по ПСЭР области -  33 167,00 руб. </v>
      </c>
      <c r="G342" s="30" t="str">
        <f t="shared" si="90"/>
        <v>2019 г.</v>
      </c>
      <c r="H342" s="30" t="str">
        <f t="shared" si="81"/>
        <v>2019 г.</v>
      </c>
      <c r="I342" s="30" t="str">
        <f t="shared" si="88"/>
        <v>5 месяцев 2019 г.</v>
      </c>
      <c r="J342" s="40"/>
      <c r="K342" s="40"/>
      <c r="L342" s="40"/>
      <c r="M342" s="40"/>
      <c r="N342" s="40"/>
      <c r="O342" s="40"/>
      <c r="P342" s="40"/>
      <c r="Q342" s="40"/>
      <c r="R342" s="31">
        <f t="shared" si="89"/>
        <v>808</v>
      </c>
      <c r="S342" s="31" t="s">
        <v>196</v>
      </c>
      <c r="T342" s="31" t="s">
        <v>197</v>
      </c>
      <c r="U342" s="40" t="s">
        <v>480</v>
      </c>
      <c r="V342" s="40">
        <v>119</v>
      </c>
      <c r="W342" s="41">
        <v>0</v>
      </c>
      <c r="X342" s="32">
        <f t="shared" si="82"/>
        <v>0</v>
      </c>
      <c r="Y342" s="32">
        <f t="shared" si="83"/>
        <v>0</v>
      </c>
      <c r="Z342" s="41">
        <v>0</v>
      </c>
      <c r="AA342" s="32">
        <f t="shared" si="84"/>
        <v>0</v>
      </c>
      <c r="AB342" s="41">
        <f t="shared" si="85"/>
        <v>0</v>
      </c>
      <c r="AC342" s="40" t="str">
        <f t="shared" si="91"/>
        <v>х</v>
      </c>
      <c r="AD342" s="45"/>
    </row>
    <row r="343" spans="1:30" s="15" customFormat="1" ht="88.5" customHeight="1">
      <c r="A343" s="3" t="s">
        <v>686</v>
      </c>
      <c r="B343" s="29" t="str">
        <f t="shared" ref="B343:G348" si="92">B342</f>
        <v>Указ Президента Российской Федерации от 07 мая 2012 года № 597 «О мероприятиях по реализации государственной социальной политики»</v>
      </c>
      <c r="C343" s="29" t="str">
        <f>C342</f>
        <v>Отношение средней заработной платы работников учреждений культуры к средней заработной плате в регионе</v>
      </c>
      <c r="D343" s="29" t="str">
        <f>D342</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43" s="29" t="str">
        <f>E342</f>
        <v>Доведение размера средней заработной платы до уровня средней заработной платы в регионе</v>
      </c>
      <c r="F343" s="29" t="str">
        <f t="shared" si="90"/>
        <v xml:space="preserve">*-За 5 месяцев 2019 г. заработная плата составила 31 972,74 руб.,т.е. 96,4 % от прогнозной среднемесячной зарплаты по ПСЭР области -  33 167,00 руб. </v>
      </c>
      <c r="G343" s="29" t="str">
        <f t="shared" si="90"/>
        <v>2019 г.</v>
      </c>
      <c r="H343" s="29" t="str">
        <f t="shared" si="90"/>
        <v>2019 г.</v>
      </c>
      <c r="I343" s="30" t="str">
        <f t="shared" si="88"/>
        <v>5 месяцев 2019 г.</v>
      </c>
      <c r="J343" s="40"/>
      <c r="K343" s="40"/>
      <c r="L343" s="40"/>
      <c r="M343" s="40"/>
      <c r="N343" s="40"/>
      <c r="O343" s="40"/>
      <c r="P343" s="40"/>
      <c r="Q343" s="40"/>
      <c r="R343" s="31">
        <f t="shared" si="89"/>
        <v>808</v>
      </c>
      <c r="S343" s="31" t="str">
        <f t="shared" si="89"/>
        <v>08.</v>
      </c>
      <c r="T343" s="31" t="str">
        <f t="shared" si="89"/>
        <v>01.</v>
      </c>
      <c r="U343" s="40" t="s">
        <v>519</v>
      </c>
      <c r="V343" s="40">
        <v>111</v>
      </c>
      <c r="W343" s="41">
        <v>519.75099999999998</v>
      </c>
      <c r="X343" s="32">
        <f t="shared" si="82"/>
        <v>519.75099999999998</v>
      </c>
      <c r="Y343" s="32">
        <f t="shared" si="83"/>
        <v>0</v>
      </c>
      <c r="Z343" s="41">
        <v>0</v>
      </c>
      <c r="AA343" s="32">
        <f t="shared" si="84"/>
        <v>0</v>
      </c>
      <c r="AB343" s="41">
        <f t="shared" si="85"/>
        <v>0</v>
      </c>
      <c r="AC343" s="40" t="str">
        <f t="shared" si="91"/>
        <v>х</v>
      </c>
      <c r="AD343" s="45"/>
    </row>
    <row r="344" spans="1:30" s="15" customFormat="1" ht="88.5" customHeight="1">
      <c r="A344" s="3" t="s">
        <v>687</v>
      </c>
      <c r="B344" s="29" t="str">
        <f t="shared" si="92"/>
        <v>Указ Президента Российской Федерации от 07 мая 2012 года № 597 «О мероприятиях по реализации государственной социальной политики»</v>
      </c>
      <c r="C344" s="29" t="str">
        <f t="shared" si="92"/>
        <v>Отношение средней заработной платы работников учреждений культуры к средней заработной плате в регионе</v>
      </c>
      <c r="D344"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44" s="29" t="str">
        <f t="shared" si="92"/>
        <v>Доведение размера средней заработной платы до уровня средней заработной платы в регионе</v>
      </c>
      <c r="F344" s="29" t="str">
        <f t="shared" si="92"/>
        <v xml:space="preserve">*-За 5 месяцев 2019 г. заработная плата составила 31 972,74 руб.,т.е. 96,4 % от прогнозной среднемесячной зарплаты по ПСЭР области -  33 167,00 руб. </v>
      </c>
      <c r="G344" s="29" t="str">
        <f t="shared" si="92"/>
        <v>2019 г.</v>
      </c>
      <c r="H344" s="29" t="str">
        <f t="shared" si="90"/>
        <v>2019 г.</v>
      </c>
      <c r="I344" s="30" t="str">
        <f>I343</f>
        <v>5 месяцев 2019 г.</v>
      </c>
      <c r="J344" s="40"/>
      <c r="K344" s="40"/>
      <c r="L344" s="40"/>
      <c r="M344" s="40"/>
      <c r="N344" s="40"/>
      <c r="O344" s="40"/>
      <c r="P344" s="40"/>
      <c r="Q344" s="40"/>
      <c r="R344" s="31">
        <f t="shared" si="89"/>
        <v>808</v>
      </c>
      <c r="S344" s="31" t="str">
        <f t="shared" si="89"/>
        <v>08.</v>
      </c>
      <c r="T344" s="31" t="str">
        <f t="shared" si="89"/>
        <v>01.</v>
      </c>
      <c r="U344" s="40" t="s">
        <v>519</v>
      </c>
      <c r="V344" s="40">
        <v>119</v>
      </c>
      <c r="W344" s="41">
        <v>151.79599999999999</v>
      </c>
      <c r="X344" s="32">
        <f t="shared" si="82"/>
        <v>151.79599999999999</v>
      </c>
      <c r="Y344" s="32">
        <f t="shared" si="83"/>
        <v>0</v>
      </c>
      <c r="Z344" s="41">
        <v>0</v>
      </c>
      <c r="AA344" s="32">
        <f t="shared" si="84"/>
        <v>0</v>
      </c>
      <c r="AB344" s="41">
        <f t="shared" si="85"/>
        <v>0</v>
      </c>
      <c r="AC344" s="40" t="str">
        <f t="shared" si="91"/>
        <v>х</v>
      </c>
      <c r="AD344" s="45"/>
    </row>
    <row r="345" spans="1:30" s="15" customFormat="1" ht="88.5" customHeight="1">
      <c r="A345" s="3" t="s">
        <v>688</v>
      </c>
      <c r="B345" s="29" t="str">
        <f t="shared" si="92"/>
        <v>Указ Президента Российской Федерации от 07 мая 2012 года № 597 «О мероприятиях по реализации государственной социальной политики»</v>
      </c>
      <c r="C345" s="29" t="str">
        <f t="shared" si="92"/>
        <v>Отношение средней заработной платы работников учреждений культуры к средней заработной плате в регионе</v>
      </c>
      <c r="D345"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45" s="29" t="str">
        <f t="shared" si="92"/>
        <v>Доведение размера средней заработной платы до уровня средней заработной платы в регионе</v>
      </c>
      <c r="F345" s="29" t="str">
        <f t="shared" si="92"/>
        <v xml:space="preserve">*-За 5 месяцев 2019 г. заработная плата составила 31 972,74 руб.,т.е. 96,4 % от прогнозной среднемесячной зарплаты по ПСЭР области -  33 167,00 руб. </v>
      </c>
      <c r="G345" s="29" t="str">
        <f t="shared" si="92"/>
        <v>2019 г.</v>
      </c>
      <c r="H345" s="29" t="str">
        <f t="shared" si="90"/>
        <v>2019 г.</v>
      </c>
      <c r="I345" s="30" t="str">
        <f>I344</f>
        <v>5 месяцев 2019 г.</v>
      </c>
      <c r="J345" s="40"/>
      <c r="K345" s="40"/>
      <c r="L345" s="40"/>
      <c r="M345" s="40"/>
      <c r="N345" s="40"/>
      <c r="O345" s="40"/>
      <c r="P345" s="40"/>
      <c r="Q345" s="40"/>
      <c r="R345" s="31">
        <f t="shared" si="89"/>
        <v>808</v>
      </c>
      <c r="S345" s="31" t="str">
        <f t="shared" si="89"/>
        <v>08.</v>
      </c>
      <c r="T345" s="31" t="str">
        <f t="shared" si="89"/>
        <v>01.</v>
      </c>
      <c r="U345" s="40" t="s">
        <v>520</v>
      </c>
      <c r="V345" s="40">
        <v>111</v>
      </c>
      <c r="W345" s="41">
        <v>56.39</v>
      </c>
      <c r="X345" s="32">
        <f t="shared" si="82"/>
        <v>56.39</v>
      </c>
      <c r="Y345" s="32">
        <f t="shared" si="83"/>
        <v>0</v>
      </c>
      <c r="Z345" s="41">
        <v>0</v>
      </c>
      <c r="AA345" s="32">
        <f t="shared" si="84"/>
        <v>0</v>
      </c>
      <c r="AB345" s="41">
        <f t="shared" si="85"/>
        <v>0</v>
      </c>
      <c r="AC345" s="40" t="str">
        <f t="shared" si="91"/>
        <v>х</v>
      </c>
      <c r="AD345" s="45"/>
    </row>
    <row r="346" spans="1:30" s="15" customFormat="1" ht="88.5" customHeight="1">
      <c r="A346" s="3" t="s">
        <v>689</v>
      </c>
      <c r="B346" s="29" t="str">
        <f t="shared" si="92"/>
        <v>Указ Президента Российской Федерации от 07 мая 2012 года № 597 «О мероприятиях по реализации государственной социальной политики»</v>
      </c>
      <c r="C346" s="29" t="str">
        <f t="shared" si="92"/>
        <v>Отношение средней заработной платы работников учреждений культуры к средней заработной плате в регионе</v>
      </c>
      <c r="D346"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46" s="29" t="str">
        <f t="shared" si="92"/>
        <v>Доведение размера средней заработной платы до уровня средней заработной платы в регионе</v>
      </c>
      <c r="F346" s="29" t="str">
        <f t="shared" si="92"/>
        <v xml:space="preserve">*-За 5 месяцев 2019 г. заработная плата составила 31 972,74 руб.,т.е. 96,4 % от прогнозной среднемесячной зарплаты по ПСЭР области -  33 167,00 руб. </v>
      </c>
      <c r="G346" s="29" t="str">
        <f t="shared" si="92"/>
        <v>2019 г.</v>
      </c>
      <c r="H346" s="29" t="str">
        <f t="shared" si="90"/>
        <v>2019 г.</v>
      </c>
      <c r="I346" s="30" t="str">
        <f>I345</f>
        <v>5 месяцев 2019 г.</v>
      </c>
      <c r="J346" s="40"/>
      <c r="K346" s="40"/>
      <c r="L346" s="40"/>
      <c r="M346" s="40"/>
      <c r="N346" s="40"/>
      <c r="O346" s="40"/>
      <c r="P346" s="40"/>
      <c r="Q346" s="40"/>
      <c r="R346" s="31">
        <f t="shared" si="89"/>
        <v>808</v>
      </c>
      <c r="S346" s="31" t="str">
        <f t="shared" si="89"/>
        <v>08.</v>
      </c>
      <c r="T346" s="31" t="str">
        <f t="shared" si="89"/>
        <v>01.</v>
      </c>
      <c r="U346" s="40" t="s">
        <v>520</v>
      </c>
      <c r="V346" s="40">
        <v>119</v>
      </c>
      <c r="W346" s="41">
        <v>16.434000000000001</v>
      </c>
      <c r="X346" s="32">
        <f t="shared" si="82"/>
        <v>16.434000000000001</v>
      </c>
      <c r="Y346" s="32">
        <f t="shared" si="83"/>
        <v>0</v>
      </c>
      <c r="Z346" s="41">
        <v>0</v>
      </c>
      <c r="AA346" s="32">
        <f t="shared" si="84"/>
        <v>0</v>
      </c>
      <c r="AB346" s="41">
        <f t="shared" si="85"/>
        <v>0</v>
      </c>
      <c r="AC346" s="40" t="str">
        <f t="shared" si="91"/>
        <v>х</v>
      </c>
      <c r="AD346" s="45"/>
    </row>
    <row r="347" spans="1:30" s="15" customFormat="1" ht="88.5" customHeight="1">
      <c r="A347" s="3" t="s">
        <v>690</v>
      </c>
      <c r="B347" s="29" t="str">
        <f t="shared" si="92"/>
        <v>Указ Президента Российской Федерации от 07 мая 2012 года № 597 «О мероприятиях по реализации государственной социальной политики»</v>
      </c>
      <c r="C347" s="29" t="str">
        <f t="shared" si="92"/>
        <v>Отношение средней заработной платы работников учреждений культуры к средней заработной плате в регионе</v>
      </c>
      <c r="D347"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47" s="29" t="str">
        <f t="shared" si="92"/>
        <v>Доведение размера средней заработной платы до уровня средней заработной платы в регионе</v>
      </c>
      <c r="F347" s="29" t="str">
        <f t="shared" si="92"/>
        <v xml:space="preserve">*-За 5 месяцев 2019 г. заработная плата составила 31 972,74 руб.,т.е. 96,4 % от прогнозной среднемесячной зарплаты по ПСЭР области -  33 167,00 руб. </v>
      </c>
      <c r="G347" s="29" t="str">
        <f t="shared" si="92"/>
        <v>2019 г.</v>
      </c>
      <c r="H347" s="29" t="str">
        <f t="shared" si="90"/>
        <v>2019 г.</v>
      </c>
      <c r="I347" s="30" t="str">
        <f>I346</f>
        <v>5 месяцев 2019 г.</v>
      </c>
      <c r="J347" s="40"/>
      <c r="K347" s="40"/>
      <c r="L347" s="40"/>
      <c r="M347" s="40"/>
      <c r="N347" s="40"/>
      <c r="O347" s="40"/>
      <c r="P347" s="40"/>
      <c r="Q347" s="40"/>
      <c r="R347" s="31">
        <f t="shared" si="89"/>
        <v>808</v>
      </c>
      <c r="S347" s="31" t="str">
        <f t="shared" si="89"/>
        <v>08.</v>
      </c>
      <c r="T347" s="31" t="str">
        <f t="shared" si="89"/>
        <v>01.</v>
      </c>
      <c r="U347" s="40" t="s">
        <v>521</v>
      </c>
      <c r="V347" s="40">
        <v>111</v>
      </c>
      <c r="W347" s="41">
        <v>50.07</v>
      </c>
      <c r="X347" s="32">
        <f t="shared" si="82"/>
        <v>50.07</v>
      </c>
      <c r="Y347" s="32">
        <f t="shared" si="83"/>
        <v>0</v>
      </c>
      <c r="Z347" s="41">
        <v>0</v>
      </c>
      <c r="AA347" s="32">
        <f t="shared" si="84"/>
        <v>0</v>
      </c>
      <c r="AB347" s="41">
        <f t="shared" si="85"/>
        <v>0</v>
      </c>
      <c r="AC347" s="40" t="str">
        <f t="shared" si="91"/>
        <v>х</v>
      </c>
      <c r="AD347" s="45"/>
    </row>
    <row r="348" spans="1:30" s="15" customFormat="1" ht="88.5" customHeight="1">
      <c r="A348" s="3" t="s">
        <v>691</v>
      </c>
      <c r="B348" s="29" t="str">
        <f t="shared" si="92"/>
        <v>Указ Президента Российской Федерации от 07 мая 2012 года № 597 «О мероприятиях по реализации государственной социальной политики»</v>
      </c>
      <c r="C348" s="29" t="str">
        <f t="shared" si="92"/>
        <v>Отношение средней заработной платы работников учреждений культуры к средней заработной плате в регионе</v>
      </c>
      <c r="D348"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48" s="29" t="str">
        <f t="shared" si="92"/>
        <v>Доведение размера средней заработной платы до уровня средней заработной платы в регионе</v>
      </c>
      <c r="F348" s="29" t="str">
        <f t="shared" si="92"/>
        <v xml:space="preserve">*-За 5 месяцев 2019 г. заработная плата составила 31 972,74 руб.,т.е. 96,4 % от прогнозной среднемесячной зарплаты по ПСЭР области -  33 167,00 руб. </v>
      </c>
      <c r="G348" s="29" t="str">
        <f t="shared" si="92"/>
        <v>2019 г.</v>
      </c>
      <c r="H348" s="29" t="str">
        <f t="shared" si="90"/>
        <v>2019 г.</v>
      </c>
      <c r="I348" s="30" t="str">
        <f>I347</f>
        <v>5 месяцев 2019 г.</v>
      </c>
      <c r="J348" s="40"/>
      <c r="K348" s="40"/>
      <c r="L348" s="40"/>
      <c r="M348" s="40"/>
      <c r="N348" s="40"/>
      <c r="O348" s="40"/>
      <c r="P348" s="40"/>
      <c r="Q348" s="40"/>
      <c r="R348" s="31">
        <f t="shared" si="89"/>
        <v>808</v>
      </c>
      <c r="S348" s="31" t="str">
        <f t="shared" si="89"/>
        <v>08.</v>
      </c>
      <c r="T348" s="31" t="str">
        <f t="shared" si="89"/>
        <v>01.</v>
      </c>
      <c r="U348" s="40" t="s">
        <v>521</v>
      </c>
      <c r="V348" s="40">
        <v>119</v>
      </c>
      <c r="W348" s="41">
        <v>14.597</v>
      </c>
      <c r="X348" s="32">
        <f t="shared" si="82"/>
        <v>14.597</v>
      </c>
      <c r="Y348" s="32">
        <f t="shared" si="83"/>
        <v>0</v>
      </c>
      <c r="Z348" s="41">
        <v>0</v>
      </c>
      <c r="AA348" s="32">
        <f t="shared" si="84"/>
        <v>0</v>
      </c>
      <c r="AB348" s="41">
        <f t="shared" si="85"/>
        <v>0</v>
      </c>
      <c r="AC348" s="40" t="str">
        <f t="shared" si="91"/>
        <v>х</v>
      </c>
      <c r="AD348" s="45"/>
    </row>
    <row r="349" spans="1:30" s="15" customFormat="1" ht="88.5" customHeight="1">
      <c r="A349" s="3" t="s">
        <v>692</v>
      </c>
      <c r="B349" s="29" t="s">
        <v>11</v>
      </c>
      <c r="C349" s="29" t="s">
        <v>39</v>
      </c>
      <c r="D349" s="29" t="s">
        <v>15</v>
      </c>
      <c r="E349" s="29" t="s">
        <v>13</v>
      </c>
      <c r="F349" s="29" t="str">
        <f>F338</f>
        <v xml:space="preserve">*-За 5 месяцев 2019 г. заработная плата составила 31 972,74 руб.,т.е. 96,4 % от прогнозной среднемесячной зарплаты по ПСЭР области -  33 167,00 руб. </v>
      </c>
      <c r="G349" s="30" t="str">
        <f>G338</f>
        <v>2019 г.</v>
      </c>
      <c r="H349" s="30" t="str">
        <f t="shared" si="81"/>
        <v>2019 г.</v>
      </c>
      <c r="I349" s="30" t="str">
        <f>I338</f>
        <v>5 месяцев 2019 г.</v>
      </c>
      <c r="J349" s="40"/>
      <c r="K349" s="40"/>
      <c r="L349" s="40"/>
      <c r="M349" s="40"/>
      <c r="N349" s="40"/>
      <c r="O349" s="40"/>
      <c r="P349" s="40"/>
      <c r="Q349" s="40"/>
      <c r="R349" s="31">
        <f>R338</f>
        <v>808</v>
      </c>
      <c r="S349" s="31" t="s">
        <v>196</v>
      </c>
      <c r="T349" s="31" t="s">
        <v>197</v>
      </c>
      <c r="U349" s="40" t="s">
        <v>439</v>
      </c>
      <c r="V349" s="40">
        <v>111</v>
      </c>
      <c r="W349" s="41">
        <v>1815.683</v>
      </c>
      <c r="X349" s="32">
        <f t="shared" si="82"/>
        <v>1815.683</v>
      </c>
      <c r="Y349" s="32">
        <f t="shared" si="83"/>
        <v>0</v>
      </c>
      <c r="Z349" s="41">
        <v>0</v>
      </c>
      <c r="AA349" s="32">
        <f t="shared" si="84"/>
        <v>0</v>
      </c>
      <c r="AB349" s="41">
        <f t="shared" si="85"/>
        <v>0</v>
      </c>
      <c r="AC349" s="40" t="str">
        <f>AC342</f>
        <v>х</v>
      </c>
      <c r="AD349" s="45"/>
    </row>
    <row r="350" spans="1:30" s="15" customFormat="1" ht="88.5" customHeight="1">
      <c r="A350" s="3" t="s">
        <v>693</v>
      </c>
      <c r="B350" s="29" t="s">
        <v>11</v>
      </c>
      <c r="C350" s="29" t="s">
        <v>39</v>
      </c>
      <c r="D350" s="29" t="s">
        <v>15</v>
      </c>
      <c r="E350" s="29" t="s">
        <v>13</v>
      </c>
      <c r="F350" s="29" t="str">
        <f>F349</f>
        <v xml:space="preserve">*-За 5 месяцев 2019 г. заработная плата составила 31 972,74 руб.,т.е. 96,4 % от прогнозной среднемесячной зарплаты по ПСЭР области -  33 167,00 руб. </v>
      </c>
      <c r="G350" s="30" t="str">
        <f>G349</f>
        <v>2019 г.</v>
      </c>
      <c r="H350" s="30" t="str">
        <f t="shared" si="81"/>
        <v>2019 г.</v>
      </c>
      <c r="I350" s="30" t="str">
        <f t="shared" ref="I350:I354" si="93">I349</f>
        <v>5 месяцев 2019 г.</v>
      </c>
      <c r="J350" s="40"/>
      <c r="K350" s="40"/>
      <c r="L350" s="40"/>
      <c r="M350" s="40"/>
      <c r="N350" s="40"/>
      <c r="O350" s="40"/>
      <c r="P350" s="40"/>
      <c r="Q350" s="40"/>
      <c r="R350" s="31">
        <f>R349</f>
        <v>808</v>
      </c>
      <c r="S350" s="31" t="s">
        <v>196</v>
      </c>
      <c r="T350" s="31" t="s">
        <v>197</v>
      </c>
      <c r="U350" s="40" t="s">
        <v>439</v>
      </c>
      <c r="V350" s="40">
        <v>119</v>
      </c>
      <c r="W350" s="41">
        <v>667.29899999999998</v>
      </c>
      <c r="X350" s="32">
        <f t="shared" si="82"/>
        <v>667.29899999999998</v>
      </c>
      <c r="Y350" s="32">
        <f t="shared" si="83"/>
        <v>0</v>
      </c>
      <c r="Z350" s="41">
        <v>0</v>
      </c>
      <c r="AA350" s="32">
        <f t="shared" si="84"/>
        <v>0</v>
      </c>
      <c r="AB350" s="41">
        <f t="shared" si="85"/>
        <v>0</v>
      </c>
      <c r="AC350" s="40" t="str">
        <f>AC349</f>
        <v>х</v>
      </c>
      <c r="AD350" s="45"/>
    </row>
    <row r="351" spans="1:30" s="15" customFormat="1" ht="88.5" customHeight="1">
      <c r="A351" s="3" t="s">
        <v>694</v>
      </c>
      <c r="B351" s="29" t="s">
        <v>11</v>
      </c>
      <c r="C351" s="29" t="s">
        <v>39</v>
      </c>
      <c r="D351" s="29" t="s">
        <v>15</v>
      </c>
      <c r="E351" s="29" t="s">
        <v>13</v>
      </c>
      <c r="F351" s="29" t="str">
        <f t="shared" ref="F351:G354" si="94">F350</f>
        <v xml:space="preserve">*-За 5 месяцев 2019 г. заработная плата составила 31 972,74 руб.,т.е. 96,4 % от прогнозной среднемесячной зарплаты по ПСЭР области -  33 167,00 руб. </v>
      </c>
      <c r="G351" s="30" t="str">
        <f t="shared" si="94"/>
        <v>2019 г.</v>
      </c>
      <c r="H351" s="30" t="str">
        <f t="shared" si="81"/>
        <v>2019 г.</v>
      </c>
      <c r="I351" s="30" t="str">
        <f t="shared" si="93"/>
        <v>5 месяцев 2019 г.</v>
      </c>
      <c r="J351" s="40"/>
      <c r="K351" s="40"/>
      <c r="L351" s="40"/>
      <c r="M351" s="40"/>
      <c r="N351" s="40"/>
      <c r="O351" s="40"/>
      <c r="P351" s="40"/>
      <c r="Q351" s="40"/>
      <c r="R351" s="31">
        <f>R350</f>
        <v>808</v>
      </c>
      <c r="S351" s="31" t="s">
        <v>196</v>
      </c>
      <c r="T351" s="31" t="s">
        <v>197</v>
      </c>
      <c r="U351" s="40" t="s">
        <v>440</v>
      </c>
      <c r="V351" s="40">
        <v>111</v>
      </c>
      <c r="W351" s="41">
        <v>881.13800000000003</v>
      </c>
      <c r="X351" s="32">
        <f t="shared" si="82"/>
        <v>881.13800000000003</v>
      </c>
      <c r="Y351" s="32">
        <f t="shared" si="83"/>
        <v>0</v>
      </c>
      <c r="Z351" s="41">
        <v>0</v>
      </c>
      <c r="AA351" s="32">
        <f t="shared" si="84"/>
        <v>0</v>
      </c>
      <c r="AB351" s="41">
        <f t="shared" si="85"/>
        <v>0</v>
      </c>
      <c r="AC351" s="40" t="str">
        <f>AC350</f>
        <v>х</v>
      </c>
      <c r="AD351" s="45"/>
    </row>
    <row r="352" spans="1:30" s="15" customFormat="1" ht="88.5" customHeight="1">
      <c r="A352" s="3" t="s">
        <v>695</v>
      </c>
      <c r="B352" s="29" t="s">
        <v>11</v>
      </c>
      <c r="C352" s="29" t="s">
        <v>39</v>
      </c>
      <c r="D352" s="29" t="s">
        <v>15</v>
      </c>
      <c r="E352" s="29" t="s">
        <v>13</v>
      </c>
      <c r="F352" s="29" t="str">
        <f t="shared" si="94"/>
        <v xml:space="preserve">*-За 5 месяцев 2019 г. заработная плата составила 31 972,74 руб.,т.е. 96,4 % от прогнозной среднемесячной зарплаты по ПСЭР области -  33 167,00 руб. </v>
      </c>
      <c r="G352" s="30" t="str">
        <f t="shared" si="94"/>
        <v>2019 г.</v>
      </c>
      <c r="H352" s="30" t="str">
        <f t="shared" si="81"/>
        <v>2019 г.</v>
      </c>
      <c r="I352" s="30" t="str">
        <f t="shared" si="93"/>
        <v>5 месяцев 2019 г.</v>
      </c>
      <c r="J352" s="40"/>
      <c r="K352" s="40"/>
      <c r="L352" s="40"/>
      <c r="M352" s="40"/>
      <c r="N352" s="40"/>
      <c r="O352" s="40"/>
      <c r="P352" s="40"/>
      <c r="Q352" s="40"/>
      <c r="R352" s="31">
        <f>R351</f>
        <v>808</v>
      </c>
      <c r="S352" s="31" t="s">
        <v>196</v>
      </c>
      <c r="T352" s="31" t="s">
        <v>197</v>
      </c>
      <c r="U352" s="40" t="str">
        <f>U351</f>
        <v>02301S1650.</v>
      </c>
      <c r="V352" s="40">
        <v>119</v>
      </c>
      <c r="W352" s="41">
        <v>265.709</v>
      </c>
      <c r="X352" s="32">
        <f t="shared" si="82"/>
        <v>265.709</v>
      </c>
      <c r="Y352" s="32">
        <f t="shared" si="83"/>
        <v>0</v>
      </c>
      <c r="Z352" s="41">
        <v>0</v>
      </c>
      <c r="AA352" s="32">
        <f t="shared" si="84"/>
        <v>0</v>
      </c>
      <c r="AB352" s="41">
        <f t="shared" si="85"/>
        <v>0</v>
      </c>
      <c r="AC352" s="40" t="str">
        <f t="shared" si="91"/>
        <v>х</v>
      </c>
      <c r="AD352" s="45"/>
    </row>
    <row r="353" spans="1:30" s="15" customFormat="1" ht="88.5" customHeight="1">
      <c r="A353" s="3" t="s">
        <v>696</v>
      </c>
      <c r="B353" s="29" t="s">
        <v>11</v>
      </c>
      <c r="C353" s="29" t="s">
        <v>39</v>
      </c>
      <c r="D353" s="29" t="s">
        <v>15</v>
      </c>
      <c r="E353" s="29" t="s">
        <v>13</v>
      </c>
      <c r="F353" s="29" t="str">
        <f t="shared" si="94"/>
        <v xml:space="preserve">*-За 5 месяцев 2019 г. заработная плата составила 31 972,74 руб.,т.е. 96,4 % от прогнозной среднемесячной зарплаты по ПСЭР области -  33 167,00 руб. </v>
      </c>
      <c r="G353" s="30" t="str">
        <f t="shared" si="94"/>
        <v>2019 г.</v>
      </c>
      <c r="H353" s="30" t="str">
        <f t="shared" si="81"/>
        <v>2019 г.</v>
      </c>
      <c r="I353" s="30" t="str">
        <f t="shared" si="93"/>
        <v>5 месяцев 2019 г.</v>
      </c>
      <c r="J353" s="40"/>
      <c r="K353" s="40"/>
      <c r="L353" s="40"/>
      <c r="M353" s="40"/>
      <c r="N353" s="40"/>
      <c r="O353" s="40"/>
      <c r="P353" s="40"/>
      <c r="Q353" s="40"/>
      <c r="R353" s="31">
        <f>R352</f>
        <v>808</v>
      </c>
      <c r="S353" s="31" t="s">
        <v>196</v>
      </c>
      <c r="T353" s="31" t="s">
        <v>197</v>
      </c>
      <c r="U353" s="40" t="s">
        <v>441</v>
      </c>
      <c r="V353" s="40">
        <v>111</v>
      </c>
      <c r="W353" s="41">
        <v>1180.9269999999999</v>
      </c>
      <c r="X353" s="32">
        <f t="shared" si="82"/>
        <v>1180.9269999999999</v>
      </c>
      <c r="Y353" s="32">
        <f t="shared" si="83"/>
        <v>0</v>
      </c>
      <c r="Z353" s="41">
        <v>0</v>
      </c>
      <c r="AA353" s="32">
        <f t="shared" si="84"/>
        <v>0</v>
      </c>
      <c r="AB353" s="41">
        <f t="shared" si="85"/>
        <v>0</v>
      </c>
      <c r="AC353" s="40" t="str">
        <f t="shared" si="91"/>
        <v>х</v>
      </c>
      <c r="AD353" s="45"/>
    </row>
    <row r="354" spans="1:30" s="15" customFormat="1" ht="88.5" customHeight="1">
      <c r="A354" s="3" t="s">
        <v>697</v>
      </c>
      <c r="B354" s="29" t="s">
        <v>11</v>
      </c>
      <c r="C354" s="29" t="s">
        <v>39</v>
      </c>
      <c r="D354" s="29" t="s">
        <v>15</v>
      </c>
      <c r="E354" s="29" t="s">
        <v>13</v>
      </c>
      <c r="F354" s="29" t="str">
        <f t="shared" si="94"/>
        <v xml:space="preserve">*-За 5 месяцев 2019 г. заработная плата составила 31 972,74 руб.,т.е. 96,4 % от прогнозной среднемесячной зарплаты по ПСЭР области -  33 167,00 руб. </v>
      </c>
      <c r="G354" s="30" t="str">
        <f t="shared" si="94"/>
        <v>2019 г.</v>
      </c>
      <c r="H354" s="30" t="str">
        <f t="shared" si="81"/>
        <v>2019 г.</v>
      </c>
      <c r="I354" s="30" t="str">
        <f t="shared" si="93"/>
        <v>5 месяцев 2019 г.</v>
      </c>
      <c r="J354" s="40"/>
      <c r="K354" s="40"/>
      <c r="L354" s="40"/>
      <c r="M354" s="40"/>
      <c r="N354" s="40"/>
      <c r="O354" s="40"/>
      <c r="P354" s="40"/>
      <c r="Q354" s="40"/>
      <c r="R354" s="31">
        <f>R353</f>
        <v>808</v>
      </c>
      <c r="S354" s="31" t="s">
        <v>196</v>
      </c>
      <c r="T354" s="31" t="s">
        <v>197</v>
      </c>
      <c r="U354" s="40" t="str">
        <f>U353</f>
        <v>02304S1650.</v>
      </c>
      <c r="V354" s="40">
        <v>119</v>
      </c>
      <c r="W354" s="41">
        <v>356.286</v>
      </c>
      <c r="X354" s="32">
        <f t="shared" si="82"/>
        <v>356.286</v>
      </c>
      <c r="Y354" s="32">
        <f t="shared" si="83"/>
        <v>0</v>
      </c>
      <c r="Z354" s="41">
        <v>0</v>
      </c>
      <c r="AA354" s="32">
        <f t="shared" si="84"/>
        <v>0</v>
      </c>
      <c r="AB354" s="41">
        <f t="shared" si="85"/>
        <v>0</v>
      </c>
      <c r="AC354" s="40" t="str">
        <f t="shared" si="91"/>
        <v>х</v>
      </c>
      <c r="AD354" s="45"/>
    </row>
    <row r="355" spans="1:30" s="15" customFormat="1" ht="88.5" customHeight="1">
      <c r="A355" s="3" t="s">
        <v>731</v>
      </c>
      <c r="B355" s="29" t="s">
        <v>11</v>
      </c>
      <c r="C355" s="29" t="s">
        <v>39</v>
      </c>
      <c r="D355" s="29" t="s">
        <v>15</v>
      </c>
      <c r="E355" s="29" t="s">
        <v>13</v>
      </c>
      <c r="F355" s="29" t="s">
        <v>730</v>
      </c>
      <c r="G355" s="30" t="s">
        <v>428</v>
      </c>
      <c r="H355" s="30" t="str">
        <f t="shared" si="81"/>
        <v>2019 г.</v>
      </c>
      <c r="I355" s="30" t="s">
        <v>719</v>
      </c>
      <c r="J355" s="31"/>
      <c r="K355" s="31"/>
      <c r="L355" s="31"/>
      <c r="M355" s="31"/>
      <c r="N355" s="31"/>
      <c r="O355" s="31"/>
      <c r="P355" s="31"/>
      <c r="Q355" s="31"/>
      <c r="R355" s="31">
        <v>808</v>
      </c>
      <c r="S355" s="31" t="s">
        <v>196</v>
      </c>
      <c r="T355" s="31" t="s">
        <v>197</v>
      </c>
      <c r="U355" s="31" t="s">
        <v>429</v>
      </c>
      <c r="V355" s="31">
        <v>111</v>
      </c>
      <c r="W355" s="32">
        <f>21918.721+14.905</f>
        <v>21933.626</v>
      </c>
      <c r="X355" s="32">
        <f>W355</f>
        <v>21933.626</v>
      </c>
      <c r="Y355" s="32">
        <f>SUM(W355-X355)</f>
        <v>0</v>
      </c>
      <c r="Z355" s="32">
        <f>4086.427+2.827</f>
        <v>4089.2540000000004</v>
      </c>
      <c r="AA355" s="32">
        <f>Z355</f>
        <v>4089.2540000000004</v>
      </c>
      <c r="AB355" s="33">
        <f>Z355-AA355</f>
        <v>0</v>
      </c>
      <c r="AC355" s="30" t="s">
        <v>199</v>
      </c>
      <c r="AD355" s="45"/>
    </row>
    <row r="356" spans="1:30" s="15" customFormat="1" ht="88.5" customHeight="1">
      <c r="A356" s="3" t="s">
        <v>732</v>
      </c>
      <c r="B356" s="29" t="s">
        <v>11</v>
      </c>
      <c r="C356" s="29" t="s">
        <v>39</v>
      </c>
      <c r="D356" s="29" t="s">
        <v>15</v>
      </c>
      <c r="E356" s="29" t="s">
        <v>13</v>
      </c>
      <c r="F356" s="29" t="str">
        <f>F355</f>
        <v xml:space="preserve">*-За 1 полугодие 2019 г. заработная плата составила 32 495,77 руб.,т.е.98,00 % от прогнозной среднемесячной зарплаты по ПСЭР области - 33 167,00 руб. </v>
      </c>
      <c r="G356" s="30" t="str">
        <f>G355</f>
        <v>2019 г.</v>
      </c>
      <c r="H356" s="30" t="str">
        <f t="shared" si="81"/>
        <v>2019 г.</v>
      </c>
      <c r="I356" s="30" t="str">
        <f>I355</f>
        <v>1 полугодие 2019 г.</v>
      </c>
      <c r="J356" s="31"/>
      <c r="K356" s="31"/>
      <c r="L356" s="31"/>
      <c r="M356" s="31"/>
      <c r="N356" s="31"/>
      <c r="O356" s="31"/>
      <c r="P356" s="31"/>
      <c r="Q356" s="31"/>
      <c r="R356" s="31">
        <v>808</v>
      </c>
      <c r="S356" s="31" t="s">
        <v>196</v>
      </c>
      <c r="T356" s="31" t="s">
        <v>197</v>
      </c>
      <c r="U356" s="31" t="s">
        <v>429</v>
      </c>
      <c r="V356" s="31">
        <v>119</v>
      </c>
      <c r="W356" s="32">
        <v>6503.7129999999997</v>
      </c>
      <c r="X356" s="32">
        <f t="shared" ref="X356:X390" si="95">W356</f>
        <v>6503.7129999999997</v>
      </c>
      <c r="Y356" s="32">
        <f t="shared" ref="Y356:Y390" si="96">SUM(W356-X356)</f>
        <v>0</v>
      </c>
      <c r="Z356" s="32">
        <v>1215.835</v>
      </c>
      <c r="AA356" s="32">
        <f t="shared" ref="AA356:AA390" si="97">Z356</f>
        <v>1215.835</v>
      </c>
      <c r="AB356" s="33">
        <f t="shared" ref="AB356:AB390" si="98">Z356-AA356</f>
        <v>0</v>
      </c>
      <c r="AC356" s="30" t="str">
        <f>AC355</f>
        <v>х</v>
      </c>
      <c r="AD356" s="45"/>
    </row>
    <row r="357" spans="1:30" s="15" customFormat="1" ht="88.5" customHeight="1">
      <c r="A357" s="3" t="s">
        <v>733</v>
      </c>
      <c r="B357" s="29" t="s">
        <v>11</v>
      </c>
      <c r="C357" s="29" t="s">
        <v>39</v>
      </c>
      <c r="D357" s="29" t="s">
        <v>15</v>
      </c>
      <c r="E357" s="29" t="s">
        <v>13</v>
      </c>
      <c r="F357" s="29" t="str">
        <f t="shared" ref="F357:G372" si="99">F356</f>
        <v xml:space="preserve">*-За 1 полугодие 2019 г. заработная плата составила 32 495,77 руб.,т.е.98,00 % от прогнозной среднемесячной зарплаты по ПСЭР области - 33 167,00 руб. </v>
      </c>
      <c r="G357" s="30" t="str">
        <f t="shared" si="99"/>
        <v>2019 г.</v>
      </c>
      <c r="H357" s="30" t="str">
        <f t="shared" si="81"/>
        <v>2019 г.</v>
      </c>
      <c r="I357" s="30" t="str">
        <f>I356</f>
        <v>1 полугодие 2019 г.</v>
      </c>
      <c r="J357" s="31"/>
      <c r="K357" s="31"/>
      <c r="L357" s="31"/>
      <c r="M357" s="31"/>
      <c r="N357" s="31"/>
      <c r="O357" s="31"/>
      <c r="P357" s="31"/>
      <c r="Q357" s="31"/>
      <c r="R357" s="31">
        <v>808</v>
      </c>
      <c r="S357" s="31" t="s">
        <v>196</v>
      </c>
      <c r="T357" s="31" t="s">
        <v>197</v>
      </c>
      <c r="U357" s="31" t="s">
        <v>430</v>
      </c>
      <c r="V357" s="31">
        <v>111</v>
      </c>
      <c r="W357" s="32">
        <f>14271.137+38.57</f>
        <v>14309.707</v>
      </c>
      <c r="X357" s="32">
        <f t="shared" si="95"/>
        <v>14309.707</v>
      </c>
      <c r="Y357" s="32">
        <f t="shared" si="96"/>
        <v>0</v>
      </c>
      <c r="Z357" s="32">
        <f>13981.633+19.497</f>
        <v>14001.13</v>
      </c>
      <c r="AA357" s="32">
        <f t="shared" si="97"/>
        <v>14001.13</v>
      </c>
      <c r="AB357" s="33">
        <f t="shared" si="98"/>
        <v>0</v>
      </c>
      <c r="AC357" s="30" t="str">
        <f t="shared" ref="AC357:AC369" si="100">AC356</f>
        <v>х</v>
      </c>
      <c r="AD357" s="45"/>
    </row>
    <row r="358" spans="1:30" s="15" customFormat="1" ht="88.5" customHeight="1">
      <c r="A358" s="3" t="s">
        <v>734</v>
      </c>
      <c r="B358" s="29" t="s">
        <v>11</v>
      </c>
      <c r="C358" s="29" t="s">
        <v>39</v>
      </c>
      <c r="D358" s="29" t="s">
        <v>15</v>
      </c>
      <c r="E358" s="29" t="s">
        <v>13</v>
      </c>
      <c r="F358"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58" s="30" t="str">
        <f t="shared" si="99"/>
        <v>2019 г.</v>
      </c>
      <c r="H358" s="30" t="str">
        <f t="shared" si="81"/>
        <v>2019 г.</v>
      </c>
      <c r="I358" s="30" t="str">
        <f t="shared" ref="I358:I379" si="101">I357</f>
        <v>1 полугодие 2019 г.</v>
      </c>
      <c r="J358" s="31"/>
      <c r="K358" s="31"/>
      <c r="L358" s="31"/>
      <c r="M358" s="31"/>
      <c r="N358" s="31"/>
      <c r="O358" s="31"/>
      <c r="P358" s="31"/>
      <c r="Q358" s="31"/>
      <c r="R358" s="31">
        <v>808</v>
      </c>
      <c r="S358" s="31" t="s">
        <v>196</v>
      </c>
      <c r="T358" s="31" t="s">
        <v>197</v>
      </c>
      <c r="U358" s="31" t="s">
        <v>430</v>
      </c>
      <c r="V358" s="31">
        <v>119</v>
      </c>
      <c r="W358" s="32">
        <v>4230.4960000000001</v>
      </c>
      <c r="X358" s="32">
        <f t="shared" si="95"/>
        <v>4230.4960000000001</v>
      </c>
      <c r="Y358" s="32">
        <f t="shared" si="96"/>
        <v>0</v>
      </c>
      <c r="Z358" s="32">
        <v>3846.0859999999998</v>
      </c>
      <c r="AA358" s="32">
        <f t="shared" si="97"/>
        <v>3846.0859999999998</v>
      </c>
      <c r="AB358" s="33">
        <f t="shared" si="98"/>
        <v>0</v>
      </c>
      <c r="AC358" s="30" t="str">
        <f t="shared" si="100"/>
        <v>х</v>
      </c>
      <c r="AD358" s="45"/>
    </row>
    <row r="359" spans="1:30" s="15" customFormat="1" ht="88.5" customHeight="1">
      <c r="A359" s="3" t="s">
        <v>735</v>
      </c>
      <c r="B359" s="29" t="s">
        <v>11</v>
      </c>
      <c r="C359" s="29" t="s">
        <v>39</v>
      </c>
      <c r="D359" s="29" t="s">
        <v>15</v>
      </c>
      <c r="E359" s="29" t="s">
        <v>13</v>
      </c>
      <c r="F359"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59" s="30" t="str">
        <f t="shared" si="99"/>
        <v>2019 г.</v>
      </c>
      <c r="H359" s="30" t="str">
        <f t="shared" si="81"/>
        <v>2019 г.</v>
      </c>
      <c r="I359" s="30" t="str">
        <f t="shared" si="101"/>
        <v>1 полугодие 2019 г.</v>
      </c>
      <c r="J359" s="31"/>
      <c r="K359" s="31"/>
      <c r="L359" s="31"/>
      <c r="M359" s="31"/>
      <c r="N359" s="31"/>
      <c r="O359" s="31"/>
      <c r="P359" s="31"/>
      <c r="Q359" s="31"/>
      <c r="R359" s="31">
        <v>808</v>
      </c>
      <c r="S359" s="31" t="s">
        <v>196</v>
      </c>
      <c r="T359" s="31" t="s">
        <v>197</v>
      </c>
      <c r="U359" s="31" t="s">
        <v>431</v>
      </c>
      <c r="V359" s="31">
        <v>111</v>
      </c>
      <c r="W359" s="32">
        <f>10802.943+68.233</f>
        <v>10871.175999999999</v>
      </c>
      <c r="X359" s="32">
        <f t="shared" si="95"/>
        <v>10871.175999999999</v>
      </c>
      <c r="Y359" s="32">
        <f t="shared" si="96"/>
        <v>0</v>
      </c>
      <c r="Z359" s="32">
        <v>1315.3789999999999</v>
      </c>
      <c r="AA359" s="32">
        <f t="shared" si="97"/>
        <v>1315.3789999999999</v>
      </c>
      <c r="AB359" s="33">
        <f t="shared" si="98"/>
        <v>0</v>
      </c>
      <c r="AC359" s="30" t="str">
        <f t="shared" si="100"/>
        <v>х</v>
      </c>
      <c r="AD359" s="45"/>
    </row>
    <row r="360" spans="1:30" s="15" customFormat="1" ht="88.5" customHeight="1">
      <c r="A360" s="3" t="s">
        <v>736</v>
      </c>
      <c r="B360" s="29" t="s">
        <v>11</v>
      </c>
      <c r="C360" s="29" t="s">
        <v>39</v>
      </c>
      <c r="D360" s="29" t="s">
        <v>15</v>
      </c>
      <c r="E360" s="29" t="s">
        <v>13</v>
      </c>
      <c r="F360"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0" s="30" t="str">
        <f t="shared" si="99"/>
        <v>2019 г.</v>
      </c>
      <c r="H360" s="30" t="str">
        <f t="shared" si="81"/>
        <v>2019 г.</v>
      </c>
      <c r="I360" s="30" t="str">
        <f t="shared" si="101"/>
        <v>1 полугодие 2019 г.</v>
      </c>
      <c r="J360" s="31"/>
      <c r="K360" s="31"/>
      <c r="L360" s="31"/>
      <c r="M360" s="31"/>
      <c r="N360" s="31"/>
      <c r="O360" s="31"/>
      <c r="P360" s="31"/>
      <c r="Q360" s="31"/>
      <c r="R360" s="31">
        <v>808</v>
      </c>
      <c r="S360" s="31" t="s">
        <v>196</v>
      </c>
      <c r="T360" s="31" t="s">
        <v>197</v>
      </c>
      <c r="U360" s="31" t="s">
        <v>431</v>
      </c>
      <c r="V360" s="31">
        <v>119</v>
      </c>
      <c r="W360" s="32">
        <v>3161.3240000000001</v>
      </c>
      <c r="X360" s="32">
        <f t="shared" si="95"/>
        <v>3161.3240000000001</v>
      </c>
      <c r="Y360" s="32">
        <f t="shared" si="96"/>
        <v>0</v>
      </c>
      <c r="Z360" s="32">
        <v>422.26600000000002</v>
      </c>
      <c r="AA360" s="32">
        <f t="shared" si="97"/>
        <v>422.26600000000002</v>
      </c>
      <c r="AB360" s="33">
        <f t="shared" si="98"/>
        <v>0</v>
      </c>
      <c r="AC360" s="30" t="str">
        <f t="shared" si="100"/>
        <v>х</v>
      </c>
      <c r="AD360" s="45"/>
    </row>
    <row r="361" spans="1:30" s="15" customFormat="1" ht="88.5" customHeight="1">
      <c r="A361" s="3" t="s">
        <v>737</v>
      </c>
      <c r="B361" s="29" t="s">
        <v>11</v>
      </c>
      <c r="C361" s="29" t="s">
        <v>39</v>
      </c>
      <c r="D361" s="29" t="s">
        <v>15</v>
      </c>
      <c r="E361" s="29" t="s">
        <v>13</v>
      </c>
      <c r="F361"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1" s="30" t="str">
        <f t="shared" si="99"/>
        <v>2019 г.</v>
      </c>
      <c r="H361" s="30" t="str">
        <f t="shared" si="81"/>
        <v>2019 г.</v>
      </c>
      <c r="I361" s="30" t="str">
        <f t="shared" si="101"/>
        <v>1 полугодие 2019 г.</v>
      </c>
      <c r="J361" s="31"/>
      <c r="K361" s="31"/>
      <c r="L361" s="31"/>
      <c r="M361" s="31"/>
      <c r="N361" s="31"/>
      <c r="O361" s="31"/>
      <c r="P361" s="31"/>
      <c r="Q361" s="31"/>
      <c r="R361" s="31">
        <v>808</v>
      </c>
      <c r="S361" s="31" t="s">
        <v>196</v>
      </c>
      <c r="T361" s="31" t="s">
        <v>197</v>
      </c>
      <c r="U361" s="31" t="s">
        <v>432</v>
      </c>
      <c r="V361" s="31">
        <v>111</v>
      </c>
      <c r="W361" s="32">
        <f>765.32+3.042</f>
        <v>768.36200000000008</v>
      </c>
      <c r="X361" s="32">
        <f t="shared" si="95"/>
        <v>768.36200000000008</v>
      </c>
      <c r="Y361" s="32">
        <f t="shared" si="96"/>
        <v>0</v>
      </c>
      <c r="Z361" s="32">
        <v>69.537000000000006</v>
      </c>
      <c r="AA361" s="32">
        <f t="shared" si="97"/>
        <v>69.537000000000006</v>
      </c>
      <c r="AB361" s="33">
        <f t="shared" si="98"/>
        <v>0</v>
      </c>
      <c r="AC361" s="30" t="str">
        <f t="shared" si="100"/>
        <v>х</v>
      </c>
      <c r="AD361" s="45"/>
    </row>
    <row r="362" spans="1:30" s="15" customFormat="1" ht="88.5" customHeight="1">
      <c r="A362" s="3" t="s">
        <v>738</v>
      </c>
      <c r="B362" s="29" t="s">
        <v>11</v>
      </c>
      <c r="C362" s="29" t="s">
        <v>39</v>
      </c>
      <c r="D362" s="29" t="s">
        <v>15</v>
      </c>
      <c r="E362" s="29" t="s">
        <v>13</v>
      </c>
      <c r="F362"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2" s="30" t="str">
        <f t="shared" si="99"/>
        <v>2019 г.</v>
      </c>
      <c r="H362" s="30" t="str">
        <f t="shared" si="81"/>
        <v>2019 г.</v>
      </c>
      <c r="I362" s="30" t="str">
        <f t="shared" si="101"/>
        <v>1 полугодие 2019 г.</v>
      </c>
      <c r="J362" s="31"/>
      <c r="K362" s="31"/>
      <c r="L362" s="31"/>
      <c r="M362" s="31"/>
      <c r="N362" s="31"/>
      <c r="O362" s="31"/>
      <c r="P362" s="31"/>
      <c r="Q362" s="31"/>
      <c r="R362" s="31">
        <v>808</v>
      </c>
      <c r="S362" s="31" t="s">
        <v>196</v>
      </c>
      <c r="T362" s="31" t="s">
        <v>197</v>
      </c>
      <c r="U362" s="31" t="s">
        <v>432</v>
      </c>
      <c r="V362" s="31">
        <v>119</v>
      </c>
      <c r="W362" s="32">
        <v>183.678</v>
      </c>
      <c r="X362" s="32">
        <f t="shared" si="95"/>
        <v>183.678</v>
      </c>
      <c r="Y362" s="32">
        <f t="shared" si="96"/>
        <v>0</v>
      </c>
      <c r="Z362" s="32">
        <v>11.48</v>
      </c>
      <c r="AA362" s="32">
        <f t="shared" si="97"/>
        <v>11.48</v>
      </c>
      <c r="AB362" s="33">
        <f t="shared" si="98"/>
        <v>0</v>
      </c>
      <c r="AC362" s="30" t="str">
        <f t="shared" si="100"/>
        <v>х</v>
      </c>
      <c r="AD362" s="45"/>
    </row>
    <row r="363" spans="1:30" s="15" customFormat="1" ht="88.5" customHeight="1">
      <c r="A363" s="3" t="s">
        <v>739</v>
      </c>
      <c r="B363" s="29" t="s">
        <v>11</v>
      </c>
      <c r="C363" s="29" t="s">
        <v>39</v>
      </c>
      <c r="D363" s="29" t="s">
        <v>15</v>
      </c>
      <c r="E363" s="29" t="s">
        <v>13</v>
      </c>
      <c r="F363"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3" s="30" t="str">
        <f t="shared" si="99"/>
        <v>2019 г.</v>
      </c>
      <c r="H363" s="30" t="str">
        <f t="shared" si="81"/>
        <v>2019 г.</v>
      </c>
      <c r="I363" s="30" t="str">
        <f t="shared" si="101"/>
        <v>1 полугодие 2019 г.</v>
      </c>
      <c r="J363" s="31"/>
      <c r="K363" s="31"/>
      <c r="L363" s="31"/>
      <c r="M363" s="31"/>
      <c r="N363" s="31"/>
      <c r="O363" s="31"/>
      <c r="P363" s="31"/>
      <c r="Q363" s="31"/>
      <c r="R363" s="31">
        <v>808</v>
      </c>
      <c r="S363" s="31" t="s">
        <v>196</v>
      </c>
      <c r="T363" s="31" t="s">
        <v>197</v>
      </c>
      <c r="U363" s="31" t="s">
        <v>433</v>
      </c>
      <c r="V363" s="31">
        <v>111</v>
      </c>
      <c r="W363" s="32">
        <f>1649.16+11.456</f>
        <v>1660.616</v>
      </c>
      <c r="X363" s="32">
        <f t="shared" si="95"/>
        <v>1660.616</v>
      </c>
      <c r="Y363" s="32">
        <f t="shared" si="96"/>
        <v>0</v>
      </c>
      <c r="Z363" s="32">
        <v>28.646000000000001</v>
      </c>
      <c r="AA363" s="32">
        <f t="shared" si="97"/>
        <v>28.646000000000001</v>
      </c>
      <c r="AB363" s="33">
        <f t="shared" si="98"/>
        <v>0</v>
      </c>
      <c r="AC363" s="30" t="str">
        <f t="shared" si="100"/>
        <v>х</v>
      </c>
      <c r="AD363" s="45"/>
    </row>
    <row r="364" spans="1:30" s="15" customFormat="1" ht="88.5" customHeight="1">
      <c r="A364" s="3" t="s">
        <v>740</v>
      </c>
      <c r="B364" s="29" t="s">
        <v>11</v>
      </c>
      <c r="C364" s="29" t="s">
        <v>39</v>
      </c>
      <c r="D364" s="29" t="s">
        <v>15</v>
      </c>
      <c r="E364" s="29" t="s">
        <v>13</v>
      </c>
      <c r="F364"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4" s="30" t="str">
        <f t="shared" si="99"/>
        <v>2019 г.</v>
      </c>
      <c r="H364" s="30" t="str">
        <f t="shared" si="81"/>
        <v>2019 г.</v>
      </c>
      <c r="I364" s="30" t="str">
        <f t="shared" si="101"/>
        <v>1 полугодие 2019 г.</v>
      </c>
      <c r="J364" s="31"/>
      <c r="K364" s="31"/>
      <c r="L364" s="31"/>
      <c r="M364" s="31"/>
      <c r="N364" s="31"/>
      <c r="O364" s="31"/>
      <c r="P364" s="31"/>
      <c r="Q364" s="31"/>
      <c r="R364" s="31">
        <v>808</v>
      </c>
      <c r="S364" s="31" t="s">
        <v>196</v>
      </c>
      <c r="T364" s="31" t="s">
        <v>197</v>
      </c>
      <c r="U364" s="31" t="s">
        <v>433</v>
      </c>
      <c r="V364" s="31">
        <v>119</v>
      </c>
      <c r="W364" s="32">
        <v>498.02199999999999</v>
      </c>
      <c r="X364" s="32">
        <f t="shared" si="95"/>
        <v>498.02199999999999</v>
      </c>
      <c r="Y364" s="32">
        <f t="shared" si="96"/>
        <v>0</v>
      </c>
      <c r="Z364" s="32">
        <v>23.716000000000001</v>
      </c>
      <c r="AA364" s="32">
        <f t="shared" si="97"/>
        <v>23.716000000000001</v>
      </c>
      <c r="AB364" s="33">
        <f t="shared" si="98"/>
        <v>0</v>
      </c>
      <c r="AC364" s="30" t="str">
        <f t="shared" si="100"/>
        <v>х</v>
      </c>
      <c r="AD364" s="45"/>
    </row>
    <row r="365" spans="1:30" s="15" customFormat="1" ht="88.5" customHeight="1">
      <c r="A365" s="3" t="s">
        <v>741</v>
      </c>
      <c r="B365" s="29" t="s">
        <v>11</v>
      </c>
      <c r="C365" s="29" t="s">
        <v>39</v>
      </c>
      <c r="D365" s="29" t="s">
        <v>15</v>
      </c>
      <c r="E365" s="29" t="s">
        <v>13</v>
      </c>
      <c r="F365"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5" s="30" t="str">
        <f t="shared" si="99"/>
        <v>2019 г.</v>
      </c>
      <c r="H365" s="30" t="str">
        <f t="shared" si="81"/>
        <v>2019 г.</v>
      </c>
      <c r="I365" s="30" t="str">
        <f t="shared" si="101"/>
        <v>1 полугодие 2019 г.</v>
      </c>
      <c r="J365" s="31"/>
      <c r="K365" s="31"/>
      <c r="L365" s="31"/>
      <c r="M365" s="31"/>
      <c r="N365" s="31"/>
      <c r="O365" s="31"/>
      <c r="P365" s="31"/>
      <c r="Q365" s="31"/>
      <c r="R365" s="31">
        <v>808</v>
      </c>
      <c r="S365" s="31" t="s">
        <v>196</v>
      </c>
      <c r="T365" s="31" t="s">
        <v>197</v>
      </c>
      <c r="U365" s="31" t="s">
        <v>434</v>
      </c>
      <c r="V365" s="31">
        <v>111</v>
      </c>
      <c r="W365" s="32">
        <f>17794.458+146.251</f>
        <v>17940.708999999999</v>
      </c>
      <c r="X365" s="32">
        <f t="shared" si="95"/>
        <v>17940.708999999999</v>
      </c>
      <c r="Y365" s="32">
        <f t="shared" si="96"/>
        <v>0</v>
      </c>
      <c r="Z365" s="32">
        <v>267.17599999999999</v>
      </c>
      <c r="AA365" s="32">
        <f t="shared" si="97"/>
        <v>267.17599999999999</v>
      </c>
      <c r="AB365" s="33">
        <f t="shared" si="98"/>
        <v>0</v>
      </c>
      <c r="AC365" s="30" t="str">
        <f t="shared" si="100"/>
        <v>х</v>
      </c>
      <c r="AD365" s="45"/>
    </row>
    <row r="366" spans="1:30" s="15" customFormat="1" ht="88.5" customHeight="1">
      <c r="A366" s="3" t="s">
        <v>742</v>
      </c>
      <c r="B366" s="29" t="s">
        <v>11</v>
      </c>
      <c r="C366" s="29" t="s">
        <v>39</v>
      </c>
      <c r="D366" s="29" t="s">
        <v>15</v>
      </c>
      <c r="E366" s="29" t="s">
        <v>13</v>
      </c>
      <c r="F366"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6" s="30" t="str">
        <f t="shared" si="99"/>
        <v>2019 г.</v>
      </c>
      <c r="H366" s="30" t="str">
        <f t="shared" si="81"/>
        <v>2019 г.</v>
      </c>
      <c r="I366" s="30" t="str">
        <f t="shared" si="101"/>
        <v>1 полугодие 2019 г.</v>
      </c>
      <c r="J366" s="31"/>
      <c r="K366" s="31"/>
      <c r="L366" s="31"/>
      <c r="M366" s="31"/>
      <c r="N366" s="31"/>
      <c r="O366" s="31"/>
      <c r="P366" s="31"/>
      <c r="Q366" s="31"/>
      <c r="R366" s="31">
        <v>808</v>
      </c>
      <c r="S366" s="31" t="s">
        <v>196</v>
      </c>
      <c r="T366" s="31" t="s">
        <v>197</v>
      </c>
      <c r="U366" s="31" t="s">
        <v>434</v>
      </c>
      <c r="V366" s="31">
        <v>119</v>
      </c>
      <c r="W366" s="32">
        <v>5210.1459999999997</v>
      </c>
      <c r="X366" s="32">
        <f t="shared" si="95"/>
        <v>5210.1459999999997</v>
      </c>
      <c r="Y366" s="32">
        <f t="shared" si="96"/>
        <v>0</v>
      </c>
      <c r="Z366" s="32">
        <v>68.596000000000004</v>
      </c>
      <c r="AA366" s="32">
        <f t="shared" si="97"/>
        <v>68.596000000000004</v>
      </c>
      <c r="AB366" s="33">
        <f t="shared" si="98"/>
        <v>0</v>
      </c>
      <c r="AC366" s="30" t="str">
        <f t="shared" si="100"/>
        <v>х</v>
      </c>
      <c r="AD366" s="45"/>
    </row>
    <row r="367" spans="1:30" s="15" customFormat="1" ht="88.5" customHeight="1">
      <c r="A367" s="3" t="s">
        <v>743</v>
      </c>
      <c r="B367" s="29" t="s">
        <v>11</v>
      </c>
      <c r="C367" s="29" t="s">
        <v>39</v>
      </c>
      <c r="D367" s="29" t="s">
        <v>15</v>
      </c>
      <c r="E367" s="29" t="s">
        <v>13</v>
      </c>
      <c r="F367"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7" s="30" t="str">
        <f t="shared" si="99"/>
        <v>2019 г.</v>
      </c>
      <c r="H367" s="30" t="str">
        <f t="shared" si="81"/>
        <v>2019 г.</v>
      </c>
      <c r="I367" s="30" t="str">
        <f t="shared" si="101"/>
        <v>1 полугодие 2019 г.</v>
      </c>
      <c r="J367" s="31"/>
      <c r="K367" s="31"/>
      <c r="L367" s="31"/>
      <c r="M367" s="31"/>
      <c r="N367" s="31"/>
      <c r="O367" s="31"/>
      <c r="P367" s="31"/>
      <c r="Q367" s="31"/>
      <c r="R367" s="31">
        <v>808</v>
      </c>
      <c r="S367" s="31" t="s">
        <v>196</v>
      </c>
      <c r="T367" s="31" t="s">
        <v>197</v>
      </c>
      <c r="U367" s="31" t="s">
        <v>435</v>
      </c>
      <c r="V367" s="31">
        <v>111</v>
      </c>
      <c r="W367" s="32">
        <f>2009.018+15.941</f>
        <v>2024.9590000000001</v>
      </c>
      <c r="X367" s="32">
        <f t="shared" si="95"/>
        <v>2024.9590000000001</v>
      </c>
      <c r="Y367" s="32">
        <f t="shared" si="96"/>
        <v>0</v>
      </c>
      <c r="Z367" s="32">
        <v>0</v>
      </c>
      <c r="AA367" s="32">
        <f t="shared" si="97"/>
        <v>0</v>
      </c>
      <c r="AB367" s="33">
        <f t="shared" si="98"/>
        <v>0</v>
      </c>
      <c r="AC367" s="30" t="str">
        <f t="shared" si="100"/>
        <v>х</v>
      </c>
      <c r="AD367" s="45"/>
    </row>
    <row r="368" spans="1:30" s="15" customFormat="1" ht="88.5" customHeight="1">
      <c r="A368" s="3" t="s">
        <v>744</v>
      </c>
      <c r="B368" s="29" t="s">
        <v>11</v>
      </c>
      <c r="C368" s="29" t="s">
        <v>39</v>
      </c>
      <c r="D368" s="29" t="s">
        <v>15</v>
      </c>
      <c r="E368" s="29" t="s">
        <v>13</v>
      </c>
      <c r="F368"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8" s="30" t="str">
        <f t="shared" si="99"/>
        <v>2019 г.</v>
      </c>
      <c r="H368" s="30" t="str">
        <f t="shared" si="81"/>
        <v>2019 г.</v>
      </c>
      <c r="I368" s="30" t="str">
        <f t="shared" si="101"/>
        <v>1 полугодие 2019 г.</v>
      </c>
      <c r="J368" s="31"/>
      <c r="K368" s="31"/>
      <c r="L368" s="31"/>
      <c r="M368" s="31"/>
      <c r="N368" s="31"/>
      <c r="O368" s="31"/>
      <c r="P368" s="31"/>
      <c r="Q368" s="31"/>
      <c r="R368" s="31">
        <v>808</v>
      </c>
      <c r="S368" s="31" t="s">
        <v>196</v>
      </c>
      <c r="T368" s="31" t="s">
        <v>197</v>
      </c>
      <c r="U368" s="31" t="s">
        <v>435</v>
      </c>
      <c r="V368" s="31">
        <v>119</v>
      </c>
      <c r="W368" s="32">
        <v>600.5</v>
      </c>
      <c r="X368" s="32">
        <f t="shared" si="95"/>
        <v>600.5</v>
      </c>
      <c r="Y368" s="32">
        <f t="shared" si="96"/>
        <v>0</v>
      </c>
      <c r="Z368" s="32">
        <v>7</v>
      </c>
      <c r="AA368" s="32">
        <f t="shared" si="97"/>
        <v>7</v>
      </c>
      <c r="AB368" s="33">
        <f t="shared" si="98"/>
        <v>0</v>
      </c>
      <c r="AC368" s="30" t="str">
        <f t="shared" si="100"/>
        <v>х</v>
      </c>
      <c r="AD368" s="45"/>
    </row>
    <row r="369" spans="1:30" s="15" customFormat="1" ht="88.5" customHeight="1">
      <c r="A369" s="3" t="s">
        <v>745</v>
      </c>
      <c r="B369" s="29" t="s">
        <v>11</v>
      </c>
      <c r="C369" s="29" t="s">
        <v>39</v>
      </c>
      <c r="D369" s="29" t="s">
        <v>15</v>
      </c>
      <c r="E369" s="29" t="s">
        <v>13</v>
      </c>
      <c r="F369"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69" s="30" t="str">
        <f t="shared" si="99"/>
        <v>2019 г.</v>
      </c>
      <c r="H369" s="30" t="str">
        <f t="shared" si="81"/>
        <v>2019 г.</v>
      </c>
      <c r="I369" s="30" t="str">
        <f t="shared" si="101"/>
        <v>1 полугодие 2019 г.</v>
      </c>
      <c r="J369" s="31"/>
      <c r="K369" s="31"/>
      <c r="L369" s="31"/>
      <c r="M369" s="31"/>
      <c r="N369" s="31"/>
      <c r="O369" s="31"/>
      <c r="P369" s="31"/>
      <c r="Q369" s="31"/>
      <c r="R369" s="31">
        <v>808</v>
      </c>
      <c r="S369" s="31" t="s">
        <v>196</v>
      </c>
      <c r="T369" s="31" t="s">
        <v>197</v>
      </c>
      <c r="U369" s="31" t="s">
        <v>436</v>
      </c>
      <c r="V369" s="31">
        <v>111</v>
      </c>
      <c r="W369" s="32">
        <f>1802.6+6.599</f>
        <v>1809.1989999999998</v>
      </c>
      <c r="X369" s="32">
        <f t="shared" si="95"/>
        <v>1809.1989999999998</v>
      </c>
      <c r="Y369" s="32">
        <f t="shared" si="96"/>
        <v>0</v>
      </c>
      <c r="Z369" s="32">
        <v>0</v>
      </c>
      <c r="AA369" s="32">
        <f t="shared" si="97"/>
        <v>0</v>
      </c>
      <c r="AB369" s="33">
        <f t="shared" si="98"/>
        <v>0</v>
      </c>
      <c r="AC369" s="30" t="str">
        <f t="shared" si="100"/>
        <v>х</v>
      </c>
      <c r="AD369" s="45"/>
    </row>
    <row r="370" spans="1:30" s="15" customFormat="1" ht="88.5" customHeight="1">
      <c r="A370" s="3" t="s">
        <v>746</v>
      </c>
      <c r="B370" s="29" t="s">
        <v>11</v>
      </c>
      <c r="C370" s="29" t="s">
        <v>39</v>
      </c>
      <c r="D370" s="29" t="s">
        <v>15</v>
      </c>
      <c r="E370" s="29" t="s">
        <v>13</v>
      </c>
      <c r="F370"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70" s="30" t="str">
        <f t="shared" si="99"/>
        <v>2019 г.</v>
      </c>
      <c r="H370" s="30" t="str">
        <f t="shared" si="81"/>
        <v>2019 г.</v>
      </c>
      <c r="I370" s="30" t="str">
        <f t="shared" si="101"/>
        <v>1 полугодие 2019 г.</v>
      </c>
      <c r="J370" s="31"/>
      <c r="K370" s="31"/>
      <c r="L370" s="31"/>
      <c r="M370" s="31"/>
      <c r="N370" s="31"/>
      <c r="O370" s="31"/>
      <c r="P370" s="31"/>
      <c r="Q370" s="31"/>
      <c r="R370" s="31">
        <v>808</v>
      </c>
      <c r="S370" s="31" t="s">
        <v>196</v>
      </c>
      <c r="T370" s="31" t="s">
        <v>197</v>
      </c>
      <c r="U370" s="31" t="s">
        <v>436</v>
      </c>
      <c r="V370" s="31">
        <v>119</v>
      </c>
      <c r="W370" s="32">
        <v>527.29999999999995</v>
      </c>
      <c r="X370" s="32">
        <f t="shared" si="95"/>
        <v>527.29999999999995</v>
      </c>
      <c r="Y370" s="32">
        <f t="shared" si="96"/>
        <v>0</v>
      </c>
      <c r="Z370" s="32">
        <v>4.194</v>
      </c>
      <c r="AA370" s="32">
        <f t="shared" si="97"/>
        <v>4.194</v>
      </c>
      <c r="AB370" s="33">
        <f t="shared" si="98"/>
        <v>0</v>
      </c>
      <c r="AC370" s="30" t="str">
        <f>AC369</f>
        <v>х</v>
      </c>
      <c r="AD370" s="45"/>
    </row>
    <row r="371" spans="1:30" s="15" customFormat="1" ht="88.5" customHeight="1">
      <c r="A371" s="3" t="s">
        <v>747</v>
      </c>
      <c r="B371" s="29" t="s">
        <v>11</v>
      </c>
      <c r="C371" s="29" t="s">
        <v>39</v>
      </c>
      <c r="D371" s="29" t="s">
        <v>15</v>
      </c>
      <c r="E371" s="29" t="s">
        <v>13</v>
      </c>
      <c r="F371"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71" s="30" t="str">
        <f t="shared" si="99"/>
        <v>2019 г.</v>
      </c>
      <c r="H371" s="30" t="str">
        <f t="shared" si="81"/>
        <v>2019 г.</v>
      </c>
      <c r="I371" s="30" t="str">
        <f t="shared" si="101"/>
        <v>1 полугодие 2019 г.</v>
      </c>
      <c r="J371" s="31"/>
      <c r="K371" s="31"/>
      <c r="L371" s="31"/>
      <c r="M371" s="31"/>
      <c r="N371" s="31"/>
      <c r="O371" s="31"/>
      <c r="P371" s="31"/>
      <c r="Q371" s="31"/>
      <c r="R371" s="31">
        <v>808</v>
      </c>
      <c r="S371" s="31" t="s">
        <v>196</v>
      </c>
      <c r="T371" s="31" t="s">
        <v>197</v>
      </c>
      <c r="U371" s="31" t="s">
        <v>437</v>
      </c>
      <c r="V371" s="31">
        <v>111</v>
      </c>
      <c r="W371" s="32">
        <f>14271.994+41.271</f>
        <v>14313.265000000001</v>
      </c>
      <c r="X371" s="32">
        <f t="shared" si="95"/>
        <v>14313.265000000001</v>
      </c>
      <c r="Y371" s="32">
        <f t="shared" si="96"/>
        <v>0</v>
      </c>
      <c r="Z371" s="32">
        <f>10626.557+16.175</f>
        <v>10642.732</v>
      </c>
      <c r="AA371" s="32">
        <f t="shared" si="97"/>
        <v>10642.732</v>
      </c>
      <c r="AB371" s="33">
        <f t="shared" si="98"/>
        <v>0</v>
      </c>
      <c r="AC371" s="30" t="str">
        <f>AC370</f>
        <v>х</v>
      </c>
      <c r="AD371" s="45"/>
    </row>
    <row r="372" spans="1:30" s="15" customFormat="1" ht="88.5" customHeight="1">
      <c r="A372" s="3" t="s">
        <v>748</v>
      </c>
      <c r="B372" s="29" t="s">
        <v>11</v>
      </c>
      <c r="C372" s="29" t="s">
        <v>39</v>
      </c>
      <c r="D372" s="29" t="s">
        <v>15</v>
      </c>
      <c r="E372" s="29" t="s">
        <v>13</v>
      </c>
      <c r="F372"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72" s="30" t="str">
        <f t="shared" si="99"/>
        <v>2019 г.</v>
      </c>
      <c r="H372" s="30" t="str">
        <f t="shared" si="81"/>
        <v>2019 г.</v>
      </c>
      <c r="I372" s="30" t="str">
        <f t="shared" si="101"/>
        <v>1 полугодие 2019 г.</v>
      </c>
      <c r="J372" s="31"/>
      <c r="K372" s="31"/>
      <c r="L372" s="31"/>
      <c r="M372" s="31"/>
      <c r="N372" s="31"/>
      <c r="O372" s="31"/>
      <c r="P372" s="31"/>
      <c r="Q372" s="31"/>
      <c r="R372" s="31">
        <f t="shared" ref="R372:T384" si="102">R371</f>
        <v>808</v>
      </c>
      <c r="S372" s="31" t="s">
        <v>196</v>
      </c>
      <c r="T372" s="31" t="s">
        <v>197</v>
      </c>
      <c r="U372" s="31" t="s">
        <v>437</v>
      </c>
      <c r="V372" s="31">
        <v>119</v>
      </c>
      <c r="W372" s="32">
        <v>4384.7359999999999</v>
      </c>
      <c r="X372" s="32">
        <f t="shared" si="95"/>
        <v>4384.7359999999999</v>
      </c>
      <c r="Y372" s="32">
        <f t="shared" si="96"/>
        <v>0</v>
      </c>
      <c r="Z372" s="32">
        <v>2791.5439999999999</v>
      </c>
      <c r="AA372" s="32">
        <f t="shared" si="97"/>
        <v>2791.5439999999999</v>
      </c>
      <c r="AB372" s="33">
        <f t="shared" si="98"/>
        <v>0</v>
      </c>
      <c r="AC372" s="30" t="str">
        <f>AC371</f>
        <v>х</v>
      </c>
      <c r="AD372" s="45"/>
    </row>
    <row r="373" spans="1:30" s="15" customFormat="1" ht="88.5" customHeight="1">
      <c r="A373" s="3" t="s">
        <v>749</v>
      </c>
      <c r="B373" s="29" t="s">
        <v>11</v>
      </c>
      <c r="C373" s="29" t="s">
        <v>39</v>
      </c>
      <c r="D373" s="29" t="s">
        <v>15</v>
      </c>
      <c r="E373" s="29" t="s">
        <v>13</v>
      </c>
      <c r="F373" s="29" t="str">
        <f t="shared" ref="F373:H384" si="103">F372</f>
        <v xml:space="preserve">*-За 1 полугодие 2019 г. заработная плата составила 32 495,77 руб.,т.е.98,00 % от прогнозной среднемесячной зарплаты по ПСЭР области - 33 167,00 руб. </v>
      </c>
      <c r="G373" s="30" t="str">
        <f t="shared" si="103"/>
        <v>2019 г.</v>
      </c>
      <c r="H373" s="30" t="str">
        <f t="shared" si="81"/>
        <v>2019 г.</v>
      </c>
      <c r="I373" s="30" t="str">
        <f t="shared" si="101"/>
        <v>1 полугодие 2019 г.</v>
      </c>
      <c r="J373" s="40"/>
      <c r="K373" s="40"/>
      <c r="L373" s="40"/>
      <c r="M373" s="40"/>
      <c r="N373" s="40"/>
      <c r="O373" s="40"/>
      <c r="P373" s="40"/>
      <c r="Q373" s="40"/>
      <c r="R373" s="31">
        <f t="shared" si="102"/>
        <v>808</v>
      </c>
      <c r="S373" s="31" t="s">
        <v>196</v>
      </c>
      <c r="T373" s="31" t="s">
        <v>197</v>
      </c>
      <c r="U373" s="40" t="s">
        <v>438</v>
      </c>
      <c r="V373" s="40">
        <v>111</v>
      </c>
      <c r="W373" s="41">
        <v>0</v>
      </c>
      <c r="X373" s="32">
        <f t="shared" si="95"/>
        <v>0</v>
      </c>
      <c r="Y373" s="32">
        <f t="shared" si="96"/>
        <v>0</v>
      </c>
      <c r="Z373" s="41">
        <v>0</v>
      </c>
      <c r="AA373" s="32">
        <f t="shared" si="97"/>
        <v>0</v>
      </c>
      <c r="AB373" s="41">
        <f t="shared" si="98"/>
        <v>0</v>
      </c>
      <c r="AC373" s="40" t="str">
        <f>AC372</f>
        <v>х</v>
      </c>
      <c r="AD373" s="45"/>
    </row>
    <row r="374" spans="1:30" s="15" customFormat="1" ht="88.5" customHeight="1">
      <c r="A374" s="3" t="s">
        <v>750</v>
      </c>
      <c r="B374" s="29" t="s">
        <v>11</v>
      </c>
      <c r="C374" s="29" t="s">
        <v>39</v>
      </c>
      <c r="D374" s="29" t="s">
        <v>15</v>
      </c>
      <c r="E374" s="29" t="s">
        <v>13</v>
      </c>
      <c r="F374"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374" s="30" t="str">
        <f t="shared" si="103"/>
        <v>2019 г.</v>
      </c>
      <c r="H374" s="30" t="str">
        <f t="shared" si="81"/>
        <v>2019 г.</v>
      </c>
      <c r="I374" s="30" t="str">
        <f t="shared" si="101"/>
        <v>1 полугодие 2019 г.</v>
      </c>
      <c r="J374" s="40"/>
      <c r="K374" s="40"/>
      <c r="L374" s="40"/>
      <c r="M374" s="40"/>
      <c r="N374" s="40"/>
      <c r="O374" s="40"/>
      <c r="P374" s="40"/>
      <c r="Q374" s="40"/>
      <c r="R374" s="31">
        <f t="shared" si="102"/>
        <v>808</v>
      </c>
      <c r="S374" s="31" t="s">
        <v>196</v>
      </c>
      <c r="T374" s="31" t="s">
        <v>197</v>
      </c>
      <c r="U374" s="40" t="s">
        <v>438</v>
      </c>
      <c r="V374" s="40">
        <v>119</v>
      </c>
      <c r="W374" s="41">
        <v>0</v>
      </c>
      <c r="X374" s="32">
        <f t="shared" si="95"/>
        <v>0</v>
      </c>
      <c r="Y374" s="32">
        <f t="shared" si="96"/>
        <v>0</v>
      </c>
      <c r="Z374" s="41">
        <v>0</v>
      </c>
      <c r="AA374" s="32">
        <f t="shared" si="97"/>
        <v>0</v>
      </c>
      <c r="AB374" s="41">
        <f t="shared" si="98"/>
        <v>0</v>
      </c>
      <c r="AC374" s="40" t="str">
        <f t="shared" ref="AC374:AC390" si="104">AC373</f>
        <v>х</v>
      </c>
      <c r="AD374" s="45"/>
    </row>
    <row r="375" spans="1:30" s="15" customFormat="1" ht="88.5" customHeight="1">
      <c r="A375" s="3" t="s">
        <v>751</v>
      </c>
      <c r="B375" s="29" t="s">
        <v>11</v>
      </c>
      <c r="C375" s="29" t="s">
        <v>39</v>
      </c>
      <c r="D375" s="29" t="s">
        <v>15</v>
      </c>
      <c r="E375" s="29" t="s">
        <v>13</v>
      </c>
      <c r="F375"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375" s="30" t="str">
        <f t="shared" si="103"/>
        <v>2019 г.</v>
      </c>
      <c r="H375" s="30" t="str">
        <f t="shared" si="81"/>
        <v>2019 г.</v>
      </c>
      <c r="I375" s="30" t="str">
        <f t="shared" si="101"/>
        <v>1 полугодие 2019 г.</v>
      </c>
      <c r="J375" s="40"/>
      <c r="K375" s="40"/>
      <c r="L375" s="40"/>
      <c r="M375" s="40"/>
      <c r="N375" s="40"/>
      <c r="O375" s="40"/>
      <c r="P375" s="40"/>
      <c r="Q375" s="40"/>
      <c r="R375" s="31">
        <f t="shared" si="102"/>
        <v>808</v>
      </c>
      <c r="S375" s="31" t="s">
        <v>196</v>
      </c>
      <c r="T375" s="31" t="s">
        <v>197</v>
      </c>
      <c r="U375" s="40" t="s">
        <v>479</v>
      </c>
      <c r="V375" s="40">
        <v>111</v>
      </c>
      <c r="W375" s="41">
        <v>0</v>
      </c>
      <c r="X375" s="32">
        <f t="shared" si="95"/>
        <v>0</v>
      </c>
      <c r="Y375" s="32">
        <f t="shared" si="96"/>
        <v>0</v>
      </c>
      <c r="Z375" s="41">
        <v>0</v>
      </c>
      <c r="AA375" s="32">
        <f t="shared" si="97"/>
        <v>0</v>
      </c>
      <c r="AB375" s="41">
        <f t="shared" si="98"/>
        <v>0</v>
      </c>
      <c r="AC375" s="40" t="str">
        <f t="shared" si="104"/>
        <v>х</v>
      </c>
      <c r="AD375" s="45"/>
    </row>
    <row r="376" spans="1:30" s="15" customFormat="1" ht="88.5" customHeight="1">
      <c r="A376" s="3" t="s">
        <v>752</v>
      </c>
      <c r="B376" s="29" t="s">
        <v>11</v>
      </c>
      <c r="C376" s="29" t="s">
        <v>39</v>
      </c>
      <c r="D376" s="29" t="s">
        <v>15</v>
      </c>
      <c r="E376" s="29" t="s">
        <v>13</v>
      </c>
      <c r="F376"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376" s="30" t="str">
        <f t="shared" si="103"/>
        <v>2019 г.</v>
      </c>
      <c r="H376" s="30" t="str">
        <f t="shared" si="81"/>
        <v>2019 г.</v>
      </c>
      <c r="I376" s="30" t="str">
        <f t="shared" si="101"/>
        <v>1 полугодие 2019 г.</v>
      </c>
      <c r="J376" s="40"/>
      <c r="K376" s="40"/>
      <c r="L376" s="40"/>
      <c r="M376" s="40"/>
      <c r="N376" s="40"/>
      <c r="O376" s="40"/>
      <c r="P376" s="40"/>
      <c r="Q376" s="40"/>
      <c r="R376" s="31">
        <f t="shared" si="102"/>
        <v>808</v>
      </c>
      <c r="S376" s="31" t="s">
        <v>196</v>
      </c>
      <c r="T376" s="31" t="s">
        <v>197</v>
      </c>
      <c r="U376" s="40" t="s">
        <v>479</v>
      </c>
      <c r="V376" s="40">
        <v>119</v>
      </c>
      <c r="W376" s="41">
        <v>0</v>
      </c>
      <c r="X376" s="32">
        <f t="shared" si="95"/>
        <v>0</v>
      </c>
      <c r="Y376" s="32">
        <f t="shared" si="96"/>
        <v>0</v>
      </c>
      <c r="Z376" s="41">
        <v>0</v>
      </c>
      <c r="AA376" s="32">
        <f t="shared" si="97"/>
        <v>0</v>
      </c>
      <c r="AB376" s="41">
        <f t="shared" si="98"/>
        <v>0</v>
      </c>
      <c r="AC376" s="40" t="str">
        <f t="shared" si="104"/>
        <v>х</v>
      </c>
      <c r="AD376" s="45"/>
    </row>
    <row r="377" spans="1:30" s="15" customFormat="1" ht="88.5" customHeight="1">
      <c r="A377" s="3" t="s">
        <v>753</v>
      </c>
      <c r="B377" s="29" t="s">
        <v>11</v>
      </c>
      <c r="C377" s="29" t="s">
        <v>39</v>
      </c>
      <c r="D377" s="29" t="s">
        <v>15</v>
      </c>
      <c r="E377" s="29" t="s">
        <v>13</v>
      </c>
      <c r="F377"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377" s="30" t="str">
        <f t="shared" si="103"/>
        <v>2019 г.</v>
      </c>
      <c r="H377" s="30" t="str">
        <f t="shared" si="81"/>
        <v>2019 г.</v>
      </c>
      <c r="I377" s="30" t="str">
        <f t="shared" si="101"/>
        <v>1 полугодие 2019 г.</v>
      </c>
      <c r="J377" s="40"/>
      <c r="K377" s="40"/>
      <c r="L377" s="40"/>
      <c r="M377" s="40"/>
      <c r="N377" s="40"/>
      <c r="O377" s="40"/>
      <c r="P377" s="40"/>
      <c r="Q377" s="40"/>
      <c r="R377" s="31">
        <f t="shared" si="102"/>
        <v>808</v>
      </c>
      <c r="S377" s="31" t="s">
        <v>196</v>
      </c>
      <c r="T377" s="31" t="s">
        <v>197</v>
      </c>
      <c r="U377" s="40" t="s">
        <v>480</v>
      </c>
      <c r="V377" s="40">
        <v>111</v>
      </c>
      <c r="W377" s="41">
        <v>0</v>
      </c>
      <c r="X377" s="32">
        <f t="shared" si="95"/>
        <v>0</v>
      </c>
      <c r="Y377" s="32">
        <f t="shared" si="96"/>
        <v>0</v>
      </c>
      <c r="Z377" s="41">
        <v>0</v>
      </c>
      <c r="AA377" s="32">
        <f t="shared" si="97"/>
        <v>0</v>
      </c>
      <c r="AB377" s="41">
        <f t="shared" si="98"/>
        <v>0</v>
      </c>
      <c r="AC377" s="40" t="str">
        <f t="shared" si="104"/>
        <v>х</v>
      </c>
      <c r="AD377" s="45"/>
    </row>
    <row r="378" spans="1:30" s="15" customFormat="1" ht="88.5" customHeight="1">
      <c r="A378" s="3" t="s">
        <v>754</v>
      </c>
      <c r="B378" s="29" t="s">
        <v>11</v>
      </c>
      <c r="C378" s="29" t="s">
        <v>39</v>
      </c>
      <c r="D378" s="29" t="s">
        <v>15</v>
      </c>
      <c r="E378" s="29" t="s">
        <v>13</v>
      </c>
      <c r="F378"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378" s="30" t="str">
        <f t="shared" si="103"/>
        <v>2019 г.</v>
      </c>
      <c r="H378" s="30" t="str">
        <f t="shared" si="81"/>
        <v>2019 г.</v>
      </c>
      <c r="I378" s="30" t="str">
        <f t="shared" si="101"/>
        <v>1 полугодие 2019 г.</v>
      </c>
      <c r="J378" s="40"/>
      <c r="K378" s="40"/>
      <c r="L378" s="40"/>
      <c r="M378" s="40"/>
      <c r="N378" s="40"/>
      <c r="O378" s="40"/>
      <c r="P378" s="40"/>
      <c r="Q378" s="40"/>
      <c r="R378" s="31">
        <f t="shared" si="102"/>
        <v>808</v>
      </c>
      <c r="S378" s="31" t="s">
        <v>196</v>
      </c>
      <c r="T378" s="31" t="s">
        <v>197</v>
      </c>
      <c r="U378" s="40" t="s">
        <v>480</v>
      </c>
      <c r="V378" s="40">
        <v>119</v>
      </c>
      <c r="W378" s="41">
        <v>0</v>
      </c>
      <c r="X378" s="32">
        <f t="shared" si="95"/>
        <v>0</v>
      </c>
      <c r="Y378" s="32">
        <f t="shared" si="96"/>
        <v>0</v>
      </c>
      <c r="Z378" s="41">
        <v>0</v>
      </c>
      <c r="AA378" s="32">
        <f t="shared" si="97"/>
        <v>0</v>
      </c>
      <c r="AB378" s="41">
        <f t="shared" si="98"/>
        <v>0</v>
      </c>
      <c r="AC378" s="40" t="str">
        <f t="shared" si="104"/>
        <v>х</v>
      </c>
      <c r="AD378" s="45"/>
    </row>
    <row r="379" spans="1:30" s="15" customFormat="1" ht="88.5" customHeight="1">
      <c r="A379" s="3" t="s">
        <v>755</v>
      </c>
      <c r="B379" s="29" t="str">
        <f t="shared" ref="B379:G384" si="105">B378</f>
        <v>Указ Президента Российской Федерации от 07 мая 2012 года № 597 «О мероприятиях по реализации государственной социальной политики»</v>
      </c>
      <c r="C379" s="29" t="str">
        <f>C378</f>
        <v>Отношение средней заработной платы работников учреждений культуры к средней заработной плате в регионе</v>
      </c>
      <c r="D379" s="29" t="str">
        <f>D378</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79" s="29" t="str">
        <f>E378</f>
        <v>Доведение размера средней заработной платы до уровня средней заработной платы в регионе</v>
      </c>
      <c r="F379"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379" s="30" t="str">
        <f t="shared" si="103"/>
        <v>2019 г.</v>
      </c>
      <c r="H379" s="30" t="str">
        <f t="shared" si="103"/>
        <v>2019 г.</v>
      </c>
      <c r="I379" s="30" t="str">
        <f t="shared" si="101"/>
        <v>1 полугодие 2019 г.</v>
      </c>
      <c r="J379" s="40"/>
      <c r="K379" s="40"/>
      <c r="L379" s="40"/>
      <c r="M379" s="40"/>
      <c r="N379" s="40"/>
      <c r="O379" s="40"/>
      <c r="P379" s="40"/>
      <c r="Q379" s="40"/>
      <c r="R379" s="31">
        <f t="shared" si="102"/>
        <v>808</v>
      </c>
      <c r="S379" s="31" t="str">
        <f t="shared" si="102"/>
        <v>08.</v>
      </c>
      <c r="T379" s="31" t="str">
        <f t="shared" si="102"/>
        <v>01.</v>
      </c>
      <c r="U379" s="40" t="s">
        <v>519</v>
      </c>
      <c r="V379" s="40">
        <v>111</v>
      </c>
      <c r="W379" s="41">
        <v>569.9</v>
      </c>
      <c r="X379" s="32">
        <f t="shared" si="95"/>
        <v>569.9</v>
      </c>
      <c r="Y379" s="32">
        <f t="shared" si="96"/>
        <v>0</v>
      </c>
      <c r="Z379" s="41">
        <v>0</v>
      </c>
      <c r="AA379" s="32">
        <f t="shared" si="97"/>
        <v>0</v>
      </c>
      <c r="AB379" s="41">
        <f t="shared" si="98"/>
        <v>0</v>
      </c>
      <c r="AC379" s="40" t="str">
        <f t="shared" si="104"/>
        <v>х</v>
      </c>
      <c r="AD379" s="45"/>
    </row>
    <row r="380" spans="1:30" s="15" customFormat="1" ht="88.5" customHeight="1">
      <c r="A380" s="3" t="s">
        <v>756</v>
      </c>
      <c r="B380" s="29" t="str">
        <f t="shared" si="105"/>
        <v>Указ Президента Российской Федерации от 07 мая 2012 года № 597 «О мероприятиях по реализации государственной социальной политики»</v>
      </c>
      <c r="C380" s="29" t="str">
        <f t="shared" si="105"/>
        <v>Отношение средней заработной платы работников учреждений культуры к средней заработной плате в регионе</v>
      </c>
      <c r="D380"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80" s="29" t="str">
        <f t="shared" si="105"/>
        <v>Доведение размера средней заработной платы до уровня средней заработной платы в регионе</v>
      </c>
      <c r="F380"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380" s="30" t="str">
        <f t="shared" si="105"/>
        <v>2019 г.</v>
      </c>
      <c r="H380" s="30" t="str">
        <f t="shared" si="103"/>
        <v>2019 г.</v>
      </c>
      <c r="I380" s="30" t="str">
        <f>I379</f>
        <v>1 полугодие 2019 г.</v>
      </c>
      <c r="J380" s="40"/>
      <c r="K380" s="40"/>
      <c r="L380" s="40"/>
      <c r="M380" s="40"/>
      <c r="N380" s="40"/>
      <c r="O380" s="40"/>
      <c r="P380" s="40"/>
      <c r="Q380" s="40"/>
      <c r="R380" s="31">
        <f t="shared" si="102"/>
        <v>808</v>
      </c>
      <c r="S380" s="31" t="str">
        <f t="shared" si="102"/>
        <v>08.</v>
      </c>
      <c r="T380" s="31" t="str">
        <f t="shared" si="102"/>
        <v>01.</v>
      </c>
      <c r="U380" s="40" t="s">
        <v>519</v>
      </c>
      <c r="V380" s="40">
        <v>119</v>
      </c>
      <c r="W380" s="41">
        <v>172.2</v>
      </c>
      <c r="X380" s="32">
        <f t="shared" si="95"/>
        <v>172.2</v>
      </c>
      <c r="Y380" s="32">
        <f t="shared" si="96"/>
        <v>0</v>
      </c>
      <c r="Z380" s="41">
        <v>0</v>
      </c>
      <c r="AA380" s="32">
        <f t="shared" si="97"/>
        <v>0</v>
      </c>
      <c r="AB380" s="41">
        <f t="shared" si="98"/>
        <v>0</v>
      </c>
      <c r="AC380" s="40" t="str">
        <f t="shared" si="104"/>
        <v>х</v>
      </c>
      <c r="AD380" s="45"/>
    </row>
    <row r="381" spans="1:30" s="15" customFormat="1" ht="88.5" customHeight="1">
      <c r="A381" s="3" t="s">
        <v>757</v>
      </c>
      <c r="B381" s="29" t="str">
        <f t="shared" si="105"/>
        <v>Указ Президента Российской Федерации от 07 мая 2012 года № 597 «О мероприятиях по реализации государственной социальной политики»</v>
      </c>
      <c r="C381" s="29" t="str">
        <f t="shared" si="105"/>
        <v>Отношение средней заработной платы работников учреждений культуры к средней заработной плате в регионе</v>
      </c>
      <c r="D381"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81" s="29" t="str">
        <f t="shared" si="105"/>
        <v>Доведение размера средней заработной платы до уровня средней заработной платы в регионе</v>
      </c>
      <c r="F381"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381" s="30" t="str">
        <f t="shared" si="105"/>
        <v>2019 г.</v>
      </c>
      <c r="H381" s="30" t="str">
        <f t="shared" si="103"/>
        <v>2019 г.</v>
      </c>
      <c r="I381" s="30" t="str">
        <f>I380</f>
        <v>1 полугодие 2019 г.</v>
      </c>
      <c r="J381" s="40"/>
      <c r="K381" s="40"/>
      <c r="L381" s="40"/>
      <c r="M381" s="40"/>
      <c r="N381" s="40"/>
      <c r="O381" s="40"/>
      <c r="P381" s="40"/>
      <c r="Q381" s="40"/>
      <c r="R381" s="31">
        <f t="shared" si="102"/>
        <v>808</v>
      </c>
      <c r="S381" s="31" t="str">
        <f t="shared" si="102"/>
        <v>08.</v>
      </c>
      <c r="T381" s="31" t="str">
        <f t="shared" si="102"/>
        <v>01.</v>
      </c>
      <c r="U381" s="40" t="s">
        <v>520</v>
      </c>
      <c r="V381" s="40">
        <v>111</v>
      </c>
      <c r="W381" s="41">
        <v>61.8</v>
      </c>
      <c r="X381" s="32">
        <f t="shared" si="95"/>
        <v>61.8</v>
      </c>
      <c r="Y381" s="32">
        <f t="shared" si="96"/>
        <v>0</v>
      </c>
      <c r="Z381" s="41">
        <v>0</v>
      </c>
      <c r="AA381" s="32">
        <f t="shared" si="97"/>
        <v>0</v>
      </c>
      <c r="AB381" s="41">
        <f t="shared" si="98"/>
        <v>0</v>
      </c>
      <c r="AC381" s="40" t="str">
        <f t="shared" si="104"/>
        <v>х</v>
      </c>
      <c r="AD381" s="45"/>
    </row>
    <row r="382" spans="1:30" s="15" customFormat="1" ht="88.5" customHeight="1">
      <c r="A382" s="3" t="s">
        <v>758</v>
      </c>
      <c r="B382" s="29" t="str">
        <f t="shared" si="105"/>
        <v>Указ Президента Российской Федерации от 07 мая 2012 года № 597 «О мероприятиях по реализации государственной социальной политики»</v>
      </c>
      <c r="C382" s="29" t="str">
        <f t="shared" si="105"/>
        <v>Отношение средней заработной платы работников учреждений культуры к средней заработной плате в регионе</v>
      </c>
      <c r="D382"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82" s="29" t="str">
        <f t="shared" si="105"/>
        <v>Доведение размера средней заработной платы до уровня средней заработной платы в регионе</v>
      </c>
      <c r="F382"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382" s="30" t="str">
        <f t="shared" si="105"/>
        <v>2019 г.</v>
      </c>
      <c r="H382" s="30" t="str">
        <f t="shared" si="103"/>
        <v>2019 г.</v>
      </c>
      <c r="I382" s="30" t="str">
        <f>I381</f>
        <v>1 полугодие 2019 г.</v>
      </c>
      <c r="J382" s="40"/>
      <c r="K382" s="40"/>
      <c r="L382" s="40"/>
      <c r="M382" s="40"/>
      <c r="N382" s="40"/>
      <c r="O382" s="40"/>
      <c r="P382" s="40"/>
      <c r="Q382" s="40"/>
      <c r="R382" s="31">
        <f t="shared" si="102"/>
        <v>808</v>
      </c>
      <c r="S382" s="31" t="str">
        <f t="shared" si="102"/>
        <v>08.</v>
      </c>
      <c r="T382" s="31" t="str">
        <f t="shared" si="102"/>
        <v>01.</v>
      </c>
      <c r="U382" s="40" t="s">
        <v>520</v>
      </c>
      <c r="V382" s="40">
        <v>119</v>
      </c>
      <c r="W382" s="41">
        <v>18.7</v>
      </c>
      <c r="X382" s="32">
        <f t="shared" si="95"/>
        <v>18.7</v>
      </c>
      <c r="Y382" s="32">
        <f t="shared" si="96"/>
        <v>0</v>
      </c>
      <c r="Z382" s="41">
        <v>0</v>
      </c>
      <c r="AA382" s="32">
        <f t="shared" si="97"/>
        <v>0</v>
      </c>
      <c r="AB382" s="41">
        <f t="shared" si="98"/>
        <v>0</v>
      </c>
      <c r="AC382" s="40" t="str">
        <f t="shared" si="104"/>
        <v>х</v>
      </c>
      <c r="AD382" s="45"/>
    </row>
    <row r="383" spans="1:30" s="15" customFormat="1" ht="88.5" customHeight="1">
      <c r="A383" s="3" t="s">
        <v>759</v>
      </c>
      <c r="B383" s="29" t="str">
        <f t="shared" si="105"/>
        <v>Указ Президента Российской Федерации от 07 мая 2012 года № 597 «О мероприятиях по реализации государственной социальной политики»</v>
      </c>
      <c r="C383" s="29" t="str">
        <f t="shared" si="105"/>
        <v>Отношение средней заработной платы работников учреждений культуры к средней заработной плате в регионе</v>
      </c>
      <c r="D383"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83" s="29" t="str">
        <f t="shared" si="105"/>
        <v>Доведение размера средней заработной платы до уровня средней заработной платы в регионе</v>
      </c>
      <c r="F383"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383" s="30" t="str">
        <f t="shared" si="105"/>
        <v>2019 г.</v>
      </c>
      <c r="H383" s="30" t="str">
        <f t="shared" si="103"/>
        <v>2019 г.</v>
      </c>
      <c r="I383" s="30" t="str">
        <f>I382</f>
        <v>1 полугодие 2019 г.</v>
      </c>
      <c r="J383" s="40"/>
      <c r="K383" s="40"/>
      <c r="L383" s="40"/>
      <c r="M383" s="40"/>
      <c r="N383" s="40"/>
      <c r="O383" s="40"/>
      <c r="P383" s="40"/>
      <c r="Q383" s="40"/>
      <c r="R383" s="31">
        <f t="shared" si="102"/>
        <v>808</v>
      </c>
      <c r="S383" s="31" t="str">
        <f t="shared" si="102"/>
        <v>08.</v>
      </c>
      <c r="T383" s="31" t="str">
        <f t="shared" si="102"/>
        <v>01.</v>
      </c>
      <c r="U383" s="40" t="s">
        <v>521</v>
      </c>
      <c r="V383" s="40">
        <v>111</v>
      </c>
      <c r="W383" s="41">
        <v>54.9</v>
      </c>
      <c r="X383" s="32">
        <f t="shared" si="95"/>
        <v>54.9</v>
      </c>
      <c r="Y383" s="32">
        <f t="shared" si="96"/>
        <v>0</v>
      </c>
      <c r="Z383" s="41">
        <v>0</v>
      </c>
      <c r="AA383" s="32">
        <f t="shared" si="97"/>
        <v>0</v>
      </c>
      <c r="AB383" s="41">
        <f t="shared" si="98"/>
        <v>0</v>
      </c>
      <c r="AC383" s="40" t="str">
        <f t="shared" si="104"/>
        <v>х</v>
      </c>
      <c r="AD383" s="45"/>
    </row>
    <row r="384" spans="1:30" s="15" customFormat="1" ht="88.5" customHeight="1">
      <c r="A384" s="3" t="s">
        <v>760</v>
      </c>
      <c r="B384" s="29" t="str">
        <f t="shared" si="105"/>
        <v>Указ Президента Российской Федерации от 07 мая 2012 года № 597 «О мероприятиях по реализации государственной социальной политики»</v>
      </c>
      <c r="C384" s="29" t="str">
        <f t="shared" si="105"/>
        <v>Отношение средней заработной платы работников учреждений культуры к средней заработной плате в регионе</v>
      </c>
      <c r="D384"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84" s="29" t="str">
        <f t="shared" si="105"/>
        <v>Доведение размера средней заработной платы до уровня средней заработной платы в регионе</v>
      </c>
      <c r="F384"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384" s="30" t="str">
        <f t="shared" si="105"/>
        <v>2019 г.</v>
      </c>
      <c r="H384" s="30" t="str">
        <f t="shared" si="103"/>
        <v>2019 г.</v>
      </c>
      <c r="I384" s="30" t="str">
        <f>I383</f>
        <v>1 полугодие 2019 г.</v>
      </c>
      <c r="J384" s="40"/>
      <c r="K384" s="40"/>
      <c r="L384" s="40"/>
      <c r="M384" s="40"/>
      <c r="N384" s="40"/>
      <c r="O384" s="40"/>
      <c r="P384" s="40"/>
      <c r="Q384" s="40"/>
      <c r="R384" s="31">
        <f t="shared" si="102"/>
        <v>808</v>
      </c>
      <c r="S384" s="31" t="str">
        <f t="shared" si="102"/>
        <v>08.</v>
      </c>
      <c r="T384" s="31" t="str">
        <f t="shared" si="102"/>
        <v>01.</v>
      </c>
      <c r="U384" s="40" t="s">
        <v>521</v>
      </c>
      <c r="V384" s="40">
        <v>119</v>
      </c>
      <c r="W384" s="41">
        <v>16.600000000000001</v>
      </c>
      <c r="X384" s="32">
        <f t="shared" si="95"/>
        <v>16.600000000000001</v>
      </c>
      <c r="Y384" s="32">
        <f t="shared" si="96"/>
        <v>0</v>
      </c>
      <c r="Z384" s="41">
        <v>0</v>
      </c>
      <c r="AA384" s="32">
        <f t="shared" si="97"/>
        <v>0</v>
      </c>
      <c r="AB384" s="41">
        <f t="shared" si="98"/>
        <v>0</v>
      </c>
      <c r="AC384" s="40" t="str">
        <f t="shared" si="104"/>
        <v>х</v>
      </c>
      <c r="AD384" s="45"/>
    </row>
    <row r="385" spans="1:30" s="15" customFormat="1" ht="88.5" customHeight="1">
      <c r="A385" s="3" t="s">
        <v>761</v>
      </c>
      <c r="B385" s="29" t="s">
        <v>11</v>
      </c>
      <c r="C385" s="29" t="s">
        <v>39</v>
      </c>
      <c r="D385" s="29" t="s">
        <v>15</v>
      </c>
      <c r="E385" s="29" t="s">
        <v>13</v>
      </c>
      <c r="F385" s="29" t="str">
        <f>F374</f>
        <v xml:space="preserve">*-За 1 полугодие 2019 г. заработная плата составила 32 495,77 руб.,т.е.98,00 % от прогнозной среднемесячной зарплаты по ПСЭР области - 33 167,00 руб. </v>
      </c>
      <c r="G385" s="30" t="str">
        <f>G374</f>
        <v>2019 г.</v>
      </c>
      <c r="H385" s="30" t="str">
        <f t="shared" ref="H385:H448" si="106">G385</f>
        <v>2019 г.</v>
      </c>
      <c r="I385" s="30" t="str">
        <f>I374</f>
        <v>1 полугодие 2019 г.</v>
      </c>
      <c r="J385" s="40"/>
      <c r="K385" s="40"/>
      <c r="L385" s="40"/>
      <c r="M385" s="40"/>
      <c r="N385" s="40"/>
      <c r="O385" s="40"/>
      <c r="P385" s="40"/>
      <c r="Q385" s="40"/>
      <c r="R385" s="31">
        <f>R374</f>
        <v>808</v>
      </c>
      <c r="S385" s="31" t="s">
        <v>196</v>
      </c>
      <c r="T385" s="31" t="s">
        <v>197</v>
      </c>
      <c r="U385" s="40" t="s">
        <v>439</v>
      </c>
      <c r="V385" s="40">
        <v>111</v>
      </c>
      <c r="W385" s="41">
        <v>3371.3690000000001</v>
      </c>
      <c r="X385" s="32">
        <f t="shared" si="95"/>
        <v>3371.3690000000001</v>
      </c>
      <c r="Y385" s="32">
        <f t="shared" si="96"/>
        <v>0</v>
      </c>
      <c r="Z385" s="41">
        <v>0</v>
      </c>
      <c r="AA385" s="32">
        <f t="shared" si="97"/>
        <v>0</v>
      </c>
      <c r="AB385" s="41">
        <f t="shared" si="98"/>
        <v>0</v>
      </c>
      <c r="AC385" s="40" t="str">
        <f>AC378</f>
        <v>х</v>
      </c>
      <c r="AD385" s="45"/>
    </row>
    <row r="386" spans="1:30" s="15" customFormat="1" ht="88.5" customHeight="1">
      <c r="A386" s="3" t="s">
        <v>762</v>
      </c>
      <c r="B386" s="29" t="s">
        <v>11</v>
      </c>
      <c r="C386" s="29" t="s">
        <v>39</v>
      </c>
      <c r="D386" s="29" t="s">
        <v>15</v>
      </c>
      <c r="E386" s="29" t="s">
        <v>13</v>
      </c>
      <c r="F386" s="29" t="str">
        <f>F385</f>
        <v xml:space="preserve">*-За 1 полугодие 2019 г. заработная плата составила 32 495,77 руб.,т.е.98,00 % от прогнозной среднемесячной зарплаты по ПСЭР области - 33 167,00 руб. </v>
      </c>
      <c r="G386" s="30" t="str">
        <f>G385</f>
        <v>2019 г.</v>
      </c>
      <c r="H386" s="30" t="str">
        <f t="shared" si="106"/>
        <v>2019 г.</v>
      </c>
      <c r="I386" s="30" t="str">
        <f t="shared" ref="I386:I390" si="107">I385</f>
        <v>1 полугодие 2019 г.</v>
      </c>
      <c r="J386" s="40"/>
      <c r="K386" s="40"/>
      <c r="L386" s="40"/>
      <c r="M386" s="40"/>
      <c r="N386" s="40"/>
      <c r="O386" s="40"/>
      <c r="P386" s="40"/>
      <c r="Q386" s="40"/>
      <c r="R386" s="31">
        <f>R385</f>
        <v>808</v>
      </c>
      <c r="S386" s="31" t="s">
        <v>196</v>
      </c>
      <c r="T386" s="31" t="s">
        <v>197</v>
      </c>
      <c r="U386" s="40" t="s">
        <v>439</v>
      </c>
      <c r="V386" s="40">
        <v>119</v>
      </c>
      <c r="W386" s="41">
        <v>1067.8510000000001</v>
      </c>
      <c r="X386" s="32">
        <f t="shared" si="95"/>
        <v>1067.8510000000001</v>
      </c>
      <c r="Y386" s="32">
        <f t="shared" si="96"/>
        <v>0</v>
      </c>
      <c r="Z386" s="41">
        <v>0</v>
      </c>
      <c r="AA386" s="32">
        <f t="shared" si="97"/>
        <v>0</v>
      </c>
      <c r="AB386" s="41">
        <f t="shared" si="98"/>
        <v>0</v>
      </c>
      <c r="AC386" s="40" t="str">
        <f>AC385</f>
        <v>х</v>
      </c>
      <c r="AD386" s="45"/>
    </row>
    <row r="387" spans="1:30" s="15" customFormat="1" ht="88.5" customHeight="1">
      <c r="A387" s="3" t="s">
        <v>763</v>
      </c>
      <c r="B387" s="29" t="s">
        <v>11</v>
      </c>
      <c r="C387" s="29" t="s">
        <v>39</v>
      </c>
      <c r="D387" s="29" t="s">
        <v>15</v>
      </c>
      <c r="E387" s="29" t="s">
        <v>13</v>
      </c>
      <c r="F387" s="29" t="str">
        <f t="shared" ref="F387:G390" si="108">F386</f>
        <v xml:space="preserve">*-За 1 полугодие 2019 г. заработная плата составила 32 495,77 руб.,т.е.98,00 % от прогнозной среднемесячной зарплаты по ПСЭР области - 33 167,00 руб. </v>
      </c>
      <c r="G387" s="30" t="str">
        <f t="shared" si="108"/>
        <v>2019 г.</v>
      </c>
      <c r="H387" s="30" t="str">
        <f t="shared" si="106"/>
        <v>2019 г.</v>
      </c>
      <c r="I387" s="30" t="str">
        <f t="shared" si="107"/>
        <v>1 полугодие 2019 г.</v>
      </c>
      <c r="J387" s="40"/>
      <c r="K387" s="40"/>
      <c r="L387" s="40"/>
      <c r="M387" s="40"/>
      <c r="N387" s="40"/>
      <c r="O387" s="40"/>
      <c r="P387" s="40"/>
      <c r="Q387" s="40"/>
      <c r="R387" s="31">
        <f>R386</f>
        <v>808</v>
      </c>
      <c r="S387" s="31" t="s">
        <v>196</v>
      </c>
      <c r="T387" s="31" t="s">
        <v>197</v>
      </c>
      <c r="U387" s="40" t="s">
        <v>440</v>
      </c>
      <c r="V387" s="40">
        <v>111</v>
      </c>
      <c r="W387" s="41">
        <v>1580.1289999999999</v>
      </c>
      <c r="X387" s="32">
        <f t="shared" si="95"/>
        <v>1580.1289999999999</v>
      </c>
      <c r="Y387" s="32">
        <f t="shared" si="96"/>
        <v>0</v>
      </c>
      <c r="Z387" s="41">
        <v>0</v>
      </c>
      <c r="AA387" s="32">
        <f t="shared" si="97"/>
        <v>0</v>
      </c>
      <c r="AB387" s="41">
        <f t="shared" si="98"/>
        <v>0</v>
      </c>
      <c r="AC387" s="40" t="str">
        <f>AC386</f>
        <v>х</v>
      </c>
      <c r="AD387" s="45"/>
    </row>
    <row r="388" spans="1:30" s="15" customFormat="1" ht="88.5" customHeight="1">
      <c r="A388" s="3" t="s">
        <v>764</v>
      </c>
      <c r="B388" s="29" t="s">
        <v>11</v>
      </c>
      <c r="C388" s="29" t="s">
        <v>39</v>
      </c>
      <c r="D388" s="29" t="s">
        <v>15</v>
      </c>
      <c r="E388" s="29" t="s">
        <v>13</v>
      </c>
      <c r="F388" s="29" t="str">
        <f t="shared" si="108"/>
        <v xml:space="preserve">*-За 1 полугодие 2019 г. заработная плата составила 32 495,77 руб.,т.е.98,00 % от прогнозной среднемесячной зарплаты по ПСЭР области - 33 167,00 руб. </v>
      </c>
      <c r="G388" s="30" t="str">
        <f t="shared" si="108"/>
        <v>2019 г.</v>
      </c>
      <c r="H388" s="30" t="str">
        <f t="shared" si="106"/>
        <v>2019 г.</v>
      </c>
      <c r="I388" s="30" t="str">
        <f t="shared" si="107"/>
        <v>1 полугодие 2019 г.</v>
      </c>
      <c r="J388" s="40"/>
      <c r="K388" s="40"/>
      <c r="L388" s="40"/>
      <c r="M388" s="40"/>
      <c r="N388" s="40"/>
      <c r="O388" s="40"/>
      <c r="P388" s="40"/>
      <c r="Q388" s="40"/>
      <c r="R388" s="31">
        <f>R387</f>
        <v>808</v>
      </c>
      <c r="S388" s="31" t="s">
        <v>196</v>
      </c>
      <c r="T388" s="31" t="s">
        <v>197</v>
      </c>
      <c r="U388" s="40" t="str">
        <f>U387</f>
        <v>02301S1650.</v>
      </c>
      <c r="V388" s="40">
        <v>119</v>
      </c>
      <c r="W388" s="41">
        <v>476.86900000000003</v>
      </c>
      <c r="X388" s="32">
        <f t="shared" si="95"/>
        <v>476.86900000000003</v>
      </c>
      <c r="Y388" s="32">
        <f t="shared" si="96"/>
        <v>0</v>
      </c>
      <c r="Z388" s="41">
        <v>0</v>
      </c>
      <c r="AA388" s="32">
        <f t="shared" si="97"/>
        <v>0</v>
      </c>
      <c r="AB388" s="41">
        <f t="shared" si="98"/>
        <v>0</v>
      </c>
      <c r="AC388" s="40" t="str">
        <f t="shared" si="104"/>
        <v>х</v>
      </c>
      <c r="AD388" s="45"/>
    </row>
    <row r="389" spans="1:30" s="15" customFormat="1" ht="88.5" customHeight="1">
      <c r="A389" s="3" t="s">
        <v>765</v>
      </c>
      <c r="B389" s="29" t="s">
        <v>11</v>
      </c>
      <c r="C389" s="29" t="s">
        <v>39</v>
      </c>
      <c r="D389" s="29" t="s">
        <v>15</v>
      </c>
      <c r="E389" s="29" t="s">
        <v>13</v>
      </c>
      <c r="F389" s="29" t="str">
        <f t="shared" si="108"/>
        <v xml:space="preserve">*-За 1 полугодие 2019 г. заработная плата составила 32 495,77 руб.,т.е.98,00 % от прогнозной среднемесячной зарплаты по ПСЭР области - 33 167,00 руб. </v>
      </c>
      <c r="G389" s="30" t="str">
        <f t="shared" si="108"/>
        <v>2019 г.</v>
      </c>
      <c r="H389" s="30" t="str">
        <f t="shared" si="106"/>
        <v>2019 г.</v>
      </c>
      <c r="I389" s="30" t="str">
        <f t="shared" si="107"/>
        <v>1 полугодие 2019 г.</v>
      </c>
      <c r="J389" s="40"/>
      <c r="K389" s="40"/>
      <c r="L389" s="40"/>
      <c r="M389" s="40"/>
      <c r="N389" s="40"/>
      <c r="O389" s="40"/>
      <c r="P389" s="40"/>
      <c r="Q389" s="40"/>
      <c r="R389" s="31">
        <f>R388</f>
        <v>808</v>
      </c>
      <c r="S389" s="31" t="s">
        <v>196</v>
      </c>
      <c r="T389" s="31" t="s">
        <v>197</v>
      </c>
      <c r="U389" s="40" t="s">
        <v>441</v>
      </c>
      <c r="V389" s="40">
        <v>111</v>
      </c>
      <c r="W389" s="41">
        <v>2041.383</v>
      </c>
      <c r="X389" s="32">
        <f t="shared" si="95"/>
        <v>2041.383</v>
      </c>
      <c r="Y389" s="32">
        <f t="shared" si="96"/>
        <v>0</v>
      </c>
      <c r="Z389" s="41">
        <v>0</v>
      </c>
      <c r="AA389" s="32">
        <f t="shared" si="97"/>
        <v>0</v>
      </c>
      <c r="AB389" s="41">
        <f t="shared" si="98"/>
        <v>0</v>
      </c>
      <c r="AC389" s="40" t="str">
        <f t="shared" si="104"/>
        <v>х</v>
      </c>
      <c r="AD389" s="45"/>
    </row>
    <row r="390" spans="1:30" s="15" customFormat="1" ht="88.5" customHeight="1">
      <c r="A390" s="3" t="s">
        <v>766</v>
      </c>
      <c r="B390" s="29" t="s">
        <v>11</v>
      </c>
      <c r="C390" s="29" t="s">
        <v>39</v>
      </c>
      <c r="D390" s="29" t="s">
        <v>15</v>
      </c>
      <c r="E390" s="29" t="s">
        <v>13</v>
      </c>
      <c r="F390" s="29" t="str">
        <f t="shared" si="108"/>
        <v xml:space="preserve">*-За 1 полугодие 2019 г. заработная плата составила 32 495,77 руб.,т.е.98,00 % от прогнозной среднемесячной зарплаты по ПСЭР области - 33 167,00 руб. </v>
      </c>
      <c r="G390" s="30" t="str">
        <f t="shared" si="108"/>
        <v>2019 г.</v>
      </c>
      <c r="H390" s="30" t="str">
        <f t="shared" si="106"/>
        <v>2019 г.</v>
      </c>
      <c r="I390" s="30" t="str">
        <f t="shared" si="107"/>
        <v>1 полугодие 2019 г.</v>
      </c>
      <c r="J390" s="40"/>
      <c r="K390" s="40"/>
      <c r="L390" s="40"/>
      <c r="M390" s="40"/>
      <c r="N390" s="40"/>
      <c r="O390" s="40"/>
      <c r="P390" s="40"/>
      <c r="Q390" s="40"/>
      <c r="R390" s="31">
        <f>R389</f>
        <v>808</v>
      </c>
      <c r="S390" s="31" t="s">
        <v>196</v>
      </c>
      <c r="T390" s="31" t="s">
        <v>197</v>
      </c>
      <c r="U390" s="40" t="str">
        <f>U389</f>
        <v>02304S1650.</v>
      </c>
      <c r="V390" s="40">
        <v>119</v>
      </c>
      <c r="W390" s="41">
        <v>611.97500000000002</v>
      </c>
      <c r="X390" s="32">
        <f t="shared" si="95"/>
        <v>611.97500000000002</v>
      </c>
      <c r="Y390" s="32">
        <f t="shared" si="96"/>
        <v>0</v>
      </c>
      <c r="Z390" s="41">
        <v>0</v>
      </c>
      <c r="AA390" s="32">
        <f t="shared" si="97"/>
        <v>0</v>
      </c>
      <c r="AB390" s="41">
        <f t="shared" si="98"/>
        <v>0</v>
      </c>
      <c r="AC390" s="40" t="str">
        <f t="shared" si="104"/>
        <v>х</v>
      </c>
      <c r="AD390" s="45"/>
    </row>
    <row r="391" spans="1:30" s="15" customFormat="1" ht="88.5" customHeight="1">
      <c r="A391" s="3" t="s">
        <v>773</v>
      </c>
      <c r="B391" s="29" t="s">
        <v>11</v>
      </c>
      <c r="C391" s="29" t="s">
        <v>39</v>
      </c>
      <c r="D391" s="29" t="s">
        <v>15</v>
      </c>
      <c r="E391" s="29" t="s">
        <v>13</v>
      </c>
      <c r="F391" s="46" t="s">
        <v>771</v>
      </c>
      <c r="G391" s="30" t="s">
        <v>428</v>
      </c>
      <c r="H391" s="30" t="str">
        <f t="shared" si="106"/>
        <v>2019 г.</v>
      </c>
      <c r="I391" s="30" t="s">
        <v>772</v>
      </c>
      <c r="J391" s="31"/>
      <c r="K391" s="31"/>
      <c r="L391" s="31"/>
      <c r="M391" s="31"/>
      <c r="N391" s="31"/>
      <c r="O391" s="31"/>
      <c r="P391" s="31"/>
      <c r="Q391" s="31"/>
      <c r="R391" s="31">
        <v>808</v>
      </c>
      <c r="S391" s="31" t="s">
        <v>196</v>
      </c>
      <c r="T391" s="31" t="s">
        <v>197</v>
      </c>
      <c r="U391" s="31" t="s">
        <v>429</v>
      </c>
      <c r="V391" s="31">
        <v>111</v>
      </c>
      <c r="W391" s="32">
        <f>27598.68+16.874</f>
        <v>27615.554</v>
      </c>
      <c r="X391" s="32">
        <f>W391</f>
        <v>27615.554</v>
      </c>
      <c r="Y391" s="32">
        <f>SUM(W391-X391)</f>
        <v>0</v>
      </c>
      <c r="Z391" s="32">
        <f>4235.822+2.827</f>
        <v>4238.6490000000003</v>
      </c>
      <c r="AA391" s="32">
        <f>Z391</f>
        <v>4238.6490000000003</v>
      </c>
      <c r="AB391" s="33">
        <f>Z391-AA391</f>
        <v>0</v>
      </c>
      <c r="AC391" s="30" t="s">
        <v>199</v>
      </c>
      <c r="AD391" s="45"/>
    </row>
    <row r="392" spans="1:30" s="15" customFormat="1" ht="88.5" customHeight="1">
      <c r="A392" s="3" t="s">
        <v>774</v>
      </c>
      <c r="B392" s="29" t="s">
        <v>11</v>
      </c>
      <c r="C392" s="29" t="s">
        <v>39</v>
      </c>
      <c r="D392" s="29" t="s">
        <v>15</v>
      </c>
      <c r="E392" s="29" t="s">
        <v>13</v>
      </c>
      <c r="F392" s="29" t="str">
        <f>F391</f>
        <v xml:space="preserve">*-За 7 месяцев 2019 г. заработная плата составила 32 992,9 руб.,т.е.99,40 % от прогнозной среднемесячной зарплаты по ПСЭР области - 33 167,00 руб. </v>
      </c>
      <c r="G392" s="30" t="str">
        <f>G391</f>
        <v>2019 г.</v>
      </c>
      <c r="H392" s="30" t="str">
        <f t="shared" si="106"/>
        <v>2019 г.</v>
      </c>
      <c r="I392" s="30" t="str">
        <f>I391</f>
        <v>7 месяцев 2019 г.</v>
      </c>
      <c r="J392" s="31"/>
      <c r="K392" s="31"/>
      <c r="L392" s="31"/>
      <c r="M392" s="31"/>
      <c r="N392" s="31"/>
      <c r="O392" s="31"/>
      <c r="P392" s="31"/>
      <c r="Q392" s="31"/>
      <c r="R392" s="31">
        <v>808</v>
      </c>
      <c r="S392" s="31" t="s">
        <v>196</v>
      </c>
      <c r="T392" s="31" t="s">
        <v>197</v>
      </c>
      <c r="U392" s="31" t="s">
        <v>429</v>
      </c>
      <c r="V392" s="31">
        <v>119</v>
      </c>
      <c r="W392" s="32">
        <v>8034.4669999999996</v>
      </c>
      <c r="X392" s="32">
        <f t="shared" ref="X392:X426" si="109">W392</f>
        <v>8034.4669999999996</v>
      </c>
      <c r="Y392" s="32">
        <f t="shared" ref="Y392:Y426" si="110">SUM(W392-X392)</f>
        <v>0</v>
      </c>
      <c r="Z392" s="32">
        <v>1164.2750000000001</v>
      </c>
      <c r="AA392" s="32">
        <f t="shared" ref="AA392:AA426" si="111">Z392</f>
        <v>1164.2750000000001</v>
      </c>
      <c r="AB392" s="33">
        <f t="shared" ref="AB392:AB426" si="112">Z392-AA392</f>
        <v>0</v>
      </c>
      <c r="AC392" s="30" t="str">
        <f>AC391</f>
        <v>х</v>
      </c>
      <c r="AD392" s="45"/>
    </row>
    <row r="393" spans="1:30" s="15" customFormat="1" ht="88.5" customHeight="1">
      <c r="A393" s="3" t="s">
        <v>775</v>
      </c>
      <c r="B393" s="29" t="s">
        <v>11</v>
      </c>
      <c r="C393" s="29" t="s">
        <v>39</v>
      </c>
      <c r="D393" s="29" t="s">
        <v>15</v>
      </c>
      <c r="E393" s="29" t="s">
        <v>13</v>
      </c>
      <c r="F393" s="29" t="str">
        <f t="shared" ref="F393:G408" si="113">F392</f>
        <v xml:space="preserve">*-За 7 месяцев 2019 г. заработная плата составила 32 992,9 руб.,т.е.99,40 % от прогнозной среднемесячной зарплаты по ПСЭР области - 33 167,00 руб. </v>
      </c>
      <c r="G393" s="30" t="str">
        <f t="shared" si="113"/>
        <v>2019 г.</v>
      </c>
      <c r="H393" s="30" t="str">
        <f t="shared" si="106"/>
        <v>2019 г.</v>
      </c>
      <c r="I393" s="30" t="str">
        <f>I392</f>
        <v>7 месяцев 2019 г.</v>
      </c>
      <c r="J393" s="31"/>
      <c r="K393" s="31"/>
      <c r="L393" s="31"/>
      <c r="M393" s="31"/>
      <c r="N393" s="31"/>
      <c r="O393" s="31"/>
      <c r="P393" s="31"/>
      <c r="Q393" s="31"/>
      <c r="R393" s="31">
        <v>808</v>
      </c>
      <c r="S393" s="31" t="s">
        <v>196</v>
      </c>
      <c r="T393" s="31" t="s">
        <v>197</v>
      </c>
      <c r="U393" s="31" t="s">
        <v>430</v>
      </c>
      <c r="V393" s="31">
        <v>111</v>
      </c>
      <c r="W393" s="32">
        <f>16273.456+40.904</f>
        <v>16314.36</v>
      </c>
      <c r="X393" s="32">
        <f t="shared" si="109"/>
        <v>16314.36</v>
      </c>
      <c r="Y393" s="32">
        <f t="shared" si="110"/>
        <v>0</v>
      </c>
      <c r="Z393" s="32">
        <f>16121.105+21.401</f>
        <v>16142.505999999999</v>
      </c>
      <c r="AA393" s="32">
        <f t="shared" si="111"/>
        <v>16142.505999999999</v>
      </c>
      <c r="AB393" s="33">
        <f t="shared" si="112"/>
        <v>0</v>
      </c>
      <c r="AC393" s="30" t="str">
        <f t="shared" ref="AC393:AC405" si="114">AC392</f>
        <v>х</v>
      </c>
      <c r="AD393" s="45"/>
    </row>
    <row r="394" spans="1:30" s="15" customFormat="1" ht="88.5" customHeight="1">
      <c r="A394" s="3" t="s">
        <v>776</v>
      </c>
      <c r="B394" s="29" t="s">
        <v>11</v>
      </c>
      <c r="C394" s="29" t="s">
        <v>39</v>
      </c>
      <c r="D394" s="29" t="s">
        <v>15</v>
      </c>
      <c r="E394" s="29" t="s">
        <v>13</v>
      </c>
      <c r="F394" s="29" t="str">
        <f t="shared" si="113"/>
        <v xml:space="preserve">*-За 7 месяцев 2019 г. заработная плата составила 32 992,9 руб.,т.е.99,40 % от прогнозной среднемесячной зарплаты по ПСЭР области - 33 167,00 руб. </v>
      </c>
      <c r="G394" s="30" t="str">
        <f t="shared" si="113"/>
        <v>2019 г.</v>
      </c>
      <c r="H394" s="30" t="str">
        <f t="shared" si="106"/>
        <v>2019 г.</v>
      </c>
      <c r="I394" s="30" t="str">
        <f t="shared" ref="I394:I415" si="115">I393</f>
        <v>7 месяцев 2019 г.</v>
      </c>
      <c r="J394" s="31"/>
      <c r="K394" s="31"/>
      <c r="L394" s="31"/>
      <c r="M394" s="31"/>
      <c r="N394" s="31"/>
      <c r="O394" s="31"/>
      <c r="P394" s="31"/>
      <c r="Q394" s="31"/>
      <c r="R394" s="31">
        <v>808</v>
      </c>
      <c r="S394" s="31" t="s">
        <v>196</v>
      </c>
      <c r="T394" s="31" t="s">
        <v>197</v>
      </c>
      <c r="U394" s="31" t="s">
        <v>430</v>
      </c>
      <c r="V394" s="31">
        <v>119</v>
      </c>
      <c r="W394" s="32">
        <v>4752.13</v>
      </c>
      <c r="X394" s="32">
        <f t="shared" si="109"/>
        <v>4752.13</v>
      </c>
      <c r="Y394" s="32">
        <f t="shared" si="110"/>
        <v>0</v>
      </c>
      <c r="Z394" s="32">
        <v>4517.2359999999999</v>
      </c>
      <c r="AA394" s="32">
        <f t="shared" si="111"/>
        <v>4517.2359999999999</v>
      </c>
      <c r="AB394" s="33">
        <f t="shared" si="112"/>
        <v>0</v>
      </c>
      <c r="AC394" s="30" t="str">
        <f t="shared" si="114"/>
        <v>х</v>
      </c>
      <c r="AD394" s="45"/>
    </row>
    <row r="395" spans="1:30" s="15" customFormat="1" ht="88.5" customHeight="1">
      <c r="A395" s="3" t="s">
        <v>777</v>
      </c>
      <c r="B395" s="29" t="s">
        <v>11</v>
      </c>
      <c r="C395" s="29" t="s">
        <v>39</v>
      </c>
      <c r="D395" s="29" t="s">
        <v>15</v>
      </c>
      <c r="E395" s="29" t="s">
        <v>13</v>
      </c>
      <c r="F395" s="29" t="str">
        <f t="shared" si="113"/>
        <v xml:space="preserve">*-За 7 месяцев 2019 г. заработная плата составила 32 992,9 руб.,т.е.99,40 % от прогнозной среднемесячной зарплаты по ПСЭР области - 33 167,00 руб. </v>
      </c>
      <c r="G395" s="30" t="str">
        <f t="shared" si="113"/>
        <v>2019 г.</v>
      </c>
      <c r="H395" s="30" t="str">
        <f t="shared" si="106"/>
        <v>2019 г.</v>
      </c>
      <c r="I395" s="30" t="str">
        <f t="shared" si="115"/>
        <v>7 месяцев 2019 г.</v>
      </c>
      <c r="J395" s="31"/>
      <c r="K395" s="31"/>
      <c r="L395" s="31"/>
      <c r="M395" s="31"/>
      <c r="N395" s="31"/>
      <c r="O395" s="31"/>
      <c r="P395" s="31"/>
      <c r="Q395" s="31"/>
      <c r="R395" s="31">
        <v>808</v>
      </c>
      <c r="S395" s="31" t="s">
        <v>196</v>
      </c>
      <c r="T395" s="31" t="s">
        <v>197</v>
      </c>
      <c r="U395" s="31" t="s">
        <v>431</v>
      </c>
      <c r="V395" s="31">
        <v>111</v>
      </c>
      <c r="W395" s="32">
        <f>12478.114+78.38</f>
        <v>12556.493999999999</v>
      </c>
      <c r="X395" s="32">
        <f t="shared" si="109"/>
        <v>12556.493999999999</v>
      </c>
      <c r="Y395" s="32">
        <f t="shared" si="110"/>
        <v>0</v>
      </c>
      <c r="Z395" s="32">
        <v>1671.3610000000001</v>
      </c>
      <c r="AA395" s="32">
        <f t="shared" si="111"/>
        <v>1671.3610000000001</v>
      </c>
      <c r="AB395" s="33">
        <f t="shared" si="112"/>
        <v>0</v>
      </c>
      <c r="AC395" s="30" t="str">
        <f t="shared" si="114"/>
        <v>х</v>
      </c>
      <c r="AD395" s="45"/>
    </row>
    <row r="396" spans="1:30" s="15" customFormat="1" ht="88.5" customHeight="1">
      <c r="A396" s="3" t="s">
        <v>778</v>
      </c>
      <c r="B396" s="29" t="s">
        <v>11</v>
      </c>
      <c r="C396" s="29" t="s">
        <v>39</v>
      </c>
      <c r="D396" s="29" t="s">
        <v>15</v>
      </c>
      <c r="E396" s="29" t="s">
        <v>13</v>
      </c>
      <c r="F396" s="29" t="str">
        <f t="shared" si="113"/>
        <v xml:space="preserve">*-За 7 месяцев 2019 г. заработная плата составила 32 992,9 руб.,т.е.99,40 % от прогнозной среднемесячной зарплаты по ПСЭР области - 33 167,00 руб. </v>
      </c>
      <c r="G396" s="30" t="str">
        <f t="shared" si="113"/>
        <v>2019 г.</v>
      </c>
      <c r="H396" s="30" t="str">
        <f t="shared" si="106"/>
        <v>2019 г.</v>
      </c>
      <c r="I396" s="30" t="str">
        <f t="shared" si="115"/>
        <v>7 месяцев 2019 г.</v>
      </c>
      <c r="J396" s="31"/>
      <c r="K396" s="31"/>
      <c r="L396" s="31"/>
      <c r="M396" s="31"/>
      <c r="N396" s="31"/>
      <c r="O396" s="31"/>
      <c r="P396" s="31"/>
      <c r="Q396" s="31"/>
      <c r="R396" s="31">
        <v>808</v>
      </c>
      <c r="S396" s="31" t="s">
        <v>196</v>
      </c>
      <c r="T396" s="31" t="s">
        <v>197</v>
      </c>
      <c r="U396" s="31" t="s">
        <v>431</v>
      </c>
      <c r="V396" s="31">
        <v>119</v>
      </c>
      <c r="W396" s="32">
        <v>3595.9769999999999</v>
      </c>
      <c r="X396" s="32">
        <f t="shared" si="109"/>
        <v>3595.9769999999999</v>
      </c>
      <c r="Y396" s="32">
        <f t="shared" si="110"/>
        <v>0</v>
      </c>
      <c r="Z396" s="32">
        <v>473.20299999999997</v>
      </c>
      <c r="AA396" s="32">
        <f t="shared" si="111"/>
        <v>473.20299999999997</v>
      </c>
      <c r="AB396" s="33">
        <f t="shared" si="112"/>
        <v>0</v>
      </c>
      <c r="AC396" s="30" t="str">
        <f t="shared" si="114"/>
        <v>х</v>
      </c>
      <c r="AD396" s="45"/>
    </row>
    <row r="397" spans="1:30" s="15" customFormat="1" ht="88.5" customHeight="1">
      <c r="A397" s="3" t="s">
        <v>779</v>
      </c>
      <c r="B397" s="29" t="s">
        <v>11</v>
      </c>
      <c r="C397" s="29" t="s">
        <v>39</v>
      </c>
      <c r="D397" s="29" t="s">
        <v>15</v>
      </c>
      <c r="E397" s="29" t="s">
        <v>13</v>
      </c>
      <c r="F397" s="29" t="str">
        <f t="shared" si="113"/>
        <v xml:space="preserve">*-За 7 месяцев 2019 г. заработная плата составила 32 992,9 руб.,т.е.99,40 % от прогнозной среднемесячной зарплаты по ПСЭР области - 33 167,00 руб. </v>
      </c>
      <c r="G397" s="30" t="str">
        <f t="shared" si="113"/>
        <v>2019 г.</v>
      </c>
      <c r="H397" s="30" t="str">
        <f t="shared" si="106"/>
        <v>2019 г.</v>
      </c>
      <c r="I397" s="30" t="str">
        <f t="shared" si="115"/>
        <v>7 месяцев 2019 г.</v>
      </c>
      <c r="J397" s="31"/>
      <c r="K397" s="31"/>
      <c r="L397" s="31"/>
      <c r="M397" s="31"/>
      <c r="N397" s="31"/>
      <c r="O397" s="31"/>
      <c r="P397" s="31"/>
      <c r="Q397" s="31"/>
      <c r="R397" s="31">
        <v>808</v>
      </c>
      <c r="S397" s="31" t="s">
        <v>196</v>
      </c>
      <c r="T397" s="31" t="s">
        <v>197</v>
      </c>
      <c r="U397" s="31" t="s">
        <v>432</v>
      </c>
      <c r="V397" s="31">
        <v>111</v>
      </c>
      <c r="W397" s="32">
        <f>793.654+3.042</f>
        <v>796.69600000000003</v>
      </c>
      <c r="X397" s="32">
        <f t="shared" si="109"/>
        <v>796.69600000000003</v>
      </c>
      <c r="Y397" s="32">
        <f t="shared" si="110"/>
        <v>0</v>
      </c>
      <c r="Z397" s="32">
        <v>102.806</v>
      </c>
      <c r="AA397" s="32">
        <f t="shared" si="111"/>
        <v>102.806</v>
      </c>
      <c r="AB397" s="33">
        <f t="shared" si="112"/>
        <v>0</v>
      </c>
      <c r="AC397" s="30" t="str">
        <f t="shared" si="114"/>
        <v>х</v>
      </c>
      <c r="AD397" s="45"/>
    </row>
    <row r="398" spans="1:30" s="15" customFormat="1" ht="88.5" customHeight="1">
      <c r="A398" s="3" t="s">
        <v>780</v>
      </c>
      <c r="B398" s="29" t="s">
        <v>11</v>
      </c>
      <c r="C398" s="29" t="s">
        <v>39</v>
      </c>
      <c r="D398" s="29" t="s">
        <v>15</v>
      </c>
      <c r="E398" s="29" t="s">
        <v>13</v>
      </c>
      <c r="F398" s="29" t="str">
        <f t="shared" si="113"/>
        <v xml:space="preserve">*-За 7 месяцев 2019 г. заработная плата составила 32 992,9 руб.,т.е.99,40 % от прогнозной среднемесячной зарплаты по ПСЭР области - 33 167,00 руб. </v>
      </c>
      <c r="G398" s="30" t="str">
        <f t="shared" si="113"/>
        <v>2019 г.</v>
      </c>
      <c r="H398" s="30" t="str">
        <f t="shared" si="106"/>
        <v>2019 г.</v>
      </c>
      <c r="I398" s="30" t="str">
        <f t="shared" si="115"/>
        <v>7 месяцев 2019 г.</v>
      </c>
      <c r="J398" s="31"/>
      <c r="K398" s="31"/>
      <c r="L398" s="31"/>
      <c r="M398" s="31"/>
      <c r="N398" s="31"/>
      <c r="O398" s="31"/>
      <c r="P398" s="31"/>
      <c r="Q398" s="31"/>
      <c r="R398" s="31">
        <v>808</v>
      </c>
      <c r="S398" s="31" t="s">
        <v>196</v>
      </c>
      <c r="T398" s="31" t="s">
        <v>197</v>
      </c>
      <c r="U398" s="31" t="s">
        <v>432</v>
      </c>
      <c r="V398" s="31">
        <v>119</v>
      </c>
      <c r="W398" s="32">
        <v>201.53100000000001</v>
      </c>
      <c r="X398" s="32">
        <f t="shared" si="109"/>
        <v>201.53100000000001</v>
      </c>
      <c r="Y398" s="32">
        <f t="shared" si="110"/>
        <v>0</v>
      </c>
      <c r="Z398" s="32">
        <v>14.474</v>
      </c>
      <c r="AA398" s="32">
        <f t="shared" si="111"/>
        <v>14.474</v>
      </c>
      <c r="AB398" s="33">
        <f t="shared" si="112"/>
        <v>0</v>
      </c>
      <c r="AC398" s="30" t="str">
        <f t="shared" si="114"/>
        <v>х</v>
      </c>
      <c r="AD398" s="45"/>
    </row>
    <row r="399" spans="1:30" s="15" customFormat="1" ht="88.5" customHeight="1">
      <c r="A399" s="3" t="s">
        <v>781</v>
      </c>
      <c r="B399" s="29" t="s">
        <v>11</v>
      </c>
      <c r="C399" s="29" t="s">
        <v>39</v>
      </c>
      <c r="D399" s="29" t="s">
        <v>15</v>
      </c>
      <c r="E399" s="29" t="s">
        <v>13</v>
      </c>
      <c r="F399" s="29" t="str">
        <f t="shared" si="113"/>
        <v xml:space="preserve">*-За 7 месяцев 2019 г. заработная плата составила 32 992,9 руб.,т.е.99,40 % от прогнозной среднемесячной зарплаты по ПСЭР области - 33 167,00 руб. </v>
      </c>
      <c r="G399" s="30" t="str">
        <f t="shared" si="113"/>
        <v>2019 г.</v>
      </c>
      <c r="H399" s="30" t="str">
        <f t="shared" si="106"/>
        <v>2019 г.</v>
      </c>
      <c r="I399" s="30" t="str">
        <f t="shared" si="115"/>
        <v>7 месяцев 2019 г.</v>
      </c>
      <c r="J399" s="31"/>
      <c r="K399" s="31"/>
      <c r="L399" s="31"/>
      <c r="M399" s="31"/>
      <c r="N399" s="31"/>
      <c r="O399" s="31"/>
      <c r="P399" s="31"/>
      <c r="Q399" s="31"/>
      <c r="R399" s="31">
        <v>808</v>
      </c>
      <c r="S399" s="31" t="s">
        <v>196</v>
      </c>
      <c r="T399" s="31" t="s">
        <v>197</v>
      </c>
      <c r="U399" s="31" t="s">
        <v>433</v>
      </c>
      <c r="V399" s="31">
        <v>111</v>
      </c>
      <c r="W399" s="32">
        <f>2300.27+12.768</f>
        <v>2313.038</v>
      </c>
      <c r="X399" s="32">
        <f t="shared" si="109"/>
        <v>2313.038</v>
      </c>
      <c r="Y399" s="32">
        <f t="shared" si="110"/>
        <v>0</v>
      </c>
      <c r="Z399" s="32">
        <v>45.250999999999998</v>
      </c>
      <c r="AA399" s="32">
        <f t="shared" si="111"/>
        <v>45.250999999999998</v>
      </c>
      <c r="AB399" s="33">
        <f t="shared" si="112"/>
        <v>0</v>
      </c>
      <c r="AC399" s="30" t="str">
        <f t="shared" si="114"/>
        <v>х</v>
      </c>
      <c r="AD399" s="45"/>
    </row>
    <row r="400" spans="1:30" s="15" customFormat="1" ht="88.5" customHeight="1">
      <c r="A400" s="3" t="s">
        <v>782</v>
      </c>
      <c r="B400" s="29" t="s">
        <v>11</v>
      </c>
      <c r="C400" s="29" t="s">
        <v>39</v>
      </c>
      <c r="D400" s="29" t="s">
        <v>15</v>
      </c>
      <c r="E400" s="29" t="s">
        <v>13</v>
      </c>
      <c r="F400" s="29" t="str">
        <f t="shared" si="113"/>
        <v xml:space="preserve">*-За 7 месяцев 2019 г. заработная плата составила 32 992,9 руб.,т.е.99,40 % от прогнозной среднемесячной зарплаты по ПСЭР области - 33 167,00 руб. </v>
      </c>
      <c r="G400" s="30" t="str">
        <f t="shared" si="113"/>
        <v>2019 г.</v>
      </c>
      <c r="H400" s="30" t="str">
        <f t="shared" si="106"/>
        <v>2019 г.</v>
      </c>
      <c r="I400" s="30" t="str">
        <f t="shared" si="115"/>
        <v>7 месяцев 2019 г.</v>
      </c>
      <c r="J400" s="31"/>
      <c r="K400" s="31"/>
      <c r="L400" s="31"/>
      <c r="M400" s="31"/>
      <c r="N400" s="31"/>
      <c r="O400" s="31"/>
      <c r="P400" s="31"/>
      <c r="Q400" s="31"/>
      <c r="R400" s="31">
        <v>808</v>
      </c>
      <c r="S400" s="31" t="s">
        <v>196</v>
      </c>
      <c r="T400" s="31" t="s">
        <v>197</v>
      </c>
      <c r="U400" s="31" t="s">
        <v>433</v>
      </c>
      <c r="V400" s="31">
        <v>119</v>
      </c>
      <c r="W400" s="32">
        <v>733.41099999999994</v>
      </c>
      <c r="X400" s="32">
        <f t="shared" si="109"/>
        <v>733.41099999999994</v>
      </c>
      <c r="Y400" s="32">
        <f t="shared" si="110"/>
        <v>0</v>
      </c>
      <c r="Z400" s="32">
        <v>23.716000000000001</v>
      </c>
      <c r="AA400" s="32">
        <f t="shared" si="111"/>
        <v>23.716000000000001</v>
      </c>
      <c r="AB400" s="33">
        <f t="shared" si="112"/>
        <v>0</v>
      </c>
      <c r="AC400" s="30" t="str">
        <f t="shared" si="114"/>
        <v>х</v>
      </c>
      <c r="AD400" s="45"/>
    </row>
    <row r="401" spans="1:30" s="15" customFormat="1" ht="88.5" customHeight="1">
      <c r="A401" s="3" t="s">
        <v>783</v>
      </c>
      <c r="B401" s="29" t="s">
        <v>11</v>
      </c>
      <c r="C401" s="29" t="s">
        <v>39</v>
      </c>
      <c r="D401" s="29" t="s">
        <v>15</v>
      </c>
      <c r="E401" s="29" t="s">
        <v>13</v>
      </c>
      <c r="F401" s="29" t="str">
        <f t="shared" si="113"/>
        <v xml:space="preserve">*-За 7 месяцев 2019 г. заработная плата составила 32 992,9 руб.,т.е.99,40 % от прогнозной среднемесячной зарплаты по ПСЭР области - 33 167,00 руб. </v>
      </c>
      <c r="G401" s="30" t="str">
        <f t="shared" si="113"/>
        <v>2019 г.</v>
      </c>
      <c r="H401" s="30" t="str">
        <f t="shared" si="106"/>
        <v>2019 г.</v>
      </c>
      <c r="I401" s="30" t="str">
        <f t="shared" si="115"/>
        <v>7 месяцев 2019 г.</v>
      </c>
      <c r="J401" s="31"/>
      <c r="K401" s="31"/>
      <c r="L401" s="31"/>
      <c r="M401" s="31"/>
      <c r="N401" s="31"/>
      <c r="O401" s="31"/>
      <c r="P401" s="31"/>
      <c r="Q401" s="31"/>
      <c r="R401" s="31">
        <v>808</v>
      </c>
      <c r="S401" s="31" t="s">
        <v>196</v>
      </c>
      <c r="T401" s="31" t="s">
        <v>197</v>
      </c>
      <c r="U401" s="31" t="s">
        <v>434</v>
      </c>
      <c r="V401" s="31">
        <v>111</v>
      </c>
      <c r="W401" s="32">
        <f>20689.882+161.863</f>
        <v>20851.745000000003</v>
      </c>
      <c r="X401" s="32">
        <f t="shared" si="109"/>
        <v>20851.745000000003</v>
      </c>
      <c r="Y401" s="32">
        <f t="shared" si="110"/>
        <v>0</v>
      </c>
      <c r="Z401" s="32">
        <v>269.04399999999998</v>
      </c>
      <c r="AA401" s="32">
        <f t="shared" si="111"/>
        <v>269.04399999999998</v>
      </c>
      <c r="AB401" s="33">
        <f t="shared" si="112"/>
        <v>0</v>
      </c>
      <c r="AC401" s="30" t="str">
        <f t="shared" si="114"/>
        <v>х</v>
      </c>
      <c r="AD401" s="45"/>
    </row>
    <row r="402" spans="1:30" s="15" customFormat="1" ht="88.5" customHeight="1">
      <c r="A402" s="3" t="s">
        <v>784</v>
      </c>
      <c r="B402" s="29" t="s">
        <v>11</v>
      </c>
      <c r="C402" s="29" t="s">
        <v>39</v>
      </c>
      <c r="D402" s="29" t="s">
        <v>15</v>
      </c>
      <c r="E402" s="29" t="s">
        <v>13</v>
      </c>
      <c r="F402" s="29" t="str">
        <f t="shared" si="113"/>
        <v xml:space="preserve">*-За 7 месяцев 2019 г. заработная плата составила 32 992,9 руб.,т.е.99,40 % от прогнозной среднемесячной зарплаты по ПСЭР области - 33 167,00 руб. </v>
      </c>
      <c r="G402" s="30" t="str">
        <f t="shared" si="113"/>
        <v>2019 г.</v>
      </c>
      <c r="H402" s="30" t="str">
        <f t="shared" si="106"/>
        <v>2019 г.</v>
      </c>
      <c r="I402" s="30" t="str">
        <f t="shared" si="115"/>
        <v>7 месяцев 2019 г.</v>
      </c>
      <c r="J402" s="31"/>
      <c r="K402" s="31"/>
      <c r="L402" s="31"/>
      <c r="M402" s="31"/>
      <c r="N402" s="31"/>
      <c r="O402" s="31"/>
      <c r="P402" s="31"/>
      <c r="Q402" s="31"/>
      <c r="R402" s="31">
        <v>808</v>
      </c>
      <c r="S402" s="31" t="s">
        <v>196</v>
      </c>
      <c r="T402" s="31" t="s">
        <v>197</v>
      </c>
      <c r="U402" s="31" t="s">
        <v>434</v>
      </c>
      <c r="V402" s="31">
        <v>119</v>
      </c>
      <c r="W402" s="32">
        <v>6126.7070000000003</v>
      </c>
      <c r="X402" s="32">
        <f t="shared" si="109"/>
        <v>6126.7070000000003</v>
      </c>
      <c r="Y402" s="32">
        <f t="shared" si="110"/>
        <v>0</v>
      </c>
      <c r="Z402" s="32">
        <v>69.111999999999995</v>
      </c>
      <c r="AA402" s="32">
        <f t="shared" si="111"/>
        <v>69.111999999999995</v>
      </c>
      <c r="AB402" s="33">
        <f t="shared" si="112"/>
        <v>0</v>
      </c>
      <c r="AC402" s="30" t="str">
        <f t="shared" si="114"/>
        <v>х</v>
      </c>
      <c r="AD402" s="45"/>
    </row>
    <row r="403" spans="1:30" s="15" customFormat="1" ht="88.5" customHeight="1">
      <c r="A403" s="3" t="s">
        <v>785</v>
      </c>
      <c r="B403" s="29" t="s">
        <v>11</v>
      </c>
      <c r="C403" s="29" t="s">
        <v>39</v>
      </c>
      <c r="D403" s="29" t="s">
        <v>15</v>
      </c>
      <c r="E403" s="29" t="s">
        <v>13</v>
      </c>
      <c r="F403" s="29" t="str">
        <f t="shared" si="113"/>
        <v xml:space="preserve">*-За 7 месяцев 2019 г. заработная плата составила 32 992,9 руб.,т.е.99,40 % от прогнозной среднемесячной зарплаты по ПСЭР области - 33 167,00 руб. </v>
      </c>
      <c r="G403" s="30" t="str">
        <f t="shared" si="113"/>
        <v>2019 г.</v>
      </c>
      <c r="H403" s="30" t="str">
        <f t="shared" si="106"/>
        <v>2019 г.</v>
      </c>
      <c r="I403" s="30" t="str">
        <f t="shared" si="115"/>
        <v>7 месяцев 2019 г.</v>
      </c>
      <c r="J403" s="31"/>
      <c r="K403" s="31"/>
      <c r="L403" s="31"/>
      <c r="M403" s="31"/>
      <c r="N403" s="31"/>
      <c r="O403" s="31"/>
      <c r="P403" s="31"/>
      <c r="Q403" s="31"/>
      <c r="R403" s="31">
        <v>808</v>
      </c>
      <c r="S403" s="31" t="s">
        <v>196</v>
      </c>
      <c r="T403" s="31" t="s">
        <v>197</v>
      </c>
      <c r="U403" s="31" t="s">
        <v>435</v>
      </c>
      <c r="V403" s="31">
        <v>111</v>
      </c>
      <c r="W403" s="32">
        <f>2159.618+15.941</f>
        <v>2175.5589999999997</v>
      </c>
      <c r="X403" s="32">
        <f t="shared" si="109"/>
        <v>2175.5589999999997</v>
      </c>
      <c r="Y403" s="32">
        <f t="shared" si="110"/>
        <v>0</v>
      </c>
      <c r="Z403" s="32">
        <v>0</v>
      </c>
      <c r="AA403" s="32">
        <f t="shared" si="111"/>
        <v>0</v>
      </c>
      <c r="AB403" s="33">
        <f t="shared" si="112"/>
        <v>0</v>
      </c>
      <c r="AC403" s="30" t="str">
        <f t="shared" si="114"/>
        <v>х</v>
      </c>
      <c r="AD403" s="45"/>
    </row>
    <row r="404" spans="1:30" s="15" customFormat="1" ht="88.5" customHeight="1">
      <c r="A404" s="3" t="s">
        <v>786</v>
      </c>
      <c r="B404" s="29" t="s">
        <v>11</v>
      </c>
      <c r="C404" s="29" t="s">
        <v>39</v>
      </c>
      <c r="D404" s="29" t="s">
        <v>15</v>
      </c>
      <c r="E404" s="29" t="s">
        <v>13</v>
      </c>
      <c r="F404" s="29" t="str">
        <f t="shared" si="113"/>
        <v xml:space="preserve">*-За 7 месяцев 2019 г. заработная плата составила 32 992,9 руб.,т.е.99,40 % от прогнозной среднемесячной зарплаты по ПСЭР области - 33 167,00 руб. </v>
      </c>
      <c r="G404" s="30" t="str">
        <f t="shared" si="113"/>
        <v>2019 г.</v>
      </c>
      <c r="H404" s="30" t="str">
        <f t="shared" si="106"/>
        <v>2019 г.</v>
      </c>
      <c r="I404" s="30" t="str">
        <f t="shared" si="115"/>
        <v>7 месяцев 2019 г.</v>
      </c>
      <c r="J404" s="31"/>
      <c r="K404" s="31"/>
      <c r="L404" s="31"/>
      <c r="M404" s="31"/>
      <c r="N404" s="31"/>
      <c r="O404" s="31"/>
      <c r="P404" s="31"/>
      <c r="Q404" s="31"/>
      <c r="R404" s="31">
        <v>808</v>
      </c>
      <c r="S404" s="31" t="s">
        <v>196</v>
      </c>
      <c r="T404" s="31" t="s">
        <v>197</v>
      </c>
      <c r="U404" s="31" t="s">
        <v>435</v>
      </c>
      <c r="V404" s="31">
        <v>119</v>
      </c>
      <c r="W404" s="32">
        <v>600.5</v>
      </c>
      <c r="X404" s="32">
        <f t="shared" si="109"/>
        <v>600.5</v>
      </c>
      <c r="Y404" s="32">
        <f t="shared" si="110"/>
        <v>0</v>
      </c>
      <c r="Z404" s="32">
        <v>7</v>
      </c>
      <c r="AA404" s="32">
        <f t="shared" si="111"/>
        <v>7</v>
      </c>
      <c r="AB404" s="33">
        <f t="shared" si="112"/>
        <v>0</v>
      </c>
      <c r="AC404" s="30" t="str">
        <f t="shared" si="114"/>
        <v>х</v>
      </c>
      <c r="AD404" s="45"/>
    </row>
    <row r="405" spans="1:30" s="15" customFormat="1" ht="88.5" customHeight="1">
      <c r="A405" s="3" t="s">
        <v>787</v>
      </c>
      <c r="B405" s="29" t="s">
        <v>11</v>
      </c>
      <c r="C405" s="29" t="s">
        <v>39</v>
      </c>
      <c r="D405" s="29" t="s">
        <v>15</v>
      </c>
      <c r="E405" s="29" t="s">
        <v>13</v>
      </c>
      <c r="F405" s="29" t="str">
        <f t="shared" si="113"/>
        <v xml:space="preserve">*-За 7 месяцев 2019 г. заработная плата составила 32 992,9 руб.,т.е.99,40 % от прогнозной среднемесячной зарплаты по ПСЭР области - 33 167,00 руб. </v>
      </c>
      <c r="G405" s="30" t="str">
        <f t="shared" si="113"/>
        <v>2019 г.</v>
      </c>
      <c r="H405" s="30" t="str">
        <f t="shared" si="106"/>
        <v>2019 г.</v>
      </c>
      <c r="I405" s="30" t="str">
        <f t="shared" si="115"/>
        <v>7 месяцев 2019 г.</v>
      </c>
      <c r="J405" s="31"/>
      <c r="K405" s="31"/>
      <c r="L405" s="31"/>
      <c r="M405" s="31"/>
      <c r="N405" s="31"/>
      <c r="O405" s="31"/>
      <c r="P405" s="31"/>
      <c r="Q405" s="31"/>
      <c r="R405" s="31">
        <v>808</v>
      </c>
      <c r="S405" s="31" t="s">
        <v>196</v>
      </c>
      <c r="T405" s="31" t="s">
        <v>197</v>
      </c>
      <c r="U405" s="31" t="s">
        <v>436</v>
      </c>
      <c r="V405" s="31">
        <v>111</v>
      </c>
      <c r="W405" s="32">
        <f>1924.96+6.599</f>
        <v>1931.559</v>
      </c>
      <c r="X405" s="32">
        <f t="shared" si="109"/>
        <v>1931.559</v>
      </c>
      <c r="Y405" s="32">
        <f t="shared" si="110"/>
        <v>0</v>
      </c>
      <c r="Z405" s="32">
        <v>0</v>
      </c>
      <c r="AA405" s="32">
        <f t="shared" si="111"/>
        <v>0</v>
      </c>
      <c r="AB405" s="33">
        <f t="shared" si="112"/>
        <v>0</v>
      </c>
      <c r="AC405" s="30" t="str">
        <f t="shared" si="114"/>
        <v>х</v>
      </c>
      <c r="AD405" s="45"/>
    </row>
    <row r="406" spans="1:30" s="15" customFormat="1" ht="88.5" customHeight="1">
      <c r="A406" s="3" t="s">
        <v>788</v>
      </c>
      <c r="B406" s="29" t="s">
        <v>11</v>
      </c>
      <c r="C406" s="29" t="s">
        <v>39</v>
      </c>
      <c r="D406" s="29" t="s">
        <v>15</v>
      </c>
      <c r="E406" s="29" t="s">
        <v>13</v>
      </c>
      <c r="F406" s="29" t="str">
        <f t="shared" si="113"/>
        <v xml:space="preserve">*-За 7 месяцев 2019 г. заработная плата составила 32 992,9 руб.,т.е.99,40 % от прогнозной среднемесячной зарплаты по ПСЭР области - 33 167,00 руб. </v>
      </c>
      <c r="G406" s="30" t="str">
        <f t="shared" si="113"/>
        <v>2019 г.</v>
      </c>
      <c r="H406" s="30" t="str">
        <f t="shared" si="106"/>
        <v>2019 г.</v>
      </c>
      <c r="I406" s="30" t="str">
        <f t="shared" si="115"/>
        <v>7 месяцев 2019 г.</v>
      </c>
      <c r="J406" s="31"/>
      <c r="K406" s="31"/>
      <c r="L406" s="31"/>
      <c r="M406" s="31"/>
      <c r="N406" s="31"/>
      <c r="O406" s="31"/>
      <c r="P406" s="31"/>
      <c r="Q406" s="31"/>
      <c r="R406" s="31">
        <v>808</v>
      </c>
      <c r="S406" s="31" t="s">
        <v>196</v>
      </c>
      <c r="T406" s="31" t="s">
        <v>197</v>
      </c>
      <c r="U406" s="31" t="s">
        <v>436</v>
      </c>
      <c r="V406" s="31">
        <v>119</v>
      </c>
      <c r="W406" s="32">
        <v>527.29999999999995</v>
      </c>
      <c r="X406" s="32">
        <f t="shared" si="109"/>
        <v>527.29999999999995</v>
      </c>
      <c r="Y406" s="32">
        <f t="shared" si="110"/>
        <v>0</v>
      </c>
      <c r="Z406" s="32">
        <v>4.194</v>
      </c>
      <c r="AA406" s="32">
        <f t="shared" si="111"/>
        <v>4.194</v>
      </c>
      <c r="AB406" s="33">
        <f t="shared" si="112"/>
        <v>0</v>
      </c>
      <c r="AC406" s="30" t="str">
        <f>AC405</f>
        <v>х</v>
      </c>
      <c r="AD406" s="45"/>
    </row>
    <row r="407" spans="1:30" s="15" customFormat="1" ht="88.5" customHeight="1">
      <c r="A407" s="3" t="s">
        <v>789</v>
      </c>
      <c r="B407" s="29" t="s">
        <v>11</v>
      </c>
      <c r="C407" s="29" t="s">
        <v>39</v>
      </c>
      <c r="D407" s="29" t="s">
        <v>15</v>
      </c>
      <c r="E407" s="29" t="s">
        <v>13</v>
      </c>
      <c r="F407" s="29" t="str">
        <f t="shared" si="113"/>
        <v xml:space="preserve">*-За 7 месяцев 2019 г. заработная плата составила 32 992,9 руб.,т.е.99,40 % от прогнозной среднемесячной зарплаты по ПСЭР области - 33 167,00 руб. </v>
      </c>
      <c r="G407" s="30" t="str">
        <f t="shared" si="113"/>
        <v>2019 г.</v>
      </c>
      <c r="H407" s="30" t="str">
        <f t="shared" si="106"/>
        <v>2019 г.</v>
      </c>
      <c r="I407" s="30" t="str">
        <f t="shared" si="115"/>
        <v>7 месяцев 2019 г.</v>
      </c>
      <c r="J407" s="31"/>
      <c r="K407" s="31"/>
      <c r="L407" s="31"/>
      <c r="M407" s="31"/>
      <c r="N407" s="31"/>
      <c r="O407" s="31"/>
      <c r="P407" s="31"/>
      <c r="Q407" s="31"/>
      <c r="R407" s="31">
        <v>808</v>
      </c>
      <c r="S407" s="31" t="s">
        <v>196</v>
      </c>
      <c r="T407" s="31" t="s">
        <v>197</v>
      </c>
      <c r="U407" s="31" t="s">
        <v>437</v>
      </c>
      <c r="V407" s="31">
        <v>111</v>
      </c>
      <c r="W407" s="32">
        <f>17141.704+45.551</f>
        <v>17187.255000000001</v>
      </c>
      <c r="X407" s="32">
        <f t="shared" si="109"/>
        <v>17187.255000000001</v>
      </c>
      <c r="Y407" s="32">
        <f t="shared" si="110"/>
        <v>0</v>
      </c>
      <c r="Z407" s="32">
        <f>12365.644+16.47</f>
        <v>12382.114</v>
      </c>
      <c r="AA407" s="32">
        <f t="shared" si="111"/>
        <v>12382.114</v>
      </c>
      <c r="AB407" s="33">
        <f t="shared" si="112"/>
        <v>0</v>
      </c>
      <c r="AC407" s="30" t="str">
        <f>AC406</f>
        <v>х</v>
      </c>
      <c r="AD407" s="45"/>
    </row>
    <row r="408" spans="1:30" s="15" customFormat="1" ht="88.5" customHeight="1">
      <c r="A408" s="3" t="s">
        <v>790</v>
      </c>
      <c r="B408" s="29" t="s">
        <v>11</v>
      </c>
      <c r="C408" s="29" t="s">
        <v>39</v>
      </c>
      <c r="D408" s="29" t="s">
        <v>15</v>
      </c>
      <c r="E408" s="29" t="s">
        <v>13</v>
      </c>
      <c r="F408" s="29" t="str">
        <f t="shared" si="113"/>
        <v xml:space="preserve">*-За 7 месяцев 2019 г. заработная плата составила 32 992,9 руб.,т.е.99,40 % от прогнозной среднемесячной зарплаты по ПСЭР области - 33 167,00 руб. </v>
      </c>
      <c r="G408" s="30" t="str">
        <f t="shared" si="113"/>
        <v>2019 г.</v>
      </c>
      <c r="H408" s="30" t="str">
        <f t="shared" si="106"/>
        <v>2019 г.</v>
      </c>
      <c r="I408" s="30" t="str">
        <f t="shared" si="115"/>
        <v>7 месяцев 2019 г.</v>
      </c>
      <c r="J408" s="31"/>
      <c r="K408" s="31"/>
      <c r="L408" s="31"/>
      <c r="M408" s="31"/>
      <c r="N408" s="31"/>
      <c r="O408" s="31"/>
      <c r="P408" s="31"/>
      <c r="Q408" s="31"/>
      <c r="R408" s="31">
        <f t="shared" ref="R408:T420" si="116">R407</f>
        <v>808</v>
      </c>
      <c r="S408" s="31" t="s">
        <v>196</v>
      </c>
      <c r="T408" s="31" t="s">
        <v>197</v>
      </c>
      <c r="U408" s="31" t="s">
        <v>437</v>
      </c>
      <c r="V408" s="31">
        <v>119</v>
      </c>
      <c r="W408" s="32">
        <v>5095.6679999999997</v>
      </c>
      <c r="X408" s="32">
        <f t="shared" si="109"/>
        <v>5095.6679999999997</v>
      </c>
      <c r="Y408" s="32">
        <f t="shared" si="110"/>
        <v>0</v>
      </c>
      <c r="Z408" s="32">
        <v>3150.8150000000001</v>
      </c>
      <c r="AA408" s="32">
        <f t="shared" si="111"/>
        <v>3150.8150000000001</v>
      </c>
      <c r="AB408" s="33">
        <f t="shared" si="112"/>
        <v>0</v>
      </c>
      <c r="AC408" s="30" t="str">
        <f>AC407</f>
        <v>х</v>
      </c>
      <c r="AD408" s="45"/>
    </row>
    <row r="409" spans="1:30" s="15" customFormat="1" ht="88.5" customHeight="1">
      <c r="A409" s="3" t="s">
        <v>791</v>
      </c>
      <c r="B409" s="29" t="s">
        <v>11</v>
      </c>
      <c r="C409" s="29" t="s">
        <v>39</v>
      </c>
      <c r="D409" s="29" t="s">
        <v>15</v>
      </c>
      <c r="E409" s="29" t="s">
        <v>13</v>
      </c>
      <c r="F409" s="29" t="str">
        <f t="shared" ref="F409:H420" si="117">F408</f>
        <v xml:space="preserve">*-За 7 месяцев 2019 г. заработная плата составила 32 992,9 руб.,т.е.99,40 % от прогнозной среднемесячной зарплаты по ПСЭР области - 33 167,00 руб. </v>
      </c>
      <c r="G409" s="30" t="str">
        <f t="shared" si="117"/>
        <v>2019 г.</v>
      </c>
      <c r="H409" s="30" t="str">
        <f t="shared" si="106"/>
        <v>2019 г.</v>
      </c>
      <c r="I409" s="30" t="str">
        <f t="shared" si="115"/>
        <v>7 месяцев 2019 г.</v>
      </c>
      <c r="J409" s="40"/>
      <c r="K409" s="40"/>
      <c r="L409" s="40"/>
      <c r="M409" s="40"/>
      <c r="N409" s="40"/>
      <c r="O409" s="40"/>
      <c r="P409" s="40"/>
      <c r="Q409" s="40"/>
      <c r="R409" s="31">
        <f t="shared" si="116"/>
        <v>808</v>
      </c>
      <c r="S409" s="31" t="s">
        <v>196</v>
      </c>
      <c r="T409" s="31" t="s">
        <v>197</v>
      </c>
      <c r="U409" s="40" t="s">
        <v>438</v>
      </c>
      <c r="V409" s="40">
        <v>111</v>
      </c>
      <c r="W409" s="41">
        <v>0</v>
      </c>
      <c r="X409" s="32">
        <f t="shared" si="109"/>
        <v>0</v>
      </c>
      <c r="Y409" s="32">
        <f t="shared" si="110"/>
        <v>0</v>
      </c>
      <c r="Z409" s="41">
        <v>0</v>
      </c>
      <c r="AA409" s="32">
        <f t="shared" si="111"/>
        <v>0</v>
      </c>
      <c r="AB409" s="41">
        <f t="shared" si="112"/>
        <v>0</v>
      </c>
      <c r="AC409" s="40" t="str">
        <f>AC408</f>
        <v>х</v>
      </c>
      <c r="AD409" s="45"/>
    </row>
    <row r="410" spans="1:30" s="15" customFormat="1" ht="88.5" customHeight="1">
      <c r="A410" s="3" t="s">
        <v>792</v>
      </c>
      <c r="B410" s="29" t="s">
        <v>11</v>
      </c>
      <c r="C410" s="29" t="s">
        <v>39</v>
      </c>
      <c r="D410" s="29" t="s">
        <v>15</v>
      </c>
      <c r="E410" s="29" t="s">
        <v>13</v>
      </c>
      <c r="F410" s="29" t="str">
        <f t="shared" si="117"/>
        <v xml:space="preserve">*-За 7 месяцев 2019 г. заработная плата составила 32 992,9 руб.,т.е.99,40 % от прогнозной среднемесячной зарплаты по ПСЭР области - 33 167,00 руб. </v>
      </c>
      <c r="G410" s="30" t="str">
        <f t="shared" si="117"/>
        <v>2019 г.</v>
      </c>
      <c r="H410" s="30" t="str">
        <f t="shared" si="106"/>
        <v>2019 г.</v>
      </c>
      <c r="I410" s="30" t="str">
        <f t="shared" si="115"/>
        <v>7 месяцев 2019 г.</v>
      </c>
      <c r="J410" s="40"/>
      <c r="K410" s="40"/>
      <c r="L410" s="40"/>
      <c r="M410" s="40"/>
      <c r="N410" s="40"/>
      <c r="O410" s="40"/>
      <c r="P410" s="40"/>
      <c r="Q410" s="40"/>
      <c r="R410" s="31">
        <f t="shared" si="116"/>
        <v>808</v>
      </c>
      <c r="S410" s="31" t="s">
        <v>196</v>
      </c>
      <c r="T410" s="31" t="s">
        <v>197</v>
      </c>
      <c r="U410" s="40" t="s">
        <v>438</v>
      </c>
      <c r="V410" s="40">
        <v>119</v>
      </c>
      <c r="W410" s="41">
        <v>0</v>
      </c>
      <c r="X410" s="32">
        <f t="shared" si="109"/>
        <v>0</v>
      </c>
      <c r="Y410" s="32">
        <f t="shared" si="110"/>
        <v>0</v>
      </c>
      <c r="Z410" s="41">
        <v>0</v>
      </c>
      <c r="AA410" s="32">
        <f t="shared" si="111"/>
        <v>0</v>
      </c>
      <c r="AB410" s="41">
        <f t="shared" si="112"/>
        <v>0</v>
      </c>
      <c r="AC410" s="40" t="str">
        <f t="shared" ref="AC410:AC426" si="118">AC409</f>
        <v>х</v>
      </c>
      <c r="AD410" s="45"/>
    </row>
    <row r="411" spans="1:30" s="15" customFormat="1" ht="88.5" customHeight="1">
      <c r="A411" s="3" t="s">
        <v>793</v>
      </c>
      <c r="B411" s="29" t="s">
        <v>11</v>
      </c>
      <c r="C411" s="29" t="s">
        <v>39</v>
      </c>
      <c r="D411" s="29" t="s">
        <v>15</v>
      </c>
      <c r="E411" s="29" t="s">
        <v>13</v>
      </c>
      <c r="F411" s="29" t="str">
        <f t="shared" si="117"/>
        <v xml:space="preserve">*-За 7 месяцев 2019 г. заработная плата составила 32 992,9 руб.,т.е.99,40 % от прогнозной среднемесячной зарплаты по ПСЭР области - 33 167,00 руб. </v>
      </c>
      <c r="G411" s="30" t="str">
        <f t="shared" si="117"/>
        <v>2019 г.</v>
      </c>
      <c r="H411" s="30" t="str">
        <f t="shared" si="106"/>
        <v>2019 г.</v>
      </c>
      <c r="I411" s="30" t="str">
        <f t="shared" si="115"/>
        <v>7 месяцев 2019 г.</v>
      </c>
      <c r="J411" s="40"/>
      <c r="K411" s="40"/>
      <c r="L411" s="40"/>
      <c r="M411" s="40"/>
      <c r="N411" s="40"/>
      <c r="O411" s="40"/>
      <c r="P411" s="40"/>
      <c r="Q411" s="40"/>
      <c r="R411" s="31">
        <f t="shared" si="116"/>
        <v>808</v>
      </c>
      <c r="S411" s="31" t="s">
        <v>196</v>
      </c>
      <c r="T411" s="31" t="s">
        <v>197</v>
      </c>
      <c r="U411" s="40" t="s">
        <v>479</v>
      </c>
      <c r="V411" s="40">
        <v>111</v>
      </c>
      <c r="W411" s="41">
        <v>0</v>
      </c>
      <c r="X411" s="32">
        <f t="shared" si="109"/>
        <v>0</v>
      </c>
      <c r="Y411" s="32">
        <f t="shared" si="110"/>
        <v>0</v>
      </c>
      <c r="Z411" s="41">
        <v>0</v>
      </c>
      <c r="AA411" s="32">
        <f t="shared" si="111"/>
        <v>0</v>
      </c>
      <c r="AB411" s="41">
        <f t="shared" si="112"/>
        <v>0</v>
      </c>
      <c r="AC411" s="40" t="str">
        <f t="shared" si="118"/>
        <v>х</v>
      </c>
      <c r="AD411" s="45"/>
    </row>
    <row r="412" spans="1:30" s="15" customFormat="1" ht="88.5" customHeight="1">
      <c r="A412" s="3" t="s">
        <v>794</v>
      </c>
      <c r="B412" s="29" t="s">
        <v>11</v>
      </c>
      <c r="C412" s="29" t="s">
        <v>39</v>
      </c>
      <c r="D412" s="29" t="s">
        <v>15</v>
      </c>
      <c r="E412" s="29" t="s">
        <v>13</v>
      </c>
      <c r="F412" s="29" t="str">
        <f t="shared" si="117"/>
        <v xml:space="preserve">*-За 7 месяцев 2019 г. заработная плата составила 32 992,9 руб.,т.е.99,40 % от прогнозной среднемесячной зарплаты по ПСЭР области - 33 167,00 руб. </v>
      </c>
      <c r="G412" s="30" t="str">
        <f t="shared" si="117"/>
        <v>2019 г.</v>
      </c>
      <c r="H412" s="30" t="str">
        <f t="shared" si="106"/>
        <v>2019 г.</v>
      </c>
      <c r="I412" s="30" t="str">
        <f t="shared" si="115"/>
        <v>7 месяцев 2019 г.</v>
      </c>
      <c r="J412" s="40"/>
      <c r="K412" s="40"/>
      <c r="L412" s="40"/>
      <c r="M412" s="40"/>
      <c r="N412" s="40"/>
      <c r="O412" s="40"/>
      <c r="P412" s="40"/>
      <c r="Q412" s="40"/>
      <c r="R412" s="31">
        <f t="shared" si="116"/>
        <v>808</v>
      </c>
      <c r="S412" s="31" t="s">
        <v>196</v>
      </c>
      <c r="T412" s="31" t="s">
        <v>197</v>
      </c>
      <c r="U412" s="40" t="s">
        <v>479</v>
      </c>
      <c r="V412" s="40">
        <v>119</v>
      </c>
      <c r="W412" s="41">
        <v>0</v>
      </c>
      <c r="X412" s="32">
        <f t="shared" si="109"/>
        <v>0</v>
      </c>
      <c r="Y412" s="32">
        <f t="shared" si="110"/>
        <v>0</v>
      </c>
      <c r="Z412" s="41">
        <v>0</v>
      </c>
      <c r="AA412" s="32">
        <f t="shared" si="111"/>
        <v>0</v>
      </c>
      <c r="AB412" s="41">
        <f t="shared" si="112"/>
        <v>0</v>
      </c>
      <c r="AC412" s="40" t="str">
        <f t="shared" si="118"/>
        <v>х</v>
      </c>
      <c r="AD412" s="45"/>
    </row>
    <row r="413" spans="1:30" s="15" customFormat="1" ht="88.5" customHeight="1">
      <c r="A413" s="3" t="s">
        <v>795</v>
      </c>
      <c r="B413" s="29" t="s">
        <v>11</v>
      </c>
      <c r="C413" s="29" t="s">
        <v>39</v>
      </c>
      <c r="D413" s="29" t="s">
        <v>15</v>
      </c>
      <c r="E413" s="29" t="s">
        <v>13</v>
      </c>
      <c r="F413" s="29" t="str">
        <f t="shared" si="117"/>
        <v xml:space="preserve">*-За 7 месяцев 2019 г. заработная плата составила 32 992,9 руб.,т.е.99,40 % от прогнозной среднемесячной зарплаты по ПСЭР области - 33 167,00 руб. </v>
      </c>
      <c r="G413" s="30" t="str">
        <f t="shared" si="117"/>
        <v>2019 г.</v>
      </c>
      <c r="H413" s="30" t="str">
        <f t="shared" si="106"/>
        <v>2019 г.</v>
      </c>
      <c r="I413" s="30" t="str">
        <f t="shared" si="115"/>
        <v>7 месяцев 2019 г.</v>
      </c>
      <c r="J413" s="40"/>
      <c r="K413" s="40"/>
      <c r="L413" s="40"/>
      <c r="M413" s="40"/>
      <c r="N413" s="40"/>
      <c r="O413" s="40"/>
      <c r="P413" s="40"/>
      <c r="Q413" s="40"/>
      <c r="R413" s="31">
        <f t="shared" si="116"/>
        <v>808</v>
      </c>
      <c r="S413" s="31" t="s">
        <v>196</v>
      </c>
      <c r="T413" s="31" t="s">
        <v>197</v>
      </c>
      <c r="U413" s="40" t="s">
        <v>480</v>
      </c>
      <c r="V413" s="40">
        <v>111</v>
      </c>
      <c r="W413" s="41">
        <v>0</v>
      </c>
      <c r="X413" s="32">
        <f t="shared" si="109"/>
        <v>0</v>
      </c>
      <c r="Y413" s="32">
        <f t="shared" si="110"/>
        <v>0</v>
      </c>
      <c r="Z413" s="41">
        <v>0</v>
      </c>
      <c r="AA413" s="32">
        <f t="shared" si="111"/>
        <v>0</v>
      </c>
      <c r="AB413" s="41">
        <f t="shared" si="112"/>
        <v>0</v>
      </c>
      <c r="AC413" s="40" t="str">
        <f t="shared" si="118"/>
        <v>х</v>
      </c>
      <c r="AD413" s="45"/>
    </row>
    <row r="414" spans="1:30" s="15" customFormat="1" ht="88.5" customHeight="1">
      <c r="A414" s="3" t="s">
        <v>796</v>
      </c>
      <c r="B414" s="29" t="s">
        <v>11</v>
      </c>
      <c r="C414" s="29" t="s">
        <v>39</v>
      </c>
      <c r="D414" s="29" t="s">
        <v>15</v>
      </c>
      <c r="E414" s="29" t="s">
        <v>13</v>
      </c>
      <c r="F414" s="29" t="str">
        <f t="shared" si="117"/>
        <v xml:space="preserve">*-За 7 месяцев 2019 г. заработная плата составила 32 992,9 руб.,т.е.99,40 % от прогнозной среднемесячной зарплаты по ПСЭР области - 33 167,00 руб. </v>
      </c>
      <c r="G414" s="30" t="str">
        <f t="shared" si="117"/>
        <v>2019 г.</v>
      </c>
      <c r="H414" s="30" t="str">
        <f t="shared" si="106"/>
        <v>2019 г.</v>
      </c>
      <c r="I414" s="30" t="str">
        <f t="shared" si="115"/>
        <v>7 месяцев 2019 г.</v>
      </c>
      <c r="J414" s="40"/>
      <c r="K414" s="40"/>
      <c r="L414" s="40"/>
      <c r="M414" s="40"/>
      <c r="N414" s="40"/>
      <c r="O414" s="40"/>
      <c r="P414" s="40"/>
      <c r="Q414" s="40"/>
      <c r="R414" s="31">
        <f t="shared" si="116"/>
        <v>808</v>
      </c>
      <c r="S414" s="31" t="s">
        <v>196</v>
      </c>
      <c r="T414" s="31" t="s">
        <v>197</v>
      </c>
      <c r="U414" s="40" t="s">
        <v>480</v>
      </c>
      <c r="V414" s="40">
        <v>119</v>
      </c>
      <c r="W414" s="41">
        <v>0</v>
      </c>
      <c r="X414" s="32">
        <f t="shared" si="109"/>
        <v>0</v>
      </c>
      <c r="Y414" s="32">
        <f t="shared" si="110"/>
        <v>0</v>
      </c>
      <c r="Z414" s="41">
        <v>0</v>
      </c>
      <c r="AA414" s="32">
        <f t="shared" si="111"/>
        <v>0</v>
      </c>
      <c r="AB414" s="41">
        <f t="shared" si="112"/>
        <v>0</v>
      </c>
      <c r="AC414" s="40" t="str">
        <f t="shared" si="118"/>
        <v>х</v>
      </c>
      <c r="AD414" s="45"/>
    </row>
    <row r="415" spans="1:30" s="15" customFormat="1" ht="88.5" customHeight="1">
      <c r="A415" s="3" t="s">
        <v>797</v>
      </c>
      <c r="B415" s="29" t="str">
        <f t="shared" ref="B415:G420" si="119">B414</f>
        <v>Указ Президента Российской Федерации от 07 мая 2012 года № 597 «О мероприятиях по реализации государственной социальной политики»</v>
      </c>
      <c r="C415" s="29" t="str">
        <f>C414</f>
        <v>Отношение средней заработной платы работников учреждений культуры к средней заработной плате в регионе</v>
      </c>
      <c r="D415" s="29" t="str">
        <f>D414</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5" s="29" t="str">
        <f>E414</f>
        <v>Доведение размера средней заработной платы до уровня средней заработной платы в регионе</v>
      </c>
      <c r="F415" s="29" t="str">
        <f t="shared" si="117"/>
        <v xml:space="preserve">*-За 7 месяцев 2019 г. заработная плата составила 32 992,9 руб.,т.е.99,40 % от прогнозной среднемесячной зарплаты по ПСЭР области - 33 167,00 руб. </v>
      </c>
      <c r="G415" s="29" t="str">
        <f t="shared" si="117"/>
        <v>2019 г.</v>
      </c>
      <c r="H415" s="29" t="str">
        <f t="shared" si="117"/>
        <v>2019 г.</v>
      </c>
      <c r="I415" s="29" t="str">
        <f t="shared" si="115"/>
        <v>7 месяцев 2019 г.</v>
      </c>
      <c r="J415" s="40"/>
      <c r="K415" s="40"/>
      <c r="L415" s="40"/>
      <c r="M415" s="40"/>
      <c r="N415" s="40"/>
      <c r="O415" s="40"/>
      <c r="P415" s="40"/>
      <c r="Q415" s="40"/>
      <c r="R415" s="31">
        <f t="shared" si="116"/>
        <v>808</v>
      </c>
      <c r="S415" s="31" t="str">
        <f t="shared" si="116"/>
        <v>08.</v>
      </c>
      <c r="T415" s="31" t="str">
        <f t="shared" si="116"/>
        <v>01.</v>
      </c>
      <c r="U415" s="40" t="s">
        <v>519</v>
      </c>
      <c r="V415" s="40">
        <v>111</v>
      </c>
      <c r="W415" s="41">
        <v>725.4</v>
      </c>
      <c r="X415" s="32">
        <f t="shared" si="109"/>
        <v>725.4</v>
      </c>
      <c r="Y415" s="32">
        <f t="shared" si="110"/>
        <v>0</v>
      </c>
      <c r="Z415" s="41">
        <v>0</v>
      </c>
      <c r="AA415" s="32">
        <f t="shared" si="111"/>
        <v>0</v>
      </c>
      <c r="AB415" s="41">
        <f t="shared" si="112"/>
        <v>0</v>
      </c>
      <c r="AC415" s="40" t="str">
        <f t="shared" si="118"/>
        <v>х</v>
      </c>
      <c r="AD415" s="45"/>
    </row>
    <row r="416" spans="1:30" s="15" customFormat="1" ht="88.5" customHeight="1">
      <c r="A416" s="3" t="s">
        <v>798</v>
      </c>
      <c r="B416" s="29" t="str">
        <f t="shared" si="119"/>
        <v>Указ Президента Российской Федерации от 07 мая 2012 года № 597 «О мероприятиях по реализации государственной социальной политики»</v>
      </c>
      <c r="C416" s="29" t="str">
        <f t="shared" si="119"/>
        <v>Отношение средней заработной платы работников учреждений культуры к средней заработной плате в регионе</v>
      </c>
      <c r="D416"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6" s="29" t="str">
        <f t="shared" si="119"/>
        <v>Доведение размера средней заработной платы до уровня средней заработной платы в регионе</v>
      </c>
      <c r="F416" s="29" t="str">
        <f t="shared" si="119"/>
        <v xml:space="preserve">*-За 7 месяцев 2019 г. заработная плата составила 32 992,9 руб.,т.е.99,40 % от прогнозной среднемесячной зарплаты по ПСЭР области - 33 167,00 руб. </v>
      </c>
      <c r="G416" s="29" t="str">
        <f t="shared" si="119"/>
        <v>2019 г.</v>
      </c>
      <c r="H416" s="29" t="str">
        <f t="shared" si="117"/>
        <v>2019 г.</v>
      </c>
      <c r="I416" s="29" t="str">
        <f>I415</f>
        <v>7 месяцев 2019 г.</v>
      </c>
      <c r="J416" s="40"/>
      <c r="K416" s="40"/>
      <c r="L416" s="40"/>
      <c r="M416" s="40"/>
      <c r="N416" s="40"/>
      <c r="O416" s="40"/>
      <c r="P416" s="40"/>
      <c r="Q416" s="40"/>
      <c r="R416" s="31">
        <f t="shared" si="116"/>
        <v>808</v>
      </c>
      <c r="S416" s="31" t="str">
        <f t="shared" si="116"/>
        <v>08.</v>
      </c>
      <c r="T416" s="31" t="str">
        <f t="shared" si="116"/>
        <v>01.</v>
      </c>
      <c r="U416" s="40" t="s">
        <v>519</v>
      </c>
      <c r="V416" s="40">
        <v>119</v>
      </c>
      <c r="W416" s="41">
        <v>219.2</v>
      </c>
      <c r="X416" s="32">
        <f t="shared" si="109"/>
        <v>219.2</v>
      </c>
      <c r="Y416" s="32">
        <f t="shared" si="110"/>
        <v>0</v>
      </c>
      <c r="Z416" s="41">
        <v>0</v>
      </c>
      <c r="AA416" s="32">
        <f t="shared" si="111"/>
        <v>0</v>
      </c>
      <c r="AB416" s="41">
        <f t="shared" si="112"/>
        <v>0</v>
      </c>
      <c r="AC416" s="40" t="str">
        <f t="shared" si="118"/>
        <v>х</v>
      </c>
      <c r="AD416" s="45"/>
    </row>
    <row r="417" spans="1:30" s="15" customFormat="1" ht="88.5" customHeight="1">
      <c r="A417" s="3" t="s">
        <v>799</v>
      </c>
      <c r="B417" s="29" t="str">
        <f t="shared" si="119"/>
        <v>Указ Президента Российской Федерации от 07 мая 2012 года № 597 «О мероприятиях по реализации государственной социальной политики»</v>
      </c>
      <c r="C417" s="29" t="str">
        <f t="shared" si="119"/>
        <v>Отношение средней заработной платы работников учреждений культуры к средней заработной плате в регионе</v>
      </c>
      <c r="D417"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7" s="29" t="str">
        <f t="shared" si="119"/>
        <v>Доведение размера средней заработной платы до уровня средней заработной платы в регионе</v>
      </c>
      <c r="F417" s="29" t="str">
        <f t="shared" si="119"/>
        <v xml:space="preserve">*-За 7 месяцев 2019 г. заработная плата составила 32 992,9 руб.,т.е.99,40 % от прогнозной среднемесячной зарплаты по ПСЭР области - 33 167,00 руб. </v>
      </c>
      <c r="G417" s="29" t="str">
        <f t="shared" si="119"/>
        <v>2019 г.</v>
      </c>
      <c r="H417" s="29" t="str">
        <f t="shared" si="117"/>
        <v>2019 г.</v>
      </c>
      <c r="I417" s="29" t="str">
        <f>I416</f>
        <v>7 месяцев 2019 г.</v>
      </c>
      <c r="J417" s="40"/>
      <c r="K417" s="40"/>
      <c r="L417" s="40"/>
      <c r="M417" s="40"/>
      <c r="N417" s="40"/>
      <c r="O417" s="40"/>
      <c r="P417" s="40"/>
      <c r="Q417" s="40"/>
      <c r="R417" s="31">
        <f t="shared" si="116"/>
        <v>808</v>
      </c>
      <c r="S417" s="31" t="str">
        <f t="shared" si="116"/>
        <v>08.</v>
      </c>
      <c r="T417" s="31" t="str">
        <f t="shared" si="116"/>
        <v>01.</v>
      </c>
      <c r="U417" s="40" t="s">
        <v>520</v>
      </c>
      <c r="V417" s="40">
        <v>111</v>
      </c>
      <c r="W417" s="41">
        <v>78.7</v>
      </c>
      <c r="X417" s="32">
        <f t="shared" si="109"/>
        <v>78.7</v>
      </c>
      <c r="Y417" s="32">
        <f t="shared" si="110"/>
        <v>0</v>
      </c>
      <c r="Z417" s="41">
        <v>0</v>
      </c>
      <c r="AA417" s="32">
        <f t="shared" si="111"/>
        <v>0</v>
      </c>
      <c r="AB417" s="41">
        <f t="shared" si="112"/>
        <v>0</v>
      </c>
      <c r="AC417" s="40" t="str">
        <f t="shared" si="118"/>
        <v>х</v>
      </c>
      <c r="AD417" s="45"/>
    </row>
    <row r="418" spans="1:30" s="15" customFormat="1" ht="88.5" customHeight="1">
      <c r="A418" s="3" t="s">
        <v>800</v>
      </c>
      <c r="B418" s="29" t="str">
        <f t="shared" si="119"/>
        <v>Указ Президента Российской Федерации от 07 мая 2012 года № 597 «О мероприятиях по реализации государственной социальной политики»</v>
      </c>
      <c r="C418" s="29" t="str">
        <f t="shared" si="119"/>
        <v>Отношение средней заработной платы работников учреждений культуры к средней заработной плате в регионе</v>
      </c>
      <c r="D418"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8" s="29" t="str">
        <f t="shared" si="119"/>
        <v>Доведение размера средней заработной платы до уровня средней заработной платы в регионе</v>
      </c>
      <c r="F418" s="29" t="str">
        <f t="shared" si="119"/>
        <v xml:space="preserve">*-За 7 месяцев 2019 г. заработная плата составила 32 992,9 руб.,т.е.99,40 % от прогнозной среднемесячной зарплаты по ПСЭР области - 33 167,00 руб. </v>
      </c>
      <c r="G418" s="29" t="str">
        <f t="shared" si="119"/>
        <v>2019 г.</v>
      </c>
      <c r="H418" s="29" t="str">
        <f t="shared" si="117"/>
        <v>2019 г.</v>
      </c>
      <c r="I418" s="29" t="str">
        <f>I417</f>
        <v>7 месяцев 2019 г.</v>
      </c>
      <c r="J418" s="40"/>
      <c r="K418" s="40"/>
      <c r="L418" s="40"/>
      <c r="M418" s="40"/>
      <c r="N418" s="40"/>
      <c r="O418" s="40"/>
      <c r="P418" s="40"/>
      <c r="Q418" s="40"/>
      <c r="R418" s="31">
        <f t="shared" si="116"/>
        <v>808</v>
      </c>
      <c r="S418" s="31" t="str">
        <f t="shared" si="116"/>
        <v>08.</v>
      </c>
      <c r="T418" s="31" t="str">
        <f t="shared" si="116"/>
        <v>01.</v>
      </c>
      <c r="U418" s="40" t="s">
        <v>520</v>
      </c>
      <c r="V418" s="40">
        <v>119</v>
      </c>
      <c r="W418" s="41">
        <v>23.8</v>
      </c>
      <c r="X418" s="32">
        <f t="shared" si="109"/>
        <v>23.8</v>
      </c>
      <c r="Y418" s="32">
        <f t="shared" si="110"/>
        <v>0</v>
      </c>
      <c r="Z418" s="41">
        <v>0</v>
      </c>
      <c r="AA418" s="32">
        <f t="shared" si="111"/>
        <v>0</v>
      </c>
      <c r="AB418" s="41">
        <f t="shared" si="112"/>
        <v>0</v>
      </c>
      <c r="AC418" s="40" t="str">
        <f t="shared" si="118"/>
        <v>х</v>
      </c>
      <c r="AD418" s="45"/>
    </row>
    <row r="419" spans="1:30" s="15" customFormat="1" ht="88.5" customHeight="1">
      <c r="A419" s="3" t="s">
        <v>801</v>
      </c>
      <c r="B419" s="29" t="str">
        <f t="shared" si="119"/>
        <v>Указ Президента Российской Федерации от 07 мая 2012 года № 597 «О мероприятиях по реализации государственной социальной политики»</v>
      </c>
      <c r="C419" s="29" t="str">
        <f t="shared" si="119"/>
        <v>Отношение средней заработной платы работников учреждений культуры к средней заработной плате в регионе</v>
      </c>
      <c r="D419"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9" s="29" t="str">
        <f t="shared" si="119"/>
        <v>Доведение размера средней заработной платы до уровня средней заработной платы в регионе</v>
      </c>
      <c r="F419" s="29" t="str">
        <f t="shared" si="119"/>
        <v xml:space="preserve">*-За 7 месяцев 2019 г. заработная плата составила 32 992,9 руб.,т.е.99,40 % от прогнозной среднемесячной зарплаты по ПСЭР области - 33 167,00 руб. </v>
      </c>
      <c r="G419" s="29" t="str">
        <f t="shared" si="119"/>
        <v>2019 г.</v>
      </c>
      <c r="H419" s="29" t="str">
        <f t="shared" si="117"/>
        <v>2019 г.</v>
      </c>
      <c r="I419" s="29" t="str">
        <f>I418</f>
        <v>7 месяцев 2019 г.</v>
      </c>
      <c r="J419" s="40"/>
      <c r="K419" s="40"/>
      <c r="L419" s="40"/>
      <c r="M419" s="40"/>
      <c r="N419" s="40"/>
      <c r="O419" s="40"/>
      <c r="P419" s="40"/>
      <c r="Q419" s="40"/>
      <c r="R419" s="31">
        <f t="shared" si="116"/>
        <v>808</v>
      </c>
      <c r="S419" s="31" t="str">
        <f t="shared" si="116"/>
        <v>08.</v>
      </c>
      <c r="T419" s="31" t="str">
        <f t="shared" si="116"/>
        <v>01.</v>
      </c>
      <c r="U419" s="40" t="s">
        <v>521</v>
      </c>
      <c r="V419" s="40">
        <v>111</v>
      </c>
      <c r="W419" s="41">
        <v>69.900000000000006</v>
      </c>
      <c r="X419" s="32">
        <f t="shared" si="109"/>
        <v>69.900000000000006</v>
      </c>
      <c r="Y419" s="32">
        <f t="shared" si="110"/>
        <v>0</v>
      </c>
      <c r="Z419" s="41">
        <v>0</v>
      </c>
      <c r="AA419" s="32">
        <f t="shared" si="111"/>
        <v>0</v>
      </c>
      <c r="AB419" s="41">
        <f t="shared" si="112"/>
        <v>0</v>
      </c>
      <c r="AC419" s="40" t="str">
        <f t="shared" si="118"/>
        <v>х</v>
      </c>
      <c r="AD419" s="45"/>
    </row>
    <row r="420" spans="1:30" s="15" customFormat="1" ht="88.5" customHeight="1">
      <c r="A420" s="3" t="s">
        <v>802</v>
      </c>
      <c r="B420" s="29" t="str">
        <f t="shared" si="119"/>
        <v>Указ Президента Российской Федерации от 07 мая 2012 года № 597 «О мероприятиях по реализации государственной социальной политики»</v>
      </c>
      <c r="C420" s="29" t="str">
        <f t="shared" si="119"/>
        <v>Отношение средней заработной платы работников учреждений культуры к средней заработной плате в регионе</v>
      </c>
      <c r="D420"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20" s="29" t="str">
        <f t="shared" si="119"/>
        <v>Доведение размера средней заработной платы до уровня средней заработной платы в регионе</v>
      </c>
      <c r="F420" s="29" t="str">
        <f t="shared" si="119"/>
        <v xml:space="preserve">*-За 7 месяцев 2019 г. заработная плата составила 32 992,9 руб.,т.е.99,40 % от прогнозной среднемесячной зарплаты по ПСЭР области - 33 167,00 руб. </v>
      </c>
      <c r="G420" s="29" t="str">
        <f t="shared" si="119"/>
        <v>2019 г.</v>
      </c>
      <c r="H420" s="29" t="str">
        <f t="shared" si="117"/>
        <v>2019 г.</v>
      </c>
      <c r="I420" s="29" t="str">
        <f>I419</f>
        <v>7 месяцев 2019 г.</v>
      </c>
      <c r="J420" s="40"/>
      <c r="K420" s="40"/>
      <c r="L420" s="40"/>
      <c r="M420" s="40"/>
      <c r="N420" s="40"/>
      <c r="O420" s="40"/>
      <c r="P420" s="40"/>
      <c r="Q420" s="40"/>
      <c r="R420" s="31">
        <f t="shared" si="116"/>
        <v>808</v>
      </c>
      <c r="S420" s="31" t="str">
        <f t="shared" si="116"/>
        <v>08.</v>
      </c>
      <c r="T420" s="31" t="str">
        <f t="shared" si="116"/>
        <v>01.</v>
      </c>
      <c r="U420" s="40" t="s">
        <v>521</v>
      </c>
      <c r="V420" s="40">
        <v>119</v>
      </c>
      <c r="W420" s="41">
        <v>21.2</v>
      </c>
      <c r="X420" s="32">
        <f t="shared" si="109"/>
        <v>21.2</v>
      </c>
      <c r="Y420" s="32">
        <f t="shared" si="110"/>
        <v>0</v>
      </c>
      <c r="Z420" s="41">
        <v>0</v>
      </c>
      <c r="AA420" s="32">
        <f t="shared" si="111"/>
        <v>0</v>
      </c>
      <c r="AB420" s="41">
        <f t="shared" si="112"/>
        <v>0</v>
      </c>
      <c r="AC420" s="40" t="str">
        <f t="shared" si="118"/>
        <v>х</v>
      </c>
      <c r="AD420" s="45"/>
    </row>
    <row r="421" spans="1:30" s="15" customFormat="1" ht="88.5" customHeight="1">
      <c r="A421" s="3" t="s">
        <v>803</v>
      </c>
      <c r="B421" s="29" t="s">
        <v>11</v>
      </c>
      <c r="C421" s="29" t="s">
        <v>39</v>
      </c>
      <c r="D421" s="29" t="s">
        <v>15</v>
      </c>
      <c r="E421" s="29" t="s">
        <v>13</v>
      </c>
      <c r="F421" s="29" t="str">
        <f>F410</f>
        <v xml:space="preserve">*-За 7 месяцев 2019 г. заработная плата составила 32 992,9 руб.,т.е.99,40 % от прогнозной среднемесячной зарплаты по ПСЭР области - 33 167,00 руб. </v>
      </c>
      <c r="G421" s="30" t="str">
        <f>G410</f>
        <v>2019 г.</v>
      </c>
      <c r="H421" s="30" t="str">
        <f t="shared" si="106"/>
        <v>2019 г.</v>
      </c>
      <c r="I421" s="30" t="str">
        <f>I410</f>
        <v>7 месяцев 2019 г.</v>
      </c>
      <c r="J421" s="40"/>
      <c r="K421" s="40"/>
      <c r="L421" s="40"/>
      <c r="M421" s="40"/>
      <c r="N421" s="40"/>
      <c r="O421" s="40"/>
      <c r="P421" s="40"/>
      <c r="Q421" s="40"/>
      <c r="R421" s="31">
        <f>R410</f>
        <v>808</v>
      </c>
      <c r="S421" s="31" t="s">
        <v>196</v>
      </c>
      <c r="T421" s="31" t="s">
        <v>197</v>
      </c>
      <c r="U421" s="40" t="s">
        <v>439</v>
      </c>
      <c r="V421" s="40">
        <v>111</v>
      </c>
      <c r="W421" s="41">
        <v>4193.6279999999997</v>
      </c>
      <c r="X421" s="32">
        <f t="shared" si="109"/>
        <v>4193.6279999999997</v>
      </c>
      <c r="Y421" s="32">
        <f t="shared" si="110"/>
        <v>0</v>
      </c>
      <c r="Z421" s="41">
        <v>0</v>
      </c>
      <c r="AA421" s="32">
        <f t="shared" si="111"/>
        <v>0</v>
      </c>
      <c r="AB421" s="41">
        <f t="shared" si="112"/>
        <v>0</v>
      </c>
      <c r="AC421" s="40" t="str">
        <f>AC414</f>
        <v>х</v>
      </c>
      <c r="AD421" s="45"/>
    </row>
    <row r="422" spans="1:30" s="15" customFormat="1" ht="88.5" customHeight="1">
      <c r="A422" s="3" t="s">
        <v>804</v>
      </c>
      <c r="B422" s="29" t="s">
        <v>11</v>
      </c>
      <c r="C422" s="29" t="s">
        <v>39</v>
      </c>
      <c r="D422" s="29" t="s">
        <v>15</v>
      </c>
      <c r="E422" s="29" t="s">
        <v>13</v>
      </c>
      <c r="F422" s="29" t="str">
        <f>F421</f>
        <v xml:space="preserve">*-За 7 месяцев 2019 г. заработная плата составила 32 992,9 руб.,т.е.99,40 % от прогнозной среднемесячной зарплаты по ПСЭР области - 33 167,00 руб. </v>
      </c>
      <c r="G422" s="30" t="str">
        <f>G421</f>
        <v>2019 г.</v>
      </c>
      <c r="H422" s="30" t="str">
        <f t="shared" si="106"/>
        <v>2019 г.</v>
      </c>
      <c r="I422" s="30" t="str">
        <f t="shared" ref="I422:I426" si="120">I421</f>
        <v>7 месяцев 2019 г.</v>
      </c>
      <c r="J422" s="40"/>
      <c r="K422" s="40"/>
      <c r="L422" s="40"/>
      <c r="M422" s="40"/>
      <c r="N422" s="40"/>
      <c r="O422" s="40"/>
      <c r="P422" s="40"/>
      <c r="Q422" s="40"/>
      <c r="R422" s="31">
        <f>R421</f>
        <v>808</v>
      </c>
      <c r="S422" s="31" t="s">
        <v>196</v>
      </c>
      <c r="T422" s="31" t="s">
        <v>197</v>
      </c>
      <c r="U422" s="40" t="s">
        <v>439</v>
      </c>
      <c r="V422" s="40">
        <v>119</v>
      </c>
      <c r="W422" s="41">
        <v>1317.875</v>
      </c>
      <c r="X422" s="32">
        <f t="shared" si="109"/>
        <v>1317.875</v>
      </c>
      <c r="Y422" s="32">
        <f t="shared" si="110"/>
        <v>0</v>
      </c>
      <c r="Z422" s="41">
        <v>0</v>
      </c>
      <c r="AA422" s="32">
        <f t="shared" si="111"/>
        <v>0</v>
      </c>
      <c r="AB422" s="41">
        <f t="shared" si="112"/>
        <v>0</v>
      </c>
      <c r="AC422" s="40" t="str">
        <f>AC421</f>
        <v>х</v>
      </c>
      <c r="AD422" s="45"/>
    </row>
    <row r="423" spans="1:30" s="15" customFormat="1" ht="88.5" customHeight="1">
      <c r="A423" s="3" t="s">
        <v>805</v>
      </c>
      <c r="B423" s="29" t="s">
        <v>11</v>
      </c>
      <c r="C423" s="29" t="s">
        <v>39</v>
      </c>
      <c r="D423" s="29" t="s">
        <v>15</v>
      </c>
      <c r="E423" s="29" t="s">
        <v>13</v>
      </c>
      <c r="F423" s="29" t="str">
        <f t="shared" ref="F423:G426" si="121">F422</f>
        <v xml:space="preserve">*-За 7 месяцев 2019 г. заработная плата составила 32 992,9 руб.,т.е.99,40 % от прогнозной среднемесячной зарплаты по ПСЭР области - 33 167,00 руб. </v>
      </c>
      <c r="G423" s="30" t="str">
        <f t="shared" si="121"/>
        <v>2019 г.</v>
      </c>
      <c r="H423" s="30" t="str">
        <f t="shared" si="106"/>
        <v>2019 г.</v>
      </c>
      <c r="I423" s="30" t="str">
        <f t="shared" si="120"/>
        <v>7 месяцев 2019 г.</v>
      </c>
      <c r="J423" s="40"/>
      <c r="K423" s="40"/>
      <c r="L423" s="40"/>
      <c r="M423" s="40"/>
      <c r="N423" s="40"/>
      <c r="O423" s="40"/>
      <c r="P423" s="40"/>
      <c r="Q423" s="40"/>
      <c r="R423" s="31">
        <f>R422</f>
        <v>808</v>
      </c>
      <c r="S423" s="31" t="s">
        <v>196</v>
      </c>
      <c r="T423" s="31" t="s">
        <v>197</v>
      </c>
      <c r="U423" s="40" t="s">
        <v>440</v>
      </c>
      <c r="V423" s="40">
        <v>111</v>
      </c>
      <c r="W423" s="41">
        <v>2422.6329999999998</v>
      </c>
      <c r="X423" s="32">
        <f t="shared" si="109"/>
        <v>2422.6329999999998</v>
      </c>
      <c r="Y423" s="32">
        <f t="shared" si="110"/>
        <v>0</v>
      </c>
      <c r="Z423" s="41">
        <v>0</v>
      </c>
      <c r="AA423" s="32">
        <f t="shared" si="111"/>
        <v>0</v>
      </c>
      <c r="AB423" s="41">
        <f t="shared" si="112"/>
        <v>0</v>
      </c>
      <c r="AC423" s="40" t="str">
        <f>AC422</f>
        <v>х</v>
      </c>
      <c r="AD423" s="45"/>
    </row>
    <row r="424" spans="1:30" s="15" customFormat="1" ht="88.5" customHeight="1">
      <c r="A424" s="3" t="s">
        <v>806</v>
      </c>
      <c r="B424" s="29" t="s">
        <v>11</v>
      </c>
      <c r="C424" s="29" t="s">
        <v>39</v>
      </c>
      <c r="D424" s="29" t="s">
        <v>15</v>
      </c>
      <c r="E424" s="29" t="s">
        <v>13</v>
      </c>
      <c r="F424" s="29" t="str">
        <f t="shared" si="121"/>
        <v xml:space="preserve">*-За 7 месяцев 2019 г. заработная плата составила 32 992,9 руб.,т.е.99,40 % от прогнозной среднемесячной зарплаты по ПСЭР области - 33 167,00 руб. </v>
      </c>
      <c r="G424" s="30" t="str">
        <f t="shared" si="121"/>
        <v>2019 г.</v>
      </c>
      <c r="H424" s="30" t="str">
        <f t="shared" si="106"/>
        <v>2019 г.</v>
      </c>
      <c r="I424" s="30" t="str">
        <f t="shared" si="120"/>
        <v>7 месяцев 2019 г.</v>
      </c>
      <c r="J424" s="40"/>
      <c r="K424" s="40"/>
      <c r="L424" s="40"/>
      <c r="M424" s="40"/>
      <c r="N424" s="40"/>
      <c r="O424" s="40"/>
      <c r="P424" s="40"/>
      <c r="Q424" s="40"/>
      <c r="R424" s="31">
        <f>R423</f>
        <v>808</v>
      </c>
      <c r="S424" s="31" t="s">
        <v>196</v>
      </c>
      <c r="T424" s="31" t="s">
        <v>197</v>
      </c>
      <c r="U424" s="40" t="str">
        <f>U423</f>
        <v>02301S1650.</v>
      </c>
      <c r="V424" s="40">
        <v>119</v>
      </c>
      <c r="W424" s="41">
        <v>720.34500000000003</v>
      </c>
      <c r="X424" s="32">
        <f t="shared" si="109"/>
        <v>720.34500000000003</v>
      </c>
      <c r="Y424" s="32">
        <f t="shared" si="110"/>
        <v>0</v>
      </c>
      <c r="Z424" s="41">
        <v>0</v>
      </c>
      <c r="AA424" s="32">
        <f t="shared" si="111"/>
        <v>0</v>
      </c>
      <c r="AB424" s="41">
        <f t="shared" si="112"/>
        <v>0</v>
      </c>
      <c r="AC424" s="40" t="str">
        <f t="shared" si="118"/>
        <v>х</v>
      </c>
      <c r="AD424" s="45"/>
    </row>
    <row r="425" spans="1:30" s="15" customFormat="1" ht="88.5" customHeight="1">
      <c r="A425" s="3" t="s">
        <v>807</v>
      </c>
      <c r="B425" s="29" t="s">
        <v>11</v>
      </c>
      <c r="C425" s="29" t="s">
        <v>39</v>
      </c>
      <c r="D425" s="29" t="s">
        <v>15</v>
      </c>
      <c r="E425" s="29" t="s">
        <v>13</v>
      </c>
      <c r="F425" s="29" t="str">
        <f t="shared" si="121"/>
        <v xml:space="preserve">*-За 7 месяцев 2019 г. заработная плата составила 32 992,9 руб.,т.е.99,40 % от прогнозной среднемесячной зарплаты по ПСЭР области - 33 167,00 руб. </v>
      </c>
      <c r="G425" s="30" t="str">
        <f t="shared" si="121"/>
        <v>2019 г.</v>
      </c>
      <c r="H425" s="30" t="str">
        <f t="shared" si="106"/>
        <v>2019 г.</v>
      </c>
      <c r="I425" s="30" t="str">
        <f t="shared" si="120"/>
        <v>7 месяцев 2019 г.</v>
      </c>
      <c r="J425" s="40"/>
      <c r="K425" s="40"/>
      <c r="L425" s="40"/>
      <c r="M425" s="40"/>
      <c r="N425" s="40"/>
      <c r="O425" s="40"/>
      <c r="P425" s="40"/>
      <c r="Q425" s="40"/>
      <c r="R425" s="31">
        <f>R424</f>
        <v>808</v>
      </c>
      <c r="S425" s="31" t="s">
        <v>196</v>
      </c>
      <c r="T425" s="31" t="s">
        <v>197</v>
      </c>
      <c r="U425" s="40" t="s">
        <v>441</v>
      </c>
      <c r="V425" s="40">
        <v>111</v>
      </c>
      <c r="W425" s="41">
        <v>2751.9740000000002</v>
      </c>
      <c r="X425" s="32">
        <f t="shared" si="109"/>
        <v>2751.9740000000002</v>
      </c>
      <c r="Y425" s="32">
        <f t="shared" si="110"/>
        <v>0</v>
      </c>
      <c r="Z425" s="41">
        <v>0</v>
      </c>
      <c r="AA425" s="32">
        <f t="shared" si="111"/>
        <v>0</v>
      </c>
      <c r="AB425" s="41">
        <f t="shared" si="112"/>
        <v>0</v>
      </c>
      <c r="AC425" s="40" t="str">
        <f t="shared" si="118"/>
        <v>х</v>
      </c>
      <c r="AD425" s="45"/>
    </row>
    <row r="426" spans="1:30" s="15" customFormat="1" ht="88.5" customHeight="1">
      <c r="A426" s="3" t="s">
        <v>808</v>
      </c>
      <c r="B426" s="29" t="s">
        <v>11</v>
      </c>
      <c r="C426" s="29" t="s">
        <v>39</v>
      </c>
      <c r="D426" s="29" t="s">
        <v>15</v>
      </c>
      <c r="E426" s="29" t="s">
        <v>13</v>
      </c>
      <c r="F426" s="29" t="str">
        <f t="shared" si="121"/>
        <v xml:space="preserve">*-За 7 месяцев 2019 г. заработная плата составила 32 992,9 руб.,т.е.99,40 % от прогнозной среднемесячной зарплаты по ПСЭР области - 33 167,00 руб. </v>
      </c>
      <c r="G426" s="30" t="str">
        <f t="shared" si="121"/>
        <v>2019 г.</v>
      </c>
      <c r="H426" s="30" t="str">
        <f t="shared" si="106"/>
        <v>2019 г.</v>
      </c>
      <c r="I426" s="30" t="str">
        <f t="shared" si="120"/>
        <v>7 месяцев 2019 г.</v>
      </c>
      <c r="J426" s="40"/>
      <c r="K426" s="40"/>
      <c r="L426" s="40"/>
      <c r="M426" s="40"/>
      <c r="N426" s="40"/>
      <c r="O426" s="40"/>
      <c r="P426" s="40"/>
      <c r="Q426" s="40"/>
      <c r="R426" s="31">
        <f>R425</f>
        <v>808</v>
      </c>
      <c r="S426" s="31" t="s">
        <v>196</v>
      </c>
      <c r="T426" s="31" t="s">
        <v>197</v>
      </c>
      <c r="U426" s="40" t="str">
        <f>U425</f>
        <v>02304S1650.</v>
      </c>
      <c r="V426" s="40">
        <v>119</v>
      </c>
      <c r="W426" s="41">
        <v>818.01099999999997</v>
      </c>
      <c r="X426" s="32">
        <f t="shared" si="109"/>
        <v>818.01099999999997</v>
      </c>
      <c r="Y426" s="32">
        <f t="shared" si="110"/>
        <v>0</v>
      </c>
      <c r="Z426" s="41">
        <v>0</v>
      </c>
      <c r="AA426" s="32">
        <f t="shared" si="111"/>
        <v>0</v>
      </c>
      <c r="AB426" s="41">
        <f t="shared" si="112"/>
        <v>0</v>
      </c>
      <c r="AC426" s="40" t="str">
        <f t="shared" si="118"/>
        <v>х</v>
      </c>
      <c r="AD426" s="45"/>
    </row>
    <row r="427" spans="1:30" s="15" customFormat="1" ht="88.5" customHeight="1">
      <c r="A427" s="3" t="s">
        <v>824</v>
      </c>
      <c r="B427" s="29" t="s">
        <v>11</v>
      </c>
      <c r="C427" s="29" t="s">
        <v>39</v>
      </c>
      <c r="D427" s="29" t="s">
        <v>15</v>
      </c>
      <c r="E427" s="29" t="s">
        <v>13</v>
      </c>
      <c r="F427" s="46" t="s">
        <v>820</v>
      </c>
      <c r="G427" s="30" t="s">
        <v>428</v>
      </c>
      <c r="H427" s="30" t="str">
        <f t="shared" si="106"/>
        <v>2019 г.</v>
      </c>
      <c r="I427" s="30" t="s">
        <v>821</v>
      </c>
      <c r="J427" s="31"/>
      <c r="K427" s="31"/>
      <c r="L427" s="31"/>
      <c r="M427" s="31"/>
      <c r="N427" s="31"/>
      <c r="O427" s="31"/>
      <c r="P427" s="31"/>
      <c r="Q427" s="31"/>
      <c r="R427" s="31">
        <v>808</v>
      </c>
      <c r="S427" s="31" t="s">
        <v>822</v>
      </c>
      <c r="T427" s="31">
        <v>12</v>
      </c>
      <c r="U427" s="31" t="s">
        <v>823</v>
      </c>
      <c r="V427" s="31">
        <v>111</v>
      </c>
      <c r="W427" s="32">
        <v>66.986000000000004</v>
      </c>
      <c r="X427" s="32">
        <f>W427</f>
        <v>66.986000000000004</v>
      </c>
      <c r="Y427" s="32">
        <f>SUM(W427-X427)</f>
        <v>0</v>
      </c>
      <c r="Z427" s="32">
        <v>9.4949999999999992</v>
      </c>
      <c r="AA427" s="32">
        <f>Z427</f>
        <v>9.4949999999999992</v>
      </c>
      <c r="AB427" s="33">
        <f>Z427-AA427</f>
        <v>0</v>
      </c>
      <c r="AC427" s="30" t="s">
        <v>199</v>
      </c>
      <c r="AD427" s="45"/>
    </row>
    <row r="428" spans="1:30" s="15" customFormat="1" ht="88.5" customHeight="1">
      <c r="A428" s="3" t="s">
        <v>825</v>
      </c>
      <c r="B428" s="29" t="s">
        <v>11</v>
      </c>
      <c r="C428" s="29" t="s">
        <v>39</v>
      </c>
      <c r="D428" s="29" t="s">
        <v>15</v>
      </c>
      <c r="E428" s="29" t="s">
        <v>13</v>
      </c>
      <c r="F428" s="29" t="str">
        <f>F427</f>
        <v xml:space="preserve">*-За 8 месяцев 2019 г. заработная плата составила 32 350,22 руб.,т.е. 97,54 % от прогнозной среднемесячной зарплаты по ПСЭР области - 33 167,00 руб. </v>
      </c>
      <c r="G428" s="30" t="str">
        <f>G427</f>
        <v>2019 г.</v>
      </c>
      <c r="H428" s="30" t="str">
        <f t="shared" si="106"/>
        <v>2019 г.</v>
      </c>
      <c r="I428" s="30" t="str">
        <f>I427</f>
        <v>8 месяцев 2019 г.</v>
      </c>
      <c r="J428" s="31"/>
      <c r="K428" s="31"/>
      <c r="L428" s="31"/>
      <c r="M428" s="31"/>
      <c r="N428" s="31"/>
      <c r="O428" s="31"/>
      <c r="P428" s="31"/>
      <c r="Q428" s="31"/>
      <c r="R428" s="31">
        <v>808</v>
      </c>
      <c r="S428" s="31" t="s">
        <v>822</v>
      </c>
      <c r="T428" s="31">
        <v>12</v>
      </c>
      <c r="U428" s="31" t="s">
        <v>823</v>
      </c>
      <c r="V428" s="31">
        <v>119</v>
      </c>
      <c r="W428" s="32">
        <v>14.052</v>
      </c>
      <c r="X428" s="32">
        <f t="shared" ref="X428:X464" si="122">W428</f>
        <v>14.052</v>
      </c>
      <c r="Y428" s="32">
        <f>SUM(W428-X428)</f>
        <v>0</v>
      </c>
      <c r="Z428" s="32">
        <v>2.867</v>
      </c>
      <c r="AA428" s="32">
        <f t="shared" ref="AA428:AA464" si="123">Z428</f>
        <v>2.867</v>
      </c>
      <c r="AB428" s="33">
        <f>Z428-AA428</f>
        <v>0</v>
      </c>
      <c r="AC428" s="30" t="str">
        <f>AC427</f>
        <v>х</v>
      </c>
      <c r="AD428" s="45"/>
    </row>
    <row r="429" spans="1:30" s="15" customFormat="1" ht="88.5" customHeight="1">
      <c r="A429" s="3" t="s">
        <v>826</v>
      </c>
      <c r="B429" s="29" t="s">
        <v>11</v>
      </c>
      <c r="C429" s="29" t="s">
        <v>39</v>
      </c>
      <c r="D429" s="29" t="s">
        <v>15</v>
      </c>
      <c r="E429" s="29" t="s">
        <v>13</v>
      </c>
      <c r="F429" s="46" t="str">
        <f>F428</f>
        <v xml:space="preserve">*-За 8 месяцев 2019 г. заработная плата составила 32 350,22 руб.,т.е. 97,54 % от прогнозной среднемесячной зарплаты по ПСЭР области - 33 167,00 руб. </v>
      </c>
      <c r="G429" s="30" t="s">
        <v>428</v>
      </c>
      <c r="H429" s="30" t="str">
        <f t="shared" si="106"/>
        <v>2019 г.</v>
      </c>
      <c r="I429" s="30" t="s">
        <v>821</v>
      </c>
      <c r="J429" s="31"/>
      <c r="K429" s="31"/>
      <c r="L429" s="31"/>
      <c r="M429" s="31"/>
      <c r="N429" s="31"/>
      <c r="O429" s="31"/>
      <c r="P429" s="31"/>
      <c r="Q429" s="31"/>
      <c r="R429" s="31">
        <v>808</v>
      </c>
      <c r="S429" s="31" t="s">
        <v>196</v>
      </c>
      <c r="T429" s="31" t="s">
        <v>197</v>
      </c>
      <c r="U429" s="31" t="s">
        <v>429</v>
      </c>
      <c r="V429" s="31">
        <v>111</v>
      </c>
      <c r="W429" s="32">
        <f>28011.735+19.444</f>
        <v>28031.179</v>
      </c>
      <c r="X429" s="32">
        <f>W429</f>
        <v>28031.179</v>
      </c>
      <c r="Y429" s="32">
        <f>SUM(W429-X429)</f>
        <v>0</v>
      </c>
      <c r="Z429" s="32">
        <f>4793.747+2.827</f>
        <v>4796.5740000000005</v>
      </c>
      <c r="AA429" s="32">
        <f>Z429</f>
        <v>4796.5740000000005</v>
      </c>
      <c r="AB429" s="33">
        <f>Z429-AA429</f>
        <v>0</v>
      </c>
      <c r="AC429" s="30" t="s">
        <v>199</v>
      </c>
      <c r="AD429" s="45"/>
    </row>
    <row r="430" spans="1:30" s="15" customFormat="1" ht="88.5" customHeight="1">
      <c r="A430" s="3" t="s">
        <v>827</v>
      </c>
      <c r="B430" s="29" t="s">
        <v>11</v>
      </c>
      <c r="C430" s="29" t="s">
        <v>39</v>
      </c>
      <c r="D430" s="29" t="s">
        <v>15</v>
      </c>
      <c r="E430" s="29" t="s">
        <v>13</v>
      </c>
      <c r="F430" s="29" t="str">
        <f>F429</f>
        <v xml:space="preserve">*-За 8 месяцев 2019 г. заработная плата составила 32 350,22 руб.,т.е. 97,54 % от прогнозной среднемесячной зарплаты по ПСЭР области - 33 167,00 руб. </v>
      </c>
      <c r="G430" s="30" t="str">
        <f>G429</f>
        <v>2019 г.</v>
      </c>
      <c r="H430" s="30" t="str">
        <f t="shared" si="106"/>
        <v>2019 г.</v>
      </c>
      <c r="I430" s="30" t="str">
        <f>I429</f>
        <v>8 месяцев 2019 г.</v>
      </c>
      <c r="J430" s="31"/>
      <c r="K430" s="31"/>
      <c r="L430" s="31"/>
      <c r="M430" s="31"/>
      <c r="N430" s="31"/>
      <c r="O430" s="31"/>
      <c r="P430" s="31"/>
      <c r="Q430" s="31"/>
      <c r="R430" s="31">
        <v>808</v>
      </c>
      <c r="S430" s="31" t="s">
        <v>196</v>
      </c>
      <c r="T430" s="31" t="s">
        <v>197</v>
      </c>
      <c r="U430" s="31" t="s">
        <v>429</v>
      </c>
      <c r="V430" s="31">
        <v>119</v>
      </c>
      <c r="W430" s="32">
        <v>8911.0360000000001</v>
      </c>
      <c r="X430" s="32">
        <f t="shared" si="122"/>
        <v>8911.0360000000001</v>
      </c>
      <c r="Y430" s="32">
        <f t="shared" ref="Y430:Y464" si="124">SUM(W430-X430)</f>
        <v>0</v>
      </c>
      <c r="Z430" s="32">
        <v>1550.4949999999999</v>
      </c>
      <c r="AA430" s="32">
        <f t="shared" si="123"/>
        <v>1550.4949999999999</v>
      </c>
      <c r="AB430" s="33">
        <f t="shared" ref="AB430:AB464" si="125">Z430-AA430</f>
        <v>0</v>
      </c>
      <c r="AC430" s="30" t="str">
        <f>AC429</f>
        <v>х</v>
      </c>
      <c r="AD430" s="45"/>
    </row>
    <row r="431" spans="1:30" s="15" customFormat="1" ht="88.5" customHeight="1">
      <c r="A431" s="3" t="s">
        <v>828</v>
      </c>
      <c r="B431" s="29" t="s">
        <v>11</v>
      </c>
      <c r="C431" s="29" t="s">
        <v>39</v>
      </c>
      <c r="D431" s="29" t="s">
        <v>15</v>
      </c>
      <c r="E431" s="29" t="s">
        <v>13</v>
      </c>
      <c r="F431" s="29" t="str">
        <f t="shared" ref="F431:G446" si="126">F430</f>
        <v xml:space="preserve">*-За 8 месяцев 2019 г. заработная плата составила 32 350,22 руб.,т.е. 97,54 % от прогнозной среднемесячной зарплаты по ПСЭР области - 33 167,00 руб. </v>
      </c>
      <c r="G431" s="30" t="str">
        <f t="shared" si="126"/>
        <v>2019 г.</v>
      </c>
      <c r="H431" s="30" t="str">
        <f t="shared" si="106"/>
        <v>2019 г.</v>
      </c>
      <c r="I431" s="30" t="str">
        <f>I430</f>
        <v>8 месяцев 2019 г.</v>
      </c>
      <c r="J431" s="31"/>
      <c r="K431" s="31"/>
      <c r="L431" s="31"/>
      <c r="M431" s="31"/>
      <c r="N431" s="31"/>
      <c r="O431" s="31"/>
      <c r="P431" s="31"/>
      <c r="Q431" s="31"/>
      <c r="R431" s="31">
        <v>808</v>
      </c>
      <c r="S431" s="31" t="s">
        <v>196</v>
      </c>
      <c r="T431" s="31" t="s">
        <v>197</v>
      </c>
      <c r="U431" s="31" t="s">
        <v>430</v>
      </c>
      <c r="V431" s="31">
        <v>111</v>
      </c>
      <c r="W431" s="32">
        <f>16857.157+47.76</f>
        <v>16904.916999999998</v>
      </c>
      <c r="X431" s="32">
        <f t="shared" si="122"/>
        <v>16904.916999999998</v>
      </c>
      <c r="Y431" s="32">
        <f t="shared" si="124"/>
        <v>0</v>
      </c>
      <c r="Z431" s="32">
        <f>16737.557+27.279</f>
        <v>16764.835999999999</v>
      </c>
      <c r="AA431" s="32">
        <f t="shared" si="123"/>
        <v>16764.835999999999</v>
      </c>
      <c r="AB431" s="33">
        <f t="shared" si="125"/>
        <v>0</v>
      </c>
      <c r="AC431" s="30" t="str">
        <f t="shared" ref="AC431:AC443" si="127">AC430</f>
        <v>х</v>
      </c>
      <c r="AD431" s="45"/>
    </row>
    <row r="432" spans="1:30" s="15" customFormat="1" ht="88.5" customHeight="1">
      <c r="A432" s="3" t="s">
        <v>829</v>
      </c>
      <c r="B432" s="29" t="s">
        <v>11</v>
      </c>
      <c r="C432" s="29" t="s">
        <v>39</v>
      </c>
      <c r="D432" s="29" t="s">
        <v>15</v>
      </c>
      <c r="E432" s="29" t="s">
        <v>13</v>
      </c>
      <c r="F432" s="29" t="str">
        <f t="shared" si="126"/>
        <v xml:space="preserve">*-За 8 месяцев 2019 г. заработная плата составила 32 350,22 руб.,т.е. 97,54 % от прогнозной среднемесячной зарплаты по ПСЭР области - 33 167,00 руб. </v>
      </c>
      <c r="G432" s="30" t="str">
        <f t="shared" si="126"/>
        <v>2019 г.</v>
      </c>
      <c r="H432" s="30" t="str">
        <f t="shared" si="106"/>
        <v>2019 г.</v>
      </c>
      <c r="I432" s="30" t="str">
        <f t="shared" ref="I432:I453" si="128">I431</f>
        <v>8 месяцев 2019 г.</v>
      </c>
      <c r="J432" s="31"/>
      <c r="K432" s="31"/>
      <c r="L432" s="31"/>
      <c r="M432" s="31"/>
      <c r="N432" s="31"/>
      <c r="O432" s="31"/>
      <c r="P432" s="31"/>
      <c r="Q432" s="31"/>
      <c r="R432" s="31">
        <v>808</v>
      </c>
      <c r="S432" s="31" t="s">
        <v>196</v>
      </c>
      <c r="T432" s="31" t="s">
        <v>197</v>
      </c>
      <c r="U432" s="31" t="s">
        <v>430</v>
      </c>
      <c r="V432" s="31">
        <v>119</v>
      </c>
      <c r="W432" s="32">
        <v>5136.2460000000001</v>
      </c>
      <c r="X432" s="32">
        <f t="shared" si="122"/>
        <v>5136.2460000000001</v>
      </c>
      <c r="Y432" s="32">
        <f t="shared" si="124"/>
        <v>0</v>
      </c>
      <c r="Z432" s="32">
        <v>4970.1459999999997</v>
      </c>
      <c r="AA432" s="32">
        <f t="shared" si="123"/>
        <v>4970.1459999999997</v>
      </c>
      <c r="AB432" s="33">
        <f t="shared" si="125"/>
        <v>0</v>
      </c>
      <c r="AC432" s="30" t="str">
        <f t="shared" si="127"/>
        <v>х</v>
      </c>
      <c r="AD432" s="45"/>
    </row>
    <row r="433" spans="1:30" s="15" customFormat="1" ht="88.5" customHeight="1">
      <c r="A433" s="3" t="s">
        <v>830</v>
      </c>
      <c r="B433" s="29" t="s">
        <v>11</v>
      </c>
      <c r="C433" s="29" t="s">
        <v>39</v>
      </c>
      <c r="D433" s="29" t="s">
        <v>15</v>
      </c>
      <c r="E433" s="29" t="s">
        <v>13</v>
      </c>
      <c r="F433" s="29" t="str">
        <f t="shared" si="126"/>
        <v xml:space="preserve">*-За 8 месяцев 2019 г. заработная плата составила 32 350,22 руб.,т.е. 97,54 % от прогнозной среднемесячной зарплаты по ПСЭР области - 33 167,00 руб. </v>
      </c>
      <c r="G433" s="30" t="str">
        <f t="shared" si="126"/>
        <v>2019 г.</v>
      </c>
      <c r="H433" s="30" t="str">
        <f t="shared" si="106"/>
        <v>2019 г.</v>
      </c>
      <c r="I433" s="30" t="str">
        <f t="shared" si="128"/>
        <v>8 месяцев 2019 г.</v>
      </c>
      <c r="J433" s="31"/>
      <c r="K433" s="31"/>
      <c r="L433" s="31"/>
      <c r="M433" s="31"/>
      <c r="N433" s="31"/>
      <c r="O433" s="31"/>
      <c r="P433" s="31"/>
      <c r="Q433" s="31"/>
      <c r="R433" s="31">
        <v>808</v>
      </c>
      <c r="S433" s="31" t="s">
        <v>196</v>
      </c>
      <c r="T433" s="31" t="s">
        <v>197</v>
      </c>
      <c r="U433" s="31" t="s">
        <v>431</v>
      </c>
      <c r="V433" s="31">
        <v>111</v>
      </c>
      <c r="W433" s="32">
        <f>14260.79+145.729</f>
        <v>14406.519</v>
      </c>
      <c r="X433" s="32">
        <f t="shared" si="122"/>
        <v>14406.519</v>
      </c>
      <c r="Y433" s="32">
        <f t="shared" si="124"/>
        <v>0</v>
      </c>
      <c r="Z433" s="32">
        <v>1916.578</v>
      </c>
      <c r="AA433" s="32">
        <f t="shared" si="123"/>
        <v>1916.578</v>
      </c>
      <c r="AB433" s="33">
        <f t="shared" si="125"/>
        <v>0</v>
      </c>
      <c r="AC433" s="30" t="str">
        <f t="shared" si="127"/>
        <v>х</v>
      </c>
      <c r="AD433" s="45"/>
    </row>
    <row r="434" spans="1:30" s="15" customFormat="1" ht="88.5" customHeight="1">
      <c r="A434" s="3" t="s">
        <v>831</v>
      </c>
      <c r="B434" s="29" t="s">
        <v>11</v>
      </c>
      <c r="C434" s="29" t="s">
        <v>39</v>
      </c>
      <c r="D434" s="29" t="s">
        <v>15</v>
      </c>
      <c r="E434" s="29" t="s">
        <v>13</v>
      </c>
      <c r="F434" s="29" t="str">
        <f t="shared" si="126"/>
        <v xml:space="preserve">*-За 8 месяцев 2019 г. заработная плата составила 32 350,22 руб.,т.е. 97,54 % от прогнозной среднемесячной зарплаты по ПСЭР области - 33 167,00 руб. </v>
      </c>
      <c r="G434" s="30" t="str">
        <f t="shared" si="126"/>
        <v>2019 г.</v>
      </c>
      <c r="H434" s="30" t="str">
        <f t="shared" si="106"/>
        <v>2019 г.</v>
      </c>
      <c r="I434" s="30" t="str">
        <f t="shared" si="128"/>
        <v>8 месяцев 2019 г.</v>
      </c>
      <c r="J434" s="31"/>
      <c r="K434" s="31"/>
      <c r="L434" s="31"/>
      <c r="M434" s="31"/>
      <c r="N434" s="31"/>
      <c r="O434" s="31"/>
      <c r="P434" s="31"/>
      <c r="Q434" s="31"/>
      <c r="R434" s="31">
        <v>808</v>
      </c>
      <c r="S434" s="31" t="s">
        <v>196</v>
      </c>
      <c r="T434" s="31" t="s">
        <v>197</v>
      </c>
      <c r="U434" s="31" t="s">
        <v>431</v>
      </c>
      <c r="V434" s="31">
        <v>119</v>
      </c>
      <c r="W434" s="32">
        <v>4440.1360000000004</v>
      </c>
      <c r="X434" s="32">
        <f t="shared" si="122"/>
        <v>4440.1360000000004</v>
      </c>
      <c r="Y434" s="32">
        <f t="shared" si="124"/>
        <v>0</v>
      </c>
      <c r="Z434" s="32">
        <v>454.18799999999999</v>
      </c>
      <c r="AA434" s="32">
        <f t="shared" si="123"/>
        <v>454.18799999999999</v>
      </c>
      <c r="AB434" s="33">
        <f t="shared" si="125"/>
        <v>0</v>
      </c>
      <c r="AC434" s="30" t="str">
        <f t="shared" si="127"/>
        <v>х</v>
      </c>
      <c r="AD434" s="45"/>
    </row>
    <row r="435" spans="1:30" s="15" customFormat="1" ht="88.5" customHeight="1">
      <c r="A435" s="3" t="s">
        <v>832</v>
      </c>
      <c r="B435" s="29" t="s">
        <v>11</v>
      </c>
      <c r="C435" s="29" t="s">
        <v>39</v>
      </c>
      <c r="D435" s="29" t="s">
        <v>15</v>
      </c>
      <c r="E435" s="29" t="s">
        <v>13</v>
      </c>
      <c r="F435" s="29" t="str">
        <f t="shared" si="126"/>
        <v xml:space="preserve">*-За 8 месяцев 2019 г. заработная плата составила 32 350,22 руб.,т.е. 97,54 % от прогнозной среднемесячной зарплаты по ПСЭР области - 33 167,00 руб. </v>
      </c>
      <c r="G435" s="30" t="str">
        <f t="shared" si="126"/>
        <v>2019 г.</v>
      </c>
      <c r="H435" s="30" t="str">
        <f t="shared" si="106"/>
        <v>2019 г.</v>
      </c>
      <c r="I435" s="30" t="str">
        <f t="shared" si="128"/>
        <v>8 месяцев 2019 г.</v>
      </c>
      <c r="J435" s="31"/>
      <c r="K435" s="31"/>
      <c r="L435" s="31"/>
      <c r="M435" s="31"/>
      <c r="N435" s="31"/>
      <c r="O435" s="31"/>
      <c r="P435" s="31"/>
      <c r="Q435" s="31"/>
      <c r="R435" s="31">
        <v>808</v>
      </c>
      <c r="S435" s="31" t="s">
        <v>196</v>
      </c>
      <c r="T435" s="31" t="s">
        <v>197</v>
      </c>
      <c r="U435" s="31" t="s">
        <v>432</v>
      </c>
      <c r="V435" s="31">
        <v>111</v>
      </c>
      <c r="W435" s="32">
        <f>985.366+3.042</f>
        <v>988.40800000000002</v>
      </c>
      <c r="X435" s="32">
        <f t="shared" si="122"/>
        <v>988.40800000000002</v>
      </c>
      <c r="Y435" s="32">
        <f t="shared" si="124"/>
        <v>0</v>
      </c>
      <c r="Z435" s="32">
        <v>102.806</v>
      </c>
      <c r="AA435" s="32">
        <f t="shared" si="123"/>
        <v>102.806</v>
      </c>
      <c r="AB435" s="33">
        <f t="shared" si="125"/>
        <v>0</v>
      </c>
      <c r="AC435" s="30" t="str">
        <f t="shared" si="127"/>
        <v>х</v>
      </c>
      <c r="AD435" s="45"/>
    </row>
    <row r="436" spans="1:30" s="15" customFormat="1" ht="88.5" customHeight="1">
      <c r="A436" s="3" t="s">
        <v>833</v>
      </c>
      <c r="B436" s="29" t="s">
        <v>11</v>
      </c>
      <c r="C436" s="29" t="s">
        <v>39</v>
      </c>
      <c r="D436" s="29" t="s">
        <v>15</v>
      </c>
      <c r="E436" s="29" t="s">
        <v>13</v>
      </c>
      <c r="F436" s="29" t="str">
        <f t="shared" si="126"/>
        <v xml:space="preserve">*-За 8 месяцев 2019 г. заработная плата составила 32 350,22 руб.,т.е. 97,54 % от прогнозной среднемесячной зарплаты по ПСЭР области - 33 167,00 руб. </v>
      </c>
      <c r="G436" s="30" t="str">
        <f t="shared" si="126"/>
        <v>2019 г.</v>
      </c>
      <c r="H436" s="30" t="str">
        <f t="shared" si="106"/>
        <v>2019 г.</v>
      </c>
      <c r="I436" s="30" t="str">
        <f t="shared" si="128"/>
        <v>8 месяцев 2019 г.</v>
      </c>
      <c r="J436" s="31"/>
      <c r="K436" s="31"/>
      <c r="L436" s="31"/>
      <c r="M436" s="31"/>
      <c r="N436" s="31"/>
      <c r="O436" s="31"/>
      <c r="P436" s="31"/>
      <c r="Q436" s="31"/>
      <c r="R436" s="31">
        <v>808</v>
      </c>
      <c r="S436" s="31" t="s">
        <v>196</v>
      </c>
      <c r="T436" s="31" t="s">
        <v>197</v>
      </c>
      <c r="U436" s="31" t="s">
        <v>432</v>
      </c>
      <c r="V436" s="31">
        <v>119</v>
      </c>
      <c r="W436" s="32">
        <v>213.626</v>
      </c>
      <c r="X436" s="32">
        <f t="shared" si="122"/>
        <v>213.626</v>
      </c>
      <c r="Y436" s="32">
        <f t="shared" si="124"/>
        <v>0</v>
      </c>
      <c r="Z436" s="32">
        <v>14.474</v>
      </c>
      <c r="AA436" s="32">
        <f t="shared" si="123"/>
        <v>14.474</v>
      </c>
      <c r="AB436" s="33">
        <f t="shared" si="125"/>
        <v>0</v>
      </c>
      <c r="AC436" s="30" t="str">
        <f t="shared" si="127"/>
        <v>х</v>
      </c>
      <c r="AD436" s="45"/>
    </row>
    <row r="437" spans="1:30" s="15" customFormat="1" ht="88.5" customHeight="1">
      <c r="A437" s="3" t="s">
        <v>834</v>
      </c>
      <c r="B437" s="29" t="s">
        <v>11</v>
      </c>
      <c r="C437" s="29" t="s">
        <v>39</v>
      </c>
      <c r="D437" s="29" t="s">
        <v>15</v>
      </c>
      <c r="E437" s="29" t="s">
        <v>13</v>
      </c>
      <c r="F437" s="29" t="str">
        <f t="shared" si="126"/>
        <v xml:space="preserve">*-За 8 месяцев 2019 г. заработная плата составила 32 350,22 руб.,т.е. 97,54 % от прогнозной среднемесячной зарплаты по ПСЭР области - 33 167,00 руб. </v>
      </c>
      <c r="G437" s="30" t="str">
        <f t="shared" si="126"/>
        <v>2019 г.</v>
      </c>
      <c r="H437" s="30" t="str">
        <f t="shared" si="106"/>
        <v>2019 г.</v>
      </c>
      <c r="I437" s="30" t="str">
        <f t="shared" si="128"/>
        <v>8 месяцев 2019 г.</v>
      </c>
      <c r="J437" s="31"/>
      <c r="K437" s="31"/>
      <c r="L437" s="31"/>
      <c r="M437" s="31"/>
      <c r="N437" s="31"/>
      <c r="O437" s="31"/>
      <c r="P437" s="31"/>
      <c r="Q437" s="31"/>
      <c r="R437" s="31">
        <v>808</v>
      </c>
      <c r="S437" s="31" t="s">
        <v>196</v>
      </c>
      <c r="T437" s="31" t="s">
        <v>197</v>
      </c>
      <c r="U437" s="31" t="s">
        <v>433</v>
      </c>
      <c r="V437" s="31">
        <v>111</v>
      </c>
      <c r="W437" s="32">
        <f>2391.258+14.497</f>
        <v>2405.7549999999997</v>
      </c>
      <c r="X437" s="32">
        <f t="shared" si="122"/>
        <v>2405.7549999999997</v>
      </c>
      <c r="Y437" s="32">
        <f t="shared" si="124"/>
        <v>0</v>
      </c>
      <c r="Z437" s="32">
        <v>45.250999999999998</v>
      </c>
      <c r="AA437" s="32">
        <f t="shared" si="123"/>
        <v>45.250999999999998</v>
      </c>
      <c r="AB437" s="33">
        <f t="shared" si="125"/>
        <v>0</v>
      </c>
      <c r="AC437" s="30" t="str">
        <f t="shared" si="127"/>
        <v>х</v>
      </c>
      <c r="AD437" s="45"/>
    </row>
    <row r="438" spans="1:30" s="15" customFormat="1" ht="88.5" customHeight="1">
      <c r="A438" s="3" t="s">
        <v>835</v>
      </c>
      <c r="B438" s="29" t="s">
        <v>11</v>
      </c>
      <c r="C438" s="29" t="s">
        <v>39</v>
      </c>
      <c r="D438" s="29" t="s">
        <v>15</v>
      </c>
      <c r="E438" s="29" t="s">
        <v>13</v>
      </c>
      <c r="F438" s="29" t="str">
        <f t="shared" si="126"/>
        <v xml:space="preserve">*-За 8 месяцев 2019 г. заработная плата составила 32 350,22 руб.,т.е. 97,54 % от прогнозной среднемесячной зарплаты по ПСЭР области - 33 167,00 руб. </v>
      </c>
      <c r="G438" s="30" t="str">
        <f t="shared" si="126"/>
        <v>2019 г.</v>
      </c>
      <c r="H438" s="30" t="str">
        <f t="shared" si="106"/>
        <v>2019 г.</v>
      </c>
      <c r="I438" s="30" t="str">
        <f t="shared" si="128"/>
        <v>8 месяцев 2019 г.</v>
      </c>
      <c r="J438" s="31"/>
      <c r="K438" s="31"/>
      <c r="L438" s="31"/>
      <c r="M438" s="31"/>
      <c r="N438" s="31"/>
      <c r="O438" s="31"/>
      <c r="P438" s="31"/>
      <c r="Q438" s="31"/>
      <c r="R438" s="31">
        <v>808</v>
      </c>
      <c r="S438" s="31" t="s">
        <v>196</v>
      </c>
      <c r="T438" s="31" t="s">
        <v>197</v>
      </c>
      <c r="U438" s="31" t="s">
        <v>433</v>
      </c>
      <c r="V438" s="31">
        <v>119</v>
      </c>
      <c r="W438" s="32">
        <v>733.41099999999994</v>
      </c>
      <c r="X438" s="32">
        <f t="shared" si="122"/>
        <v>733.41099999999994</v>
      </c>
      <c r="Y438" s="32">
        <f t="shared" si="124"/>
        <v>0</v>
      </c>
      <c r="Z438" s="32">
        <v>23.716000000000001</v>
      </c>
      <c r="AA438" s="32">
        <f t="shared" si="123"/>
        <v>23.716000000000001</v>
      </c>
      <c r="AB438" s="33">
        <f t="shared" si="125"/>
        <v>0</v>
      </c>
      <c r="AC438" s="30" t="str">
        <f t="shared" si="127"/>
        <v>х</v>
      </c>
      <c r="AD438" s="45"/>
    </row>
    <row r="439" spans="1:30" s="15" customFormat="1" ht="88.5" customHeight="1">
      <c r="A439" s="3" t="s">
        <v>836</v>
      </c>
      <c r="B439" s="29" t="s">
        <v>11</v>
      </c>
      <c r="C439" s="29" t="s">
        <v>39</v>
      </c>
      <c r="D439" s="29" t="s">
        <v>15</v>
      </c>
      <c r="E439" s="29" t="s">
        <v>13</v>
      </c>
      <c r="F439" s="29" t="str">
        <f t="shared" si="126"/>
        <v xml:space="preserve">*-За 8 месяцев 2019 г. заработная плата составила 32 350,22 руб.,т.е. 97,54 % от прогнозной среднемесячной зарплаты по ПСЭР области - 33 167,00 руб. </v>
      </c>
      <c r="G439" s="30" t="str">
        <f t="shared" si="126"/>
        <v>2019 г.</v>
      </c>
      <c r="H439" s="30" t="str">
        <f t="shared" si="106"/>
        <v>2019 г.</v>
      </c>
      <c r="I439" s="30" t="str">
        <f t="shared" si="128"/>
        <v>8 месяцев 2019 г.</v>
      </c>
      <c r="J439" s="31"/>
      <c r="K439" s="31"/>
      <c r="L439" s="31"/>
      <c r="M439" s="31"/>
      <c r="N439" s="31"/>
      <c r="O439" s="31"/>
      <c r="P439" s="31"/>
      <c r="Q439" s="31"/>
      <c r="R439" s="31">
        <v>808</v>
      </c>
      <c r="S439" s="31" t="s">
        <v>196</v>
      </c>
      <c r="T439" s="31" t="s">
        <v>197</v>
      </c>
      <c r="U439" s="31" t="s">
        <v>434</v>
      </c>
      <c r="V439" s="31">
        <v>111</v>
      </c>
      <c r="W439" s="32">
        <f>21134.359+169.428</f>
        <v>21303.787</v>
      </c>
      <c r="X439" s="32">
        <f t="shared" si="122"/>
        <v>21303.787</v>
      </c>
      <c r="Y439" s="32">
        <f t="shared" si="124"/>
        <v>0</v>
      </c>
      <c r="Z439" s="32">
        <v>276.45699999999999</v>
      </c>
      <c r="AA439" s="32">
        <f t="shared" si="123"/>
        <v>276.45699999999999</v>
      </c>
      <c r="AB439" s="33">
        <f t="shared" si="125"/>
        <v>0</v>
      </c>
      <c r="AC439" s="30" t="str">
        <f t="shared" si="127"/>
        <v>х</v>
      </c>
      <c r="AD439" s="45"/>
    </row>
    <row r="440" spans="1:30" s="15" customFormat="1" ht="88.5" customHeight="1">
      <c r="A440" s="3" t="s">
        <v>837</v>
      </c>
      <c r="B440" s="29" t="s">
        <v>11</v>
      </c>
      <c r="C440" s="29" t="s">
        <v>39</v>
      </c>
      <c r="D440" s="29" t="s">
        <v>15</v>
      </c>
      <c r="E440" s="29" t="s">
        <v>13</v>
      </c>
      <c r="F440" s="29" t="str">
        <f t="shared" si="126"/>
        <v xml:space="preserve">*-За 8 месяцев 2019 г. заработная плата составила 32 350,22 руб.,т.е. 97,54 % от прогнозной среднемесячной зарплаты по ПСЭР области - 33 167,00 руб. </v>
      </c>
      <c r="G440" s="30" t="str">
        <f t="shared" si="126"/>
        <v>2019 г.</v>
      </c>
      <c r="H440" s="30" t="str">
        <f t="shared" si="106"/>
        <v>2019 г.</v>
      </c>
      <c r="I440" s="30" t="str">
        <f t="shared" si="128"/>
        <v>8 месяцев 2019 г.</v>
      </c>
      <c r="J440" s="31"/>
      <c r="K440" s="31"/>
      <c r="L440" s="31"/>
      <c r="M440" s="31"/>
      <c r="N440" s="31"/>
      <c r="O440" s="31"/>
      <c r="P440" s="31"/>
      <c r="Q440" s="31"/>
      <c r="R440" s="31">
        <v>808</v>
      </c>
      <c r="S440" s="31" t="s">
        <v>196</v>
      </c>
      <c r="T440" s="31" t="s">
        <v>197</v>
      </c>
      <c r="U440" s="31" t="s">
        <v>434</v>
      </c>
      <c r="V440" s="31">
        <v>119</v>
      </c>
      <c r="W440" s="32">
        <v>6175.7950000000001</v>
      </c>
      <c r="X440" s="32">
        <f t="shared" si="122"/>
        <v>6175.7950000000001</v>
      </c>
      <c r="Y440" s="32">
        <f t="shared" si="124"/>
        <v>0</v>
      </c>
      <c r="Z440" s="32">
        <v>71.234999999999999</v>
      </c>
      <c r="AA440" s="32">
        <f t="shared" si="123"/>
        <v>71.234999999999999</v>
      </c>
      <c r="AB440" s="33">
        <f t="shared" si="125"/>
        <v>0</v>
      </c>
      <c r="AC440" s="30" t="str">
        <f t="shared" si="127"/>
        <v>х</v>
      </c>
      <c r="AD440" s="45"/>
    </row>
    <row r="441" spans="1:30" s="15" customFormat="1" ht="88.5" customHeight="1">
      <c r="A441" s="3" t="s">
        <v>838</v>
      </c>
      <c r="B441" s="29" t="s">
        <v>11</v>
      </c>
      <c r="C441" s="29" t="s">
        <v>39</v>
      </c>
      <c r="D441" s="29" t="s">
        <v>15</v>
      </c>
      <c r="E441" s="29" t="s">
        <v>13</v>
      </c>
      <c r="F441" s="29" t="str">
        <f t="shared" si="126"/>
        <v xml:space="preserve">*-За 8 месяцев 2019 г. заработная плата составила 32 350,22 руб.,т.е. 97,54 % от прогнозной среднемесячной зарплаты по ПСЭР области - 33 167,00 руб. </v>
      </c>
      <c r="G441" s="30" t="str">
        <f t="shared" si="126"/>
        <v>2019 г.</v>
      </c>
      <c r="H441" s="30" t="str">
        <f t="shared" si="106"/>
        <v>2019 г.</v>
      </c>
      <c r="I441" s="30" t="str">
        <f t="shared" si="128"/>
        <v>8 месяцев 2019 г.</v>
      </c>
      <c r="J441" s="31"/>
      <c r="K441" s="31"/>
      <c r="L441" s="31"/>
      <c r="M441" s="31"/>
      <c r="N441" s="31"/>
      <c r="O441" s="31"/>
      <c r="P441" s="31"/>
      <c r="Q441" s="31"/>
      <c r="R441" s="31">
        <v>808</v>
      </c>
      <c r="S441" s="31" t="s">
        <v>196</v>
      </c>
      <c r="T441" s="31" t="s">
        <v>197</v>
      </c>
      <c r="U441" s="31" t="s">
        <v>435</v>
      </c>
      <c r="V441" s="31">
        <v>111</v>
      </c>
      <c r="W441" s="32">
        <f>2159.618+18.103</f>
        <v>2177.721</v>
      </c>
      <c r="X441" s="32">
        <f t="shared" si="122"/>
        <v>2177.721</v>
      </c>
      <c r="Y441" s="32">
        <f t="shared" si="124"/>
        <v>0</v>
      </c>
      <c r="Z441" s="32">
        <v>0</v>
      </c>
      <c r="AA441" s="32">
        <f t="shared" si="123"/>
        <v>0</v>
      </c>
      <c r="AB441" s="33">
        <f t="shared" si="125"/>
        <v>0</v>
      </c>
      <c r="AC441" s="30" t="str">
        <f t="shared" si="127"/>
        <v>х</v>
      </c>
      <c r="AD441" s="45"/>
    </row>
    <row r="442" spans="1:30" s="15" customFormat="1" ht="88.5" customHeight="1">
      <c r="A442" s="3" t="s">
        <v>839</v>
      </c>
      <c r="B442" s="29" t="s">
        <v>11</v>
      </c>
      <c r="C442" s="29" t="s">
        <v>39</v>
      </c>
      <c r="D442" s="29" t="s">
        <v>15</v>
      </c>
      <c r="E442" s="29" t="s">
        <v>13</v>
      </c>
      <c r="F442" s="29" t="str">
        <f t="shared" si="126"/>
        <v xml:space="preserve">*-За 8 месяцев 2019 г. заработная плата составила 32 350,22 руб.,т.е. 97,54 % от прогнозной среднемесячной зарплаты по ПСЭР области - 33 167,00 руб. </v>
      </c>
      <c r="G442" s="30" t="str">
        <f t="shared" si="126"/>
        <v>2019 г.</v>
      </c>
      <c r="H442" s="30" t="str">
        <f t="shared" si="106"/>
        <v>2019 г.</v>
      </c>
      <c r="I442" s="30" t="str">
        <f t="shared" si="128"/>
        <v>8 месяцев 2019 г.</v>
      </c>
      <c r="J442" s="31"/>
      <c r="K442" s="31"/>
      <c r="L442" s="31"/>
      <c r="M442" s="31"/>
      <c r="N442" s="31"/>
      <c r="O442" s="31"/>
      <c r="P442" s="31"/>
      <c r="Q442" s="31"/>
      <c r="R442" s="31">
        <v>808</v>
      </c>
      <c r="S442" s="31" t="s">
        <v>196</v>
      </c>
      <c r="T442" s="31" t="s">
        <v>197</v>
      </c>
      <c r="U442" s="31" t="s">
        <v>435</v>
      </c>
      <c r="V442" s="31">
        <v>119</v>
      </c>
      <c r="W442" s="32">
        <v>600.5</v>
      </c>
      <c r="X442" s="32">
        <f t="shared" si="122"/>
        <v>600.5</v>
      </c>
      <c r="Y442" s="32">
        <f t="shared" si="124"/>
        <v>0</v>
      </c>
      <c r="Z442" s="32">
        <v>7</v>
      </c>
      <c r="AA442" s="32">
        <f t="shared" si="123"/>
        <v>7</v>
      </c>
      <c r="AB442" s="33">
        <f t="shared" si="125"/>
        <v>0</v>
      </c>
      <c r="AC442" s="30" t="str">
        <f t="shared" si="127"/>
        <v>х</v>
      </c>
      <c r="AD442" s="45"/>
    </row>
    <row r="443" spans="1:30" s="15" customFormat="1" ht="88.5" customHeight="1">
      <c r="A443" s="3" t="s">
        <v>840</v>
      </c>
      <c r="B443" s="29" t="s">
        <v>11</v>
      </c>
      <c r="C443" s="29" t="s">
        <v>39</v>
      </c>
      <c r="D443" s="29" t="s">
        <v>15</v>
      </c>
      <c r="E443" s="29" t="s">
        <v>13</v>
      </c>
      <c r="F443" s="29" t="str">
        <f t="shared" si="126"/>
        <v xml:space="preserve">*-За 8 месяцев 2019 г. заработная плата составила 32 350,22 руб.,т.е. 97,54 % от прогнозной среднемесячной зарплаты по ПСЭР области - 33 167,00 руб. </v>
      </c>
      <c r="G443" s="30" t="str">
        <f t="shared" si="126"/>
        <v>2019 г.</v>
      </c>
      <c r="H443" s="30" t="str">
        <f t="shared" si="106"/>
        <v>2019 г.</v>
      </c>
      <c r="I443" s="30" t="str">
        <f t="shared" si="128"/>
        <v>8 месяцев 2019 г.</v>
      </c>
      <c r="J443" s="31"/>
      <c r="K443" s="31"/>
      <c r="L443" s="31"/>
      <c r="M443" s="31"/>
      <c r="N443" s="31"/>
      <c r="O443" s="31"/>
      <c r="P443" s="31"/>
      <c r="Q443" s="31"/>
      <c r="R443" s="31">
        <v>808</v>
      </c>
      <c r="S443" s="31" t="s">
        <v>196</v>
      </c>
      <c r="T443" s="31" t="s">
        <v>197</v>
      </c>
      <c r="U443" s="31" t="s">
        <v>436</v>
      </c>
      <c r="V443" s="31">
        <v>111</v>
      </c>
      <c r="W443" s="32">
        <f>1924.96+6.599</f>
        <v>1931.559</v>
      </c>
      <c r="X443" s="32">
        <f t="shared" si="122"/>
        <v>1931.559</v>
      </c>
      <c r="Y443" s="32">
        <f t="shared" si="124"/>
        <v>0</v>
      </c>
      <c r="Z443" s="32">
        <v>0</v>
      </c>
      <c r="AA443" s="32">
        <f t="shared" si="123"/>
        <v>0</v>
      </c>
      <c r="AB443" s="33">
        <f t="shared" si="125"/>
        <v>0</v>
      </c>
      <c r="AC443" s="30" t="str">
        <f t="shared" si="127"/>
        <v>х</v>
      </c>
      <c r="AD443" s="45"/>
    </row>
    <row r="444" spans="1:30" s="15" customFormat="1" ht="88.5" customHeight="1">
      <c r="A444" s="3" t="s">
        <v>841</v>
      </c>
      <c r="B444" s="29" t="s">
        <v>11</v>
      </c>
      <c r="C444" s="29" t="s">
        <v>39</v>
      </c>
      <c r="D444" s="29" t="s">
        <v>15</v>
      </c>
      <c r="E444" s="29" t="s">
        <v>13</v>
      </c>
      <c r="F444" s="29" t="str">
        <f t="shared" si="126"/>
        <v xml:space="preserve">*-За 8 месяцев 2019 г. заработная плата составила 32 350,22 руб.,т.е. 97,54 % от прогнозной среднемесячной зарплаты по ПСЭР области - 33 167,00 руб. </v>
      </c>
      <c r="G444" s="30" t="str">
        <f t="shared" si="126"/>
        <v>2019 г.</v>
      </c>
      <c r="H444" s="30" t="str">
        <f t="shared" si="106"/>
        <v>2019 г.</v>
      </c>
      <c r="I444" s="30" t="str">
        <f t="shared" si="128"/>
        <v>8 месяцев 2019 г.</v>
      </c>
      <c r="J444" s="31"/>
      <c r="K444" s="31"/>
      <c r="L444" s="31"/>
      <c r="M444" s="31"/>
      <c r="N444" s="31"/>
      <c r="O444" s="31"/>
      <c r="P444" s="31"/>
      <c r="Q444" s="31"/>
      <c r="R444" s="31">
        <v>808</v>
      </c>
      <c r="S444" s="31" t="s">
        <v>196</v>
      </c>
      <c r="T444" s="31" t="s">
        <v>197</v>
      </c>
      <c r="U444" s="31" t="s">
        <v>436</v>
      </c>
      <c r="V444" s="31">
        <v>119</v>
      </c>
      <c r="W444" s="32">
        <v>527.29999999999995</v>
      </c>
      <c r="X444" s="32">
        <f t="shared" si="122"/>
        <v>527.29999999999995</v>
      </c>
      <c r="Y444" s="32">
        <f t="shared" si="124"/>
        <v>0</v>
      </c>
      <c r="Z444" s="32">
        <v>4.194</v>
      </c>
      <c r="AA444" s="32">
        <f t="shared" si="123"/>
        <v>4.194</v>
      </c>
      <c r="AB444" s="33">
        <f t="shared" si="125"/>
        <v>0</v>
      </c>
      <c r="AC444" s="30" t="str">
        <f>AC443</f>
        <v>х</v>
      </c>
      <c r="AD444" s="45"/>
    </row>
    <row r="445" spans="1:30" s="15" customFormat="1" ht="88.5" customHeight="1">
      <c r="A445" s="3" t="s">
        <v>842</v>
      </c>
      <c r="B445" s="29" t="s">
        <v>11</v>
      </c>
      <c r="C445" s="29" t="s">
        <v>39</v>
      </c>
      <c r="D445" s="29" t="s">
        <v>15</v>
      </c>
      <c r="E445" s="29" t="s">
        <v>13</v>
      </c>
      <c r="F445" s="29" t="str">
        <f t="shared" si="126"/>
        <v xml:space="preserve">*-За 8 месяцев 2019 г. заработная плата составила 32 350,22 руб.,т.е. 97,54 % от прогнозной среднемесячной зарплаты по ПСЭР области - 33 167,00 руб. </v>
      </c>
      <c r="G445" s="30" t="str">
        <f t="shared" si="126"/>
        <v>2019 г.</v>
      </c>
      <c r="H445" s="30" t="str">
        <f t="shared" si="106"/>
        <v>2019 г.</v>
      </c>
      <c r="I445" s="30" t="str">
        <f t="shared" si="128"/>
        <v>8 месяцев 2019 г.</v>
      </c>
      <c r="J445" s="31"/>
      <c r="K445" s="31"/>
      <c r="L445" s="31"/>
      <c r="M445" s="31"/>
      <c r="N445" s="31"/>
      <c r="O445" s="31"/>
      <c r="P445" s="31"/>
      <c r="Q445" s="31"/>
      <c r="R445" s="31">
        <v>808</v>
      </c>
      <c r="S445" s="31" t="s">
        <v>196</v>
      </c>
      <c r="T445" s="31" t="s">
        <v>197</v>
      </c>
      <c r="U445" s="31" t="s">
        <v>437</v>
      </c>
      <c r="V445" s="31">
        <v>111</v>
      </c>
      <c r="W445" s="32">
        <f>18204.666+47.618</f>
        <v>18252.284</v>
      </c>
      <c r="X445" s="32">
        <f t="shared" si="122"/>
        <v>18252.284</v>
      </c>
      <c r="Y445" s="32">
        <f t="shared" si="124"/>
        <v>0</v>
      </c>
      <c r="Z445" s="32">
        <f>12194.224+16.471</f>
        <v>12210.695</v>
      </c>
      <c r="AA445" s="32">
        <f t="shared" si="123"/>
        <v>12210.695</v>
      </c>
      <c r="AB445" s="33">
        <f t="shared" si="125"/>
        <v>0</v>
      </c>
      <c r="AC445" s="30" t="str">
        <f>AC444</f>
        <v>х</v>
      </c>
      <c r="AD445" s="45"/>
    </row>
    <row r="446" spans="1:30" s="15" customFormat="1" ht="88.5" customHeight="1">
      <c r="A446" s="3" t="s">
        <v>843</v>
      </c>
      <c r="B446" s="29" t="s">
        <v>11</v>
      </c>
      <c r="C446" s="29" t="s">
        <v>39</v>
      </c>
      <c r="D446" s="29" t="s">
        <v>15</v>
      </c>
      <c r="E446" s="29" t="s">
        <v>13</v>
      </c>
      <c r="F446" s="29" t="str">
        <f t="shared" si="126"/>
        <v xml:space="preserve">*-За 8 месяцев 2019 г. заработная плата составила 32 350,22 руб.,т.е. 97,54 % от прогнозной среднемесячной зарплаты по ПСЭР области - 33 167,00 руб. </v>
      </c>
      <c r="G446" s="30" t="str">
        <f t="shared" si="126"/>
        <v>2019 г.</v>
      </c>
      <c r="H446" s="30" t="str">
        <f t="shared" si="106"/>
        <v>2019 г.</v>
      </c>
      <c r="I446" s="30" t="str">
        <f t="shared" si="128"/>
        <v>8 месяцев 2019 г.</v>
      </c>
      <c r="J446" s="31"/>
      <c r="K446" s="31"/>
      <c r="L446" s="31"/>
      <c r="M446" s="31"/>
      <c r="N446" s="31"/>
      <c r="O446" s="31"/>
      <c r="P446" s="31"/>
      <c r="Q446" s="31"/>
      <c r="R446" s="31">
        <f t="shared" ref="R446:T458" si="129">R445</f>
        <v>808</v>
      </c>
      <c r="S446" s="31" t="s">
        <v>196</v>
      </c>
      <c r="T446" s="31" t="s">
        <v>197</v>
      </c>
      <c r="U446" s="31" t="s">
        <v>437</v>
      </c>
      <c r="V446" s="31">
        <v>119</v>
      </c>
      <c r="W446" s="32">
        <v>5807.8680000000004</v>
      </c>
      <c r="X446" s="32">
        <f t="shared" si="122"/>
        <v>5807.8680000000004</v>
      </c>
      <c r="Y446" s="32">
        <f t="shared" si="124"/>
        <v>0</v>
      </c>
      <c r="Z446" s="32">
        <v>3462.404</v>
      </c>
      <c r="AA446" s="32">
        <f t="shared" si="123"/>
        <v>3462.404</v>
      </c>
      <c r="AB446" s="33">
        <f t="shared" si="125"/>
        <v>0</v>
      </c>
      <c r="AC446" s="30" t="str">
        <f>AC445</f>
        <v>х</v>
      </c>
      <c r="AD446" s="45"/>
    </row>
    <row r="447" spans="1:30" s="15" customFormat="1" ht="88.5" customHeight="1">
      <c r="A447" s="3" t="s">
        <v>844</v>
      </c>
      <c r="B447" s="29" t="s">
        <v>11</v>
      </c>
      <c r="C447" s="29" t="s">
        <v>39</v>
      </c>
      <c r="D447" s="29" t="s">
        <v>15</v>
      </c>
      <c r="E447" s="29" t="s">
        <v>13</v>
      </c>
      <c r="F447" s="29" t="str">
        <f t="shared" ref="F447:H458" si="130">F446</f>
        <v xml:space="preserve">*-За 8 месяцев 2019 г. заработная плата составила 32 350,22 руб.,т.е. 97,54 % от прогнозной среднемесячной зарплаты по ПСЭР области - 33 167,00 руб. </v>
      </c>
      <c r="G447" s="30" t="str">
        <f t="shared" si="130"/>
        <v>2019 г.</v>
      </c>
      <c r="H447" s="30" t="str">
        <f t="shared" si="106"/>
        <v>2019 г.</v>
      </c>
      <c r="I447" s="30" t="str">
        <f t="shared" si="128"/>
        <v>8 месяцев 2019 г.</v>
      </c>
      <c r="J447" s="40"/>
      <c r="K447" s="40"/>
      <c r="L447" s="40"/>
      <c r="M447" s="40"/>
      <c r="N447" s="40"/>
      <c r="O447" s="40"/>
      <c r="P447" s="40"/>
      <c r="Q447" s="40"/>
      <c r="R447" s="31">
        <f t="shared" si="129"/>
        <v>808</v>
      </c>
      <c r="S447" s="31" t="s">
        <v>196</v>
      </c>
      <c r="T447" s="31" t="s">
        <v>197</v>
      </c>
      <c r="U447" s="40" t="s">
        <v>438</v>
      </c>
      <c r="V447" s="40">
        <v>111</v>
      </c>
      <c r="W447" s="41">
        <v>0</v>
      </c>
      <c r="X447" s="32">
        <f t="shared" si="122"/>
        <v>0</v>
      </c>
      <c r="Y447" s="32">
        <f t="shared" si="124"/>
        <v>0</v>
      </c>
      <c r="Z447" s="41">
        <v>0</v>
      </c>
      <c r="AA447" s="32">
        <f t="shared" si="123"/>
        <v>0</v>
      </c>
      <c r="AB447" s="41">
        <f t="shared" si="125"/>
        <v>0</v>
      </c>
      <c r="AC447" s="40" t="str">
        <f>AC446</f>
        <v>х</v>
      </c>
      <c r="AD447" s="45"/>
    </row>
    <row r="448" spans="1:30" s="15" customFormat="1" ht="88.5" customHeight="1">
      <c r="A448" s="3" t="s">
        <v>845</v>
      </c>
      <c r="B448" s="29" t="s">
        <v>11</v>
      </c>
      <c r="C448" s="29" t="s">
        <v>39</v>
      </c>
      <c r="D448" s="29" t="s">
        <v>15</v>
      </c>
      <c r="E448" s="29" t="s">
        <v>13</v>
      </c>
      <c r="F448" s="29" t="str">
        <f t="shared" si="130"/>
        <v xml:space="preserve">*-За 8 месяцев 2019 г. заработная плата составила 32 350,22 руб.,т.е. 97,54 % от прогнозной среднемесячной зарплаты по ПСЭР области - 33 167,00 руб. </v>
      </c>
      <c r="G448" s="30" t="str">
        <f t="shared" si="130"/>
        <v>2019 г.</v>
      </c>
      <c r="H448" s="30" t="str">
        <f t="shared" si="106"/>
        <v>2019 г.</v>
      </c>
      <c r="I448" s="30" t="str">
        <f t="shared" si="128"/>
        <v>8 месяцев 2019 г.</v>
      </c>
      <c r="J448" s="40"/>
      <c r="K448" s="40"/>
      <c r="L448" s="40"/>
      <c r="M448" s="40"/>
      <c r="N448" s="40"/>
      <c r="O448" s="40"/>
      <c r="P448" s="40"/>
      <c r="Q448" s="40"/>
      <c r="R448" s="31">
        <f t="shared" si="129"/>
        <v>808</v>
      </c>
      <c r="S448" s="31" t="s">
        <v>196</v>
      </c>
      <c r="T448" s="31" t="s">
        <v>197</v>
      </c>
      <c r="U448" s="40" t="s">
        <v>438</v>
      </c>
      <c r="V448" s="40">
        <v>119</v>
      </c>
      <c r="W448" s="41">
        <v>0</v>
      </c>
      <c r="X448" s="32">
        <f t="shared" si="122"/>
        <v>0</v>
      </c>
      <c r="Y448" s="32">
        <f t="shared" si="124"/>
        <v>0</v>
      </c>
      <c r="Z448" s="41">
        <v>0</v>
      </c>
      <c r="AA448" s="32">
        <f t="shared" si="123"/>
        <v>0</v>
      </c>
      <c r="AB448" s="41">
        <f t="shared" si="125"/>
        <v>0</v>
      </c>
      <c r="AC448" s="40" t="str">
        <f t="shared" ref="AC448:AC464" si="131">AC447</f>
        <v>х</v>
      </c>
      <c r="AD448" s="45"/>
    </row>
    <row r="449" spans="1:30" s="15" customFormat="1" ht="88.5" customHeight="1">
      <c r="A449" s="3" t="s">
        <v>846</v>
      </c>
      <c r="B449" s="29" t="s">
        <v>11</v>
      </c>
      <c r="C449" s="29" t="s">
        <v>39</v>
      </c>
      <c r="D449" s="29" t="s">
        <v>15</v>
      </c>
      <c r="E449" s="29" t="s">
        <v>13</v>
      </c>
      <c r="F449" s="29" t="str">
        <f t="shared" si="130"/>
        <v xml:space="preserve">*-За 8 месяцев 2019 г. заработная плата составила 32 350,22 руб.,т.е. 97,54 % от прогнозной среднемесячной зарплаты по ПСЭР области - 33 167,00 руб. </v>
      </c>
      <c r="G449" s="30" t="str">
        <f t="shared" si="130"/>
        <v>2019 г.</v>
      </c>
      <c r="H449" s="30" t="str">
        <f t="shared" ref="H449:H502" si="132">G449</f>
        <v>2019 г.</v>
      </c>
      <c r="I449" s="30" t="str">
        <f t="shared" si="128"/>
        <v>8 месяцев 2019 г.</v>
      </c>
      <c r="J449" s="40"/>
      <c r="K449" s="40"/>
      <c r="L449" s="40"/>
      <c r="M449" s="40"/>
      <c r="N449" s="40"/>
      <c r="O449" s="40"/>
      <c r="P449" s="40"/>
      <c r="Q449" s="40"/>
      <c r="R449" s="31">
        <f t="shared" si="129"/>
        <v>808</v>
      </c>
      <c r="S449" s="31" t="s">
        <v>196</v>
      </c>
      <c r="T449" s="31" t="s">
        <v>197</v>
      </c>
      <c r="U449" s="40" t="s">
        <v>479</v>
      </c>
      <c r="V449" s="40">
        <v>111</v>
      </c>
      <c r="W449" s="41">
        <v>0</v>
      </c>
      <c r="X449" s="32">
        <f t="shared" si="122"/>
        <v>0</v>
      </c>
      <c r="Y449" s="32">
        <f t="shared" si="124"/>
        <v>0</v>
      </c>
      <c r="Z449" s="41">
        <v>0</v>
      </c>
      <c r="AA449" s="32">
        <f t="shared" si="123"/>
        <v>0</v>
      </c>
      <c r="AB449" s="41">
        <f t="shared" si="125"/>
        <v>0</v>
      </c>
      <c r="AC449" s="40" t="str">
        <f t="shared" si="131"/>
        <v>х</v>
      </c>
      <c r="AD449" s="45"/>
    </row>
    <row r="450" spans="1:30" s="15" customFormat="1" ht="88.5" customHeight="1">
      <c r="A450" s="3" t="s">
        <v>847</v>
      </c>
      <c r="B450" s="29" t="s">
        <v>11</v>
      </c>
      <c r="C450" s="29" t="s">
        <v>39</v>
      </c>
      <c r="D450" s="29" t="s">
        <v>15</v>
      </c>
      <c r="E450" s="29" t="s">
        <v>13</v>
      </c>
      <c r="F450" s="29" t="str">
        <f t="shared" si="130"/>
        <v xml:space="preserve">*-За 8 месяцев 2019 г. заработная плата составила 32 350,22 руб.,т.е. 97,54 % от прогнозной среднемесячной зарплаты по ПСЭР области - 33 167,00 руб. </v>
      </c>
      <c r="G450" s="30" t="str">
        <f t="shared" si="130"/>
        <v>2019 г.</v>
      </c>
      <c r="H450" s="30" t="str">
        <f t="shared" si="132"/>
        <v>2019 г.</v>
      </c>
      <c r="I450" s="30" t="str">
        <f t="shared" si="128"/>
        <v>8 месяцев 2019 г.</v>
      </c>
      <c r="J450" s="40"/>
      <c r="K450" s="40"/>
      <c r="L450" s="40"/>
      <c r="M450" s="40"/>
      <c r="N450" s="40"/>
      <c r="O450" s="40"/>
      <c r="P450" s="40"/>
      <c r="Q450" s="40"/>
      <c r="R450" s="31">
        <f t="shared" si="129"/>
        <v>808</v>
      </c>
      <c r="S450" s="31" t="s">
        <v>196</v>
      </c>
      <c r="T450" s="31" t="s">
        <v>197</v>
      </c>
      <c r="U450" s="40" t="s">
        <v>479</v>
      </c>
      <c r="V450" s="40">
        <v>119</v>
      </c>
      <c r="W450" s="41">
        <v>0</v>
      </c>
      <c r="X450" s="32">
        <f t="shared" si="122"/>
        <v>0</v>
      </c>
      <c r="Y450" s="32">
        <f t="shared" si="124"/>
        <v>0</v>
      </c>
      <c r="Z450" s="41">
        <v>0</v>
      </c>
      <c r="AA450" s="32">
        <f t="shared" si="123"/>
        <v>0</v>
      </c>
      <c r="AB450" s="41">
        <f t="shared" si="125"/>
        <v>0</v>
      </c>
      <c r="AC450" s="40" t="str">
        <f t="shared" si="131"/>
        <v>х</v>
      </c>
      <c r="AD450" s="45"/>
    </row>
    <row r="451" spans="1:30" s="15" customFormat="1" ht="88.5" customHeight="1">
      <c r="A451" s="3" t="s">
        <v>848</v>
      </c>
      <c r="B451" s="29" t="s">
        <v>11</v>
      </c>
      <c r="C451" s="29" t="s">
        <v>39</v>
      </c>
      <c r="D451" s="29" t="s">
        <v>15</v>
      </c>
      <c r="E451" s="29" t="s">
        <v>13</v>
      </c>
      <c r="F451" s="29" t="str">
        <f t="shared" si="130"/>
        <v xml:space="preserve">*-За 8 месяцев 2019 г. заработная плата составила 32 350,22 руб.,т.е. 97,54 % от прогнозной среднемесячной зарплаты по ПСЭР области - 33 167,00 руб. </v>
      </c>
      <c r="G451" s="30" t="str">
        <f t="shared" si="130"/>
        <v>2019 г.</v>
      </c>
      <c r="H451" s="30" t="str">
        <f t="shared" si="132"/>
        <v>2019 г.</v>
      </c>
      <c r="I451" s="30" t="str">
        <f t="shared" si="128"/>
        <v>8 месяцев 2019 г.</v>
      </c>
      <c r="J451" s="40"/>
      <c r="K451" s="40"/>
      <c r="L451" s="40"/>
      <c r="M451" s="40"/>
      <c r="N451" s="40"/>
      <c r="O451" s="40"/>
      <c r="P451" s="40"/>
      <c r="Q451" s="40"/>
      <c r="R451" s="31">
        <f t="shared" si="129"/>
        <v>808</v>
      </c>
      <c r="S451" s="31" t="s">
        <v>196</v>
      </c>
      <c r="T451" s="31" t="s">
        <v>197</v>
      </c>
      <c r="U451" s="40" t="s">
        <v>480</v>
      </c>
      <c r="V451" s="40">
        <v>111</v>
      </c>
      <c r="W451" s="41">
        <v>0</v>
      </c>
      <c r="X451" s="32">
        <f t="shared" si="122"/>
        <v>0</v>
      </c>
      <c r="Y451" s="32">
        <f t="shared" si="124"/>
        <v>0</v>
      </c>
      <c r="Z451" s="41">
        <v>0</v>
      </c>
      <c r="AA451" s="32">
        <f t="shared" si="123"/>
        <v>0</v>
      </c>
      <c r="AB451" s="41">
        <f t="shared" si="125"/>
        <v>0</v>
      </c>
      <c r="AC451" s="40" t="str">
        <f t="shared" si="131"/>
        <v>х</v>
      </c>
      <c r="AD451" s="45"/>
    </row>
    <row r="452" spans="1:30" s="15" customFormat="1" ht="88.5" customHeight="1">
      <c r="A452" s="3" t="s">
        <v>849</v>
      </c>
      <c r="B452" s="29" t="s">
        <v>11</v>
      </c>
      <c r="C452" s="29" t="s">
        <v>39</v>
      </c>
      <c r="D452" s="29" t="s">
        <v>15</v>
      </c>
      <c r="E452" s="29" t="s">
        <v>13</v>
      </c>
      <c r="F452" s="29" t="str">
        <f t="shared" si="130"/>
        <v xml:space="preserve">*-За 8 месяцев 2019 г. заработная плата составила 32 350,22 руб.,т.е. 97,54 % от прогнозной среднемесячной зарплаты по ПСЭР области - 33 167,00 руб. </v>
      </c>
      <c r="G452" s="30" t="str">
        <f t="shared" si="130"/>
        <v>2019 г.</v>
      </c>
      <c r="H452" s="30" t="str">
        <f t="shared" si="132"/>
        <v>2019 г.</v>
      </c>
      <c r="I452" s="30" t="str">
        <f t="shared" si="128"/>
        <v>8 месяцев 2019 г.</v>
      </c>
      <c r="J452" s="40"/>
      <c r="K452" s="40"/>
      <c r="L452" s="40"/>
      <c r="M452" s="40"/>
      <c r="N452" s="40"/>
      <c r="O452" s="40"/>
      <c r="P452" s="40"/>
      <c r="Q452" s="40"/>
      <c r="R452" s="31">
        <f t="shared" si="129"/>
        <v>808</v>
      </c>
      <c r="S452" s="31" t="s">
        <v>196</v>
      </c>
      <c r="T452" s="31" t="s">
        <v>197</v>
      </c>
      <c r="U452" s="40" t="s">
        <v>480</v>
      </c>
      <c r="V452" s="40">
        <v>119</v>
      </c>
      <c r="W452" s="41">
        <v>0</v>
      </c>
      <c r="X452" s="32">
        <f t="shared" si="122"/>
        <v>0</v>
      </c>
      <c r="Y452" s="32">
        <f t="shared" si="124"/>
        <v>0</v>
      </c>
      <c r="Z452" s="41">
        <v>0</v>
      </c>
      <c r="AA452" s="32">
        <f t="shared" si="123"/>
        <v>0</v>
      </c>
      <c r="AB452" s="41">
        <f t="shared" si="125"/>
        <v>0</v>
      </c>
      <c r="AC452" s="40" t="str">
        <f t="shared" si="131"/>
        <v>х</v>
      </c>
      <c r="AD452" s="45"/>
    </row>
    <row r="453" spans="1:30" s="15" customFormat="1" ht="88.5" customHeight="1">
      <c r="A453" s="3" t="s">
        <v>850</v>
      </c>
      <c r="B453" s="29" t="str">
        <f t="shared" ref="B453:G458" si="133">B452</f>
        <v>Указ Президента Российской Федерации от 07 мая 2012 года № 597 «О мероприятиях по реализации государственной социальной политики»</v>
      </c>
      <c r="C453" s="29" t="str">
        <f>C452</f>
        <v>Отношение средней заработной платы работников учреждений культуры к средней заработной плате в регионе</v>
      </c>
      <c r="D453" s="29" t="str">
        <f>D452</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53" s="29" t="str">
        <f>E452</f>
        <v>Доведение размера средней заработной платы до уровня средней заработной платы в регионе</v>
      </c>
      <c r="F453" s="29" t="str">
        <f t="shared" si="130"/>
        <v xml:space="preserve">*-За 8 месяцев 2019 г. заработная плата составила 32 350,22 руб.,т.е. 97,54 % от прогнозной среднемесячной зарплаты по ПСЭР области - 33 167,00 руб. </v>
      </c>
      <c r="G453" s="29" t="str">
        <f t="shared" si="130"/>
        <v>2019 г.</v>
      </c>
      <c r="H453" s="29" t="str">
        <f t="shared" si="130"/>
        <v>2019 г.</v>
      </c>
      <c r="I453" s="29" t="str">
        <f t="shared" si="128"/>
        <v>8 месяцев 2019 г.</v>
      </c>
      <c r="J453" s="40"/>
      <c r="K453" s="40"/>
      <c r="L453" s="40"/>
      <c r="M453" s="40"/>
      <c r="N453" s="40"/>
      <c r="O453" s="40"/>
      <c r="P453" s="40"/>
      <c r="Q453" s="40"/>
      <c r="R453" s="31">
        <f t="shared" si="129"/>
        <v>808</v>
      </c>
      <c r="S453" s="31" t="str">
        <f t="shared" si="129"/>
        <v>08.</v>
      </c>
      <c r="T453" s="31" t="str">
        <f t="shared" si="129"/>
        <v>01.</v>
      </c>
      <c r="U453" s="40" t="s">
        <v>519</v>
      </c>
      <c r="V453" s="40">
        <v>111</v>
      </c>
      <c r="W453" s="41">
        <v>3362.6309999999999</v>
      </c>
      <c r="X453" s="32">
        <f t="shared" si="122"/>
        <v>3362.6309999999999</v>
      </c>
      <c r="Y453" s="32">
        <f t="shared" si="124"/>
        <v>0</v>
      </c>
      <c r="Z453" s="41">
        <v>0</v>
      </c>
      <c r="AA453" s="32">
        <f t="shared" si="123"/>
        <v>0</v>
      </c>
      <c r="AB453" s="41">
        <f t="shared" si="125"/>
        <v>0</v>
      </c>
      <c r="AC453" s="40" t="str">
        <f t="shared" si="131"/>
        <v>х</v>
      </c>
      <c r="AD453" s="45"/>
    </row>
    <row r="454" spans="1:30" s="15" customFormat="1" ht="88.5" customHeight="1">
      <c r="A454" s="3" t="s">
        <v>851</v>
      </c>
      <c r="B454" s="29" t="str">
        <f t="shared" si="133"/>
        <v>Указ Президента Российской Федерации от 07 мая 2012 года № 597 «О мероприятиях по реализации государственной социальной политики»</v>
      </c>
      <c r="C454" s="29" t="str">
        <f t="shared" si="133"/>
        <v>Отношение средней заработной платы работников учреждений культуры к средней заработной плате в регионе</v>
      </c>
      <c r="D454"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54" s="29" t="str">
        <f t="shared" si="133"/>
        <v>Доведение размера средней заработной платы до уровня средней заработной платы в регионе</v>
      </c>
      <c r="F454" s="29" t="str">
        <f t="shared" si="133"/>
        <v xml:space="preserve">*-За 8 месяцев 2019 г. заработная плата составила 32 350,22 руб.,т.е. 97,54 % от прогнозной среднемесячной зарплаты по ПСЭР области - 33 167,00 руб. </v>
      </c>
      <c r="G454" s="29" t="str">
        <f t="shared" si="133"/>
        <v>2019 г.</v>
      </c>
      <c r="H454" s="29" t="str">
        <f t="shared" si="130"/>
        <v>2019 г.</v>
      </c>
      <c r="I454" s="29" t="str">
        <f>I453</f>
        <v>8 месяцев 2019 г.</v>
      </c>
      <c r="J454" s="40"/>
      <c r="K454" s="40"/>
      <c r="L454" s="40"/>
      <c r="M454" s="40"/>
      <c r="N454" s="40"/>
      <c r="O454" s="40"/>
      <c r="P454" s="40"/>
      <c r="Q454" s="40"/>
      <c r="R454" s="31">
        <f t="shared" si="129"/>
        <v>808</v>
      </c>
      <c r="S454" s="31" t="str">
        <f t="shared" si="129"/>
        <v>08.</v>
      </c>
      <c r="T454" s="31" t="str">
        <f t="shared" si="129"/>
        <v>01.</v>
      </c>
      <c r="U454" s="40" t="s">
        <v>519</v>
      </c>
      <c r="V454" s="40">
        <v>119</v>
      </c>
      <c r="W454" s="41">
        <v>1108.5999999999999</v>
      </c>
      <c r="X454" s="32">
        <f t="shared" si="122"/>
        <v>1108.5999999999999</v>
      </c>
      <c r="Y454" s="32">
        <f t="shared" si="124"/>
        <v>0</v>
      </c>
      <c r="Z454" s="41">
        <v>0</v>
      </c>
      <c r="AA454" s="32">
        <f t="shared" si="123"/>
        <v>0</v>
      </c>
      <c r="AB454" s="41">
        <f t="shared" si="125"/>
        <v>0</v>
      </c>
      <c r="AC454" s="40" t="str">
        <f t="shared" si="131"/>
        <v>х</v>
      </c>
      <c r="AD454" s="45"/>
    </row>
    <row r="455" spans="1:30" s="15" customFormat="1" ht="88.5" customHeight="1">
      <c r="A455" s="3" t="s">
        <v>852</v>
      </c>
      <c r="B455" s="29" t="str">
        <f t="shared" si="133"/>
        <v>Указ Президента Российской Федерации от 07 мая 2012 года № 597 «О мероприятиях по реализации государственной социальной политики»</v>
      </c>
      <c r="C455" s="29" t="str">
        <f t="shared" si="133"/>
        <v>Отношение средней заработной платы работников учреждений культуры к средней заработной плате в регионе</v>
      </c>
      <c r="D455"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55" s="29" t="str">
        <f t="shared" si="133"/>
        <v>Доведение размера средней заработной платы до уровня средней заработной платы в регионе</v>
      </c>
      <c r="F455" s="29" t="str">
        <f t="shared" si="133"/>
        <v xml:space="preserve">*-За 8 месяцев 2019 г. заработная плата составила 32 350,22 руб.,т.е. 97,54 % от прогнозной среднемесячной зарплаты по ПСЭР области - 33 167,00 руб. </v>
      </c>
      <c r="G455" s="29" t="str">
        <f t="shared" si="133"/>
        <v>2019 г.</v>
      </c>
      <c r="H455" s="29" t="str">
        <f t="shared" si="130"/>
        <v>2019 г.</v>
      </c>
      <c r="I455" s="29" t="str">
        <f>I454</f>
        <v>8 месяцев 2019 г.</v>
      </c>
      <c r="J455" s="40"/>
      <c r="K455" s="40"/>
      <c r="L455" s="40"/>
      <c r="M455" s="40"/>
      <c r="N455" s="40"/>
      <c r="O455" s="40"/>
      <c r="P455" s="40"/>
      <c r="Q455" s="40"/>
      <c r="R455" s="31">
        <f t="shared" si="129"/>
        <v>808</v>
      </c>
      <c r="S455" s="31" t="str">
        <f t="shared" si="129"/>
        <v>08.</v>
      </c>
      <c r="T455" s="31" t="str">
        <f t="shared" si="129"/>
        <v>01.</v>
      </c>
      <c r="U455" s="40" t="s">
        <v>520</v>
      </c>
      <c r="V455" s="40">
        <v>111</v>
      </c>
      <c r="W455" s="41">
        <v>341</v>
      </c>
      <c r="X455" s="32">
        <f t="shared" si="122"/>
        <v>341</v>
      </c>
      <c r="Y455" s="32">
        <f t="shared" si="124"/>
        <v>0</v>
      </c>
      <c r="Z455" s="41">
        <v>0</v>
      </c>
      <c r="AA455" s="32">
        <f t="shared" si="123"/>
        <v>0</v>
      </c>
      <c r="AB455" s="41">
        <f t="shared" si="125"/>
        <v>0</v>
      </c>
      <c r="AC455" s="40" t="str">
        <f t="shared" si="131"/>
        <v>х</v>
      </c>
      <c r="AD455" s="45"/>
    </row>
    <row r="456" spans="1:30" s="15" customFormat="1" ht="88.5" customHeight="1">
      <c r="A456" s="3" t="s">
        <v>853</v>
      </c>
      <c r="B456" s="29" t="str">
        <f t="shared" si="133"/>
        <v>Указ Президента Российской Федерации от 07 мая 2012 года № 597 «О мероприятиях по реализации государственной социальной политики»</v>
      </c>
      <c r="C456" s="29" t="str">
        <f t="shared" si="133"/>
        <v>Отношение средней заработной платы работников учреждений культуры к средней заработной плате в регионе</v>
      </c>
      <c r="D456"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56" s="29" t="str">
        <f t="shared" si="133"/>
        <v>Доведение размера средней заработной платы до уровня средней заработной платы в регионе</v>
      </c>
      <c r="F456" s="29" t="str">
        <f t="shared" si="133"/>
        <v xml:space="preserve">*-За 8 месяцев 2019 г. заработная плата составила 32 350,22 руб.,т.е. 97,54 % от прогнозной среднемесячной зарплаты по ПСЭР области - 33 167,00 руб. </v>
      </c>
      <c r="G456" s="29" t="str">
        <f t="shared" si="133"/>
        <v>2019 г.</v>
      </c>
      <c r="H456" s="29" t="str">
        <f t="shared" si="130"/>
        <v>2019 г.</v>
      </c>
      <c r="I456" s="29" t="str">
        <f>I455</f>
        <v>8 месяцев 2019 г.</v>
      </c>
      <c r="J456" s="40"/>
      <c r="K456" s="40"/>
      <c r="L456" s="40"/>
      <c r="M456" s="40"/>
      <c r="N456" s="40"/>
      <c r="O456" s="40"/>
      <c r="P456" s="40"/>
      <c r="Q456" s="40"/>
      <c r="R456" s="31">
        <f t="shared" si="129"/>
        <v>808</v>
      </c>
      <c r="S456" s="31" t="str">
        <f t="shared" si="129"/>
        <v>08.</v>
      </c>
      <c r="T456" s="31" t="str">
        <f t="shared" si="129"/>
        <v>01.</v>
      </c>
      <c r="U456" s="40" t="s">
        <v>520</v>
      </c>
      <c r="V456" s="40">
        <v>119</v>
      </c>
      <c r="W456" s="41">
        <v>120.2</v>
      </c>
      <c r="X456" s="32">
        <f t="shared" si="122"/>
        <v>120.2</v>
      </c>
      <c r="Y456" s="32">
        <f t="shared" si="124"/>
        <v>0</v>
      </c>
      <c r="Z456" s="41">
        <v>0</v>
      </c>
      <c r="AA456" s="32">
        <f t="shared" si="123"/>
        <v>0</v>
      </c>
      <c r="AB456" s="41">
        <f t="shared" si="125"/>
        <v>0</v>
      </c>
      <c r="AC456" s="40" t="str">
        <f t="shared" si="131"/>
        <v>х</v>
      </c>
      <c r="AD456" s="45"/>
    </row>
    <row r="457" spans="1:30" s="15" customFormat="1" ht="88.5" customHeight="1">
      <c r="A457" s="3" t="s">
        <v>854</v>
      </c>
      <c r="B457" s="29" t="str">
        <f t="shared" si="133"/>
        <v>Указ Президента Российской Федерации от 07 мая 2012 года № 597 «О мероприятиях по реализации государственной социальной политики»</v>
      </c>
      <c r="C457" s="29" t="str">
        <f t="shared" si="133"/>
        <v>Отношение средней заработной платы работников учреждений культуры к средней заработной плате в регионе</v>
      </c>
      <c r="D457"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57" s="29" t="str">
        <f t="shared" si="133"/>
        <v>Доведение размера средней заработной платы до уровня средней заработной платы в регионе</v>
      </c>
      <c r="F457" s="29" t="str">
        <f t="shared" si="133"/>
        <v xml:space="preserve">*-За 8 месяцев 2019 г. заработная плата составила 32 350,22 руб.,т.е. 97,54 % от прогнозной среднемесячной зарплаты по ПСЭР области - 33 167,00 руб. </v>
      </c>
      <c r="G457" s="29" t="str">
        <f t="shared" si="133"/>
        <v>2019 г.</v>
      </c>
      <c r="H457" s="29" t="str">
        <f t="shared" si="130"/>
        <v>2019 г.</v>
      </c>
      <c r="I457" s="29" t="str">
        <f>I456</f>
        <v>8 месяцев 2019 г.</v>
      </c>
      <c r="J457" s="40"/>
      <c r="K457" s="40"/>
      <c r="L457" s="40"/>
      <c r="M457" s="40"/>
      <c r="N457" s="40"/>
      <c r="O457" s="40"/>
      <c r="P457" s="40"/>
      <c r="Q457" s="40"/>
      <c r="R457" s="31">
        <f t="shared" si="129"/>
        <v>808</v>
      </c>
      <c r="S457" s="31" t="str">
        <f t="shared" si="129"/>
        <v>08.</v>
      </c>
      <c r="T457" s="31" t="str">
        <f t="shared" si="129"/>
        <v>01.</v>
      </c>
      <c r="U457" s="40" t="s">
        <v>521</v>
      </c>
      <c r="V457" s="40">
        <v>111</v>
      </c>
      <c r="W457" s="41">
        <v>187.88300000000001</v>
      </c>
      <c r="X457" s="32">
        <f t="shared" si="122"/>
        <v>187.88300000000001</v>
      </c>
      <c r="Y457" s="32">
        <f t="shared" si="124"/>
        <v>0</v>
      </c>
      <c r="Z457" s="41">
        <v>0</v>
      </c>
      <c r="AA457" s="32">
        <f t="shared" si="123"/>
        <v>0</v>
      </c>
      <c r="AB457" s="41">
        <f t="shared" si="125"/>
        <v>0</v>
      </c>
      <c r="AC457" s="40" t="str">
        <f t="shared" si="131"/>
        <v>х</v>
      </c>
      <c r="AD457" s="45"/>
    </row>
    <row r="458" spans="1:30" s="15" customFormat="1" ht="88.5" customHeight="1">
      <c r="A458" s="3" t="s">
        <v>855</v>
      </c>
      <c r="B458" s="29" t="str">
        <f t="shared" si="133"/>
        <v>Указ Президента Российской Федерации от 07 мая 2012 года № 597 «О мероприятиях по реализации государственной социальной политики»</v>
      </c>
      <c r="C458" s="29" t="str">
        <f t="shared" si="133"/>
        <v>Отношение средней заработной платы работников учреждений культуры к средней заработной плате в регионе</v>
      </c>
      <c r="D458"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58" s="29" t="str">
        <f t="shared" si="133"/>
        <v>Доведение размера средней заработной платы до уровня средней заработной платы в регионе</v>
      </c>
      <c r="F458" s="29" t="str">
        <f t="shared" si="133"/>
        <v xml:space="preserve">*-За 8 месяцев 2019 г. заработная плата составила 32 350,22 руб.,т.е. 97,54 % от прогнозной среднемесячной зарплаты по ПСЭР области - 33 167,00 руб. </v>
      </c>
      <c r="G458" s="29" t="str">
        <f t="shared" si="133"/>
        <v>2019 г.</v>
      </c>
      <c r="H458" s="29" t="str">
        <f t="shared" si="130"/>
        <v>2019 г.</v>
      </c>
      <c r="I458" s="29" t="str">
        <f>I457</f>
        <v>8 месяцев 2019 г.</v>
      </c>
      <c r="J458" s="40"/>
      <c r="K458" s="40"/>
      <c r="L458" s="40"/>
      <c r="M458" s="40"/>
      <c r="N458" s="40"/>
      <c r="O458" s="40"/>
      <c r="P458" s="40"/>
      <c r="Q458" s="40"/>
      <c r="R458" s="31">
        <f t="shared" si="129"/>
        <v>808</v>
      </c>
      <c r="S458" s="31" t="str">
        <f t="shared" si="129"/>
        <v>08.</v>
      </c>
      <c r="T458" s="31" t="str">
        <f t="shared" si="129"/>
        <v>01.</v>
      </c>
      <c r="U458" s="40" t="s">
        <v>521</v>
      </c>
      <c r="V458" s="40">
        <v>119</v>
      </c>
      <c r="W458" s="41">
        <v>106.8</v>
      </c>
      <c r="X458" s="32">
        <f t="shared" si="122"/>
        <v>106.8</v>
      </c>
      <c r="Y458" s="32">
        <f t="shared" si="124"/>
        <v>0</v>
      </c>
      <c r="Z458" s="41">
        <v>0</v>
      </c>
      <c r="AA458" s="32">
        <f t="shared" si="123"/>
        <v>0</v>
      </c>
      <c r="AB458" s="41">
        <f t="shared" si="125"/>
        <v>0</v>
      </c>
      <c r="AC458" s="40" t="str">
        <f t="shared" si="131"/>
        <v>х</v>
      </c>
      <c r="AD458" s="45"/>
    </row>
    <row r="459" spans="1:30" s="15" customFormat="1" ht="88.5" customHeight="1">
      <c r="A459" s="3" t="s">
        <v>856</v>
      </c>
      <c r="B459" s="29" t="s">
        <v>11</v>
      </c>
      <c r="C459" s="29" t="s">
        <v>39</v>
      </c>
      <c r="D459" s="29" t="s">
        <v>15</v>
      </c>
      <c r="E459" s="29" t="s">
        <v>13</v>
      </c>
      <c r="F459" s="29" t="str">
        <f>F448</f>
        <v xml:space="preserve">*-За 8 месяцев 2019 г. заработная плата составила 32 350,22 руб.,т.е. 97,54 % от прогнозной среднемесячной зарплаты по ПСЭР области - 33 167,00 руб. </v>
      </c>
      <c r="G459" s="30" t="str">
        <f>G448</f>
        <v>2019 г.</v>
      </c>
      <c r="H459" s="30" t="str">
        <f t="shared" si="132"/>
        <v>2019 г.</v>
      </c>
      <c r="I459" s="30" t="str">
        <f>I448</f>
        <v>8 месяцев 2019 г.</v>
      </c>
      <c r="J459" s="40"/>
      <c r="K459" s="40"/>
      <c r="L459" s="40"/>
      <c r="M459" s="40"/>
      <c r="N459" s="40"/>
      <c r="O459" s="40"/>
      <c r="P459" s="40"/>
      <c r="Q459" s="40"/>
      <c r="R459" s="31">
        <f>R448</f>
        <v>808</v>
      </c>
      <c r="S459" s="31" t="s">
        <v>196</v>
      </c>
      <c r="T459" s="31" t="s">
        <v>197</v>
      </c>
      <c r="U459" s="40" t="s">
        <v>439</v>
      </c>
      <c r="V459" s="40">
        <v>111</v>
      </c>
      <c r="W459" s="41">
        <v>5626.1620000000003</v>
      </c>
      <c r="X459" s="32">
        <f t="shared" si="122"/>
        <v>5626.1620000000003</v>
      </c>
      <c r="Y459" s="32">
        <f t="shared" si="124"/>
        <v>0</v>
      </c>
      <c r="Z459" s="41">
        <v>0</v>
      </c>
      <c r="AA459" s="32">
        <f t="shared" si="123"/>
        <v>0</v>
      </c>
      <c r="AB459" s="41">
        <f t="shared" si="125"/>
        <v>0</v>
      </c>
      <c r="AC459" s="40" t="str">
        <f>AC452</f>
        <v>х</v>
      </c>
      <c r="AD459" s="45"/>
    </row>
    <row r="460" spans="1:30" s="15" customFormat="1" ht="88.5" customHeight="1">
      <c r="A460" s="3" t="s">
        <v>857</v>
      </c>
      <c r="B460" s="29" t="s">
        <v>11</v>
      </c>
      <c r="C460" s="29" t="s">
        <v>39</v>
      </c>
      <c r="D460" s="29" t="s">
        <v>15</v>
      </c>
      <c r="E460" s="29" t="s">
        <v>13</v>
      </c>
      <c r="F460" s="29" t="str">
        <f>F459</f>
        <v xml:space="preserve">*-За 8 месяцев 2019 г. заработная плата составила 32 350,22 руб.,т.е. 97,54 % от прогнозной среднемесячной зарплаты по ПСЭР области - 33 167,00 руб. </v>
      </c>
      <c r="G460" s="30" t="str">
        <f>G459</f>
        <v>2019 г.</v>
      </c>
      <c r="H460" s="30" t="str">
        <f t="shared" si="132"/>
        <v>2019 г.</v>
      </c>
      <c r="I460" s="30" t="str">
        <f t="shared" ref="I460:I464" si="134">I459</f>
        <v>8 месяцев 2019 г.</v>
      </c>
      <c r="J460" s="40"/>
      <c r="K460" s="40"/>
      <c r="L460" s="40"/>
      <c r="M460" s="40"/>
      <c r="N460" s="40"/>
      <c r="O460" s="40"/>
      <c r="P460" s="40"/>
      <c r="Q460" s="40"/>
      <c r="R460" s="31">
        <f>R459</f>
        <v>808</v>
      </c>
      <c r="S460" s="31" t="s">
        <v>196</v>
      </c>
      <c r="T460" s="31" t="s">
        <v>197</v>
      </c>
      <c r="U460" s="40" t="s">
        <v>439</v>
      </c>
      <c r="V460" s="40">
        <v>119</v>
      </c>
      <c r="W460" s="41">
        <v>1639.6310000000001</v>
      </c>
      <c r="X460" s="32">
        <f t="shared" si="122"/>
        <v>1639.6310000000001</v>
      </c>
      <c r="Y460" s="32">
        <f t="shared" si="124"/>
        <v>0</v>
      </c>
      <c r="Z460" s="41">
        <v>0</v>
      </c>
      <c r="AA460" s="32">
        <f t="shared" si="123"/>
        <v>0</v>
      </c>
      <c r="AB460" s="41">
        <f t="shared" si="125"/>
        <v>0</v>
      </c>
      <c r="AC460" s="40" t="str">
        <f>AC459</f>
        <v>х</v>
      </c>
      <c r="AD460" s="45"/>
    </row>
    <row r="461" spans="1:30" s="15" customFormat="1" ht="88.5" customHeight="1">
      <c r="A461" s="3" t="s">
        <v>858</v>
      </c>
      <c r="B461" s="29" t="s">
        <v>11</v>
      </c>
      <c r="C461" s="29" t="s">
        <v>39</v>
      </c>
      <c r="D461" s="29" t="s">
        <v>15</v>
      </c>
      <c r="E461" s="29" t="s">
        <v>13</v>
      </c>
      <c r="F461" s="29" t="str">
        <f t="shared" ref="F461:G464" si="135">F460</f>
        <v xml:space="preserve">*-За 8 месяцев 2019 г. заработная плата составила 32 350,22 руб.,т.е. 97,54 % от прогнозной среднемесячной зарплаты по ПСЭР области - 33 167,00 руб. </v>
      </c>
      <c r="G461" s="30" t="str">
        <f t="shared" si="135"/>
        <v>2019 г.</v>
      </c>
      <c r="H461" s="30" t="str">
        <f t="shared" si="132"/>
        <v>2019 г.</v>
      </c>
      <c r="I461" s="30" t="str">
        <f t="shared" si="134"/>
        <v>8 месяцев 2019 г.</v>
      </c>
      <c r="J461" s="40"/>
      <c r="K461" s="40"/>
      <c r="L461" s="40"/>
      <c r="M461" s="40"/>
      <c r="N461" s="40"/>
      <c r="O461" s="40"/>
      <c r="P461" s="40"/>
      <c r="Q461" s="40"/>
      <c r="R461" s="31">
        <f>R460</f>
        <v>808</v>
      </c>
      <c r="S461" s="31" t="s">
        <v>196</v>
      </c>
      <c r="T461" s="31" t="s">
        <v>197</v>
      </c>
      <c r="U461" s="40" t="s">
        <v>440</v>
      </c>
      <c r="V461" s="40">
        <v>111</v>
      </c>
      <c r="W461" s="41">
        <v>3498.0439999999999</v>
      </c>
      <c r="X461" s="32">
        <f t="shared" si="122"/>
        <v>3498.0439999999999</v>
      </c>
      <c r="Y461" s="32">
        <f t="shared" si="124"/>
        <v>0</v>
      </c>
      <c r="Z461" s="41">
        <v>0</v>
      </c>
      <c r="AA461" s="32">
        <f t="shared" si="123"/>
        <v>0</v>
      </c>
      <c r="AB461" s="41">
        <f t="shared" si="125"/>
        <v>0</v>
      </c>
      <c r="AC461" s="40" t="str">
        <f>AC460</f>
        <v>х</v>
      </c>
      <c r="AD461" s="45"/>
    </row>
    <row r="462" spans="1:30" s="15" customFormat="1" ht="88.5" customHeight="1">
      <c r="A462" s="3" t="s">
        <v>859</v>
      </c>
      <c r="B462" s="29" t="s">
        <v>11</v>
      </c>
      <c r="C462" s="29" t="s">
        <v>39</v>
      </c>
      <c r="D462" s="29" t="s">
        <v>15</v>
      </c>
      <c r="E462" s="29" t="s">
        <v>13</v>
      </c>
      <c r="F462" s="29" t="str">
        <f t="shared" si="135"/>
        <v xml:space="preserve">*-За 8 месяцев 2019 г. заработная плата составила 32 350,22 руб.,т.е. 97,54 % от прогнозной среднемесячной зарплаты по ПСЭР области - 33 167,00 руб. </v>
      </c>
      <c r="G462" s="30" t="str">
        <f t="shared" si="135"/>
        <v>2019 г.</v>
      </c>
      <c r="H462" s="30" t="str">
        <f t="shared" si="132"/>
        <v>2019 г.</v>
      </c>
      <c r="I462" s="30" t="str">
        <f t="shared" si="134"/>
        <v>8 месяцев 2019 г.</v>
      </c>
      <c r="J462" s="40"/>
      <c r="K462" s="40"/>
      <c r="L462" s="40"/>
      <c r="M462" s="40"/>
      <c r="N462" s="40"/>
      <c r="O462" s="40"/>
      <c r="P462" s="40"/>
      <c r="Q462" s="40"/>
      <c r="R462" s="31">
        <f>R461</f>
        <v>808</v>
      </c>
      <c r="S462" s="31" t="s">
        <v>196</v>
      </c>
      <c r="T462" s="31" t="s">
        <v>197</v>
      </c>
      <c r="U462" s="40" t="str">
        <f>U461</f>
        <v>02301S1650.</v>
      </c>
      <c r="V462" s="40">
        <v>119</v>
      </c>
      <c r="W462" s="41">
        <v>1095.5930000000001</v>
      </c>
      <c r="X462" s="32">
        <f t="shared" si="122"/>
        <v>1095.5930000000001</v>
      </c>
      <c r="Y462" s="32">
        <f t="shared" si="124"/>
        <v>0</v>
      </c>
      <c r="Z462" s="41">
        <v>0</v>
      </c>
      <c r="AA462" s="32">
        <f t="shared" si="123"/>
        <v>0</v>
      </c>
      <c r="AB462" s="41">
        <f t="shared" si="125"/>
        <v>0</v>
      </c>
      <c r="AC462" s="40" t="str">
        <f t="shared" si="131"/>
        <v>х</v>
      </c>
      <c r="AD462" s="45"/>
    </row>
    <row r="463" spans="1:30" s="15" customFormat="1" ht="88.5" customHeight="1">
      <c r="A463" s="3" t="s">
        <v>860</v>
      </c>
      <c r="B463" s="29" t="s">
        <v>11</v>
      </c>
      <c r="C463" s="29" t="s">
        <v>39</v>
      </c>
      <c r="D463" s="29" t="s">
        <v>15</v>
      </c>
      <c r="E463" s="29" t="s">
        <v>13</v>
      </c>
      <c r="F463" s="29" t="str">
        <f t="shared" si="135"/>
        <v xml:space="preserve">*-За 8 месяцев 2019 г. заработная плата составила 32 350,22 руб.,т.е. 97,54 % от прогнозной среднемесячной зарплаты по ПСЭР области - 33 167,00 руб. </v>
      </c>
      <c r="G463" s="30" t="str">
        <f t="shared" si="135"/>
        <v>2019 г.</v>
      </c>
      <c r="H463" s="30" t="str">
        <f t="shared" si="132"/>
        <v>2019 г.</v>
      </c>
      <c r="I463" s="30" t="str">
        <f t="shared" si="134"/>
        <v>8 месяцев 2019 г.</v>
      </c>
      <c r="J463" s="40"/>
      <c r="K463" s="40"/>
      <c r="L463" s="40"/>
      <c r="M463" s="40"/>
      <c r="N463" s="40"/>
      <c r="O463" s="40"/>
      <c r="P463" s="40"/>
      <c r="Q463" s="40"/>
      <c r="R463" s="31">
        <f>R462</f>
        <v>808</v>
      </c>
      <c r="S463" s="31" t="s">
        <v>196</v>
      </c>
      <c r="T463" s="31" t="s">
        <v>197</v>
      </c>
      <c r="U463" s="40" t="s">
        <v>441</v>
      </c>
      <c r="V463" s="40">
        <v>111</v>
      </c>
      <c r="W463" s="41">
        <v>3561.85</v>
      </c>
      <c r="X463" s="32">
        <f t="shared" si="122"/>
        <v>3561.85</v>
      </c>
      <c r="Y463" s="32">
        <f t="shared" si="124"/>
        <v>0</v>
      </c>
      <c r="Z463" s="41">
        <v>0</v>
      </c>
      <c r="AA463" s="32">
        <f t="shared" si="123"/>
        <v>0</v>
      </c>
      <c r="AB463" s="41">
        <f t="shared" si="125"/>
        <v>0</v>
      </c>
      <c r="AC463" s="40" t="str">
        <f t="shared" si="131"/>
        <v>х</v>
      </c>
      <c r="AD463" s="45"/>
    </row>
    <row r="464" spans="1:30" s="15" customFormat="1" ht="88.5" customHeight="1">
      <c r="A464" s="3" t="s">
        <v>861</v>
      </c>
      <c r="B464" s="29" t="s">
        <v>11</v>
      </c>
      <c r="C464" s="29" t="s">
        <v>39</v>
      </c>
      <c r="D464" s="29" t="s">
        <v>15</v>
      </c>
      <c r="E464" s="29" t="s">
        <v>13</v>
      </c>
      <c r="F464" s="29" t="str">
        <f t="shared" si="135"/>
        <v xml:space="preserve">*-За 8 месяцев 2019 г. заработная плата составила 32 350,22 руб.,т.е. 97,54 % от прогнозной среднемесячной зарплаты по ПСЭР области - 33 167,00 руб. </v>
      </c>
      <c r="G464" s="30" t="str">
        <f t="shared" si="135"/>
        <v>2019 г.</v>
      </c>
      <c r="H464" s="30" t="str">
        <f t="shared" si="132"/>
        <v>2019 г.</v>
      </c>
      <c r="I464" s="30" t="str">
        <f t="shared" si="134"/>
        <v>8 месяцев 2019 г.</v>
      </c>
      <c r="J464" s="40"/>
      <c r="K464" s="40"/>
      <c r="L464" s="40"/>
      <c r="M464" s="40"/>
      <c r="N464" s="40"/>
      <c r="O464" s="40"/>
      <c r="P464" s="40"/>
      <c r="Q464" s="40"/>
      <c r="R464" s="31">
        <f>R463</f>
        <v>808</v>
      </c>
      <c r="S464" s="31" t="s">
        <v>196</v>
      </c>
      <c r="T464" s="31" t="s">
        <v>197</v>
      </c>
      <c r="U464" s="40" t="str">
        <f>U463</f>
        <v>02304S1650.</v>
      </c>
      <c r="V464" s="40">
        <v>119</v>
      </c>
      <c r="W464" s="41">
        <v>1098.5530000000001</v>
      </c>
      <c r="X464" s="32">
        <f t="shared" si="122"/>
        <v>1098.5530000000001</v>
      </c>
      <c r="Y464" s="32">
        <f t="shared" si="124"/>
        <v>0</v>
      </c>
      <c r="Z464" s="41">
        <v>0</v>
      </c>
      <c r="AA464" s="32">
        <f t="shared" si="123"/>
        <v>0</v>
      </c>
      <c r="AB464" s="41">
        <f t="shared" si="125"/>
        <v>0</v>
      </c>
      <c r="AC464" s="40" t="str">
        <f t="shared" si="131"/>
        <v>х</v>
      </c>
      <c r="AD464" s="45"/>
    </row>
    <row r="465" spans="1:30" s="15" customFormat="1" ht="88.5" customHeight="1">
      <c r="A465" s="47" t="s">
        <v>874</v>
      </c>
      <c r="B465" s="29" t="s">
        <v>11</v>
      </c>
      <c r="C465" s="29" t="s">
        <v>39</v>
      </c>
      <c r="D465" s="29" t="s">
        <v>15</v>
      </c>
      <c r="E465" s="29" t="s">
        <v>13</v>
      </c>
      <c r="F465" s="46" t="s">
        <v>872</v>
      </c>
      <c r="G465" s="30" t="s">
        <v>428</v>
      </c>
      <c r="H465" s="30" t="str">
        <f t="shared" si="132"/>
        <v>2019 г.</v>
      </c>
      <c r="I465" s="30" t="s">
        <v>873</v>
      </c>
      <c r="J465" s="31"/>
      <c r="K465" s="31"/>
      <c r="L465" s="31"/>
      <c r="M465" s="31"/>
      <c r="N465" s="31"/>
      <c r="O465" s="31"/>
      <c r="P465" s="31"/>
      <c r="Q465" s="31"/>
      <c r="R465" s="31">
        <v>808</v>
      </c>
      <c r="S465" s="31" t="s">
        <v>822</v>
      </c>
      <c r="T465" s="31">
        <v>12</v>
      </c>
      <c r="U465" s="31" t="s">
        <v>823</v>
      </c>
      <c r="V465" s="31">
        <v>111</v>
      </c>
      <c r="W465" s="32">
        <v>166.36699999999999</v>
      </c>
      <c r="X465" s="32">
        <f>W465</f>
        <v>166.36699999999999</v>
      </c>
      <c r="Y465" s="32">
        <f>SUM(W465-X465)</f>
        <v>0</v>
      </c>
      <c r="Z465" s="32">
        <v>9.4949999999999992</v>
      </c>
      <c r="AA465" s="32">
        <f>Z465</f>
        <v>9.4949999999999992</v>
      </c>
      <c r="AB465" s="33">
        <f>Z465-AA465</f>
        <v>0</v>
      </c>
      <c r="AC465" s="30" t="s">
        <v>199</v>
      </c>
      <c r="AD465" s="45"/>
    </row>
    <row r="466" spans="1:30" s="15" customFormat="1" ht="88.5" customHeight="1">
      <c r="A466" s="47" t="s">
        <v>875</v>
      </c>
      <c r="B466" s="29" t="s">
        <v>11</v>
      </c>
      <c r="C466" s="29" t="s">
        <v>39</v>
      </c>
      <c r="D466" s="29" t="s">
        <v>15</v>
      </c>
      <c r="E466" s="29" t="s">
        <v>13</v>
      </c>
      <c r="F466" s="29" t="str">
        <f>F465</f>
        <v xml:space="preserve">*-За 9 месяцев 2019 г. заработная плата составила 33 524,54 руб.,т.е. 101,1 % от прогнозной среднемесячной зарплаты по ПСЭР области - 33 167,00 руб. </v>
      </c>
      <c r="G466" s="30" t="str">
        <f>G465</f>
        <v>2019 г.</v>
      </c>
      <c r="H466" s="30" t="str">
        <f t="shared" si="132"/>
        <v>2019 г.</v>
      </c>
      <c r="I466" s="30" t="s">
        <v>873</v>
      </c>
      <c r="J466" s="31"/>
      <c r="K466" s="31"/>
      <c r="L466" s="31"/>
      <c r="M466" s="31"/>
      <c r="N466" s="31"/>
      <c r="O466" s="31"/>
      <c r="P466" s="31"/>
      <c r="Q466" s="31"/>
      <c r="R466" s="31">
        <v>808</v>
      </c>
      <c r="S466" s="31" t="s">
        <v>822</v>
      </c>
      <c r="T466" s="31">
        <v>12</v>
      </c>
      <c r="U466" s="31" t="s">
        <v>823</v>
      </c>
      <c r="V466" s="31">
        <v>119</v>
      </c>
      <c r="W466" s="32">
        <v>39.243000000000002</v>
      </c>
      <c r="X466" s="32">
        <f t="shared" ref="X466:X502" si="136">W466</f>
        <v>39.243000000000002</v>
      </c>
      <c r="Y466" s="32">
        <f>SUM(W466-X466)</f>
        <v>0</v>
      </c>
      <c r="Z466" s="32">
        <v>2.867</v>
      </c>
      <c r="AA466" s="32">
        <f t="shared" ref="AA466:AA502" si="137">Z466</f>
        <v>2.867</v>
      </c>
      <c r="AB466" s="33">
        <f>Z466-AA466</f>
        <v>0</v>
      </c>
      <c r="AC466" s="30" t="str">
        <f>AC465</f>
        <v>х</v>
      </c>
      <c r="AD466" s="45"/>
    </row>
    <row r="467" spans="1:30" s="15" customFormat="1" ht="88.5" customHeight="1">
      <c r="A467" s="47" t="s">
        <v>876</v>
      </c>
      <c r="B467" s="29" t="s">
        <v>11</v>
      </c>
      <c r="C467" s="29" t="s">
        <v>39</v>
      </c>
      <c r="D467" s="29" t="s">
        <v>15</v>
      </c>
      <c r="E467" s="29" t="s">
        <v>13</v>
      </c>
      <c r="F467" s="46" t="str">
        <f>F466</f>
        <v xml:space="preserve">*-За 9 месяцев 2019 г. заработная плата составила 33 524,54 руб.,т.е. 101,1 % от прогнозной среднемесячной зарплаты по ПСЭР области - 33 167,00 руб. </v>
      </c>
      <c r="G467" s="30" t="s">
        <v>428</v>
      </c>
      <c r="H467" s="30" t="str">
        <f t="shared" si="132"/>
        <v>2019 г.</v>
      </c>
      <c r="I467" s="30" t="s">
        <v>873</v>
      </c>
      <c r="J467" s="31"/>
      <c r="K467" s="31"/>
      <c r="L467" s="31"/>
      <c r="M467" s="31"/>
      <c r="N467" s="31"/>
      <c r="O467" s="31"/>
      <c r="P467" s="31"/>
      <c r="Q467" s="31"/>
      <c r="R467" s="31">
        <v>808</v>
      </c>
      <c r="S467" s="31" t="s">
        <v>196</v>
      </c>
      <c r="T467" s="31" t="s">
        <v>197</v>
      </c>
      <c r="U467" s="31" t="s">
        <v>429</v>
      </c>
      <c r="V467" s="31">
        <v>111</v>
      </c>
      <c r="W467" s="32">
        <f>29978.906+19.444</f>
        <v>29998.35</v>
      </c>
      <c r="X467" s="32">
        <f>W467</f>
        <v>29998.35</v>
      </c>
      <c r="Y467" s="32">
        <f>SUM(W467-X467)</f>
        <v>0</v>
      </c>
      <c r="Z467" s="32">
        <f>5466.793+2.827</f>
        <v>5469.62</v>
      </c>
      <c r="AA467" s="32">
        <f>Z467</f>
        <v>5469.62</v>
      </c>
      <c r="AB467" s="33">
        <f>Z467-AA467</f>
        <v>0</v>
      </c>
      <c r="AC467" s="30" t="s">
        <v>199</v>
      </c>
      <c r="AD467" s="45"/>
    </row>
    <row r="468" spans="1:30" s="15" customFormat="1" ht="88.5" customHeight="1">
      <c r="A468" s="47" t="s">
        <v>877</v>
      </c>
      <c r="B468" s="29" t="s">
        <v>11</v>
      </c>
      <c r="C468" s="29" t="s">
        <v>39</v>
      </c>
      <c r="D468" s="29" t="s">
        <v>15</v>
      </c>
      <c r="E468" s="29" t="s">
        <v>13</v>
      </c>
      <c r="F468" s="29" t="str">
        <f>F467</f>
        <v xml:space="preserve">*-За 9 месяцев 2019 г. заработная плата составила 33 524,54 руб.,т.е. 101,1 % от прогнозной среднемесячной зарплаты по ПСЭР области - 33 167,00 руб. </v>
      </c>
      <c r="G468" s="30" t="str">
        <f>G467</f>
        <v>2019 г.</v>
      </c>
      <c r="H468" s="30" t="str">
        <f t="shared" si="132"/>
        <v>2019 г.</v>
      </c>
      <c r="I468" s="30" t="s">
        <v>873</v>
      </c>
      <c r="J468" s="31"/>
      <c r="K468" s="31"/>
      <c r="L468" s="31"/>
      <c r="M468" s="31"/>
      <c r="N468" s="31"/>
      <c r="O468" s="31"/>
      <c r="P468" s="31"/>
      <c r="Q468" s="31"/>
      <c r="R468" s="31">
        <v>808</v>
      </c>
      <c r="S468" s="31" t="s">
        <v>196</v>
      </c>
      <c r="T468" s="31" t="s">
        <v>197</v>
      </c>
      <c r="U468" s="31" t="s">
        <v>429</v>
      </c>
      <c r="V468" s="31">
        <v>119</v>
      </c>
      <c r="W468" s="32">
        <v>9866.23</v>
      </c>
      <c r="X468" s="32">
        <f t="shared" si="136"/>
        <v>9866.23</v>
      </c>
      <c r="Y468" s="32">
        <f t="shared" ref="Y468:Y502" si="138">SUM(W468-X468)</f>
        <v>0</v>
      </c>
      <c r="Z468" s="32">
        <v>1698.57</v>
      </c>
      <c r="AA468" s="32">
        <f t="shared" si="137"/>
        <v>1698.57</v>
      </c>
      <c r="AB468" s="33">
        <f t="shared" ref="AB468:AB502" si="139">Z468-AA468</f>
        <v>0</v>
      </c>
      <c r="AC468" s="30" t="str">
        <f>AC467</f>
        <v>х</v>
      </c>
      <c r="AD468" s="45"/>
    </row>
    <row r="469" spans="1:30" s="15" customFormat="1" ht="88.5" customHeight="1">
      <c r="A469" s="47" t="s">
        <v>878</v>
      </c>
      <c r="B469" s="29" t="s">
        <v>11</v>
      </c>
      <c r="C469" s="29" t="s">
        <v>39</v>
      </c>
      <c r="D469" s="29" t="s">
        <v>15</v>
      </c>
      <c r="E469" s="29" t="s">
        <v>13</v>
      </c>
      <c r="F469" s="29" t="str">
        <f t="shared" ref="F469:G484" si="140">F468</f>
        <v xml:space="preserve">*-За 9 месяцев 2019 г. заработная плата составила 33 524,54 руб.,т.е. 101,1 % от прогнозной среднемесячной зарплаты по ПСЭР области - 33 167,00 руб. </v>
      </c>
      <c r="G469" s="30" t="str">
        <f t="shared" si="140"/>
        <v>2019 г.</v>
      </c>
      <c r="H469" s="30" t="str">
        <f t="shared" si="132"/>
        <v>2019 г.</v>
      </c>
      <c r="I469" s="30" t="s">
        <v>873</v>
      </c>
      <c r="J469" s="31"/>
      <c r="K469" s="31"/>
      <c r="L469" s="31"/>
      <c r="M469" s="31"/>
      <c r="N469" s="31"/>
      <c r="O469" s="31"/>
      <c r="P469" s="31"/>
      <c r="Q469" s="31"/>
      <c r="R469" s="31">
        <v>808</v>
      </c>
      <c r="S469" s="31" t="s">
        <v>196</v>
      </c>
      <c r="T469" s="31" t="s">
        <v>197</v>
      </c>
      <c r="U469" s="31" t="s">
        <v>430</v>
      </c>
      <c r="V469" s="31">
        <v>111</v>
      </c>
      <c r="W469" s="32">
        <f>17523.66+54.186</f>
        <v>17577.846000000001</v>
      </c>
      <c r="X469" s="32">
        <f t="shared" si="136"/>
        <v>17577.846000000001</v>
      </c>
      <c r="Y469" s="32">
        <f t="shared" si="138"/>
        <v>0</v>
      </c>
      <c r="Z469" s="32">
        <f>17424.036+35.341</f>
        <v>17459.377</v>
      </c>
      <c r="AA469" s="32">
        <f t="shared" si="137"/>
        <v>17459.377</v>
      </c>
      <c r="AB469" s="33">
        <f t="shared" si="139"/>
        <v>0</v>
      </c>
      <c r="AC469" s="30" t="str">
        <f t="shared" ref="AC469:AC481" si="141">AC468</f>
        <v>х</v>
      </c>
      <c r="AD469" s="45"/>
    </row>
    <row r="470" spans="1:30" s="15" customFormat="1" ht="88.5" customHeight="1">
      <c r="A470" s="47" t="s">
        <v>879</v>
      </c>
      <c r="B470" s="29" t="s">
        <v>11</v>
      </c>
      <c r="C470" s="29" t="s">
        <v>39</v>
      </c>
      <c r="D470" s="29" t="s">
        <v>15</v>
      </c>
      <c r="E470" s="29" t="s">
        <v>13</v>
      </c>
      <c r="F470" s="29" t="str">
        <f t="shared" si="140"/>
        <v xml:space="preserve">*-За 9 месяцев 2019 г. заработная плата составила 33 524,54 руб.,т.е. 101,1 % от прогнозной среднемесячной зарплаты по ПСЭР области - 33 167,00 руб. </v>
      </c>
      <c r="G470" s="30" t="str">
        <f t="shared" si="140"/>
        <v>2019 г.</v>
      </c>
      <c r="H470" s="30" t="str">
        <f t="shared" si="132"/>
        <v>2019 г.</v>
      </c>
      <c r="I470" s="30" t="s">
        <v>873</v>
      </c>
      <c r="J470" s="31"/>
      <c r="K470" s="31"/>
      <c r="L470" s="31"/>
      <c r="M470" s="31"/>
      <c r="N470" s="31"/>
      <c r="O470" s="31"/>
      <c r="P470" s="31"/>
      <c r="Q470" s="31"/>
      <c r="R470" s="31">
        <v>808</v>
      </c>
      <c r="S470" s="31" t="s">
        <v>196</v>
      </c>
      <c r="T470" s="31" t="s">
        <v>197</v>
      </c>
      <c r="U470" s="31" t="s">
        <v>430</v>
      </c>
      <c r="V470" s="31">
        <v>119</v>
      </c>
      <c r="W470" s="32">
        <v>5373.0320000000002</v>
      </c>
      <c r="X470" s="32">
        <f t="shared" si="136"/>
        <v>5373.0320000000002</v>
      </c>
      <c r="Y470" s="32">
        <f t="shared" si="138"/>
        <v>0</v>
      </c>
      <c r="Z470" s="32">
        <v>5184.9390000000003</v>
      </c>
      <c r="AA470" s="32">
        <f t="shared" si="137"/>
        <v>5184.9390000000003</v>
      </c>
      <c r="AB470" s="33">
        <f t="shared" si="139"/>
        <v>0</v>
      </c>
      <c r="AC470" s="30" t="str">
        <f t="shared" si="141"/>
        <v>х</v>
      </c>
      <c r="AD470" s="45"/>
    </row>
    <row r="471" spans="1:30" s="15" customFormat="1" ht="88.5" customHeight="1">
      <c r="A471" s="47" t="s">
        <v>880</v>
      </c>
      <c r="B471" s="29" t="s">
        <v>11</v>
      </c>
      <c r="C471" s="29" t="s">
        <v>39</v>
      </c>
      <c r="D471" s="29" t="s">
        <v>15</v>
      </c>
      <c r="E471" s="29" t="s">
        <v>13</v>
      </c>
      <c r="F471" s="29" t="str">
        <f t="shared" si="140"/>
        <v xml:space="preserve">*-За 9 месяцев 2019 г. заработная плата составила 33 524,54 руб.,т.е. 101,1 % от прогнозной среднемесячной зарплаты по ПСЭР области - 33 167,00 руб. </v>
      </c>
      <c r="G471" s="30" t="str">
        <f t="shared" si="140"/>
        <v>2019 г.</v>
      </c>
      <c r="H471" s="30" t="str">
        <f t="shared" si="132"/>
        <v>2019 г.</v>
      </c>
      <c r="I471" s="30" t="s">
        <v>873</v>
      </c>
      <c r="J471" s="31"/>
      <c r="K471" s="31"/>
      <c r="L471" s="31"/>
      <c r="M471" s="31"/>
      <c r="N471" s="31"/>
      <c r="O471" s="31"/>
      <c r="P471" s="31"/>
      <c r="Q471" s="31"/>
      <c r="R471" s="31">
        <v>808</v>
      </c>
      <c r="S471" s="31" t="s">
        <v>196</v>
      </c>
      <c r="T471" s="31" t="s">
        <v>197</v>
      </c>
      <c r="U471" s="31" t="s">
        <v>431</v>
      </c>
      <c r="V471" s="31">
        <v>111</v>
      </c>
      <c r="W471" s="32">
        <f>15723.944+145.729</f>
        <v>15869.672999999999</v>
      </c>
      <c r="X471" s="32">
        <f t="shared" si="136"/>
        <v>15869.672999999999</v>
      </c>
      <c r="Y471" s="32">
        <f t="shared" si="138"/>
        <v>0</v>
      </c>
      <c r="Z471" s="32">
        <v>2125.7750000000001</v>
      </c>
      <c r="AA471" s="32">
        <f t="shared" si="137"/>
        <v>2125.7750000000001</v>
      </c>
      <c r="AB471" s="33">
        <f t="shared" si="139"/>
        <v>0</v>
      </c>
      <c r="AC471" s="30" t="str">
        <f t="shared" si="141"/>
        <v>х</v>
      </c>
      <c r="AD471" s="45"/>
    </row>
    <row r="472" spans="1:30" s="15" customFormat="1" ht="88.5" customHeight="1">
      <c r="A472" s="47" t="s">
        <v>881</v>
      </c>
      <c r="B472" s="29" t="s">
        <v>11</v>
      </c>
      <c r="C472" s="29" t="s">
        <v>39</v>
      </c>
      <c r="D472" s="29" t="s">
        <v>15</v>
      </c>
      <c r="E472" s="29" t="s">
        <v>13</v>
      </c>
      <c r="F472" s="29" t="str">
        <f t="shared" si="140"/>
        <v xml:space="preserve">*-За 9 месяцев 2019 г. заработная плата составила 33 524,54 руб.,т.е. 101,1 % от прогнозной среднемесячной зарплаты по ПСЭР области - 33 167,00 руб. </v>
      </c>
      <c r="G472" s="30" t="str">
        <f t="shared" si="140"/>
        <v>2019 г.</v>
      </c>
      <c r="H472" s="30" t="str">
        <f t="shared" si="132"/>
        <v>2019 г.</v>
      </c>
      <c r="I472" s="30" t="s">
        <v>873</v>
      </c>
      <c r="J472" s="31"/>
      <c r="K472" s="31"/>
      <c r="L472" s="31"/>
      <c r="M472" s="31"/>
      <c r="N472" s="31"/>
      <c r="O472" s="31"/>
      <c r="P472" s="31"/>
      <c r="Q472" s="31"/>
      <c r="R472" s="31">
        <v>808</v>
      </c>
      <c r="S472" s="31" t="s">
        <v>196</v>
      </c>
      <c r="T472" s="31" t="s">
        <v>197</v>
      </c>
      <c r="U472" s="31" t="s">
        <v>431</v>
      </c>
      <c r="V472" s="31">
        <v>119</v>
      </c>
      <c r="W472" s="32">
        <v>5025.2560000000003</v>
      </c>
      <c r="X472" s="32">
        <f t="shared" si="136"/>
        <v>5025.2560000000003</v>
      </c>
      <c r="Y472" s="32">
        <f t="shared" si="138"/>
        <v>0</v>
      </c>
      <c r="Z472" s="32">
        <v>545.58000000000004</v>
      </c>
      <c r="AA472" s="32">
        <f t="shared" si="137"/>
        <v>545.58000000000004</v>
      </c>
      <c r="AB472" s="33">
        <f t="shared" si="139"/>
        <v>0</v>
      </c>
      <c r="AC472" s="30" t="str">
        <f t="shared" si="141"/>
        <v>х</v>
      </c>
      <c r="AD472" s="45"/>
    </row>
    <row r="473" spans="1:30" s="15" customFormat="1" ht="88.5" customHeight="1">
      <c r="A473" s="47" t="s">
        <v>882</v>
      </c>
      <c r="B473" s="29" t="s">
        <v>11</v>
      </c>
      <c r="C473" s="29" t="s">
        <v>39</v>
      </c>
      <c r="D473" s="29" t="s">
        <v>15</v>
      </c>
      <c r="E473" s="29" t="s">
        <v>13</v>
      </c>
      <c r="F473" s="29" t="str">
        <f t="shared" si="140"/>
        <v xml:space="preserve">*-За 9 месяцев 2019 г. заработная плата составила 33 524,54 руб.,т.е. 101,1 % от прогнозной среднемесячной зарплаты по ПСЭР области - 33 167,00 руб. </v>
      </c>
      <c r="G473" s="30" t="str">
        <f t="shared" si="140"/>
        <v>2019 г.</v>
      </c>
      <c r="H473" s="30" t="str">
        <f t="shared" si="132"/>
        <v>2019 г.</v>
      </c>
      <c r="I473" s="30" t="s">
        <v>873</v>
      </c>
      <c r="J473" s="31"/>
      <c r="K473" s="31"/>
      <c r="L473" s="31"/>
      <c r="M473" s="31"/>
      <c r="N473" s="31"/>
      <c r="O473" s="31"/>
      <c r="P473" s="31"/>
      <c r="Q473" s="31"/>
      <c r="R473" s="31">
        <v>808</v>
      </c>
      <c r="S473" s="31" t="s">
        <v>196</v>
      </c>
      <c r="T473" s="31" t="s">
        <v>197</v>
      </c>
      <c r="U473" s="31" t="s">
        <v>432</v>
      </c>
      <c r="V473" s="31">
        <v>111</v>
      </c>
      <c r="W473" s="32">
        <f>1019.881+3.042</f>
        <v>1022.923</v>
      </c>
      <c r="X473" s="32">
        <f t="shared" si="136"/>
        <v>1022.923</v>
      </c>
      <c r="Y473" s="32">
        <f t="shared" si="138"/>
        <v>0</v>
      </c>
      <c r="Z473" s="32">
        <v>102.806</v>
      </c>
      <c r="AA473" s="32">
        <f t="shared" si="137"/>
        <v>102.806</v>
      </c>
      <c r="AB473" s="33">
        <f t="shared" si="139"/>
        <v>0</v>
      </c>
      <c r="AC473" s="30" t="str">
        <f t="shared" si="141"/>
        <v>х</v>
      </c>
      <c r="AD473" s="45"/>
    </row>
    <row r="474" spans="1:30" s="15" customFormat="1" ht="88.5" customHeight="1">
      <c r="A474" s="47" t="s">
        <v>883</v>
      </c>
      <c r="B474" s="29" t="s">
        <v>11</v>
      </c>
      <c r="C474" s="29" t="s">
        <v>39</v>
      </c>
      <c r="D474" s="29" t="s">
        <v>15</v>
      </c>
      <c r="E474" s="29" t="s">
        <v>13</v>
      </c>
      <c r="F474" s="29" t="str">
        <f t="shared" si="140"/>
        <v xml:space="preserve">*-За 9 месяцев 2019 г. заработная плата составила 33 524,54 руб.,т.е. 101,1 % от прогнозной среднемесячной зарплаты по ПСЭР области - 33 167,00 руб. </v>
      </c>
      <c r="G474" s="30" t="str">
        <f t="shared" si="140"/>
        <v>2019 г.</v>
      </c>
      <c r="H474" s="30" t="str">
        <f t="shared" si="132"/>
        <v>2019 г.</v>
      </c>
      <c r="I474" s="30" t="s">
        <v>873</v>
      </c>
      <c r="J474" s="31"/>
      <c r="K474" s="31"/>
      <c r="L474" s="31"/>
      <c r="M474" s="31"/>
      <c r="N474" s="31"/>
      <c r="O474" s="31"/>
      <c r="P474" s="31"/>
      <c r="Q474" s="31"/>
      <c r="R474" s="31">
        <v>808</v>
      </c>
      <c r="S474" s="31" t="s">
        <v>196</v>
      </c>
      <c r="T474" s="31" t="s">
        <v>197</v>
      </c>
      <c r="U474" s="31" t="s">
        <v>432</v>
      </c>
      <c r="V474" s="31">
        <v>119</v>
      </c>
      <c r="W474" s="32">
        <v>247.65100000000001</v>
      </c>
      <c r="X474" s="32">
        <f t="shared" si="136"/>
        <v>247.65100000000001</v>
      </c>
      <c r="Y474" s="32">
        <f t="shared" si="138"/>
        <v>0</v>
      </c>
      <c r="Z474" s="32">
        <v>14.474</v>
      </c>
      <c r="AA474" s="32">
        <f t="shared" si="137"/>
        <v>14.474</v>
      </c>
      <c r="AB474" s="33">
        <f t="shared" si="139"/>
        <v>0</v>
      </c>
      <c r="AC474" s="30" t="str">
        <f t="shared" si="141"/>
        <v>х</v>
      </c>
      <c r="AD474" s="45"/>
    </row>
    <row r="475" spans="1:30" s="15" customFormat="1" ht="88.5" customHeight="1">
      <c r="A475" s="47" t="s">
        <v>884</v>
      </c>
      <c r="B475" s="29" t="s">
        <v>11</v>
      </c>
      <c r="C475" s="29" t="s">
        <v>39</v>
      </c>
      <c r="D475" s="29" t="s">
        <v>15</v>
      </c>
      <c r="E475" s="29" t="s">
        <v>13</v>
      </c>
      <c r="F475" s="29" t="str">
        <f t="shared" si="140"/>
        <v xml:space="preserve">*-За 9 месяцев 2019 г. заработная плата составила 33 524,54 руб.,т.е. 101,1 % от прогнозной среднемесячной зарплаты по ПСЭР области - 33 167,00 руб. </v>
      </c>
      <c r="G475" s="30" t="str">
        <f t="shared" si="140"/>
        <v>2019 г.</v>
      </c>
      <c r="H475" s="30" t="str">
        <f t="shared" si="132"/>
        <v>2019 г.</v>
      </c>
      <c r="I475" s="30" t="s">
        <v>873</v>
      </c>
      <c r="J475" s="31"/>
      <c r="K475" s="31"/>
      <c r="L475" s="31"/>
      <c r="M475" s="31"/>
      <c r="N475" s="31"/>
      <c r="O475" s="31"/>
      <c r="P475" s="31"/>
      <c r="Q475" s="31"/>
      <c r="R475" s="31">
        <v>808</v>
      </c>
      <c r="S475" s="31" t="s">
        <v>196</v>
      </c>
      <c r="T475" s="31" t="s">
        <v>197</v>
      </c>
      <c r="U475" s="31" t="s">
        <v>433</v>
      </c>
      <c r="V475" s="31">
        <v>111</v>
      </c>
      <c r="W475" s="32">
        <f>2895.661+14.497</f>
        <v>2910.1579999999999</v>
      </c>
      <c r="X475" s="32">
        <f t="shared" si="136"/>
        <v>2910.1579999999999</v>
      </c>
      <c r="Y475" s="32">
        <f t="shared" si="138"/>
        <v>0</v>
      </c>
      <c r="Z475" s="32">
        <v>45.250999999999998</v>
      </c>
      <c r="AA475" s="32">
        <f t="shared" si="137"/>
        <v>45.250999999999998</v>
      </c>
      <c r="AB475" s="33">
        <f t="shared" si="139"/>
        <v>0</v>
      </c>
      <c r="AC475" s="30" t="str">
        <f t="shared" si="141"/>
        <v>х</v>
      </c>
      <c r="AD475" s="45"/>
    </row>
    <row r="476" spans="1:30" s="15" customFormat="1" ht="88.5" customHeight="1">
      <c r="A476" s="47" t="s">
        <v>885</v>
      </c>
      <c r="B476" s="29" t="s">
        <v>11</v>
      </c>
      <c r="C476" s="29" t="s">
        <v>39</v>
      </c>
      <c r="D476" s="29" t="s">
        <v>15</v>
      </c>
      <c r="E476" s="29" t="s">
        <v>13</v>
      </c>
      <c r="F476" s="29" t="str">
        <f t="shared" si="140"/>
        <v xml:space="preserve">*-За 9 месяцев 2019 г. заработная плата составила 33 524,54 руб.,т.е. 101,1 % от прогнозной среднемесячной зарплаты по ПСЭР области - 33 167,00 руб. </v>
      </c>
      <c r="G476" s="30" t="str">
        <f t="shared" si="140"/>
        <v>2019 г.</v>
      </c>
      <c r="H476" s="30" t="str">
        <f t="shared" si="132"/>
        <v>2019 г.</v>
      </c>
      <c r="I476" s="30" t="s">
        <v>873</v>
      </c>
      <c r="J476" s="31"/>
      <c r="K476" s="31"/>
      <c r="L476" s="31"/>
      <c r="M476" s="31"/>
      <c r="N476" s="31"/>
      <c r="O476" s="31"/>
      <c r="P476" s="31"/>
      <c r="Q476" s="31"/>
      <c r="R476" s="31">
        <v>808</v>
      </c>
      <c r="S476" s="31" t="s">
        <v>196</v>
      </c>
      <c r="T476" s="31" t="s">
        <v>197</v>
      </c>
      <c r="U476" s="31" t="s">
        <v>433</v>
      </c>
      <c r="V476" s="31">
        <v>119</v>
      </c>
      <c r="W476" s="32">
        <v>789.05799999999999</v>
      </c>
      <c r="X476" s="32">
        <f t="shared" si="136"/>
        <v>789.05799999999999</v>
      </c>
      <c r="Y476" s="32">
        <f t="shared" si="138"/>
        <v>0</v>
      </c>
      <c r="Z476" s="32">
        <v>23.716000000000001</v>
      </c>
      <c r="AA476" s="32">
        <f t="shared" si="137"/>
        <v>23.716000000000001</v>
      </c>
      <c r="AB476" s="33">
        <f t="shared" si="139"/>
        <v>0</v>
      </c>
      <c r="AC476" s="30" t="str">
        <f t="shared" si="141"/>
        <v>х</v>
      </c>
      <c r="AD476" s="45"/>
    </row>
    <row r="477" spans="1:30" s="15" customFormat="1" ht="88.5" customHeight="1">
      <c r="A477" s="47" t="s">
        <v>886</v>
      </c>
      <c r="B477" s="29" t="s">
        <v>11</v>
      </c>
      <c r="C477" s="29" t="s">
        <v>39</v>
      </c>
      <c r="D477" s="29" t="s">
        <v>15</v>
      </c>
      <c r="E477" s="29" t="s">
        <v>13</v>
      </c>
      <c r="F477" s="29" t="str">
        <f t="shared" si="140"/>
        <v xml:space="preserve">*-За 9 месяцев 2019 г. заработная плата составила 33 524,54 руб.,т.е. 101,1 % от прогнозной среднемесячной зарплаты по ПСЭР области - 33 167,00 руб. </v>
      </c>
      <c r="G477" s="30" t="str">
        <f t="shared" si="140"/>
        <v>2019 г.</v>
      </c>
      <c r="H477" s="30" t="str">
        <f t="shared" si="132"/>
        <v>2019 г.</v>
      </c>
      <c r="I477" s="30" t="s">
        <v>873</v>
      </c>
      <c r="J477" s="31"/>
      <c r="K477" s="31"/>
      <c r="L477" s="31"/>
      <c r="M477" s="31"/>
      <c r="N477" s="31"/>
      <c r="O477" s="31"/>
      <c r="P477" s="31"/>
      <c r="Q477" s="31"/>
      <c r="R477" s="31">
        <v>808</v>
      </c>
      <c r="S477" s="31" t="s">
        <v>196</v>
      </c>
      <c r="T477" s="31" t="s">
        <v>197</v>
      </c>
      <c r="U477" s="31" t="s">
        <v>434</v>
      </c>
      <c r="V477" s="31">
        <v>111</v>
      </c>
      <c r="W477" s="32">
        <f>24560.658+170.752</f>
        <v>24731.41</v>
      </c>
      <c r="X477" s="32">
        <f t="shared" si="136"/>
        <v>24731.41</v>
      </c>
      <c r="Y477" s="32">
        <f t="shared" si="138"/>
        <v>0</v>
      </c>
      <c r="Z477" s="32">
        <v>284.44499999999999</v>
      </c>
      <c r="AA477" s="32">
        <f t="shared" si="137"/>
        <v>284.44499999999999</v>
      </c>
      <c r="AB477" s="33">
        <f t="shared" si="139"/>
        <v>0</v>
      </c>
      <c r="AC477" s="30" t="str">
        <f t="shared" si="141"/>
        <v>х</v>
      </c>
      <c r="AD477" s="45"/>
    </row>
    <row r="478" spans="1:30" s="15" customFormat="1" ht="88.5" customHeight="1">
      <c r="A478" s="47" t="s">
        <v>887</v>
      </c>
      <c r="B478" s="29" t="s">
        <v>11</v>
      </c>
      <c r="C478" s="29" t="s">
        <v>39</v>
      </c>
      <c r="D478" s="29" t="s">
        <v>15</v>
      </c>
      <c r="E478" s="29" t="s">
        <v>13</v>
      </c>
      <c r="F478" s="29" t="str">
        <f t="shared" si="140"/>
        <v xml:space="preserve">*-За 9 месяцев 2019 г. заработная плата составила 33 524,54 руб.,т.е. 101,1 % от прогнозной среднемесячной зарплаты по ПСЭР области - 33 167,00 руб. </v>
      </c>
      <c r="G478" s="30" t="str">
        <f t="shared" si="140"/>
        <v>2019 г.</v>
      </c>
      <c r="H478" s="30" t="str">
        <f t="shared" si="132"/>
        <v>2019 г.</v>
      </c>
      <c r="I478" s="30" t="s">
        <v>873</v>
      </c>
      <c r="J478" s="31"/>
      <c r="K478" s="31"/>
      <c r="L478" s="31"/>
      <c r="M478" s="31"/>
      <c r="N478" s="31"/>
      <c r="O478" s="31"/>
      <c r="P478" s="31"/>
      <c r="Q478" s="31"/>
      <c r="R478" s="31">
        <v>808</v>
      </c>
      <c r="S478" s="31" t="s">
        <v>196</v>
      </c>
      <c r="T478" s="31" t="s">
        <v>197</v>
      </c>
      <c r="U478" s="31" t="s">
        <v>434</v>
      </c>
      <c r="V478" s="31">
        <v>119</v>
      </c>
      <c r="W478" s="32">
        <f>7237.425</f>
        <v>7237.4250000000002</v>
      </c>
      <c r="X478" s="32">
        <f t="shared" si="136"/>
        <v>7237.4250000000002</v>
      </c>
      <c r="Y478" s="32">
        <f t="shared" si="138"/>
        <v>0</v>
      </c>
      <c r="Z478" s="32">
        <v>73.626999999999995</v>
      </c>
      <c r="AA478" s="32">
        <f t="shared" si="137"/>
        <v>73.626999999999995</v>
      </c>
      <c r="AB478" s="33">
        <f t="shared" si="139"/>
        <v>0</v>
      </c>
      <c r="AC478" s="30" t="str">
        <f t="shared" si="141"/>
        <v>х</v>
      </c>
      <c r="AD478" s="45"/>
    </row>
    <row r="479" spans="1:30" s="15" customFormat="1" ht="88.5" customHeight="1">
      <c r="A479" s="47" t="s">
        <v>888</v>
      </c>
      <c r="B479" s="29" t="s">
        <v>11</v>
      </c>
      <c r="C479" s="29" t="s">
        <v>39</v>
      </c>
      <c r="D479" s="29" t="s">
        <v>15</v>
      </c>
      <c r="E479" s="29" t="s">
        <v>13</v>
      </c>
      <c r="F479" s="29" t="str">
        <f t="shared" si="140"/>
        <v xml:space="preserve">*-За 9 месяцев 2019 г. заработная плата составила 33 524,54 руб.,т.е. 101,1 % от прогнозной среднемесячной зарплаты по ПСЭР области - 33 167,00 руб. </v>
      </c>
      <c r="G479" s="30" t="str">
        <f t="shared" si="140"/>
        <v>2019 г.</v>
      </c>
      <c r="H479" s="30" t="str">
        <f t="shared" si="132"/>
        <v>2019 г.</v>
      </c>
      <c r="I479" s="30" t="s">
        <v>873</v>
      </c>
      <c r="J479" s="31"/>
      <c r="K479" s="31"/>
      <c r="L479" s="31"/>
      <c r="M479" s="31"/>
      <c r="N479" s="31"/>
      <c r="O479" s="31"/>
      <c r="P479" s="31"/>
      <c r="Q479" s="31"/>
      <c r="R479" s="31">
        <v>808</v>
      </c>
      <c r="S479" s="31" t="s">
        <v>196</v>
      </c>
      <c r="T479" s="31" t="s">
        <v>197</v>
      </c>
      <c r="U479" s="31" t="s">
        <v>435</v>
      </c>
      <c r="V479" s="31">
        <v>111</v>
      </c>
      <c r="W479" s="32">
        <f>2565.103+18.103</f>
        <v>2583.2060000000001</v>
      </c>
      <c r="X479" s="32">
        <f t="shared" si="136"/>
        <v>2583.2060000000001</v>
      </c>
      <c r="Y479" s="32">
        <f t="shared" si="138"/>
        <v>0</v>
      </c>
      <c r="Z479" s="32">
        <v>0</v>
      </c>
      <c r="AA479" s="32">
        <f t="shared" si="137"/>
        <v>0</v>
      </c>
      <c r="AB479" s="33">
        <f t="shared" si="139"/>
        <v>0</v>
      </c>
      <c r="AC479" s="30" t="str">
        <f t="shared" si="141"/>
        <v>х</v>
      </c>
      <c r="AD479" s="45"/>
    </row>
    <row r="480" spans="1:30" s="15" customFormat="1" ht="88.5" customHeight="1">
      <c r="A480" s="47" t="s">
        <v>889</v>
      </c>
      <c r="B480" s="29" t="s">
        <v>11</v>
      </c>
      <c r="C480" s="29" t="s">
        <v>39</v>
      </c>
      <c r="D480" s="29" t="s">
        <v>15</v>
      </c>
      <c r="E480" s="29" t="s">
        <v>13</v>
      </c>
      <c r="F480" s="29" t="str">
        <f t="shared" si="140"/>
        <v xml:space="preserve">*-За 9 месяцев 2019 г. заработная плата составила 33 524,54 руб.,т.е. 101,1 % от прогнозной среднемесячной зарплаты по ПСЭР области - 33 167,00 руб. </v>
      </c>
      <c r="G480" s="30" t="str">
        <f t="shared" si="140"/>
        <v>2019 г.</v>
      </c>
      <c r="H480" s="30" t="str">
        <f t="shared" si="132"/>
        <v>2019 г.</v>
      </c>
      <c r="I480" s="30" t="s">
        <v>873</v>
      </c>
      <c r="J480" s="31"/>
      <c r="K480" s="31"/>
      <c r="L480" s="31"/>
      <c r="M480" s="31"/>
      <c r="N480" s="31"/>
      <c r="O480" s="31"/>
      <c r="P480" s="31"/>
      <c r="Q480" s="31"/>
      <c r="R480" s="31">
        <v>808</v>
      </c>
      <c r="S480" s="31" t="s">
        <v>196</v>
      </c>
      <c r="T480" s="31" t="s">
        <v>197</v>
      </c>
      <c r="U480" s="31" t="s">
        <v>435</v>
      </c>
      <c r="V480" s="31">
        <v>119</v>
      </c>
      <c r="W480" s="32">
        <v>715.61599999999999</v>
      </c>
      <c r="X480" s="32">
        <f t="shared" si="136"/>
        <v>715.61599999999999</v>
      </c>
      <c r="Y480" s="32">
        <f t="shared" si="138"/>
        <v>0</v>
      </c>
      <c r="Z480" s="32">
        <v>7</v>
      </c>
      <c r="AA480" s="32">
        <f t="shared" si="137"/>
        <v>7</v>
      </c>
      <c r="AB480" s="33">
        <f t="shared" si="139"/>
        <v>0</v>
      </c>
      <c r="AC480" s="30" t="str">
        <f t="shared" si="141"/>
        <v>х</v>
      </c>
      <c r="AD480" s="45"/>
    </row>
    <row r="481" spans="1:30" s="15" customFormat="1" ht="88.5" customHeight="1">
      <c r="A481" s="47" t="s">
        <v>890</v>
      </c>
      <c r="B481" s="29" t="s">
        <v>11</v>
      </c>
      <c r="C481" s="29" t="s">
        <v>39</v>
      </c>
      <c r="D481" s="29" t="s">
        <v>15</v>
      </c>
      <c r="E481" s="29" t="s">
        <v>13</v>
      </c>
      <c r="F481" s="29" t="str">
        <f t="shared" si="140"/>
        <v xml:space="preserve">*-За 9 месяцев 2019 г. заработная плата составила 33 524,54 руб.,т.е. 101,1 % от прогнозной среднемесячной зарплаты по ПСЭР области - 33 167,00 руб. </v>
      </c>
      <c r="G481" s="30" t="str">
        <f t="shared" si="140"/>
        <v>2019 г.</v>
      </c>
      <c r="H481" s="30" t="str">
        <f t="shared" si="132"/>
        <v>2019 г.</v>
      </c>
      <c r="I481" s="30" t="s">
        <v>873</v>
      </c>
      <c r="J481" s="31"/>
      <c r="K481" s="31"/>
      <c r="L481" s="31"/>
      <c r="M481" s="31"/>
      <c r="N481" s="31"/>
      <c r="O481" s="31"/>
      <c r="P481" s="31"/>
      <c r="Q481" s="31"/>
      <c r="R481" s="31">
        <v>808</v>
      </c>
      <c r="S481" s="31" t="s">
        <v>196</v>
      </c>
      <c r="T481" s="31" t="s">
        <v>197</v>
      </c>
      <c r="U481" s="31" t="s">
        <v>436</v>
      </c>
      <c r="V481" s="31">
        <v>111</v>
      </c>
      <c r="W481" s="32">
        <f>2300.88+11.1</f>
        <v>2311.98</v>
      </c>
      <c r="X481" s="32">
        <f t="shared" si="136"/>
        <v>2311.98</v>
      </c>
      <c r="Y481" s="32">
        <f t="shared" si="138"/>
        <v>0</v>
      </c>
      <c r="Z481" s="32">
        <v>0</v>
      </c>
      <c r="AA481" s="32">
        <f t="shared" si="137"/>
        <v>0</v>
      </c>
      <c r="AB481" s="33">
        <f t="shared" si="139"/>
        <v>0</v>
      </c>
      <c r="AC481" s="30" t="str">
        <f t="shared" si="141"/>
        <v>х</v>
      </c>
      <c r="AD481" s="45"/>
    </row>
    <row r="482" spans="1:30" s="15" customFormat="1" ht="88.5" customHeight="1">
      <c r="A482" s="47" t="s">
        <v>891</v>
      </c>
      <c r="B482" s="29" t="s">
        <v>11</v>
      </c>
      <c r="C482" s="29" t="s">
        <v>39</v>
      </c>
      <c r="D482" s="29" t="s">
        <v>15</v>
      </c>
      <c r="E482" s="29" t="s">
        <v>13</v>
      </c>
      <c r="F482" s="29" t="str">
        <f t="shared" si="140"/>
        <v xml:space="preserve">*-За 9 месяцев 2019 г. заработная плата составила 33 524,54 руб.,т.е. 101,1 % от прогнозной среднемесячной зарплаты по ПСЭР области - 33 167,00 руб. </v>
      </c>
      <c r="G482" s="30" t="str">
        <f t="shared" si="140"/>
        <v>2019 г.</v>
      </c>
      <c r="H482" s="30" t="str">
        <f t="shared" si="132"/>
        <v>2019 г.</v>
      </c>
      <c r="I482" s="30" t="s">
        <v>873</v>
      </c>
      <c r="J482" s="31"/>
      <c r="K482" s="31"/>
      <c r="L482" s="31"/>
      <c r="M482" s="31"/>
      <c r="N482" s="31"/>
      <c r="O482" s="31"/>
      <c r="P482" s="31"/>
      <c r="Q482" s="31"/>
      <c r="R482" s="31">
        <v>808</v>
      </c>
      <c r="S482" s="31" t="s">
        <v>196</v>
      </c>
      <c r="T482" s="31" t="s">
        <v>197</v>
      </c>
      <c r="U482" s="31" t="s">
        <v>436</v>
      </c>
      <c r="V482" s="31">
        <v>119</v>
      </c>
      <c r="W482" s="32">
        <v>629.625</v>
      </c>
      <c r="X482" s="32">
        <f t="shared" si="136"/>
        <v>629.625</v>
      </c>
      <c r="Y482" s="32">
        <f t="shared" si="138"/>
        <v>0</v>
      </c>
      <c r="Z482" s="32">
        <v>4.194</v>
      </c>
      <c r="AA482" s="32">
        <f t="shared" si="137"/>
        <v>4.194</v>
      </c>
      <c r="AB482" s="33">
        <f t="shared" si="139"/>
        <v>0</v>
      </c>
      <c r="AC482" s="30" t="str">
        <f>AC481</f>
        <v>х</v>
      </c>
      <c r="AD482" s="45"/>
    </row>
    <row r="483" spans="1:30" s="15" customFormat="1" ht="88.5" customHeight="1">
      <c r="A483" s="47" t="s">
        <v>892</v>
      </c>
      <c r="B483" s="29" t="s">
        <v>11</v>
      </c>
      <c r="C483" s="29" t="s">
        <v>39</v>
      </c>
      <c r="D483" s="29" t="s">
        <v>15</v>
      </c>
      <c r="E483" s="29" t="s">
        <v>13</v>
      </c>
      <c r="F483" s="29" t="str">
        <f t="shared" si="140"/>
        <v xml:space="preserve">*-За 9 месяцев 2019 г. заработная плата составила 33 524,54 руб.,т.е. 101,1 % от прогнозной среднемесячной зарплаты по ПСЭР области - 33 167,00 руб. </v>
      </c>
      <c r="G483" s="30" t="str">
        <f t="shared" si="140"/>
        <v>2019 г.</v>
      </c>
      <c r="H483" s="30" t="str">
        <f t="shared" si="132"/>
        <v>2019 г.</v>
      </c>
      <c r="I483" s="30" t="s">
        <v>873</v>
      </c>
      <c r="J483" s="31"/>
      <c r="K483" s="31"/>
      <c r="L483" s="31"/>
      <c r="M483" s="31"/>
      <c r="N483" s="31"/>
      <c r="O483" s="31"/>
      <c r="P483" s="31"/>
      <c r="Q483" s="31"/>
      <c r="R483" s="31">
        <v>808</v>
      </c>
      <c r="S483" s="31" t="s">
        <v>196</v>
      </c>
      <c r="T483" s="31" t="s">
        <v>197</v>
      </c>
      <c r="U483" s="31" t="s">
        <v>437</v>
      </c>
      <c r="V483" s="31">
        <v>111</v>
      </c>
      <c r="W483" s="32">
        <f>18621.474+53.008</f>
        <v>18674.482</v>
      </c>
      <c r="X483" s="32">
        <f t="shared" si="136"/>
        <v>18674.482</v>
      </c>
      <c r="Y483" s="32">
        <f t="shared" si="138"/>
        <v>0</v>
      </c>
      <c r="Z483" s="32">
        <f>12337.841+16.723</f>
        <v>12354.564</v>
      </c>
      <c r="AA483" s="32">
        <f t="shared" si="137"/>
        <v>12354.564</v>
      </c>
      <c r="AB483" s="33">
        <f t="shared" si="139"/>
        <v>0</v>
      </c>
      <c r="AC483" s="30" t="str">
        <f>AC482</f>
        <v>х</v>
      </c>
      <c r="AD483" s="45"/>
    </row>
    <row r="484" spans="1:30" s="15" customFormat="1" ht="88.5" customHeight="1">
      <c r="A484" s="47" t="s">
        <v>893</v>
      </c>
      <c r="B484" s="29" t="s">
        <v>11</v>
      </c>
      <c r="C484" s="29" t="s">
        <v>39</v>
      </c>
      <c r="D484" s="29" t="s">
        <v>15</v>
      </c>
      <c r="E484" s="29" t="s">
        <v>13</v>
      </c>
      <c r="F484" s="29" t="str">
        <f t="shared" si="140"/>
        <v xml:space="preserve">*-За 9 месяцев 2019 г. заработная плата составила 33 524,54 руб.,т.е. 101,1 % от прогнозной среднемесячной зарплаты по ПСЭР области - 33 167,00 руб. </v>
      </c>
      <c r="G484" s="30" t="str">
        <f t="shared" si="140"/>
        <v>2019 г.</v>
      </c>
      <c r="H484" s="30" t="str">
        <f t="shared" si="132"/>
        <v>2019 г.</v>
      </c>
      <c r="I484" s="30" t="s">
        <v>873</v>
      </c>
      <c r="J484" s="31"/>
      <c r="K484" s="31"/>
      <c r="L484" s="31"/>
      <c r="M484" s="31"/>
      <c r="N484" s="31"/>
      <c r="O484" s="31"/>
      <c r="P484" s="31"/>
      <c r="Q484" s="31"/>
      <c r="R484" s="31">
        <f t="shared" ref="R484:T496" si="142">R483</f>
        <v>808</v>
      </c>
      <c r="S484" s="31" t="s">
        <v>196</v>
      </c>
      <c r="T484" s="31" t="s">
        <v>197</v>
      </c>
      <c r="U484" s="31" t="s">
        <v>437</v>
      </c>
      <c r="V484" s="31">
        <v>119</v>
      </c>
      <c r="W484" s="32">
        <f>5923.723</f>
        <v>5923.723</v>
      </c>
      <c r="X484" s="32">
        <f t="shared" si="136"/>
        <v>5923.723</v>
      </c>
      <c r="Y484" s="32">
        <f t="shared" si="138"/>
        <v>0</v>
      </c>
      <c r="Z484" s="32">
        <v>3527.174</v>
      </c>
      <c r="AA484" s="32">
        <f t="shared" si="137"/>
        <v>3527.174</v>
      </c>
      <c r="AB484" s="33">
        <f t="shared" si="139"/>
        <v>0</v>
      </c>
      <c r="AC484" s="30" t="str">
        <f>AC483</f>
        <v>х</v>
      </c>
      <c r="AD484" s="45"/>
    </row>
    <row r="485" spans="1:30" s="15" customFormat="1" ht="88.5" customHeight="1">
      <c r="A485" s="47" t="s">
        <v>894</v>
      </c>
      <c r="B485" s="29" t="s">
        <v>11</v>
      </c>
      <c r="C485" s="29" t="s">
        <v>39</v>
      </c>
      <c r="D485" s="29" t="s">
        <v>15</v>
      </c>
      <c r="E485" s="29" t="s">
        <v>13</v>
      </c>
      <c r="F485" s="29" t="str">
        <f t="shared" ref="F485:H496" si="143">F484</f>
        <v xml:space="preserve">*-За 9 месяцев 2019 г. заработная плата составила 33 524,54 руб.,т.е. 101,1 % от прогнозной среднемесячной зарплаты по ПСЭР области - 33 167,00 руб. </v>
      </c>
      <c r="G485" s="30" t="str">
        <f t="shared" si="143"/>
        <v>2019 г.</v>
      </c>
      <c r="H485" s="30" t="str">
        <f t="shared" si="132"/>
        <v>2019 г.</v>
      </c>
      <c r="I485" s="30" t="s">
        <v>873</v>
      </c>
      <c r="J485" s="40"/>
      <c r="K485" s="40"/>
      <c r="L485" s="40"/>
      <c r="M485" s="40"/>
      <c r="N485" s="40"/>
      <c r="O485" s="40"/>
      <c r="P485" s="40"/>
      <c r="Q485" s="40"/>
      <c r="R485" s="31">
        <f t="shared" si="142"/>
        <v>808</v>
      </c>
      <c r="S485" s="31" t="s">
        <v>196</v>
      </c>
      <c r="T485" s="31" t="s">
        <v>197</v>
      </c>
      <c r="U485" s="40" t="s">
        <v>438</v>
      </c>
      <c r="V485" s="40">
        <v>111</v>
      </c>
      <c r="W485" s="41">
        <v>0</v>
      </c>
      <c r="X485" s="32">
        <f t="shared" si="136"/>
        <v>0</v>
      </c>
      <c r="Y485" s="32">
        <f t="shared" si="138"/>
        <v>0</v>
      </c>
      <c r="Z485" s="41">
        <v>0</v>
      </c>
      <c r="AA485" s="32">
        <f t="shared" si="137"/>
        <v>0</v>
      </c>
      <c r="AB485" s="41">
        <f t="shared" si="139"/>
        <v>0</v>
      </c>
      <c r="AC485" s="40" t="str">
        <f>AC484</f>
        <v>х</v>
      </c>
      <c r="AD485" s="45"/>
    </row>
    <row r="486" spans="1:30" s="15" customFormat="1" ht="88.5" customHeight="1">
      <c r="A486" s="47" t="s">
        <v>895</v>
      </c>
      <c r="B486" s="29" t="s">
        <v>11</v>
      </c>
      <c r="C486" s="29" t="s">
        <v>39</v>
      </c>
      <c r="D486" s="29" t="s">
        <v>15</v>
      </c>
      <c r="E486" s="29" t="s">
        <v>13</v>
      </c>
      <c r="F486" s="29" t="str">
        <f t="shared" si="143"/>
        <v xml:space="preserve">*-За 9 месяцев 2019 г. заработная плата составила 33 524,54 руб.,т.е. 101,1 % от прогнозной среднемесячной зарплаты по ПСЭР области - 33 167,00 руб. </v>
      </c>
      <c r="G486" s="30" t="str">
        <f t="shared" si="143"/>
        <v>2019 г.</v>
      </c>
      <c r="H486" s="30" t="str">
        <f t="shared" si="132"/>
        <v>2019 г.</v>
      </c>
      <c r="I486" s="30" t="s">
        <v>873</v>
      </c>
      <c r="J486" s="40"/>
      <c r="K486" s="40"/>
      <c r="L486" s="40"/>
      <c r="M486" s="40"/>
      <c r="N486" s="40"/>
      <c r="O486" s="40"/>
      <c r="P486" s="40"/>
      <c r="Q486" s="40"/>
      <c r="R486" s="31">
        <f t="shared" si="142"/>
        <v>808</v>
      </c>
      <c r="S486" s="31" t="s">
        <v>196</v>
      </c>
      <c r="T486" s="31" t="s">
        <v>197</v>
      </c>
      <c r="U486" s="40" t="s">
        <v>438</v>
      </c>
      <c r="V486" s="40">
        <v>119</v>
      </c>
      <c r="W486" s="41">
        <v>0</v>
      </c>
      <c r="X486" s="32">
        <f t="shared" si="136"/>
        <v>0</v>
      </c>
      <c r="Y486" s="32">
        <f t="shared" si="138"/>
        <v>0</v>
      </c>
      <c r="Z486" s="41">
        <v>0</v>
      </c>
      <c r="AA486" s="32">
        <f t="shared" si="137"/>
        <v>0</v>
      </c>
      <c r="AB486" s="41">
        <f t="shared" si="139"/>
        <v>0</v>
      </c>
      <c r="AC486" s="40" t="str">
        <f t="shared" ref="AC486:AC502" si="144">AC485</f>
        <v>х</v>
      </c>
      <c r="AD486" s="45"/>
    </row>
    <row r="487" spans="1:30" s="15" customFormat="1" ht="88.5" customHeight="1">
      <c r="A487" s="47" t="s">
        <v>896</v>
      </c>
      <c r="B487" s="29" t="s">
        <v>11</v>
      </c>
      <c r="C487" s="29" t="s">
        <v>39</v>
      </c>
      <c r="D487" s="29" t="s">
        <v>15</v>
      </c>
      <c r="E487" s="29" t="s">
        <v>13</v>
      </c>
      <c r="F487" s="29" t="str">
        <f t="shared" si="143"/>
        <v xml:space="preserve">*-За 9 месяцев 2019 г. заработная плата составила 33 524,54 руб.,т.е. 101,1 % от прогнозной среднемесячной зарплаты по ПСЭР области - 33 167,00 руб. </v>
      </c>
      <c r="G487" s="30" t="str">
        <f t="shared" si="143"/>
        <v>2019 г.</v>
      </c>
      <c r="H487" s="30" t="str">
        <f t="shared" si="132"/>
        <v>2019 г.</v>
      </c>
      <c r="I487" s="30" t="s">
        <v>873</v>
      </c>
      <c r="J487" s="40"/>
      <c r="K487" s="40"/>
      <c r="L487" s="40"/>
      <c r="M487" s="40"/>
      <c r="N487" s="40"/>
      <c r="O487" s="40"/>
      <c r="P487" s="40"/>
      <c r="Q487" s="40"/>
      <c r="R487" s="31">
        <f t="shared" si="142"/>
        <v>808</v>
      </c>
      <c r="S487" s="31" t="s">
        <v>196</v>
      </c>
      <c r="T487" s="31" t="s">
        <v>197</v>
      </c>
      <c r="U487" s="40" t="s">
        <v>479</v>
      </c>
      <c r="V487" s="40">
        <v>111</v>
      </c>
      <c r="W487" s="41">
        <v>0</v>
      </c>
      <c r="X487" s="32">
        <f t="shared" si="136"/>
        <v>0</v>
      </c>
      <c r="Y487" s="32">
        <f t="shared" si="138"/>
        <v>0</v>
      </c>
      <c r="Z487" s="41">
        <v>0</v>
      </c>
      <c r="AA487" s="32">
        <f t="shared" si="137"/>
        <v>0</v>
      </c>
      <c r="AB487" s="41">
        <f t="shared" si="139"/>
        <v>0</v>
      </c>
      <c r="AC487" s="40" t="str">
        <f t="shared" si="144"/>
        <v>х</v>
      </c>
      <c r="AD487" s="45"/>
    </row>
    <row r="488" spans="1:30" s="15" customFormat="1" ht="88.5" customHeight="1">
      <c r="A488" s="47" t="s">
        <v>897</v>
      </c>
      <c r="B488" s="29" t="s">
        <v>11</v>
      </c>
      <c r="C488" s="29" t="s">
        <v>39</v>
      </c>
      <c r="D488" s="29" t="s">
        <v>15</v>
      </c>
      <c r="E488" s="29" t="s">
        <v>13</v>
      </c>
      <c r="F488" s="29" t="str">
        <f t="shared" si="143"/>
        <v xml:space="preserve">*-За 9 месяцев 2019 г. заработная плата составила 33 524,54 руб.,т.е. 101,1 % от прогнозной среднемесячной зарплаты по ПСЭР области - 33 167,00 руб. </v>
      </c>
      <c r="G488" s="30" t="str">
        <f t="shared" si="143"/>
        <v>2019 г.</v>
      </c>
      <c r="H488" s="30" t="str">
        <f t="shared" si="132"/>
        <v>2019 г.</v>
      </c>
      <c r="I488" s="30" t="s">
        <v>873</v>
      </c>
      <c r="J488" s="40"/>
      <c r="K488" s="40"/>
      <c r="L488" s="40"/>
      <c r="M488" s="40"/>
      <c r="N488" s="40"/>
      <c r="O488" s="40"/>
      <c r="P488" s="40"/>
      <c r="Q488" s="40"/>
      <c r="R488" s="31">
        <f t="shared" si="142"/>
        <v>808</v>
      </c>
      <c r="S488" s="31" t="s">
        <v>196</v>
      </c>
      <c r="T488" s="31" t="s">
        <v>197</v>
      </c>
      <c r="U488" s="40" t="s">
        <v>479</v>
      </c>
      <c r="V488" s="40">
        <v>119</v>
      </c>
      <c r="W488" s="41">
        <v>0</v>
      </c>
      <c r="X488" s="32">
        <f t="shared" si="136"/>
        <v>0</v>
      </c>
      <c r="Y488" s="32">
        <f t="shared" si="138"/>
        <v>0</v>
      </c>
      <c r="Z488" s="41">
        <v>0</v>
      </c>
      <c r="AA488" s="32">
        <f t="shared" si="137"/>
        <v>0</v>
      </c>
      <c r="AB488" s="41">
        <f t="shared" si="139"/>
        <v>0</v>
      </c>
      <c r="AC488" s="40" t="str">
        <f t="shared" si="144"/>
        <v>х</v>
      </c>
      <c r="AD488" s="45"/>
    </row>
    <row r="489" spans="1:30" s="15" customFormat="1" ht="88.5" customHeight="1">
      <c r="A489" s="47" t="s">
        <v>898</v>
      </c>
      <c r="B489" s="29" t="s">
        <v>11</v>
      </c>
      <c r="C489" s="29" t="s">
        <v>39</v>
      </c>
      <c r="D489" s="29" t="s">
        <v>15</v>
      </c>
      <c r="E489" s="29" t="s">
        <v>13</v>
      </c>
      <c r="F489" s="29" t="str">
        <f t="shared" si="143"/>
        <v xml:space="preserve">*-За 9 месяцев 2019 г. заработная плата составила 33 524,54 руб.,т.е. 101,1 % от прогнозной среднемесячной зарплаты по ПСЭР области - 33 167,00 руб. </v>
      </c>
      <c r="G489" s="30" t="str">
        <f t="shared" si="143"/>
        <v>2019 г.</v>
      </c>
      <c r="H489" s="30" t="str">
        <f t="shared" si="132"/>
        <v>2019 г.</v>
      </c>
      <c r="I489" s="30" t="s">
        <v>873</v>
      </c>
      <c r="J489" s="40"/>
      <c r="K489" s="40"/>
      <c r="L489" s="40"/>
      <c r="M489" s="40"/>
      <c r="N489" s="40"/>
      <c r="O489" s="40"/>
      <c r="P489" s="40"/>
      <c r="Q489" s="40"/>
      <c r="R489" s="31">
        <f t="shared" si="142"/>
        <v>808</v>
      </c>
      <c r="S489" s="31" t="s">
        <v>196</v>
      </c>
      <c r="T489" s="31" t="s">
        <v>197</v>
      </c>
      <c r="U489" s="40" t="s">
        <v>480</v>
      </c>
      <c r="V489" s="40">
        <v>111</v>
      </c>
      <c r="W489" s="41">
        <v>0</v>
      </c>
      <c r="X489" s="32">
        <f t="shared" si="136"/>
        <v>0</v>
      </c>
      <c r="Y489" s="32">
        <f t="shared" si="138"/>
        <v>0</v>
      </c>
      <c r="Z489" s="41">
        <v>0</v>
      </c>
      <c r="AA489" s="32">
        <f t="shared" si="137"/>
        <v>0</v>
      </c>
      <c r="AB489" s="41">
        <f t="shared" si="139"/>
        <v>0</v>
      </c>
      <c r="AC489" s="40" t="str">
        <f t="shared" si="144"/>
        <v>х</v>
      </c>
      <c r="AD489" s="45"/>
    </row>
    <row r="490" spans="1:30" s="15" customFormat="1" ht="88.5" customHeight="1">
      <c r="A490" s="47" t="s">
        <v>899</v>
      </c>
      <c r="B490" s="29" t="s">
        <v>11</v>
      </c>
      <c r="C490" s="29" t="s">
        <v>39</v>
      </c>
      <c r="D490" s="29" t="s">
        <v>15</v>
      </c>
      <c r="E490" s="29" t="s">
        <v>13</v>
      </c>
      <c r="F490" s="29" t="str">
        <f t="shared" si="143"/>
        <v xml:space="preserve">*-За 9 месяцев 2019 г. заработная плата составила 33 524,54 руб.,т.е. 101,1 % от прогнозной среднемесячной зарплаты по ПСЭР области - 33 167,00 руб. </v>
      </c>
      <c r="G490" s="30" t="str">
        <f t="shared" si="143"/>
        <v>2019 г.</v>
      </c>
      <c r="H490" s="30" t="str">
        <f t="shared" si="132"/>
        <v>2019 г.</v>
      </c>
      <c r="I490" s="30" t="s">
        <v>873</v>
      </c>
      <c r="J490" s="40"/>
      <c r="K490" s="40"/>
      <c r="L490" s="40"/>
      <c r="M490" s="40"/>
      <c r="N490" s="40"/>
      <c r="O490" s="40"/>
      <c r="P490" s="40"/>
      <c r="Q490" s="40"/>
      <c r="R490" s="31">
        <f t="shared" si="142"/>
        <v>808</v>
      </c>
      <c r="S490" s="31" t="s">
        <v>196</v>
      </c>
      <c r="T490" s="31" t="s">
        <v>197</v>
      </c>
      <c r="U490" s="40" t="s">
        <v>480</v>
      </c>
      <c r="V490" s="40">
        <v>119</v>
      </c>
      <c r="W490" s="41">
        <v>0</v>
      </c>
      <c r="X490" s="32">
        <f t="shared" si="136"/>
        <v>0</v>
      </c>
      <c r="Y490" s="32">
        <f t="shared" si="138"/>
        <v>0</v>
      </c>
      <c r="Z490" s="41">
        <v>0</v>
      </c>
      <c r="AA490" s="32">
        <f t="shared" si="137"/>
        <v>0</v>
      </c>
      <c r="AB490" s="41">
        <f t="shared" si="139"/>
        <v>0</v>
      </c>
      <c r="AC490" s="40" t="str">
        <f t="shared" si="144"/>
        <v>х</v>
      </c>
      <c r="AD490" s="45"/>
    </row>
    <row r="491" spans="1:30" s="15" customFormat="1" ht="88.5" customHeight="1">
      <c r="A491" s="47" t="s">
        <v>900</v>
      </c>
      <c r="B491" s="29" t="str">
        <f t="shared" ref="B491:G496" si="145">B490</f>
        <v>Указ Президента Российской Федерации от 07 мая 2012 года № 597 «О мероприятиях по реализации государственной социальной политики»</v>
      </c>
      <c r="C491" s="29" t="str">
        <f>C490</f>
        <v>Отношение средней заработной платы работников учреждений культуры к средней заработной плате в регионе</v>
      </c>
      <c r="D491" s="29" t="str">
        <f>D490</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91" s="29" t="str">
        <f>E490</f>
        <v>Доведение размера средней заработной платы до уровня средней заработной платы в регионе</v>
      </c>
      <c r="F491" s="29" t="str">
        <f t="shared" si="143"/>
        <v xml:space="preserve">*-За 9 месяцев 2019 г. заработная плата составила 33 524,54 руб.,т.е. 101,1 % от прогнозной среднемесячной зарплаты по ПСЭР области - 33 167,00 руб. </v>
      </c>
      <c r="G491" s="29" t="str">
        <f t="shared" si="143"/>
        <v>2019 г.</v>
      </c>
      <c r="H491" s="29" t="str">
        <f t="shared" si="143"/>
        <v>2019 г.</v>
      </c>
      <c r="I491" s="30" t="s">
        <v>873</v>
      </c>
      <c r="J491" s="40"/>
      <c r="K491" s="40"/>
      <c r="L491" s="40"/>
      <c r="M491" s="40"/>
      <c r="N491" s="40"/>
      <c r="O491" s="40"/>
      <c r="P491" s="40"/>
      <c r="Q491" s="40"/>
      <c r="R491" s="31">
        <f t="shared" si="142"/>
        <v>808</v>
      </c>
      <c r="S491" s="31" t="str">
        <f t="shared" si="142"/>
        <v>08.</v>
      </c>
      <c r="T491" s="31" t="str">
        <f t="shared" si="142"/>
        <v>01.</v>
      </c>
      <c r="U491" s="40" t="s">
        <v>519</v>
      </c>
      <c r="V491" s="40">
        <v>111</v>
      </c>
      <c r="W491" s="41">
        <v>3670.1</v>
      </c>
      <c r="X491" s="32">
        <f t="shared" si="136"/>
        <v>3670.1</v>
      </c>
      <c r="Y491" s="32">
        <f t="shared" si="138"/>
        <v>0</v>
      </c>
      <c r="Z491" s="41">
        <v>0</v>
      </c>
      <c r="AA491" s="32">
        <f t="shared" si="137"/>
        <v>0</v>
      </c>
      <c r="AB491" s="41">
        <f t="shared" si="139"/>
        <v>0</v>
      </c>
      <c r="AC491" s="40" t="str">
        <f t="shared" si="144"/>
        <v>х</v>
      </c>
      <c r="AD491" s="45"/>
    </row>
    <row r="492" spans="1:30" s="15" customFormat="1" ht="88.5" customHeight="1">
      <c r="A492" s="47" t="s">
        <v>901</v>
      </c>
      <c r="B492" s="47" t="s">
        <v>874</v>
      </c>
      <c r="C492" s="29" t="str">
        <f t="shared" si="145"/>
        <v>Отношение средней заработной платы работников учреждений культуры к средней заработной плате в регионе</v>
      </c>
      <c r="D492"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92" s="29" t="str">
        <f t="shared" si="145"/>
        <v>Доведение размера средней заработной платы до уровня средней заработной платы в регионе</v>
      </c>
      <c r="F492" s="29" t="str">
        <f t="shared" si="145"/>
        <v xml:space="preserve">*-За 9 месяцев 2019 г. заработная плата составила 33 524,54 руб.,т.е. 101,1 % от прогнозной среднемесячной зарплаты по ПСЭР области - 33 167,00 руб. </v>
      </c>
      <c r="G492" s="29" t="str">
        <f t="shared" si="145"/>
        <v>2019 г.</v>
      </c>
      <c r="H492" s="29" t="str">
        <f t="shared" si="143"/>
        <v>2019 г.</v>
      </c>
      <c r="I492" s="30" t="s">
        <v>873</v>
      </c>
      <c r="J492" s="40"/>
      <c r="K492" s="40"/>
      <c r="L492" s="40"/>
      <c r="M492" s="40"/>
      <c r="N492" s="40"/>
      <c r="O492" s="40"/>
      <c r="P492" s="40"/>
      <c r="Q492" s="40"/>
      <c r="R492" s="31">
        <f t="shared" si="142"/>
        <v>808</v>
      </c>
      <c r="S492" s="31" t="str">
        <f t="shared" si="142"/>
        <v>08.</v>
      </c>
      <c r="T492" s="31" t="str">
        <f t="shared" si="142"/>
        <v>01.</v>
      </c>
      <c r="U492" s="40" t="s">
        <v>519</v>
      </c>
      <c r="V492" s="40">
        <v>119</v>
      </c>
      <c r="W492" s="41">
        <v>1108.5999999999999</v>
      </c>
      <c r="X492" s="32">
        <f t="shared" si="136"/>
        <v>1108.5999999999999</v>
      </c>
      <c r="Y492" s="32">
        <f t="shared" si="138"/>
        <v>0</v>
      </c>
      <c r="Z492" s="41">
        <v>0</v>
      </c>
      <c r="AA492" s="32">
        <f t="shared" si="137"/>
        <v>0</v>
      </c>
      <c r="AB492" s="41">
        <f t="shared" si="139"/>
        <v>0</v>
      </c>
      <c r="AC492" s="40" t="str">
        <f t="shared" si="144"/>
        <v>х</v>
      </c>
      <c r="AD492" s="45"/>
    </row>
    <row r="493" spans="1:30" s="15" customFormat="1" ht="88.5" customHeight="1">
      <c r="A493" s="47" t="s">
        <v>902</v>
      </c>
      <c r="B493" s="29" t="str">
        <f t="shared" si="145"/>
        <v>4.379.</v>
      </c>
      <c r="C493" s="29" t="str">
        <f t="shared" si="145"/>
        <v>Отношение средней заработной платы работников учреждений культуры к средней заработной плате в регионе</v>
      </c>
      <c r="D493"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93" s="29" t="str">
        <f t="shared" si="145"/>
        <v>Доведение размера средней заработной платы до уровня средней заработной платы в регионе</v>
      </c>
      <c r="F493" s="29" t="str">
        <f t="shared" si="145"/>
        <v xml:space="preserve">*-За 9 месяцев 2019 г. заработная плата составила 33 524,54 руб.,т.е. 101,1 % от прогнозной среднемесячной зарплаты по ПСЭР области - 33 167,00 руб. </v>
      </c>
      <c r="G493" s="29" t="str">
        <f t="shared" si="145"/>
        <v>2019 г.</v>
      </c>
      <c r="H493" s="29" t="str">
        <f t="shared" si="143"/>
        <v>2019 г.</v>
      </c>
      <c r="I493" s="30" t="s">
        <v>873</v>
      </c>
      <c r="J493" s="40"/>
      <c r="K493" s="40"/>
      <c r="L493" s="40"/>
      <c r="M493" s="40"/>
      <c r="N493" s="40"/>
      <c r="O493" s="40"/>
      <c r="P493" s="40"/>
      <c r="Q493" s="40"/>
      <c r="R493" s="31">
        <f t="shared" si="142"/>
        <v>808</v>
      </c>
      <c r="S493" s="31" t="str">
        <f t="shared" si="142"/>
        <v>08.</v>
      </c>
      <c r="T493" s="31" t="str">
        <f t="shared" si="142"/>
        <v>01.</v>
      </c>
      <c r="U493" s="40" t="s">
        <v>520</v>
      </c>
      <c r="V493" s="40">
        <v>111</v>
      </c>
      <c r="W493" s="41">
        <v>398</v>
      </c>
      <c r="X493" s="32">
        <f t="shared" si="136"/>
        <v>398</v>
      </c>
      <c r="Y493" s="32">
        <f t="shared" si="138"/>
        <v>0</v>
      </c>
      <c r="Z493" s="41">
        <v>0</v>
      </c>
      <c r="AA493" s="32">
        <f t="shared" si="137"/>
        <v>0</v>
      </c>
      <c r="AB493" s="41">
        <f t="shared" si="139"/>
        <v>0</v>
      </c>
      <c r="AC493" s="40" t="str">
        <f t="shared" si="144"/>
        <v>х</v>
      </c>
      <c r="AD493" s="45"/>
    </row>
    <row r="494" spans="1:30" s="15" customFormat="1" ht="88.5" customHeight="1">
      <c r="A494" s="47" t="s">
        <v>903</v>
      </c>
      <c r="B494" s="29" t="str">
        <f t="shared" si="145"/>
        <v>4.379.</v>
      </c>
      <c r="C494" s="29" t="str">
        <f t="shared" si="145"/>
        <v>Отношение средней заработной платы работников учреждений культуры к средней заработной плате в регионе</v>
      </c>
      <c r="D494"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94" s="29" t="str">
        <f t="shared" si="145"/>
        <v>Доведение размера средней заработной платы до уровня средней заработной платы в регионе</v>
      </c>
      <c r="F494" s="29" t="str">
        <f t="shared" si="145"/>
        <v xml:space="preserve">*-За 9 месяцев 2019 г. заработная плата составила 33 524,54 руб.,т.е. 101,1 % от прогнозной среднемесячной зарплаты по ПСЭР области - 33 167,00 руб. </v>
      </c>
      <c r="G494" s="29" t="str">
        <f t="shared" si="145"/>
        <v>2019 г.</v>
      </c>
      <c r="H494" s="29" t="str">
        <f t="shared" si="143"/>
        <v>2019 г.</v>
      </c>
      <c r="I494" s="30" t="s">
        <v>873</v>
      </c>
      <c r="J494" s="40"/>
      <c r="K494" s="40"/>
      <c r="L494" s="40"/>
      <c r="M494" s="40"/>
      <c r="N494" s="40"/>
      <c r="O494" s="40"/>
      <c r="P494" s="40"/>
      <c r="Q494" s="40"/>
      <c r="R494" s="31">
        <f t="shared" si="142"/>
        <v>808</v>
      </c>
      <c r="S494" s="31" t="str">
        <f t="shared" si="142"/>
        <v>08.</v>
      </c>
      <c r="T494" s="31" t="str">
        <f t="shared" si="142"/>
        <v>01.</v>
      </c>
      <c r="U494" s="40" t="s">
        <v>520</v>
      </c>
      <c r="V494" s="40">
        <v>119</v>
      </c>
      <c r="W494" s="41">
        <v>120.2</v>
      </c>
      <c r="X494" s="32">
        <f t="shared" si="136"/>
        <v>120.2</v>
      </c>
      <c r="Y494" s="32">
        <f t="shared" si="138"/>
        <v>0</v>
      </c>
      <c r="Z494" s="41">
        <v>0</v>
      </c>
      <c r="AA494" s="32">
        <f t="shared" si="137"/>
        <v>0</v>
      </c>
      <c r="AB494" s="41">
        <f t="shared" si="139"/>
        <v>0</v>
      </c>
      <c r="AC494" s="40" t="str">
        <f t="shared" si="144"/>
        <v>х</v>
      </c>
      <c r="AD494" s="45"/>
    </row>
    <row r="495" spans="1:30" s="15" customFormat="1" ht="88.5" customHeight="1">
      <c r="A495" s="47" t="s">
        <v>904</v>
      </c>
      <c r="B495" s="29" t="str">
        <f t="shared" si="145"/>
        <v>4.379.</v>
      </c>
      <c r="C495" s="29" t="str">
        <f t="shared" si="145"/>
        <v>Отношение средней заработной платы работников учреждений культуры к средней заработной плате в регионе</v>
      </c>
      <c r="D495"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95" s="29" t="str">
        <f t="shared" si="145"/>
        <v>Доведение размера средней заработной платы до уровня средней заработной платы в регионе</v>
      </c>
      <c r="F495" s="29" t="str">
        <f t="shared" si="145"/>
        <v xml:space="preserve">*-За 9 месяцев 2019 г. заработная плата составила 33 524,54 руб.,т.е. 101,1 % от прогнозной среднемесячной зарплаты по ПСЭР области - 33 167,00 руб. </v>
      </c>
      <c r="G495" s="29" t="str">
        <f t="shared" si="145"/>
        <v>2019 г.</v>
      </c>
      <c r="H495" s="29" t="str">
        <f t="shared" si="143"/>
        <v>2019 г.</v>
      </c>
      <c r="I495" s="30" t="s">
        <v>873</v>
      </c>
      <c r="J495" s="40"/>
      <c r="K495" s="40"/>
      <c r="L495" s="40"/>
      <c r="M495" s="40"/>
      <c r="N495" s="40"/>
      <c r="O495" s="40"/>
      <c r="P495" s="40"/>
      <c r="Q495" s="40"/>
      <c r="R495" s="31">
        <f t="shared" si="142"/>
        <v>808</v>
      </c>
      <c r="S495" s="31" t="str">
        <f t="shared" si="142"/>
        <v>08.</v>
      </c>
      <c r="T495" s="31" t="str">
        <f t="shared" si="142"/>
        <v>01.</v>
      </c>
      <c r="U495" s="40" t="s">
        <v>521</v>
      </c>
      <c r="V495" s="40">
        <v>111</v>
      </c>
      <c r="W495" s="41">
        <v>353.8</v>
      </c>
      <c r="X495" s="32">
        <f t="shared" si="136"/>
        <v>353.8</v>
      </c>
      <c r="Y495" s="32">
        <f t="shared" si="138"/>
        <v>0</v>
      </c>
      <c r="Z495" s="41">
        <v>0</v>
      </c>
      <c r="AA495" s="32">
        <f t="shared" si="137"/>
        <v>0</v>
      </c>
      <c r="AB495" s="41">
        <f t="shared" si="139"/>
        <v>0</v>
      </c>
      <c r="AC495" s="40" t="str">
        <f t="shared" si="144"/>
        <v>х</v>
      </c>
      <c r="AD495" s="45"/>
    </row>
    <row r="496" spans="1:30" s="15" customFormat="1" ht="88.5" customHeight="1">
      <c r="A496" s="47" t="s">
        <v>905</v>
      </c>
      <c r="B496" s="29" t="str">
        <f t="shared" si="145"/>
        <v>4.379.</v>
      </c>
      <c r="C496" s="29" t="str">
        <f t="shared" si="145"/>
        <v>Отношение средней заработной платы работников учреждений культуры к средней заработной плате в регионе</v>
      </c>
      <c r="D496"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96" s="29" t="str">
        <f t="shared" si="145"/>
        <v>Доведение размера средней заработной платы до уровня средней заработной платы в регионе</v>
      </c>
      <c r="F496" s="29" t="str">
        <f t="shared" si="145"/>
        <v xml:space="preserve">*-За 9 месяцев 2019 г. заработная плата составила 33 524,54 руб.,т.е. 101,1 % от прогнозной среднемесячной зарплаты по ПСЭР области - 33 167,00 руб. </v>
      </c>
      <c r="G496" s="29" t="str">
        <f t="shared" si="145"/>
        <v>2019 г.</v>
      </c>
      <c r="H496" s="29" t="str">
        <f t="shared" si="143"/>
        <v>2019 г.</v>
      </c>
      <c r="I496" s="30" t="s">
        <v>873</v>
      </c>
      <c r="J496" s="40"/>
      <c r="K496" s="40"/>
      <c r="L496" s="40"/>
      <c r="M496" s="40"/>
      <c r="N496" s="40"/>
      <c r="O496" s="40"/>
      <c r="P496" s="40"/>
      <c r="Q496" s="40"/>
      <c r="R496" s="31">
        <f t="shared" si="142"/>
        <v>808</v>
      </c>
      <c r="S496" s="31" t="str">
        <f t="shared" si="142"/>
        <v>08.</v>
      </c>
      <c r="T496" s="31" t="str">
        <f t="shared" si="142"/>
        <v>01.</v>
      </c>
      <c r="U496" s="40" t="s">
        <v>521</v>
      </c>
      <c r="V496" s="40">
        <v>119</v>
      </c>
      <c r="W496" s="41">
        <v>106.8</v>
      </c>
      <c r="X496" s="32">
        <f t="shared" si="136"/>
        <v>106.8</v>
      </c>
      <c r="Y496" s="32">
        <f t="shared" si="138"/>
        <v>0</v>
      </c>
      <c r="Z496" s="41">
        <v>0</v>
      </c>
      <c r="AA496" s="32">
        <f t="shared" si="137"/>
        <v>0</v>
      </c>
      <c r="AB496" s="41">
        <f t="shared" si="139"/>
        <v>0</v>
      </c>
      <c r="AC496" s="40" t="str">
        <f t="shared" si="144"/>
        <v>х</v>
      </c>
      <c r="AD496" s="45"/>
    </row>
    <row r="497" spans="1:258" s="15" customFormat="1" ht="88.5" customHeight="1">
      <c r="A497" s="47" t="s">
        <v>906</v>
      </c>
      <c r="B497" s="29" t="s">
        <v>11</v>
      </c>
      <c r="C497" s="29" t="s">
        <v>39</v>
      </c>
      <c r="D497" s="29" t="s">
        <v>15</v>
      </c>
      <c r="E497" s="29" t="s">
        <v>13</v>
      </c>
      <c r="F497" s="29" t="str">
        <f>F486</f>
        <v xml:space="preserve">*-За 9 месяцев 2019 г. заработная плата составила 33 524,54 руб.,т.е. 101,1 % от прогнозной среднемесячной зарплаты по ПСЭР области - 33 167,00 руб. </v>
      </c>
      <c r="G497" s="30" t="str">
        <f>G486</f>
        <v>2019 г.</v>
      </c>
      <c r="H497" s="30" t="str">
        <f t="shared" si="132"/>
        <v>2019 г.</v>
      </c>
      <c r="I497" s="30" t="s">
        <v>873</v>
      </c>
      <c r="J497" s="40"/>
      <c r="K497" s="40"/>
      <c r="L497" s="40"/>
      <c r="M497" s="40"/>
      <c r="N497" s="40"/>
      <c r="O497" s="40"/>
      <c r="P497" s="40"/>
      <c r="Q497" s="40"/>
      <c r="R497" s="31">
        <f>R486</f>
        <v>808</v>
      </c>
      <c r="S497" s="31" t="s">
        <v>196</v>
      </c>
      <c r="T497" s="31" t="s">
        <v>197</v>
      </c>
      <c r="U497" s="40" t="s">
        <v>439</v>
      </c>
      <c r="V497" s="40">
        <v>111</v>
      </c>
      <c r="W497" s="41">
        <v>6689.9780000000001</v>
      </c>
      <c r="X497" s="32">
        <f t="shared" si="136"/>
        <v>6689.9780000000001</v>
      </c>
      <c r="Y497" s="32">
        <f t="shared" si="138"/>
        <v>0</v>
      </c>
      <c r="Z497" s="41">
        <v>0</v>
      </c>
      <c r="AA497" s="32">
        <f t="shared" si="137"/>
        <v>0</v>
      </c>
      <c r="AB497" s="41">
        <f t="shared" si="139"/>
        <v>0</v>
      </c>
      <c r="AC497" s="40" t="str">
        <f>AC490</f>
        <v>х</v>
      </c>
      <c r="AD497" s="45"/>
    </row>
    <row r="498" spans="1:258" s="15" customFormat="1" ht="88.5" customHeight="1">
      <c r="A498" s="47" t="s">
        <v>907</v>
      </c>
      <c r="B498" s="29" t="s">
        <v>11</v>
      </c>
      <c r="C498" s="29" t="s">
        <v>39</v>
      </c>
      <c r="D498" s="29" t="s">
        <v>15</v>
      </c>
      <c r="E498" s="29" t="s">
        <v>13</v>
      </c>
      <c r="F498" s="29" t="str">
        <f>F497</f>
        <v xml:space="preserve">*-За 9 месяцев 2019 г. заработная плата составила 33 524,54 руб.,т.е. 101,1 % от прогнозной среднемесячной зарплаты по ПСЭР области - 33 167,00 руб. </v>
      </c>
      <c r="G498" s="30" t="str">
        <f>G497</f>
        <v>2019 г.</v>
      </c>
      <c r="H498" s="30" t="str">
        <f t="shared" si="132"/>
        <v>2019 г.</v>
      </c>
      <c r="I498" s="30" t="s">
        <v>873</v>
      </c>
      <c r="J498" s="40"/>
      <c r="K498" s="40"/>
      <c r="L498" s="40"/>
      <c r="M498" s="40"/>
      <c r="N498" s="40"/>
      <c r="O498" s="40"/>
      <c r="P498" s="40"/>
      <c r="Q498" s="40"/>
      <c r="R498" s="31">
        <f>R497</f>
        <v>808</v>
      </c>
      <c r="S498" s="31" t="s">
        <v>196</v>
      </c>
      <c r="T498" s="31" t="s">
        <v>197</v>
      </c>
      <c r="U498" s="40" t="s">
        <v>439</v>
      </c>
      <c r="V498" s="40">
        <v>119</v>
      </c>
      <c r="W498" s="41">
        <v>2190.011</v>
      </c>
      <c r="X498" s="32">
        <f t="shared" si="136"/>
        <v>2190.011</v>
      </c>
      <c r="Y498" s="32">
        <f t="shared" si="138"/>
        <v>0</v>
      </c>
      <c r="Z498" s="41">
        <v>0</v>
      </c>
      <c r="AA498" s="32">
        <f t="shared" si="137"/>
        <v>0</v>
      </c>
      <c r="AB498" s="41">
        <f t="shared" si="139"/>
        <v>0</v>
      </c>
      <c r="AC498" s="40" t="str">
        <f>AC497</f>
        <v>х</v>
      </c>
      <c r="AD498" s="45"/>
    </row>
    <row r="499" spans="1:258" s="15" customFormat="1" ht="88.5" customHeight="1">
      <c r="A499" s="47" t="s">
        <v>908</v>
      </c>
      <c r="B499" s="29" t="s">
        <v>11</v>
      </c>
      <c r="C499" s="29" t="s">
        <v>39</v>
      </c>
      <c r="D499" s="29" t="s">
        <v>15</v>
      </c>
      <c r="E499" s="29" t="s">
        <v>13</v>
      </c>
      <c r="F499" s="29" t="str">
        <f t="shared" ref="F499:G502" si="146">F498</f>
        <v xml:space="preserve">*-За 9 месяцев 2019 г. заработная плата составила 33 524,54 руб.,т.е. 101,1 % от прогнозной среднемесячной зарплаты по ПСЭР области - 33 167,00 руб. </v>
      </c>
      <c r="G499" s="30" t="str">
        <f t="shared" si="146"/>
        <v>2019 г.</v>
      </c>
      <c r="H499" s="30" t="str">
        <f t="shared" si="132"/>
        <v>2019 г.</v>
      </c>
      <c r="I499" s="30" t="s">
        <v>873</v>
      </c>
      <c r="J499" s="40"/>
      <c r="K499" s="40"/>
      <c r="L499" s="40"/>
      <c r="M499" s="40"/>
      <c r="N499" s="40"/>
      <c r="O499" s="40"/>
      <c r="P499" s="40"/>
      <c r="Q499" s="40"/>
      <c r="R499" s="31">
        <f>R498</f>
        <v>808</v>
      </c>
      <c r="S499" s="31" t="s">
        <v>196</v>
      </c>
      <c r="T499" s="31" t="s">
        <v>197</v>
      </c>
      <c r="U499" s="40" t="s">
        <v>440</v>
      </c>
      <c r="V499" s="40">
        <v>111</v>
      </c>
      <c r="W499" s="41">
        <v>5071.2939999999999</v>
      </c>
      <c r="X499" s="32">
        <f t="shared" si="136"/>
        <v>5071.2939999999999</v>
      </c>
      <c r="Y499" s="32">
        <f t="shared" si="138"/>
        <v>0</v>
      </c>
      <c r="Z499" s="41">
        <v>0</v>
      </c>
      <c r="AA499" s="32">
        <f t="shared" si="137"/>
        <v>0</v>
      </c>
      <c r="AB499" s="41">
        <f t="shared" si="139"/>
        <v>0</v>
      </c>
      <c r="AC499" s="40" t="str">
        <f>AC498</f>
        <v>х</v>
      </c>
      <c r="AD499" s="45"/>
    </row>
    <row r="500" spans="1:258" s="15" customFormat="1" ht="88.5" customHeight="1">
      <c r="A500" s="47" t="s">
        <v>909</v>
      </c>
      <c r="B500" s="29" t="s">
        <v>11</v>
      </c>
      <c r="C500" s="29" t="s">
        <v>39</v>
      </c>
      <c r="D500" s="29" t="s">
        <v>15</v>
      </c>
      <c r="E500" s="29" t="s">
        <v>13</v>
      </c>
      <c r="F500" s="29" t="str">
        <f t="shared" si="146"/>
        <v xml:space="preserve">*-За 9 месяцев 2019 г. заработная плата составила 33 524,54 руб.,т.е. 101,1 % от прогнозной среднемесячной зарплаты по ПСЭР области - 33 167,00 руб. </v>
      </c>
      <c r="G500" s="30" t="str">
        <f t="shared" si="146"/>
        <v>2019 г.</v>
      </c>
      <c r="H500" s="30" t="str">
        <f t="shared" si="132"/>
        <v>2019 г.</v>
      </c>
      <c r="I500" s="30" t="s">
        <v>873</v>
      </c>
      <c r="J500" s="40"/>
      <c r="K500" s="40"/>
      <c r="L500" s="40"/>
      <c r="M500" s="40"/>
      <c r="N500" s="40"/>
      <c r="O500" s="40"/>
      <c r="P500" s="40"/>
      <c r="Q500" s="40"/>
      <c r="R500" s="31">
        <f>R499</f>
        <v>808</v>
      </c>
      <c r="S500" s="31" t="s">
        <v>196</v>
      </c>
      <c r="T500" s="31" t="s">
        <v>197</v>
      </c>
      <c r="U500" s="40" t="str">
        <f>U499</f>
        <v>02301S1650.</v>
      </c>
      <c r="V500" s="40">
        <v>119</v>
      </c>
      <c r="W500" s="41">
        <v>1460.482</v>
      </c>
      <c r="X500" s="32">
        <f t="shared" si="136"/>
        <v>1460.482</v>
      </c>
      <c r="Y500" s="32">
        <f t="shared" si="138"/>
        <v>0</v>
      </c>
      <c r="Z500" s="41">
        <v>0</v>
      </c>
      <c r="AA500" s="32">
        <f t="shared" si="137"/>
        <v>0</v>
      </c>
      <c r="AB500" s="41">
        <f t="shared" si="139"/>
        <v>0</v>
      </c>
      <c r="AC500" s="40" t="str">
        <f t="shared" si="144"/>
        <v>х</v>
      </c>
      <c r="AD500" s="45"/>
    </row>
    <row r="501" spans="1:258" s="15" customFormat="1" ht="88.5" customHeight="1">
      <c r="A501" s="47" t="s">
        <v>910</v>
      </c>
      <c r="B501" s="29" t="s">
        <v>11</v>
      </c>
      <c r="C501" s="29" t="s">
        <v>39</v>
      </c>
      <c r="D501" s="29" t="s">
        <v>15</v>
      </c>
      <c r="E501" s="29" t="s">
        <v>13</v>
      </c>
      <c r="F501" s="29" t="str">
        <f t="shared" si="146"/>
        <v xml:space="preserve">*-За 9 месяцев 2019 г. заработная плата составила 33 524,54 руб.,т.е. 101,1 % от прогнозной среднемесячной зарплаты по ПСЭР области - 33 167,00 руб. </v>
      </c>
      <c r="G501" s="30" t="str">
        <f t="shared" si="146"/>
        <v>2019 г.</v>
      </c>
      <c r="H501" s="30" t="str">
        <f t="shared" si="132"/>
        <v>2019 г.</v>
      </c>
      <c r="I501" s="30" t="s">
        <v>873</v>
      </c>
      <c r="J501" s="40"/>
      <c r="K501" s="40"/>
      <c r="L501" s="40"/>
      <c r="M501" s="40"/>
      <c r="N501" s="40"/>
      <c r="O501" s="40"/>
      <c r="P501" s="40"/>
      <c r="Q501" s="40"/>
      <c r="R501" s="31">
        <f>R500</f>
        <v>808</v>
      </c>
      <c r="S501" s="31" t="s">
        <v>196</v>
      </c>
      <c r="T501" s="31" t="s">
        <v>197</v>
      </c>
      <c r="U501" s="40" t="s">
        <v>441</v>
      </c>
      <c r="V501" s="40">
        <v>111</v>
      </c>
      <c r="W501" s="41">
        <v>5317.09</v>
      </c>
      <c r="X501" s="32">
        <f t="shared" si="136"/>
        <v>5317.09</v>
      </c>
      <c r="Y501" s="32">
        <f t="shared" si="138"/>
        <v>0</v>
      </c>
      <c r="Z501" s="41">
        <v>0</v>
      </c>
      <c r="AA501" s="32">
        <f t="shared" si="137"/>
        <v>0</v>
      </c>
      <c r="AB501" s="41">
        <f t="shared" si="139"/>
        <v>0</v>
      </c>
      <c r="AC501" s="40" t="str">
        <f t="shared" si="144"/>
        <v>х</v>
      </c>
      <c r="AD501" s="45"/>
    </row>
    <row r="502" spans="1:258" s="15" customFormat="1" ht="88.5" customHeight="1">
      <c r="A502" s="47" t="s">
        <v>911</v>
      </c>
      <c r="B502" s="29" t="s">
        <v>11</v>
      </c>
      <c r="C502" s="29" t="s">
        <v>39</v>
      </c>
      <c r="D502" s="29" t="s">
        <v>15</v>
      </c>
      <c r="E502" s="29" t="s">
        <v>13</v>
      </c>
      <c r="F502" s="29" t="str">
        <f t="shared" si="146"/>
        <v xml:space="preserve">*-За 9 месяцев 2019 г. заработная плата составила 33 524,54 руб.,т.е. 101,1 % от прогнозной среднемесячной зарплаты по ПСЭР области - 33 167,00 руб. </v>
      </c>
      <c r="G502" s="30" t="str">
        <f t="shared" si="146"/>
        <v>2019 г.</v>
      </c>
      <c r="H502" s="30" t="str">
        <f t="shared" si="132"/>
        <v>2019 г.</v>
      </c>
      <c r="I502" s="30" t="s">
        <v>873</v>
      </c>
      <c r="J502" s="40"/>
      <c r="K502" s="40"/>
      <c r="L502" s="40"/>
      <c r="M502" s="40"/>
      <c r="N502" s="40"/>
      <c r="O502" s="40"/>
      <c r="P502" s="40"/>
      <c r="Q502" s="40"/>
      <c r="R502" s="31">
        <f>R501</f>
        <v>808</v>
      </c>
      <c r="S502" s="31" t="s">
        <v>196</v>
      </c>
      <c r="T502" s="31" t="s">
        <v>197</v>
      </c>
      <c r="U502" s="40" t="str">
        <f>U501</f>
        <v>02304S1650.</v>
      </c>
      <c r="V502" s="40">
        <v>119</v>
      </c>
      <c r="W502" s="41">
        <v>1542.0619999999999</v>
      </c>
      <c r="X502" s="32">
        <f t="shared" si="136"/>
        <v>1542.0619999999999</v>
      </c>
      <c r="Y502" s="32">
        <f t="shared" si="138"/>
        <v>0</v>
      </c>
      <c r="Z502" s="41">
        <v>0</v>
      </c>
      <c r="AA502" s="32">
        <f t="shared" si="137"/>
        <v>0</v>
      </c>
      <c r="AB502" s="41">
        <f t="shared" si="139"/>
        <v>0</v>
      </c>
      <c r="AC502" s="40" t="str">
        <f t="shared" si="144"/>
        <v>х</v>
      </c>
      <c r="AD502" s="45"/>
    </row>
    <row r="503" spans="1:258" s="15" customFormat="1" ht="75" customHeight="1">
      <c r="A503" s="48" t="s">
        <v>405</v>
      </c>
      <c r="B503" s="4" t="s">
        <v>11</v>
      </c>
      <c r="C503" s="4" t="s">
        <v>36</v>
      </c>
      <c r="D503" s="4" t="s">
        <v>15</v>
      </c>
      <c r="E503" s="4" t="s">
        <v>38</v>
      </c>
      <c r="F503" s="4" t="s">
        <v>49</v>
      </c>
      <c r="G503" s="3">
        <v>2018</v>
      </c>
      <c r="H503" s="3">
        <v>2015</v>
      </c>
      <c r="I503" s="3" t="s">
        <v>47</v>
      </c>
      <c r="J503" s="3" t="s">
        <v>42</v>
      </c>
      <c r="K503" s="3" t="s">
        <v>42</v>
      </c>
      <c r="L503" s="3"/>
      <c r="M503" s="3"/>
      <c r="N503" s="3"/>
      <c r="O503" s="3"/>
      <c r="P503" s="3"/>
      <c r="Q503" s="3"/>
      <c r="R503" s="3"/>
      <c r="S503" s="3"/>
      <c r="T503" s="3"/>
      <c r="U503" s="3"/>
      <c r="V503" s="3"/>
      <c r="W503" s="3"/>
      <c r="X503" s="3"/>
      <c r="Y503" s="3"/>
      <c r="Z503" s="3"/>
      <c r="AA503" s="3"/>
      <c r="AB503" s="3" t="s">
        <v>42</v>
      </c>
      <c r="AC503" s="4"/>
    </row>
    <row r="504" spans="1:258" s="15" customFormat="1" ht="79.5" customHeight="1">
      <c r="A504" s="42" t="s">
        <v>406</v>
      </c>
      <c r="B504" s="4" t="s">
        <v>11</v>
      </c>
      <c r="C504" s="4" t="s">
        <v>36</v>
      </c>
      <c r="D504" s="4" t="s">
        <v>15</v>
      </c>
      <c r="E504" s="4" t="s">
        <v>38</v>
      </c>
      <c r="F504" s="4" t="s">
        <v>49</v>
      </c>
      <c r="G504" s="3">
        <v>2018</v>
      </c>
      <c r="H504" s="3">
        <v>2015</v>
      </c>
      <c r="I504" s="3" t="s">
        <v>54</v>
      </c>
      <c r="J504" s="3" t="s">
        <v>42</v>
      </c>
      <c r="K504" s="3" t="s">
        <v>42</v>
      </c>
      <c r="L504" s="3"/>
      <c r="M504" s="3"/>
      <c r="N504" s="3"/>
      <c r="O504" s="3"/>
      <c r="P504" s="3"/>
      <c r="Q504" s="3"/>
      <c r="R504" s="3"/>
      <c r="S504" s="3"/>
      <c r="T504" s="3"/>
      <c r="U504" s="3"/>
      <c r="V504" s="3"/>
      <c r="W504" s="3"/>
      <c r="X504" s="3"/>
      <c r="Y504" s="3"/>
      <c r="Z504" s="3"/>
      <c r="AA504" s="3"/>
      <c r="AB504" s="3" t="s">
        <v>42</v>
      </c>
      <c r="AC504" s="4"/>
    </row>
    <row r="505" spans="1:258" s="15" customFormat="1" ht="77.25" customHeight="1">
      <c r="A505" s="42" t="s">
        <v>407</v>
      </c>
      <c r="B505" s="4" t="s">
        <v>11</v>
      </c>
      <c r="C505" s="4" t="s">
        <v>36</v>
      </c>
      <c r="D505" s="4" t="s">
        <v>15</v>
      </c>
      <c r="E505" s="4" t="s">
        <v>38</v>
      </c>
      <c r="F505" s="4" t="s">
        <v>77</v>
      </c>
      <c r="G505" s="3">
        <v>2018</v>
      </c>
      <c r="H505" s="3">
        <v>2015</v>
      </c>
      <c r="I505" s="3" t="s">
        <v>76</v>
      </c>
      <c r="J505" s="3" t="s">
        <v>42</v>
      </c>
      <c r="K505" s="3" t="s">
        <v>42</v>
      </c>
      <c r="L505" s="3"/>
      <c r="M505" s="3"/>
      <c r="N505" s="3"/>
      <c r="O505" s="3"/>
      <c r="P505" s="3"/>
      <c r="Q505" s="3"/>
      <c r="R505" s="3"/>
      <c r="S505" s="3"/>
      <c r="T505" s="3"/>
      <c r="U505" s="3"/>
      <c r="V505" s="3"/>
      <c r="W505" s="3"/>
      <c r="X505" s="3"/>
      <c r="Y505" s="3"/>
      <c r="Z505" s="3"/>
      <c r="AA505" s="3"/>
      <c r="AB505" s="3" t="s">
        <v>42</v>
      </c>
      <c r="AC505" s="4"/>
    </row>
    <row r="506" spans="1:258" s="15" customFormat="1" ht="78.75" customHeight="1">
      <c r="A506" s="42" t="s">
        <v>408</v>
      </c>
      <c r="B506" s="7" t="s">
        <v>11</v>
      </c>
      <c r="C506" s="7" t="s">
        <v>36</v>
      </c>
      <c r="D506" s="7" t="s">
        <v>15</v>
      </c>
      <c r="E506" s="26" t="s">
        <v>38</v>
      </c>
      <c r="F506" s="7" t="s">
        <v>102</v>
      </c>
      <c r="G506" s="20">
        <v>2018</v>
      </c>
      <c r="H506" s="20">
        <v>2016</v>
      </c>
      <c r="I506" s="20" t="s">
        <v>84</v>
      </c>
      <c r="J506" s="20"/>
      <c r="K506" s="20"/>
      <c r="L506" s="20"/>
      <c r="M506" s="20"/>
      <c r="N506" s="20"/>
      <c r="O506" s="20"/>
      <c r="P506" s="20"/>
      <c r="Q506" s="20"/>
      <c r="R506" s="20"/>
      <c r="S506" s="20"/>
      <c r="T506" s="20"/>
      <c r="U506" s="20"/>
      <c r="V506" s="20"/>
      <c r="W506" s="20"/>
      <c r="X506" s="20"/>
      <c r="Y506" s="20"/>
      <c r="Z506" s="20"/>
      <c r="AA506" s="20"/>
      <c r="AB506" s="20" t="s">
        <v>87</v>
      </c>
      <c r="AC506" s="7" t="s">
        <v>87</v>
      </c>
    </row>
    <row r="507" spans="1:258" s="15" customFormat="1" ht="77.25" customHeight="1">
      <c r="A507" s="42" t="s">
        <v>409</v>
      </c>
      <c r="B507" s="7" t="s">
        <v>11</v>
      </c>
      <c r="C507" s="7" t="s">
        <v>36</v>
      </c>
      <c r="D507" s="7" t="s">
        <v>15</v>
      </c>
      <c r="E507" s="7" t="s">
        <v>38</v>
      </c>
      <c r="F507" s="7" t="s">
        <v>103</v>
      </c>
      <c r="G507" s="20">
        <v>2018</v>
      </c>
      <c r="H507" s="20">
        <v>2016</v>
      </c>
      <c r="I507" s="20" t="s">
        <v>104</v>
      </c>
      <c r="J507" s="20"/>
      <c r="K507" s="20"/>
      <c r="L507" s="20"/>
      <c r="M507" s="20"/>
      <c r="N507" s="20"/>
      <c r="O507" s="20"/>
      <c r="P507" s="20"/>
      <c r="Q507" s="20"/>
      <c r="R507" s="20"/>
      <c r="S507" s="20"/>
      <c r="T507" s="20"/>
      <c r="U507" s="20"/>
      <c r="V507" s="20"/>
      <c r="W507" s="20"/>
      <c r="X507" s="20"/>
      <c r="Y507" s="20"/>
      <c r="Z507" s="20"/>
      <c r="AA507" s="20"/>
      <c r="AB507" s="20" t="s">
        <v>87</v>
      </c>
      <c r="AC507" s="7" t="s">
        <v>87</v>
      </c>
    </row>
    <row r="508" spans="1:258" s="15" customFormat="1" ht="77.25" customHeight="1">
      <c r="A508" s="42" t="s">
        <v>410</v>
      </c>
      <c r="B508" s="21" t="s">
        <v>11</v>
      </c>
      <c r="C508" s="21" t="s">
        <v>36</v>
      </c>
      <c r="D508" s="21" t="s">
        <v>15</v>
      </c>
      <c r="E508" s="21" t="s">
        <v>38</v>
      </c>
      <c r="F508" s="21" t="s">
        <v>229</v>
      </c>
      <c r="G508" s="22">
        <v>2018</v>
      </c>
      <c r="H508" s="22">
        <f t="shared" ref="H508" si="147">H507</f>
        <v>2016</v>
      </c>
      <c r="I508" s="22" t="s">
        <v>190</v>
      </c>
      <c r="J508" s="22"/>
      <c r="K508" s="22"/>
      <c r="L508" s="22"/>
      <c r="M508" s="22"/>
      <c r="N508" s="22"/>
      <c r="O508" s="22"/>
      <c r="P508" s="22"/>
      <c r="Q508" s="22"/>
      <c r="R508" s="22"/>
      <c r="S508" s="22"/>
      <c r="T508" s="22"/>
      <c r="U508" s="22"/>
      <c r="V508" s="22"/>
      <c r="W508" s="25"/>
      <c r="X508" s="25"/>
      <c r="Y508" s="25"/>
      <c r="Z508" s="25"/>
      <c r="AA508" s="25"/>
      <c r="AB508" s="25" t="s">
        <v>87</v>
      </c>
      <c r="AC508" s="25" t="s">
        <v>87</v>
      </c>
    </row>
    <row r="509" spans="1:258" s="15" customFormat="1" ht="77.25" customHeight="1">
      <c r="A509" s="42" t="s">
        <v>411</v>
      </c>
      <c r="B509" s="21" t="s">
        <v>11</v>
      </c>
      <c r="C509" s="21" t="s">
        <v>36</v>
      </c>
      <c r="D509" s="21" t="s">
        <v>15</v>
      </c>
      <c r="E509" s="21" t="s">
        <v>38</v>
      </c>
      <c r="F509" s="21" t="s">
        <v>229</v>
      </c>
      <c r="G509" s="22">
        <v>2018</v>
      </c>
      <c r="H509" s="22">
        <f>H130</f>
        <v>2018</v>
      </c>
      <c r="I509" s="22" t="str">
        <f>I130</f>
        <v>9 месяцев 2018 г.</v>
      </c>
      <c r="J509" s="22"/>
      <c r="K509" s="22"/>
      <c r="L509" s="22"/>
      <c r="M509" s="22"/>
      <c r="N509" s="22"/>
      <c r="O509" s="22"/>
      <c r="P509" s="22"/>
      <c r="Q509" s="22"/>
      <c r="R509" s="22"/>
      <c r="S509" s="22"/>
      <c r="T509" s="22"/>
      <c r="U509" s="22"/>
      <c r="V509" s="22"/>
      <c r="W509" s="25"/>
      <c r="X509" s="25"/>
      <c r="Y509" s="25"/>
      <c r="Z509" s="25"/>
      <c r="AA509" s="25"/>
      <c r="AB509" s="25" t="s">
        <v>87</v>
      </c>
      <c r="AC509" s="25" t="s">
        <v>87</v>
      </c>
    </row>
    <row r="510" spans="1:258" s="15" customFormat="1" ht="77.25" customHeight="1">
      <c r="A510" s="42" t="s">
        <v>412</v>
      </c>
      <c r="B510" s="21" t="s">
        <v>11</v>
      </c>
      <c r="C510" s="21" t="s">
        <v>36</v>
      </c>
      <c r="D510" s="21" t="s">
        <v>15</v>
      </c>
      <c r="E510" s="21" t="s">
        <v>38</v>
      </c>
      <c r="F510" s="21" t="s">
        <v>229</v>
      </c>
      <c r="G510" s="22">
        <v>2018</v>
      </c>
      <c r="H510" s="22">
        <f>H131</f>
        <v>2018</v>
      </c>
      <c r="I510" s="22" t="str">
        <f>I131</f>
        <v>10 месяцев 2018 г.</v>
      </c>
      <c r="J510" s="22"/>
      <c r="K510" s="22"/>
      <c r="L510" s="22"/>
      <c r="M510" s="22"/>
      <c r="N510" s="22"/>
      <c r="O510" s="22"/>
      <c r="P510" s="22"/>
      <c r="Q510" s="22"/>
      <c r="R510" s="22"/>
      <c r="S510" s="22"/>
      <c r="T510" s="22"/>
      <c r="U510" s="22"/>
      <c r="V510" s="22"/>
      <c r="W510" s="25"/>
      <c r="X510" s="25"/>
      <c r="Y510" s="25"/>
      <c r="Z510" s="25"/>
      <c r="AA510" s="25"/>
      <c r="AB510" s="25" t="s">
        <v>87</v>
      </c>
      <c r="AC510" s="25" t="s">
        <v>87</v>
      </c>
    </row>
    <row r="511" spans="1:258" s="15" customFormat="1" ht="77.25" customHeight="1">
      <c r="A511" s="42" t="s">
        <v>413</v>
      </c>
      <c r="B511" s="21" t="s">
        <v>11</v>
      </c>
      <c r="C511" s="21" t="s">
        <v>36</v>
      </c>
      <c r="D511" s="21" t="s">
        <v>15</v>
      </c>
      <c r="E511" s="21" t="s">
        <v>38</v>
      </c>
      <c r="F511" s="21" t="s">
        <v>229</v>
      </c>
      <c r="G511" s="22">
        <v>2018</v>
      </c>
      <c r="H511" s="22">
        <f>H132</f>
        <v>2018</v>
      </c>
      <c r="I511" s="22" t="s">
        <v>260</v>
      </c>
      <c r="J511" s="22"/>
      <c r="K511" s="22"/>
      <c r="L511" s="22"/>
      <c r="M511" s="22"/>
      <c r="N511" s="22"/>
      <c r="O511" s="22"/>
      <c r="P511" s="22"/>
      <c r="Q511" s="22"/>
      <c r="R511" s="22"/>
      <c r="S511" s="22"/>
      <c r="T511" s="22"/>
      <c r="U511" s="22"/>
      <c r="V511" s="22"/>
      <c r="W511" s="25"/>
      <c r="X511" s="25"/>
      <c r="Y511" s="25"/>
      <c r="Z511" s="25"/>
      <c r="AA511" s="25"/>
      <c r="AB511" s="25" t="s">
        <v>87</v>
      </c>
      <c r="AC511" s="25" t="s">
        <v>87</v>
      </c>
    </row>
    <row r="512" spans="1:258" s="34" customFormat="1" ht="77.25" customHeight="1">
      <c r="A512" s="42" t="s">
        <v>414</v>
      </c>
      <c r="B512" s="21" t="s">
        <v>11</v>
      </c>
      <c r="C512" s="21" t="s">
        <v>36</v>
      </c>
      <c r="D512" s="21" t="s">
        <v>15</v>
      </c>
      <c r="E512" s="21" t="s">
        <v>38</v>
      </c>
      <c r="F512" s="21" t="s">
        <v>229</v>
      </c>
      <c r="G512" s="22">
        <v>2018</v>
      </c>
      <c r="H512" s="22">
        <f t="shared" ref="H512" si="148">H511</f>
        <v>2018</v>
      </c>
      <c r="I512" s="22" t="s">
        <v>301</v>
      </c>
      <c r="J512" s="22"/>
      <c r="K512" s="22"/>
      <c r="L512" s="22"/>
      <c r="M512" s="22"/>
      <c r="N512" s="22"/>
      <c r="O512" s="22"/>
      <c r="P512" s="22"/>
      <c r="Q512" s="22"/>
      <c r="R512" s="22"/>
      <c r="S512" s="22"/>
      <c r="T512" s="22"/>
      <c r="U512" s="22"/>
      <c r="V512" s="22"/>
      <c r="W512" s="25"/>
      <c r="X512" s="25"/>
      <c r="Y512" s="25"/>
      <c r="Z512" s="25"/>
      <c r="AA512" s="25"/>
      <c r="AB512" s="25"/>
      <c r="AC512" s="25" t="s">
        <v>87</v>
      </c>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c r="DY512" s="15"/>
      <c r="DZ512" s="15"/>
      <c r="EA512" s="15"/>
      <c r="EB512" s="15"/>
      <c r="EC512" s="15"/>
      <c r="ED512" s="15"/>
      <c r="EE512" s="15"/>
      <c r="EF512" s="15"/>
      <c r="EG512" s="15"/>
      <c r="EH512" s="15"/>
      <c r="EI512" s="15"/>
      <c r="EJ512" s="15"/>
      <c r="EK512" s="15"/>
      <c r="EL512" s="15"/>
      <c r="EM512" s="15"/>
      <c r="EN512" s="15"/>
      <c r="EO512" s="15"/>
      <c r="EP512" s="15"/>
      <c r="EQ512" s="15"/>
      <c r="ER512" s="15"/>
      <c r="ES512" s="15"/>
      <c r="ET512" s="15"/>
      <c r="EU512" s="15"/>
      <c r="EV512" s="15"/>
      <c r="EW512" s="15"/>
      <c r="EX512" s="15"/>
      <c r="EY512" s="15"/>
      <c r="EZ512" s="15"/>
      <c r="FA512" s="15"/>
      <c r="FB512" s="15"/>
      <c r="FC512" s="15"/>
      <c r="FD512" s="15"/>
      <c r="FE512" s="15"/>
      <c r="FF512" s="15"/>
      <c r="FG512" s="15"/>
      <c r="FH512" s="15"/>
      <c r="FI512" s="15"/>
      <c r="FJ512" s="15"/>
      <c r="FK512" s="15"/>
      <c r="FL512" s="15"/>
      <c r="FM512" s="15"/>
      <c r="FN512" s="15"/>
      <c r="FO512" s="15"/>
      <c r="FP512" s="15"/>
      <c r="FQ512" s="15"/>
      <c r="FR512" s="15"/>
      <c r="FS512" s="15"/>
      <c r="FT512" s="15"/>
      <c r="FU512" s="15"/>
      <c r="FV512" s="15"/>
      <c r="FW512" s="15"/>
      <c r="FX512" s="15"/>
      <c r="FY512" s="15"/>
      <c r="FZ512" s="15"/>
      <c r="GA512" s="15"/>
      <c r="GB512" s="15"/>
      <c r="GC512" s="15"/>
      <c r="GD512" s="15"/>
      <c r="GE512" s="15"/>
      <c r="GF512" s="15"/>
      <c r="GG512" s="15"/>
      <c r="GH512" s="15"/>
      <c r="GI512" s="15"/>
      <c r="GJ512" s="15"/>
      <c r="GK512" s="15"/>
      <c r="GL512" s="15"/>
      <c r="GM512" s="15"/>
      <c r="GN512" s="15"/>
      <c r="GO512" s="15"/>
      <c r="GP512" s="15"/>
      <c r="GQ512" s="15"/>
      <c r="GR512" s="15"/>
      <c r="GS512" s="15"/>
      <c r="GT512" s="15"/>
      <c r="GU512" s="15"/>
      <c r="GV512" s="15"/>
      <c r="GW512" s="15"/>
      <c r="GX512" s="15"/>
      <c r="GY512" s="15"/>
      <c r="GZ512" s="15"/>
      <c r="HA512" s="15"/>
      <c r="HB512" s="15"/>
      <c r="HC512" s="15"/>
      <c r="HD512" s="15"/>
      <c r="HE512" s="15"/>
      <c r="HF512" s="15"/>
      <c r="HG512" s="15"/>
      <c r="HH512" s="15"/>
      <c r="HI512" s="15"/>
      <c r="HJ512" s="15"/>
      <c r="HK512" s="15"/>
      <c r="HL512" s="15"/>
      <c r="HM512" s="15"/>
      <c r="HN512" s="15"/>
      <c r="HO512" s="15"/>
      <c r="HP512" s="15"/>
      <c r="HQ512" s="15"/>
      <c r="HR512" s="15"/>
      <c r="HS512" s="15"/>
      <c r="HT512" s="15"/>
      <c r="HU512" s="15"/>
      <c r="HV512" s="15"/>
      <c r="HW512" s="15"/>
      <c r="HX512" s="15"/>
      <c r="HY512" s="15"/>
      <c r="HZ512" s="15"/>
      <c r="IA512" s="15"/>
      <c r="IB512" s="15"/>
      <c r="IC512" s="15"/>
      <c r="ID512" s="15"/>
      <c r="IE512" s="15"/>
      <c r="IF512" s="15"/>
      <c r="IG512" s="15"/>
      <c r="IH512" s="15"/>
      <c r="II512" s="15"/>
      <c r="IJ512" s="15"/>
      <c r="IK512" s="15"/>
      <c r="IL512" s="15"/>
      <c r="IM512" s="15"/>
      <c r="IN512" s="15"/>
      <c r="IO512" s="15"/>
      <c r="IP512" s="15"/>
      <c r="IQ512" s="15"/>
      <c r="IR512" s="15"/>
      <c r="IS512" s="15"/>
      <c r="IT512" s="15"/>
      <c r="IU512" s="15"/>
      <c r="IV512" s="15"/>
      <c r="IW512" s="15"/>
      <c r="IX512" s="15"/>
    </row>
    <row r="513" spans="1:29" s="15" customFormat="1" ht="77.25" customHeight="1">
      <c r="A513" s="42" t="s">
        <v>415</v>
      </c>
      <c r="B513" s="21" t="s">
        <v>11</v>
      </c>
      <c r="C513" s="21" t="s">
        <v>36</v>
      </c>
      <c r="D513" s="21" t="s">
        <v>15</v>
      </c>
      <c r="E513" s="21" t="s">
        <v>38</v>
      </c>
      <c r="F513" s="21" t="s">
        <v>288</v>
      </c>
      <c r="G513" s="22">
        <v>2019</v>
      </c>
      <c r="H513" s="22">
        <v>2019</v>
      </c>
      <c r="I513" s="22" t="s">
        <v>269</v>
      </c>
      <c r="J513" s="22"/>
      <c r="K513" s="22"/>
      <c r="L513" s="22"/>
      <c r="M513" s="22"/>
      <c r="N513" s="22"/>
      <c r="O513" s="22"/>
      <c r="P513" s="22"/>
      <c r="Q513" s="22"/>
      <c r="R513" s="22"/>
      <c r="S513" s="22"/>
      <c r="T513" s="22"/>
      <c r="U513" s="22"/>
      <c r="V513" s="22"/>
      <c r="W513" s="25"/>
      <c r="X513" s="25"/>
      <c r="Y513" s="25"/>
      <c r="Z513" s="25"/>
      <c r="AA513" s="25"/>
      <c r="AB513" s="25"/>
      <c r="AC513" s="39" t="s">
        <v>418</v>
      </c>
    </row>
    <row r="514" spans="1:29" s="15" customFormat="1" ht="77.25" customHeight="1">
      <c r="A514" s="42" t="s">
        <v>698</v>
      </c>
      <c r="B514" s="29" t="s">
        <v>11</v>
      </c>
      <c r="C514" s="29" t="s">
        <v>36</v>
      </c>
      <c r="D514" s="29" t="s">
        <v>15</v>
      </c>
      <c r="E514" s="29" t="s">
        <v>38</v>
      </c>
      <c r="F514" s="29" t="s">
        <v>288</v>
      </c>
      <c r="G514" s="30" t="str">
        <f>G318</f>
        <v>2019 г.</v>
      </c>
      <c r="H514" s="30" t="str">
        <f>H318</f>
        <v>2019 г.</v>
      </c>
      <c r="I514" s="30" t="s">
        <v>513</v>
      </c>
      <c r="J514" s="30"/>
      <c r="K514" s="30"/>
      <c r="L514" s="30"/>
      <c r="M514" s="30"/>
      <c r="N514" s="30"/>
      <c r="O514" s="30"/>
      <c r="P514" s="30"/>
      <c r="Q514" s="30"/>
      <c r="R514" s="30"/>
      <c r="S514" s="30"/>
      <c r="T514" s="30"/>
      <c r="U514" s="30"/>
      <c r="V514" s="30"/>
      <c r="W514" s="33"/>
      <c r="X514" s="33"/>
      <c r="Y514" s="33"/>
      <c r="Z514" s="33"/>
      <c r="AA514" s="33"/>
      <c r="AB514" s="33"/>
      <c r="AC514" s="43" t="s">
        <v>522</v>
      </c>
    </row>
    <row r="515" spans="1:29" s="15" customFormat="1" ht="77.25" customHeight="1">
      <c r="A515" s="42" t="s">
        <v>699</v>
      </c>
      <c r="B515" s="29" t="s">
        <v>11</v>
      </c>
      <c r="C515" s="29" t="s">
        <v>36</v>
      </c>
      <c r="D515" s="29" t="s">
        <v>15</v>
      </c>
      <c r="E515" s="29" t="s">
        <v>38</v>
      </c>
      <c r="F515" s="29" t="s">
        <v>288</v>
      </c>
      <c r="G515" s="30" t="str">
        <f>G313</f>
        <v>2019 г.</v>
      </c>
      <c r="H515" s="30" t="str">
        <f>H313</f>
        <v>2019 г.</v>
      </c>
      <c r="I515" s="30" t="str">
        <f>I313</f>
        <v>4 месяца 2019 г.</v>
      </c>
      <c r="J515" s="30"/>
      <c r="K515" s="30"/>
      <c r="L515" s="30"/>
      <c r="M515" s="30"/>
      <c r="N515" s="30"/>
      <c r="O515" s="30"/>
      <c r="P515" s="30"/>
      <c r="Q515" s="30"/>
      <c r="R515" s="30"/>
      <c r="S515" s="30"/>
      <c r="T515" s="30"/>
      <c r="U515" s="30"/>
      <c r="V515" s="30"/>
      <c r="W515" s="33"/>
      <c r="X515" s="33"/>
      <c r="Y515" s="33"/>
      <c r="Z515" s="33"/>
      <c r="AA515" s="33"/>
      <c r="AB515" s="33"/>
      <c r="AC515" s="43" t="s">
        <v>522</v>
      </c>
    </row>
    <row r="516" spans="1:29" s="15" customFormat="1" ht="77.25" customHeight="1">
      <c r="A516" s="42" t="s">
        <v>702</v>
      </c>
      <c r="B516" s="29" t="s">
        <v>11</v>
      </c>
      <c r="C516" s="29" t="s">
        <v>36</v>
      </c>
      <c r="D516" s="29" t="s">
        <v>15</v>
      </c>
      <c r="E516" s="29" t="s">
        <v>38</v>
      </c>
      <c r="F516" s="29" t="s">
        <v>288</v>
      </c>
      <c r="G516" s="30" t="str">
        <f>G515</f>
        <v>2019 г.</v>
      </c>
      <c r="H516" s="30" t="str">
        <f>H515</f>
        <v>2019 г.</v>
      </c>
      <c r="I516" s="30" t="s">
        <v>701</v>
      </c>
      <c r="J516" s="30"/>
      <c r="K516" s="30"/>
      <c r="L516" s="30"/>
      <c r="M516" s="30"/>
      <c r="N516" s="30"/>
      <c r="O516" s="30"/>
      <c r="P516" s="30"/>
      <c r="Q516" s="30"/>
      <c r="R516" s="30"/>
      <c r="S516" s="30"/>
      <c r="T516" s="30"/>
      <c r="U516" s="30"/>
      <c r="V516" s="30"/>
      <c r="W516" s="33">
        <f>SUM(W332:W515)</f>
        <v>629440.31700000004</v>
      </c>
      <c r="X516" s="33">
        <f>SUM(X332:X515)</f>
        <v>629440.31700000004</v>
      </c>
      <c r="Y516" s="33">
        <f>SUM(Y332:Y515)</f>
        <v>0</v>
      </c>
      <c r="Z516" s="33"/>
      <c r="AA516" s="33"/>
      <c r="AB516" s="45"/>
      <c r="AC516" s="43" t="s">
        <v>522</v>
      </c>
    </row>
    <row r="517" spans="1:29" s="15" customFormat="1" ht="152.25" customHeight="1">
      <c r="A517" s="4" t="s">
        <v>416</v>
      </c>
      <c r="B517" s="4" t="s">
        <v>17</v>
      </c>
      <c r="C517" s="4" t="s">
        <v>18</v>
      </c>
      <c r="D517" s="4" t="s">
        <v>19</v>
      </c>
      <c r="E517" s="4" t="s">
        <v>20</v>
      </c>
      <c r="F517" s="4" t="s">
        <v>51</v>
      </c>
      <c r="G517" s="3">
        <v>2018</v>
      </c>
      <c r="H517" s="3">
        <v>2013</v>
      </c>
      <c r="I517" s="3" t="s">
        <v>299</v>
      </c>
      <c r="J517" s="3"/>
      <c r="K517" s="3"/>
      <c r="L517" s="3"/>
      <c r="M517" s="3"/>
      <c r="N517" s="3"/>
      <c r="O517" s="3"/>
      <c r="P517" s="3"/>
      <c r="Q517" s="3"/>
      <c r="R517" s="3"/>
      <c r="S517" s="3"/>
      <c r="T517" s="3"/>
      <c r="U517" s="3"/>
      <c r="V517" s="3"/>
      <c r="W517" s="3"/>
      <c r="X517" s="3"/>
      <c r="Y517" s="3"/>
      <c r="Z517" s="3"/>
      <c r="AA517" s="3"/>
      <c r="AB517" s="3" t="s">
        <v>42</v>
      </c>
      <c r="AC517" s="4" t="s">
        <v>21</v>
      </c>
    </row>
    <row r="518" spans="1:29" s="15" customFormat="1" ht="70.5" customHeight="1">
      <c r="A518" s="4" t="s">
        <v>50</v>
      </c>
      <c r="B518" s="4" t="s">
        <v>17</v>
      </c>
      <c r="C518" s="4" t="s">
        <v>22</v>
      </c>
      <c r="D518" s="4" t="s">
        <v>23</v>
      </c>
      <c r="E518" s="4" t="s">
        <v>16</v>
      </c>
      <c r="F518" s="4" t="s">
        <v>24</v>
      </c>
      <c r="G518" s="3">
        <v>2022</v>
      </c>
      <c r="H518" s="3">
        <v>2013</v>
      </c>
      <c r="I518" s="3" t="s">
        <v>299</v>
      </c>
      <c r="J518" s="3"/>
      <c r="K518" s="3"/>
      <c r="L518" s="3"/>
      <c r="M518" s="3"/>
      <c r="N518" s="3"/>
      <c r="O518" s="3"/>
      <c r="P518" s="3"/>
      <c r="Q518" s="3"/>
      <c r="R518" s="3"/>
      <c r="S518" s="3"/>
      <c r="T518" s="3"/>
      <c r="U518" s="3"/>
      <c r="V518" s="3"/>
      <c r="W518" s="3"/>
      <c r="X518" s="3"/>
      <c r="Y518" s="3"/>
      <c r="Z518" s="3"/>
      <c r="AA518" s="3"/>
      <c r="AB518" s="3">
        <v>0</v>
      </c>
      <c r="AC518" s="4"/>
    </row>
    <row r="519" spans="1:29" s="15" customFormat="1" ht="138.75" customHeight="1">
      <c r="A519" s="4" t="s">
        <v>53</v>
      </c>
      <c r="B519" s="4" t="s">
        <v>17</v>
      </c>
      <c r="C519" s="4" t="s">
        <v>18</v>
      </c>
      <c r="D519" s="4" t="s">
        <v>23</v>
      </c>
      <c r="E519" s="4" t="s">
        <v>25</v>
      </c>
      <c r="F519" s="4" t="s">
        <v>26</v>
      </c>
      <c r="G519" s="3">
        <v>2022</v>
      </c>
      <c r="H519" s="3">
        <v>2013</v>
      </c>
      <c r="I519" s="3" t="s">
        <v>299</v>
      </c>
      <c r="J519" s="3"/>
      <c r="K519" s="3"/>
      <c r="L519" s="3"/>
      <c r="M519" s="3"/>
      <c r="N519" s="3"/>
      <c r="O519" s="3"/>
      <c r="P519" s="3"/>
      <c r="Q519" s="3"/>
      <c r="R519" s="3"/>
      <c r="S519" s="3"/>
      <c r="T519" s="3"/>
      <c r="U519" s="3"/>
      <c r="V519" s="3"/>
      <c r="W519" s="3"/>
      <c r="X519" s="3"/>
      <c r="Y519" s="3"/>
      <c r="Z519" s="3"/>
      <c r="AA519" s="3"/>
      <c r="AB519" s="3">
        <v>0</v>
      </c>
      <c r="AC519" s="4"/>
    </row>
    <row r="520" spans="1:29" s="15" customFormat="1" ht="81" customHeight="1">
      <c r="A520" s="4" t="s">
        <v>75</v>
      </c>
      <c r="B520" s="4" t="s">
        <v>17</v>
      </c>
      <c r="C520" s="4" t="s">
        <v>18</v>
      </c>
      <c r="D520" s="4" t="s">
        <v>19</v>
      </c>
      <c r="E520" s="4" t="s">
        <v>20</v>
      </c>
      <c r="F520" s="4" t="s">
        <v>27</v>
      </c>
      <c r="G520" s="3">
        <v>2018</v>
      </c>
      <c r="H520" s="3">
        <v>2014</v>
      </c>
      <c r="I520" s="3" t="s">
        <v>298</v>
      </c>
      <c r="J520" s="3"/>
      <c r="K520" s="3"/>
      <c r="L520" s="3"/>
      <c r="M520" s="3"/>
      <c r="N520" s="3"/>
      <c r="O520" s="3"/>
      <c r="P520" s="3"/>
      <c r="Q520" s="3"/>
      <c r="R520" s="3"/>
      <c r="S520" s="3"/>
      <c r="T520" s="3"/>
      <c r="U520" s="3"/>
      <c r="V520" s="3"/>
      <c r="W520" s="3"/>
      <c r="X520" s="3"/>
      <c r="Y520" s="3"/>
      <c r="Z520" s="3"/>
      <c r="AA520" s="3"/>
      <c r="AB520" s="3">
        <v>0</v>
      </c>
      <c r="AC520" s="4" t="s">
        <v>21</v>
      </c>
    </row>
    <row r="521" spans="1:29" s="15" customFormat="1" ht="80.25" customHeight="1">
      <c r="A521" s="4" t="s">
        <v>85</v>
      </c>
      <c r="B521" s="4" t="s">
        <v>17</v>
      </c>
      <c r="C521" s="4" t="s">
        <v>18</v>
      </c>
      <c r="D521" s="4" t="s">
        <v>19</v>
      </c>
      <c r="E521" s="4" t="s">
        <v>20</v>
      </c>
      <c r="F521" s="4" t="s">
        <v>28</v>
      </c>
      <c r="G521" s="3">
        <v>2018</v>
      </c>
      <c r="H521" s="3">
        <v>2014</v>
      </c>
      <c r="I521" s="3" t="s">
        <v>298</v>
      </c>
      <c r="J521" s="3"/>
      <c r="K521" s="3"/>
      <c r="L521" s="3"/>
      <c r="M521" s="3"/>
      <c r="N521" s="3"/>
      <c r="O521" s="3"/>
      <c r="P521" s="3"/>
      <c r="Q521" s="3"/>
      <c r="R521" s="3"/>
      <c r="S521" s="3"/>
      <c r="T521" s="3"/>
      <c r="U521" s="3"/>
      <c r="V521" s="3"/>
      <c r="W521" s="3"/>
      <c r="X521" s="3"/>
      <c r="Y521" s="3"/>
      <c r="Z521" s="3"/>
      <c r="AA521" s="3"/>
      <c r="AB521" s="3">
        <v>0</v>
      </c>
      <c r="AC521" s="4" t="s">
        <v>21</v>
      </c>
    </row>
    <row r="522" spans="1:29" s="15" customFormat="1" ht="78" customHeight="1">
      <c r="A522" s="4" t="s">
        <v>417</v>
      </c>
      <c r="B522" s="4" t="s">
        <v>17</v>
      </c>
      <c r="C522" s="4" t="s">
        <v>18</v>
      </c>
      <c r="D522" s="4" t="s">
        <v>23</v>
      </c>
      <c r="E522" s="4" t="s">
        <v>16</v>
      </c>
      <c r="F522" s="4" t="s">
        <v>29</v>
      </c>
      <c r="G522" s="3">
        <v>2022</v>
      </c>
      <c r="H522" s="3">
        <v>2014</v>
      </c>
      <c r="I522" s="3" t="s">
        <v>296</v>
      </c>
      <c r="J522" s="3"/>
      <c r="K522" s="3"/>
      <c r="L522" s="3"/>
      <c r="M522" s="3"/>
      <c r="N522" s="3"/>
      <c r="O522" s="3"/>
      <c r="P522" s="3"/>
      <c r="Q522" s="3"/>
      <c r="R522" s="3"/>
      <c r="S522" s="3"/>
      <c r="T522" s="3"/>
      <c r="U522" s="3"/>
      <c r="V522" s="3"/>
      <c r="W522" s="3"/>
      <c r="X522" s="3"/>
      <c r="Y522" s="3"/>
      <c r="Z522" s="3"/>
      <c r="AA522" s="3"/>
      <c r="AB522" s="3">
        <v>-72.5</v>
      </c>
      <c r="AC522" s="4"/>
    </row>
    <row r="523" spans="1:29" s="15" customFormat="1" ht="134.25" customHeight="1">
      <c r="A523" s="4" t="s">
        <v>194</v>
      </c>
      <c r="B523" s="4" t="s">
        <v>17</v>
      </c>
      <c r="C523" s="4" t="s">
        <v>18</v>
      </c>
      <c r="D523" s="4" t="s">
        <v>23</v>
      </c>
      <c r="E523" s="4" t="s">
        <v>25</v>
      </c>
      <c r="F523" s="4" t="s">
        <v>717</v>
      </c>
      <c r="G523" s="3">
        <v>2022</v>
      </c>
      <c r="H523" s="3">
        <v>2014</v>
      </c>
      <c r="I523" s="3" t="s">
        <v>296</v>
      </c>
      <c r="J523" s="3"/>
      <c r="K523" s="3"/>
      <c r="L523" s="3"/>
      <c r="M523" s="3"/>
      <c r="N523" s="3"/>
      <c r="O523" s="3"/>
      <c r="P523" s="3"/>
      <c r="Q523" s="3"/>
      <c r="R523" s="3"/>
      <c r="S523" s="3"/>
      <c r="T523" s="3"/>
      <c r="U523" s="3"/>
      <c r="V523" s="3"/>
      <c r="W523" s="3"/>
      <c r="X523" s="3"/>
      <c r="Y523" s="3"/>
      <c r="Z523" s="3"/>
      <c r="AA523" s="3"/>
      <c r="AB523" s="3">
        <v>0</v>
      </c>
      <c r="AC523" s="4" t="s">
        <v>21</v>
      </c>
    </row>
    <row r="524" spans="1:29" s="15" customFormat="1" ht="76.5" customHeight="1">
      <c r="A524" s="4" t="s">
        <v>209</v>
      </c>
      <c r="B524" s="4" t="s">
        <v>17</v>
      </c>
      <c r="C524" s="4" t="s">
        <v>18</v>
      </c>
      <c r="D524" s="4" t="s">
        <v>23</v>
      </c>
      <c r="E524" s="4" t="s">
        <v>16</v>
      </c>
      <c r="F524" s="4" t="s">
        <v>30</v>
      </c>
      <c r="G524" s="3">
        <v>2022</v>
      </c>
      <c r="H524" s="3">
        <v>2014</v>
      </c>
      <c r="I524" s="3" t="s">
        <v>297</v>
      </c>
      <c r="J524" s="3"/>
      <c r="K524" s="3"/>
      <c r="L524" s="3"/>
      <c r="M524" s="3"/>
      <c r="N524" s="3"/>
      <c r="O524" s="3"/>
      <c r="P524" s="3"/>
      <c r="Q524" s="3"/>
      <c r="R524" s="3"/>
      <c r="S524" s="3"/>
      <c r="T524" s="3"/>
      <c r="U524" s="3"/>
      <c r="V524" s="3"/>
      <c r="W524" s="3"/>
      <c r="X524" s="3"/>
      <c r="Y524" s="3"/>
      <c r="Z524" s="3"/>
      <c r="AA524" s="3"/>
      <c r="AB524" s="3"/>
      <c r="AC524" s="4"/>
    </row>
    <row r="525" spans="1:29" s="15" customFormat="1" ht="165.75" customHeight="1">
      <c r="A525" s="4" t="s">
        <v>210</v>
      </c>
      <c r="B525" s="4" t="s">
        <v>17</v>
      </c>
      <c r="C525" s="4" t="s">
        <v>18</v>
      </c>
      <c r="D525" s="4" t="s">
        <v>23</v>
      </c>
      <c r="E525" s="4" t="s">
        <v>25</v>
      </c>
      <c r="F525" s="4" t="s">
        <v>35</v>
      </c>
      <c r="G525" s="3">
        <v>2022</v>
      </c>
      <c r="H525" s="3">
        <v>2014</v>
      </c>
      <c r="I525" s="3" t="s">
        <v>303</v>
      </c>
      <c r="J525" s="3"/>
      <c r="K525" s="3"/>
      <c r="L525" s="3"/>
      <c r="M525" s="3"/>
      <c r="N525" s="3"/>
      <c r="O525" s="3"/>
      <c r="P525" s="3"/>
      <c r="Q525" s="3"/>
      <c r="R525" s="3"/>
      <c r="S525" s="3"/>
      <c r="T525" s="3"/>
      <c r="U525" s="3"/>
      <c r="V525" s="3"/>
      <c r="W525" s="3"/>
      <c r="X525" s="3"/>
      <c r="Y525" s="3"/>
      <c r="Z525" s="3"/>
      <c r="AA525" s="3"/>
      <c r="AB525" s="3"/>
      <c r="AC525" s="4"/>
    </row>
    <row r="526" spans="1:29" s="15" customFormat="1" ht="201" customHeight="1">
      <c r="A526" s="4" t="s">
        <v>211</v>
      </c>
      <c r="B526" s="4" t="s">
        <v>17</v>
      </c>
      <c r="C526" s="4" t="s">
        <v>18</v>
      </c>
      <c r="D526" s="4" t="s">
        <v>19</v>
      </c>
      <c r="E526" s="4"/>
      <c r="F526" s="4" t="s">
        <v>52</v>
      </c>
      <c r="G526" s="3">
        <v>2018</v>
      </c>
      <c r="H526" s="3">
        <v>2015</v>
      </c>
      <c r="I526" s="3" t="s">
        <v>295</v>
      </c>
      <c r="J526" s="3"/>
      <c r="K526" s="3"/>
      <c r="L526" s="3"/>
      <c r="M526" s="3"/>
      <c r="N526" s="3"/>
      <c r="O526" s="3"/>
      <c r="P526" s="3"/>
      <c r="Q526" s="3"/>
      <c r="R526" s="3"/>
      <c r="S526" s="3"/>
      <c r="T526" s="3"/>
      <c r="U526" s="3"/>
      <c r="V526" s="3"/>
      <c r="W526" s="3"/>
      <c r="X526" s="3"/>
      <c r="Y526" s="3"/>
      <c r="Z526" s="3"/>
      <c r="AA526" s="3"/>
      <c r="AB526" s="3"/>
      <c r="AC526" s="4" t="s">
        <v>21</v>
      </c>
    </row>
    <row r="527" spans="1:29" s="15" customFormat="1" ht="81" customHeight="1">
      <c r="A527" s="4" t="s">
        <v>212</v>
      </c>
      <c r="B527" s="4" t="s">
        <v>17</v>
      </c>
      <c r="C527" s="4" t="s">
        <v>18</v>
      </c>
      <c r="D527" s="4" t="s">
        <v>19</v>
      </c>
      <c r="E527" s="4"/>
      <c r="F527" s="4" t="s">
        <v>74</v>
      </c>
      <c r="G527" s="3">
        <v>2018</v>
      </c>
      <c r="H527" s="3">
        <v>2015</v>
      </c>
      <c r="I527" s="3" t="s">
        <v>54</v>
      </c>
      <c r="J527" s="3"/>
      <c r="K527" s="3"/>
      <c r="L527" s="3"/>
      <c r="M527" s="3"/>
      <c r="N527" s="3"/>
      <c r="O527" s="3"/>
      <c r="P527" s="3"/>
      <c r="Q527" s="3"/>
      <c r="R527" s="3"/>
      <c r="S527" s="3"/>
      <c r="T527" s="3"/>
      <c r="U527" s="3"/>
      <c r="V527" s="3"/>
      <c r="W527" s="3"/>
      <c r="X527" s="3"/>
      <c r="Y527" s="3"/>
      <c r="Z527" s="3"/>
      <c r="AA527" s="3"/>
      <c r="AB527" s="3"/>
      <c r="AC527" s="4" t="s">
        <v>21</v>
      </c>
    </row>
    <row r="528" spans="1:29" s="15" customFormat="1" ht="81.75" customHeight="1">
      <c r="A528" s="4" t="s">
        <v>213</v>
      </c>
      <c r="B528" s="4" t="s">
        <v>17</v>
      </c>
      <c r="C528" s="4" t="s">
        <v>18</v>
      </c>
      <c r="D528" s="4" t="s">
        <v>19</v>
      </c>
      <c r="E528" s="4" t="s">
        <v>66</v>
      </c>
      <c r="F528" s="4" t="s">
        <v>74</v>
      </c>
      <c r="G528" s="3">
        <v>2018</v>
      </c>
      <c r="H528" s="3">
        <v>2015</v>
      </c>
      <c r="I528" s="3" t="s">
        <v>76</v>
      </c>
      <c r="J528" s="3" t="s">
        <v>42</v>
      </c>
      <c r="K528" s="3" t="s">
        <v>42</v>
      </c>
      <c r="L528" s="3"/>
      <c r="M528" s="3"/>
      <c r="N528" s="3"/>
      <c r="O528" s="3"/>
      <c r="P528" s="3"/>
      <c r="Q528" s="3"/>
      <c r="R528" s="3"/>
      <c r="S528" s="3"/>
      <c r="T528" s="3"/>
      <c r="U528" s="3"/>
      <c r="V528" s="3"/>
      <c r="W528" s="3"/>
      <c r="X528" s="3"/>
      <c r="Y528" s="3"/>
      <c r="Z528" s="3"/>
      <c r="AA528" s="3"/>
      <c r="AB528" s="3" t="s">
        <v>42</v>
      </c>
      <c r="AC528" s="4" t="s">
        <v>21</v>
      </c>
    </row>
    <row r="529" spans="1:29" s="15" customFormat="1" ht="78.75" customHeight="1">
      <c r="A529" s="4" t="s">
        <v>214</v>
      </c>
      <c r="B529" s="4" t="s">
        <v>17</v>
      </c>
      <c r="C529" s="4" t="s">
        <v>18</v>
      </c>
      <c r="D529" s="4" t="s">
        <v>19</v>
      </c>
      <c r="E529" s="4" t="s">
        <v>66</v>
      </c>
      <c r="F529" s="4" t="s">
        <v>89</v>
      </c>
      <c r="G529" s="3">
        <v>2018</v>
      </c>
      <c r="H529" s="3">
        <v>2016</v>
      </c>
      <c r="I529" s="3" t="s">
        <v>90</v>
      </c>
      <c r="J529" s="3" t="s">
        <v>42</v>
      </c>
      <c r="K529" s="3" t="s">
        <v>42</v>
      </c>
      <c r="L529" s="3"/>
      <c r="M529" s="3"/>
      <c r="N529" s="3"/>
      <c r="O529" s="3"/>
      <c r="P529" s="3"/>
      <c r="Q529" s="3"/>
      <c r="R529" s="3"/>
      <c r="S529" s="3"/>
      <c r="T529" s="3"/>
      <c r="U529" s="3"/>
      <c r="V529" s="3"/>
      <c r="W529" s="3"/>
      <c r="X529" s="3"/>
      <c r="Y529" s="3"/>
      <c r="Z529" s="3"/>
      <c r="AA529" s="3"/>
      <c r="AB529" s="3" t="s">
        <v>42</v>
      </c>
      <c r="AC529" s="4" t="s">
        <v>21</v>
      </c>
    </row>
    <row r="530" spans="1:29" s="15" customFormat="1" ht="78.75" customHeight="1">
      <c r="A530" s="4" t="s">
        <v>215</v>
      </c>
      <c r="B530" s="4" t="s">
        <v>17</v>
      </c>
      <c r="C530" s="4" t="s">
        <v>18</v>
      </c>
      <c r="D530" s="4" t="s">
        <v>19</v>
      </c>
      <c r="E530" s="4" t="s">
        <v>66</v>
      </c>
      <c r="F530" s="4" t="s">
        <v>89</v>
      </c>
      <c r="G530" s="3">
        <v>2018</v>
      </c>
      <c r="H530" s="3">
        <v>2016</v>
      </c>
      <c r="I530" s="3" t="s">
        <v>93</v>
      </c>
      <c r="J530" s="3" t="s">
        <v>42</v>
      </c>
      <c r="K530" s="3" t="s">
        <v>42</v>
      </c>
      <c r="L530" s="3"/>
      <c r="M530" s="3"/>
      <c r="N530" s="3"/>
      <c r="O530" s="3"/>
      <c r="P530" s="3"/>
      <c r="Q530" s="3"/>
      <c r="R530" s="3"/>
      <c r="S530" s="3"/>
      <c r="T530" s="3"/>
      <c r="U530" s="3"/>
      <c r="V530" s="3"/>
      <c r="W530" s="3"/>
      <c r="X530" s="3"/>
      <c r="Y530" s="3"/>
      <c r="Z530" s="3"/>
      <c r="AA530" s="3"/>
      <c r="AB530" s="3" t="s">
        <v>42</v>
      </c>
      <c r="AC530" s="4" t="s">
        <v>21</v>
      </c>
    </row>
    <row r="531" spans="1:29" s="15" customFormat="1" ht="78.75" customHeight="1">
      <c r="A531" s="4" t="s">
        <v>216</v>
      </c>
      <c r="B531" s="4" t="s">
        <v>17</v>
      </c>
      <c r="C531" s="4" t="s">
        <v>18</v>
      </c>
      <c r="D531" s="4" t="s">
        <v>19</v>
      </c>
      <c r="E531" s="4" t="s">
        <v>66</v>
      </c>
      <c r="F531" s="4" t="s">
        <v>89</v>
      </c>
      <c r="G531" s="3">
        <v>2018</v>
      </c>
      <c r="H531" s="3">
        <v>2016</v>
      </c>
      <c r="I531" s="3" t="s">
        <v>126</v>
      </c>
      <c r="J531" s="3" t="s">
        <v>42</v>
      </c>
      <c r="K531" s="3" t="s">
        <v>42</v>
      </c>
      <c r="L531" s="3"/>
      <c r="M531" s="3"/>
      <c r="N531" s="3"/>
      <c r="O531" s="3"/>
      <c r="P531" s="3"/>
      <c r="Q531" s="3"/>
      <c r="R531" s="3"/>
      <c r="S531" s="3"/>
      <c r="T531" s="3"/>
      <c r="U531" s="3"/>
      <c r="V531" s="3"/>
      <c r="W531" s="3"/>
      <c r="X531" s="3"/>
      <c r="Y531" s="3"/>
      <c r="Z531" s="3"/>
      <c r="AA531" s="3"/>
      <c r="AB531" s="3" t="s">
        <v>42</v>
      </c>
      <c r="AC531" s="4" t="s">
        <v>21</v>
      </c>
    </row>
    <row r="532" spans="1:29" s="15" customFormat="1" ht="79.5" customHeight="1">
      <c r="A532" s="4" t="s">
        <v>217</v>
      </c>
      <c r="B532" s="4" t="s">
        <v>17</v>
      </c>
      <c r="C532" s="4" t="s">
        <v>18</v>
      </c>
      <c r="D532" s="4" t="s">
        <v>19</v>
      </c>
      <c r="E532" s="4" t="s">
        <v>66</v>
      </c>
      <c r="F532" s="8" t="s">
        <v>663</v>
      </c>
      <c r="G532" s="3">
        <v>2018</v>
      </c>
      <c r="H532" s="3">
        <v>2016</v>
      </c>
      <c r="I532" s="3" t="s">
        <v>290</v>
      </c>
      <c r="J532" s="3" t="s">
        <v>42</v>
      </c>
      <c r="K532" s="3" t="s">
        <v>42</v>
      </c>
      <c r="L532" s="3"/>
      <c r="M532" s="3"/>
      <c r="N532" s="3"/>
      <c r="O532" s="3"/>
      <c r="P532" s="3"/>
      <c r="Q532" s="3"/>
      <c r="R532" s="3"/>
      <c r="S532" s="3"/>
      <c r="T532" s="3"/>
      <c r="U532" s="3"/>
      <c r="V532" s="3"/>
      <c r="W532" s="3"/>
      <c r="X532" s="3"/>
      <c r="Y532" s="3"/>
      <c r="Z532" s="3"/>
      <c r="AA532" s="3"/>
      <c r="AB532" s="3" t="s">
        <v>42</v>
      </c>
      <c r="AC532" s="4" t="s">
        <v>21</v>
      </c>
    </row>
    <row r="533" spans="1:29" s="15" customFormat="1" ht="81.75" customHeight="1">
      <c r="A533" s="4" t="s">
        <v>218</v>
      </c>
      <c r="B533" s="4" t="s">
        <v>17</v>
      </c>
      <c r="C533" s="4" t="s">
        <v>18</v>
      </c>
      <c r="D533" s="4" t="s">
        <v>19</v>
      </c>
      <c r="E533" s="4" t="s">
        <v>66</v>
      </c>
      <c r="F533" s="8" t="s">
        <v>135</v>
      </c>
      <c r="G533" s="3">
        <v>2018</v>
      </c>
      <c r="H533" s="3">
        <v>2016</v>
      </c>
      <c r="I533" s="3" t="s">
        <v>140</v>
      </c>
      <c r="J533" s="3" t="s">
        <v>42</v>
      </c>
      <c r="K533" s="3" t="s">
        <v>42</v>
      </c>
      <c r="L533" s="3"/>
      <c r="M533" s="3"/>
      <c r="N533" s="3"/>
      <c r="O533" s="3"/>
      <c r="P533" s="3"/>
      <c r="Q533" s="3"/>
      <c r="R533" s="3"/>
      <c r="S533" s="3"/>
      <c r="T533" s="3"/>
      <c r="U533" s="3"/>
      <c r="V533" s="3"/>
      <c r="W533" s="3"/>
      <c r="X533" s="3"/>
      <c r="Y533" s="3"/>
      <c r="Z533" s="3"/>
      <c r="AA533" s="3"/>
      <c r="AB533" s="3" t="s">
        <v>42</v>
      </c>
      <c r="AC533" s="4" t="s">
        <v>21</v>
      </c>
    </row>
    <row r="534" spans="1:29" s="15" customFormat="1" ht="77.25" customHeight="1">
      <c r="A534" s="4" t="s">
        <v>219</v>
      </c>
      <c r="B534" s="4" t="s">
        <v>17</v>
      </c>
      <c r="C534" s="4" t="s">
        <v>18</v>
      </c>
      <c r="D534" s="4" t="s">
        <v>19</v>
      </c>
      <c r="E534" s="4" t="s">
        <v>66</v>
      </c>
      <c r="F534" s="8" t="s">
        <v>135</v>
      </c>
      <c r="G534" s="3">
        <v>2018</v>
      </c>
      <c r="H534" s="3">
        <v>2016</v>
      </c>
      <c r="I534" s="3" t="s">
        <v>146</v>
      </c>
      <c r="J534" s="3" t="s">
        <v>42</v>
      </c>
      <c r="K534" s="3" t="s">
        <v>42</v>
      </c>
      <c r="L534" s="3"/>
      <c r="M534" s="3"/>
      <c r="N534" s="3"/>
      <c r="O534" s="3"/>
      <c r="P534" s="3"/>
      <c r="Q534" s="3"/>
      <c r="R534" s="3"/>
      <c r="S534" s="3"/>
      <c r="T534" s="3"/>
      <c r="U534" s="3"/>
      <c r="V534" s="3"/>
      <c r="W534" s="3"/>
      <c r="X534" s="3"/>
      <c r="Y534" s="3"/>
      <c r="Z534" s="3"/>
      <c r="AA534" s="3"/>
      <c r="AB534" s="3" t="s">
        <v>42</v>
      </c>
      <c r="AC534" s="4" t="s">
        <v>21</v>
      </c>
    </row>
    <row r="535" spans="1:29" s="15" customFormat="1" ht="77.25" customHeight="1">
      <c r="A535" s="4" t="s">
        <v>220</v>
      </c>
      <c r="B535" s="4" t="s">
        <v>17</v>
      </c>
      <c r="C535" s="4" t="s">
        <v>18</v>
      </c>
      <c r="D535" s="4" t="s">
        <v>19</v>
      </c>
      <c r="E535" s="4" t="s">
        <v>66</v>
      </c>
      <c r="F535" s="8" t="s">
        <v>663</v>
      </c>
      <c r="G535" s="3">
        <v>2018</v>
      </c>
      <c r="H535" s="3">
        <v>2016</v>
      </c>
      <c r="I535" s="3" t="s">
        <v>159</v>
      </c>
      <c r="J535" s="3"/>
      <c r="K535" s="3"/>
      <c r="L535" s="3"/>
      <c r="M535" s="3"/>
      <c r="N535" s="3"/>
      <c r="O535" s="3"/>
      <c r="P535" s="3"/>
      <c r="Q535" s="3"/>
      <c r="R535" s="3"/>
      <c r="S535" s="3"/>
      <c r="T535" s="3"/>
      <c r="U535" s="3"/>
      <c r="V535" s="3"/>
      <c r="W535" s="3"/>
      <c r="X535" s="3"/>
      <c r="Y535" s="3"/>
      <c r="Z535" s="3"/>
      <c r="AA535" s="3"/>
      <c r="AB535" s="3"/>
      <c r="AC535" s="4" t="s">
        <v>21</v>
      </c>
    </row>
    <row r="536" spans="1:29" s="15" customFormat="1" ht="81" customHeight="1">
      <c r="A536" s="4" t="s">
        <v>221</v>
      </c>
      <c r="B536" s="4" t="s">
        <v>17</v>
      </c>
      <c r="C536" s="4" t="s">
        <v>18</v>
      </c>
      <c r="D536" s="4" t="s">
        <v>19</v>
      </c>
      <c r="E536" s="4" t="s">
        <v>66</v>
      </c>
      <c r="F536" s="8" t="s">
        <v>171</v>
      </c>
      <c r="G536" s="3">
        <v>2018</v>
      </c>
      <c r="H536" s="3">
        <v>2016</v>
      </c>
      <c r="I536" s="3" t="s">
        <v>291</v>
      </c>
      <c r="J536" s="3"/>
      <c r="K536" s="3"/>
      <c r="L536" s="3"/>
      <c r="M536" s="3"/>
      <c r="N536" s="3"/>
      <c r="O536" s="3"/>
      <c r="P536" s="3"/>
      <c r="Q536" s="3"/>
      <c r="R536" s="3"/>
      <c r="S536" s="3"/>
      <c r="T536" s="3"/>
      <c r="U536" s="3"/>
      <c r="V536" s="3"/>
      <c r="W536" s="3"/>
      <c r="X536" s="3"/>
      <c r="Y536" s="3"/>
      <c r="Z536" s="3"/>
      <c r="AA536" s="3"/>
      <c r="AB536" s="3"/>
      <c r="AC536" s="4" t="s">
        <v>21</v>
      </c>
    </row>
    <row r="537" spans="1:29" s="15" customFormat="1" ht="76.5" customHeight="1">
      <c r="A537" s="4" t="s">
        <v>222</v>
      </c>
      <c r="B537" s="4" t="s">
        <v>17</v>
      </c>
      <c r="C537" s="4" t="s">
        <v>18</v>
      </c>
      <c r="D537" s="4" t="s">
        <v>19</v>
      </c>
      <c r="E537" s="4" t="s">
        <v>66</v>
      </c>
      <c r="F537" s="8" t="s">
        <v>171</v>
      </c>
      <c r="G537" s="3">
        <v>2018</v>
      </c>
      <c r="H537" s="3">
        <v>2018</v>
      </c>
      <c r="I537" s="3" t="s">
        <v>292</v>
      </c>
      <c r="J537" s="3"/>
      <c r="K537" s="3"/>
      <c r="L537" s="3"/>
      <c r="M537" s="3"/>
      <c r="N537" s="3"/>
      <c r="O537" s="3"/>
      <c r="P537" s="3"/>
      <c r="Q537" s="3"/>
      <c r="R537" s="3"/>
      <c r="S537" s="3"/>
      <c r="T537" s="3"/>
      <c r="U537" s="3"/>
      <c r="V537" s="3"/>
      <c r="W537" s="3"/>
      <c r="X537" s="3"/>
      <c r="Y537" s="3"/>
      <c r="Z537" s="3"/>
      <c r="AA537" s="3"/>
      <c r="AB537" s="3"/>
      <c r="AC537" s="4" t="s">
        <v>21</v>
      </c>
    </row>
    <row r="538" spans="1:29" s="15" customFormat="1" ht="78.75" customHeight="1">
      <c r="A538" s="4" t="s">
        <v>223</v>
      </c>
      <c r="B538" s="4" t="s">
        <v>17</v>
      </c>
      <c r="C538" s="4" t="s">
        <v>18</v>
      </c>
      <c r="D538" s="4" t="s">
        <v>19</v>
      </c>
      <c r="E538" s="4" t="s">
        <v>66</v>
      </c>
      <c r="F538" s="8" t="s">
        <v>171</v>
      </c>
      <c r="G538" s="3">
        <v>2018</v>
      </c>
      <c r="H538" s="3">
        <v>2018</v>
      </c>
      <c r="I538" s="3" t="s">
        <v>300</v>
      </c>
      <c r="J538" s="3"/>
      <c r="K538" s="3"/>
      <c r="L538" s="3"/>
      <c r="M538" s="3"/>
      <c r="N538" s="3"/>
      <c r="O538" s="3"/>
      <c r="P538" s="3"/>
      <c r="Q538" s="3"/>
      <c r="R538" s="3"/>
      <c r="S538" s="3"/>
      <c r="T538" s="3"/>
      <c r="U538" s="3"/>
      <c r="V538" s="3"/>
      <c r="W538" s="3"/>
      <c r="X538" s="3"/>
      <c r="Y538" s="3"/>
      <c r="Z538" s="3"/>
      <c r="AA538" s="3"/>
      <c r="AB538" s="3"/>
      <c r="AC538" s="4" t="s">
        <v>21</v>
      </c>
    </row>
    <row r="539" spans="1:29" s="15" customFormat="1" ht="79.5" customHeight="1">
      <c r="A539" s="4" t="s">
        <v>224</v>
      </c>
      <c r="B539" s="4" t="s">
        <v>17</v>
      </c>
      <c r="C539" s="4" t="s">
        <v>18</v>
      </c>
      <c r="D539" s="4" t="s">
        <v>19</v>
      </c>
      <c r="E539" s="4" t="s">
        <v>66</v>
      </c>
      <c r="F539" s="8" t="s">
        <v>171</v>
      </c>
      <c r="G539" s="3">
        <v>2018</v>
      </c>
      <c r="H539" s="3">
        <v>2018</v>
      </c>
      <c r="I539" s="3" t="s">
        <v>294</v>
      </c>
      <c r="J539" s="3"/>
      <c r="K539" s="3"/>
      <c r="L539" s="3"/>
      <c r="M539" s="3"/>
      <c r="N539" s="3"/>
      <c r="O539" s="3"/>
      <c r="P539" s="3"/>
      <c r="Q539" s="3"/>
      <c r="R539" s="3"/>
      <c r="S539" s="3"/>
      <c r="T539" s="3"/>
      <c r="U539" s="3"/>
      <c r="V539" s="3"/>
      <c r="W539" s="3"/>
      <c r="X539" s="3"/>
      <c r="Y539" s="3"/>
      <c r="Z539" s="3"/>
      <c r="AA539" s="3"/>
      <c r="AB539" s="3"/>
      <c r="AC539" s="4" t="s">
        <v>21</v>
      </c>
    </row>
    <row r="540" spans="1:29" s="15" customFormat="1" ht="81" customHeight="1">
      <c r="A540" s="4" t="s">
        <v>225</v>
      </c>
      <c r="B540" s="4" t="s">
        <v>17</v>
      </c>
      <c r="C540" s="4" t="s">
        <v>18</v>
      </c>
      <c r="D540" s="4" t="s">
        <v>19</v>
      </c>
      <c r="E540" s="4" t="s">
        <v>66</v>
      </c>
      <c r="F540" s="8" t="s">
        <v>189</v>
      </c>
      <c r="G540" s="3">
        <v>2018</v>
      </c>
      <c r="H540" s="3">
        <v>2018</v>
      </c>
      <c r="I540" s="3" t="s">
        <v>195</v>
      </c>
      <c r="J540" s="3"/>
      <c r="K540" s="3"/>
      <c r="L540" s="3"/>
      <c r="M540" s="3"/>
      <c r="N540" s="3"/>
      <c r="O540" s="3"/>
      <c r="P540" s="3"/>
      <c r="Q540" s="3"/>
      <c r="R540" s="3"/>
      <c r="S540" s="3"/>
      <c r="T540" s="3"/>
      <c r="U540" s="3"/>
      <c r="V540" s="3"/>
      <c r="W540" s="3"/>
      <c r="X540" s="3"/>
      <c r="Y540" s="3"/>
      <c r="Z540" s="3"/>
      <c r="AA540" s="3"/>
      <c r="AB540" s="3"/>
      <c r="AC540" s="4" t="s">
        <v>21</v>
      </c>
    </row>
    <row r="541" spans="1:29" s="15" customFormat="1" ht="81" customHeight="1">
      <c r="A541" s="4" t="s">
        <v>226</v>
      </c>
      <c r="B541" s="4" t="s">
        <v>17</v>
      </c>
      <c r="C541" s="4" t="s">
        <v>18</v>
      </c>
      <c r="D541" s="4" t="s">
        <v>19</v>
      </c>
      <c r="E541" s="4" t="s">
        <v>66</v>
      </c>
      <c r="F541" s="8" t="s">
        <v>189</v>
      </c>
      <c r="G541" s="3">
        <v>2018</v>
      </c>
      <c r="H541" s="3">
        <v>2018</v>
      </c>
      <c r="I541" s="3" t="s">
        <v>236</v>
      </c>
      <c r="J541" s="3"/>
      <c r="K541" s="3"/>
      <c r="L541" s="3"/>
      <c r="M541" s="3"/>
      <c r="N541" s="3"/>
      <c r="O541" s="3"/>
      <c r="P541" s="3"/>
      <c r="Q541" s="3"/>
      <c r="R541" s="3"/>
      <c r="S541" s="3"/>
      <c r="T541" s="3"/>
      <c r="U541" s="3"/>
      <c r="V541" s="3"/>
      <c r="W541" s="3"/>
      <c r="X541" s="3"/>
      <c r="Y541" s="3"/>
      <c r="Z541" s="3"/>
      <c r="AA541" s="3"/>
      <c r="AB541" s="3"/>
      <c r="AC541" s="4" t="s">
        <v>21</v>
      </c>
    </row>
    <row r="542" spans="1:29" s="15" customFormat="1" ht="279" customHeight="1">
      <c r="A542" s="4" t="s">
        <v>227</v>
      </c>
      <c r="B542" s="4" t="s">
        <v>17</v>
      </c>
      <c r="C542" s="4" t="s">
        <v>18</v>
      </c>
      <c r="D542" s="4" t="s">
        <v>19</v>
      </c>
      <c r="E542" s="4" t="s">
        <v>66</v>
      </c>
      <c r="F542" s="8" t="s">
        <v>189</v>
      </c>
      <c r="G542" s="3">
        <v>2018</v>
      </c>
      <c r="H542" s="3">
        <v>2018</v>
      </c>
      <c r="I542" s="3" t="s">
        <v>254</v>
      </c>
      <c r="J542" s="3"/>
      <c r="K542" s="3"/>
      <c r="L542" s="3"/>
      <c r="M542" s="3"/>
      <c r="N542" s="3"/>
      <c r="O542" s="3"/>
      <c r="P542" s="3"/>
      <c r="Q542" s="3"/>
      <c r="R542" s="3"/>
      <c r="S542" s="3"/>
      <c r="T542" s="3"/>
      <c r="U542" s="3"/>
      <c r="V542" s="3"/>
      <c r="W542" s="3"/>
      <c r="X542" s="3"/>
      <c r="Y542" s="3"/>
      <c r="Z542" s="3"/>
      <c r="AA542" s="3"/>
      <c r="AB542" s="3"/>
      <c r="AC542" s="4" t="s">
        <v>21</v>
      </c>
    </row>
    <row r="543" spans="1:29" s="15" customFormat="1" ht="279" customHeight="1">
      <c r="A543" s="4" t="s">
        <v>228</v>
      </c>
      <c r="B543" s="4" t="s">
        <v>17</v>
      </c>
      <c r="C543" s="4" t="s">
        <v>18</v>
      </c>
      <c r="D543" s="4" t="s">
        <v>19</v>
      </c>
      <c r="E543" s="4" t="s">
        <v>66</v>
      </c>
      <c r="F543" s="8" t="s">
        <v>189</v>
      </c>
      <c r="G543" s="3">
        <v>2018</v>
      </c>
      <c r="H543" s="3">
        <v>2018</v>
      </c>
      <c r="I543" s="3" t="s">
        <v>260</v>
      </c>
      <c r="J543" s="3"/>
      <c r="K543" s="3"/>
      <c r="L543" s="3"/>
      <c r="M543" s="3"/>
      <c r="N543" s="3"/>
      <c r="O543" s="3"/>
      <c r="P543" s="3"/>
      <c r="Q543" s="3"/>
      <c r="R543" s="3"/>
      <c r="S543" s="3"/>
      <c r="T543" s="3"/>
      <c r="U543" s="3"/>
      <c r="V543" s="3"/>
      <c r="W543" s="3"/>
      <c r="X543" s="3"/>
      <c r="Y543" s="3"/>
      <c r="Z543" s="3"/>
      <c r="AA543" s="3"/>
      <c r="AB543" s="3"/>
      <c r="AC543" s="4" t="s">
        <v>21</v>
      </c>
    </row>
    <row r="544" spans="1:29" s="15" customFormat="1" ht="279" customHeight="1">
      <c r="A544" s="4" t="s">
        <v>235</v>
      </c>
      <c r="B544" s="4" t="s">
        <v>17</v>
      </c>
      <c r="C544" s="4" t="s">
        <v>18</v>
      </c>
      <c r="D544" s="4" t="s">
        <v>19</v>
      </c>
      <c r="E544" s="4" t="s">
        <v>66</v>
      </c>
      <c r="F544" s="8" t="s">
        <v>189</v>
      </c>
      <c r="G544" s="3">
        <v>2018</v>
      </c>
      <c r="H544" s="3">
        <v>2018</v>
      </c>
      <c r="I544" s="3" t="s">
        <v>301</v>
      </c>
      <c r="J544" s="3"/>
      <c r="K544" s="3"/>
      <c r="L544" s="3"/>
      <c r="M544" s="3"/>
      <c r="N544" s="3"/>
      <c r="O544" s="3"/>
      <c r="P544" s="3"/>
      <c r="Q544" s="3"/>
      <c r="R544" s="3"/>
      <c r="S544" s="3"/>
      <c r="T544" s="3"/>
      <c r="U544" s="3"/>
      <c r="V544" s="3"/>
      <c r="W544" s="3"/>
      <c r="X544" s="3"/>
      <c r="Y544" s="3"/>
      <c r="Z544" s="3"/>
      <c r="AA544" s="3"/>
      <c r="AB544" s="3"/>
      <c r="AC544" s="4" t="s">
        <v>21</v>
      </c>
    </row>
    <row r="545" spans="1:29" s="15" customFormat="1" ht="279" customHeight="1">
      <c r="A545" s="4" t="s">
        <v>237</v>
      </c>
      <c r="B545" s="4" t="s">
        <v>17</v>
      </c>
      <c r="C545" s="4" t="s">
        <v>18</v>
      </c>
      <c r="D545" s="4" t="s">
        <v>19</v>
      </c>
      <c r="E545" s="4" t="s">
        <v>66</v>
      </c>
      <c r="F545" s="8" t="s">
        <v>274</v>
      </c>
      <c r="G545" s="3">
        <v>2018</v>
      </c>
      <c r="H545" s="3">
        <v>2019</v>
      </c>
      <c r="I545" s="3" t="s">
        <v>269</v>
      </c>
      <c r="J545" s="3"/>
      <c r="K545" s="3"/>
      <c r="L545" s="3"/>
      <c r="M545" s="3"/>
      <c r="N545" s="3"/>
      <c r="O545" s="3"/>
      <c r="P545" s="3"/>
      <c r="Q545" s="3"/>
      <c r="R545" s="3"/>
      <c r="S545" s="3"/>
      <c r="T545" s="3"/>
      <c r="U545" s="3"/>
      <c r="V545" s="3"/>
      <c r="W545" s="3"/>
      <c r="X545" s="3"/>
      <c r="Y545" s="3"/>
      <c r="Z545" s="3"/>
      <c r="AA545" s="3"/>
      <c r="AB545" s="3"/>
      <c r="AC545" s="4" t="s">
        <v>21</v>
      </c>
    </row>
    <row r="546" spans="1:29" s="15" customFormat="1" ht="80.25" hidden="1" customHeight="1">
      <c r="A546" s="4" t="s">
        <v>48</v>
      </c>
      <c r="B546" s="4" t="s">
        <v>31</v>
      </c>
      <c r="C546" s="4" t="s">
        <v>32</v>
      </c>
      <c r="D546" s="4" t="s">
        <v>55</v>
      </c>
      <c r="E546" s="4" t="s">
        <v>56</v>
      </c>
      <c r="F546" s="4" t="s">
        <v>34</v>
      </c>
      <c r="G546" s="3">
        <v>2015</v>
      </c>
      <c r="H546" s="3">
        <v>2015</v>
      </c>
      <c r="I546" s="3">
        <v>2015</v>
      </c>
      <c r="J546" s="3"/>
      <c r="K546" s="3"/>
      <c r="L546" s="3"/>
      <c r="M546" s="3"/>
      <c r="N546" s="3"/>
      <c r="O546" s="3"/>
      <c r="P546" s="3"/>
      <c r="Q546" s="3"/>
      <c r="R546" s="3"/>
      <c r="S546" s="3"/>
      <c r="T546" s="3"/>
      <c r="U546" s="3"/>
      <c r="V546" s="3"/>
      <c r="W546" s="3"/>
      <c r="X546" s="3"/>
      <c r="Y546" s="3"/>
      <c r="Z546" s="3"/>
      <c r="AA546" s="3"/>
      <c r="AB546" s="3">
        <v>-0.46739999999999998</v>
      </c>
      <c r="AC546" s="27" t="s">
        <v>247</v>
      </c>
    </row>
    <row r="547" spans="1:29" s="15" customFormat="1" ht="76.5" hidden="1" customHeight="1">
      <c r="A547" s="4" t="s">
        <v>57</v>
      </c>
      <c r="B547" s="4" t="s">
        <v>31</v>
      </c>
      <c r="C547" s="4" t="s">
        <v>32</v>
      </c>
      <c r="D547" s="4" t="s">
        <v>55</v>
      </c>
      <c r="E547" s="4" t="s">
        <v>58</v>
      </c>
      <c r="F547" s="4" t="s">
        <v>59</v>
      </c>
      <c r="G547" s="3">
        <v>2015</v>
      </c>
      <c r="H547" s="3">
        <v>2015</v>
      </c>
      <c r="I547" s="3">
        <v>2015</v>
      </c>
      <c r="J547" s="3">
        <v>0.85799999999999998</v>
      </c>
      <c r="K547" s="3">
        <v>0.55840000000000001</v>
      </c>
      <c r="L547" s="3"/>
      <c r="M547" s="3"/>
      <c r="N547" s="3"/>
      <c r="O547" s="3"/>
      <c r="P547" s="3"/>
      <c r="Q547" s="3"/>
      <c r="R547" s="3"/>
      <c r="S547" s="3"/>
      <c r="T547" s="3"/>
      <c r="U547" s="3"/>
      <c r="V547" s="3"/>
      <c r="W547" s="3"/>
      <c r="X547" s="3"/>
      <c r="Y547" s="3"/>
      <c r="Z547" s="3"/>
      <c r="AA547" s="3"/>
      <c r="AB547" s="3">
        <v>-0.29959999999999998</v>
      </c>
      <c r="AC547" s="27" t="s">
        <v>248</v>
      </c>
    </row>
    <row r="548" spans="1:29" s="15" customFormat="1" ht="79.5" hidden="1" customHeight="1">
      <c r="A548" s="28" t="s">
        <v>81</v>
      </c>
      <c r="B548" s="4" t="s">
        <v>31</v>
      </c>
      <c r="C548" s="4" t="s">
        <v>82</v>
      </c>
      <c r="D548" s="4" t="s">
        <v>83</v>
      </c>
      <c r="E548" s="4" t="s">
        <v>33</v>
      </c>
      <c r="F548" s="4" t="s">
        <v>34</v>
      </c>
      <c r="G548" s="3">
        <v>2016</v>
      </c>
      <c r="H548" s="3">
        <v>2016</v>
      </c>
      <c r="I548" s="3" t="s">
        <v>90</v>
      </c>
      <c r="J548" s="3"/>
      <c r="K548" s="3"/>
      <c r="L548" s="3"/>
      <c r="M548" s="3"/>
      <c r="N548" s="3"/>
      <c r="O548" s="3"/>
      <c r="P548" s="3"/>
      <c r="Q548" s="3"/>
      <c r="R548" s="3"/>
      <c r="S548" s="3"/>
      <c r="T548" s="3"/>
      <c r="U548" s="3"/>
      <c r="V548" s="3"/>
      <c r="W548" s="3"/>
      <c r="X548" s="3"/>
      <c r="Y548" s="3"/>
      <c r="Z548" s="3"/>
      <c r="AA548" s="3"/>
      <c r="AB548" s="3">
        <v>-0.65820000000000001</v>
      </c>
      <c r="AC548" s="27" t="s">
        <v>249</v>
      </c>
    </row>
    <row r="549" spans="1:29" s="15" customFormat="1" ht="80.25" hidden="1" customHeight="1">
      <c r="A549" s="28" t="s">
        <v>94</v>
      </c>
      <c r="B549" s="4" t="s">
        <v>31</v>
      </c>
      <c r="C549" s="4" t="s">
        <v>82</v>
      </c>
      <c r="D549" s="4" t="s">
        <v>83</v>
      </c>
      <c r="E549" s="4" t="s">
        <v>33</v>
      </c>
      <c r="F549" s="4" t="s">
        <v>34</v>
      </c>
      <c r="G549" s="3">
        <v>2016</v>
      </c>
      <c r="H549" s="3">
        <v>2016</v>
      </c>
      <c r="I549" s="3" t="s">
        <v>93</v>
      </c>
      <c r="J549" s="3"/>
      <c r="K549" s="3"/>
      <c r="L549" s="3"/>
      <c r="M549" s="3"/>
      <c r="N549" s="3"/>
      <c r="O549" s="3"/>
      <c r="P549" s="3"/>
      <c r="Q549" s="3"/>
      <c r="R549" s="3"/>
      <c r="S549" s="3"/>
      <c r="T549" s="3"/>
      <c r="U549" s="3"/>
      <c r="V549" s="3"/>
      <c r="W549" s="3"/>
      <c r="X549" s="3"/>
      <c r="Y549" s="3"/>
      <c r="Z549" s="3"/>
      <c r="AA549" s="3"/>
      <c r="AB549" s="3">
        <v>-0.63319999999999999</v>
      </c>
      <c r="AC549" s="27" t="s">
        <v>250</v>
      </c>
    </row>
    <row r="550" spans="1:29" s="15" customFormat="1" ht="80.25" customHeight="1">
      <c r="A550" s="4" t="s">
        <v>424</v>
      </c>
      <c r="B550" s="4" t="s">
        <v>17</v>
      </c>
      <c r="C550" s="4" t="s">
        <v>18</v>
      </c>
      <c r="D550" s="4" t="s">
        <v>19</v>
      </c>
      <c r="E550" s="4" t="s">
        <v>66</v>
      </c>
      <c r="F550" s="8" t="s">
        <v>274</v>
      </c>
      <c r="G550" s="3">
        <v>2018</v>
      </c>
      <c r="H550" s="3">
        <v>2019</v>
      </c>
      <c r="I550" s="3" t="s">
        <v>420</v>
      </c>
      <c r="J550" s="3"/>
      <c r="K550" s="3"/>
      <c r="L550" s="3"/>
      <c r="M550" s="3"/>
      <c r="N550" s="3"/>
      <c r="O550" s="3"/>
      <c r="P550" s="3"/>
      <c r="Q550" s="3"/>
      <c r="R550" s="3"/>
      <c r="S550" s="3"/>
      <c r="T550" s="3"/>
      <c r="U550" s="3"/>
      <c r="V550" s="3"/>
      <c r="W550" s="3"/>
      <c r="X550" s="3"/>
      <c r="Y550" s="3"/>
      <c r="Z550" s="3"/>
      <c r="AA550" s="3"/>
      <c r="AB550" s="3"/>
      <c r="AC550" s="4" t="s">
        <v>21</v>
      </c>
    </row>
    <row r="551" spans="1:29" s="15" customFormat="1" ht="240">
      <c r="A551" s="4" t="s">
        <v>560</v>
      </c>
      <c r="B551" s="4" t="s">
        <v>17</v>
      </c>
      <c r="C551" s="4" t="s">
        <v>18</v>
      </c>
      <c r="D551" s="4" t="s">
        <v>66</v>
      </c>
      <c r="E551" s="4" t="s">
        <v>66</v>
      </c>
      <c r="F551" s="8" t="s">
        <v>274</v>
      </c>
      <c r="G551" s="3">
        <v>2018</v>
      </c>
      <c r="H551" s="3">
        <v>2019</v>
      </c>
      <c r="I551" s="3" t="s">
        <v>513</v>
      </c>
      <c r="J551" s="3"/>
      <c r="K551" s="3"/>
      <c r="L551" s="3"/>
      <c r="M551" s="3"/>
      <c r="N551" s="3"/>
      <c r="O551" s="3"/>
      <c r="P551" s="3"/>
      <c r="Q551" s="3"/>
      <c r="R551" s="3"/>
      <c r="S551" s="3"/>
      <c r="T551" s="3"/>
      <c r="U551" s="3"/>
      <c r="V551" s="3"/>
      <c r="W551" s="3"/>
      <c r="X551" s="3"/>
      <c r="Y551" s="3"/>
      <c r="Z551" s="3"/>
      <c r="AA551" s="3"/>
      <c r="AB551" s="3"/>
      <c r="AC551" s="4" t="s">
        <v>21</v>
      </c>
    </row>
    <row r="552" spans="1:29" s="15" customFormat="1" ht="75" customHeight="1">
      <c r="A552" s="4" t="s">
        <v>565</v>
      </c>
      <c r="B552" s="4" t="s">
        <v>17</v>
      </c>
      <c r="C552" s="4" t="s">
        <v>18</v>
      </c>
      <c r="D552" s="4" t="s">
        <v>19</v>
      </c>
      <c r="E552" s="4" t="s">
        <v>66</v>
      </c>
      <c r="F552" s="8" t="s">
        <v>274</v>
      </c>
      <c r="G552" s="3">
        <v>2018</v>
      </c>
      <c r="H552" s="3">
        <v>2019</v>
      </c>
      <c r="I552" s="3" t="s">
        <v>563</v>
      </c>
      <c r="J552" s="3"/>
      <c r="K552" s="3"/>
      <c r="L552" s="3"/>
      <c r="M552" s="3"/>
      <c r="N552" s="3"/>
      <c r="O552" s="3"/>
      <c r="P552" s="3"/>
      <c r="Q552" s="3"/>
      <c r="R552" s="3"/>
      <c r="S552" s="3"/>
      <c r="T552" s="3"/>
      <c r="U552" s="3"/>
      <c r="V552" s="3"/>
      <c r="W552" s="3"/>
      <c r="X552" s="3"/>
      <c r="Y552" s="3"/>
      <c r="Z552" s="3"/>
      <c r="AA552" s="3"/>
      <c r="AB552" s="3"/>
      <c r="AC552" s="4" t="s">
        <v>21</v>
      </c>
    </row>
    <row r="553" spans="1:29" s="15" customFormat="1" ht="192" customHeight="1">
      <c r="A553" s="4" t="s">
        <v>662</v>
      </c>
      <c r="B553" s="4" t="s">
        <v>17</v>
      </c>
      <c r="C553" s="4" t="s">
        <v>18</v>
      </c>
      <c r="D553" s="4" t="s">
        <v>19</v>
      </c>
      <c r="E553" s="4" t="s">
        <v>66</v>
      </c>
      <c r="F553" s="8" t="s">
        <v>663</v>
      </c>
      <c r="G553" s="3">
        <v>2018</v>
      </c>
      <c r="H553" s="3">
        <v>2019</v>
      </c>
      <c r="I553" s="3" t="s">
        <v>656</v>
      </c>
      <c r="J553" s="3"/>
      <c r="K553" s="3"/>
      <c r="L553" s="3"/>
      <c r="M553" s="3"/>
      <c r="N553" s="3"/>
      <c r="O553" s="3"/>
      <c r="P553" s="3"/>
      <c r="Q553" s="3"/>
      <c r="R553" s="3"/>
      <c r="S553" s="3"/>
      <c r="T553" s="3"/>
      <c r="U553" s="3"/>
      <c r="V553" s="3"/>
      <c r="W553" s="3"/>
      <c r="X553" s="3"/>
      <c r="Y553" s="3"/>
      <c r="Z553" s="3"/>
      <c r="AA553" s="3"/>
      <c r="AB553" s="3"/>
      <c r="AC553" s="4" t="s">
        <v>21</v>
      </c>
    </row>
    <row r="554" spans="1:29" ht="180">
      <c r="A554" s="4" t="s">
        <v>725</v>
      </c>
      <c r="B554" s="4" t="s">
        <v>17</v>
      </c>
      <c r="C554" s="4" t="s">
        <v>18</v>
      </c>
      <c r="D554" s="4" t="s">
        <v>19</v>
      </c>
      <c r="E554" s="4" t="s">
        <v>66</v>
      </c>
      <c r="F554" s="8" t="s">
        <v>663</v>
      </c>
      <c r="G554" s="3">
        <v>2018</v>
      </c>
      <c r="H554" s="3">
        <v>2019</v>
      </c>
      <c r="I554" s="3" t="s">
        <v>719</v>
      </c>
      <c r="J554" s="3"/>
      <c r="K554" s="3"/>
      <c r="L554" s="3"/>
      <c r="M554" s="3"/>
      <c r="N554" s="3"/>
      <c r="O554" s="3"/>
      <c r="P554" s="3"/>
      <c r="Q554" s="3"/>
      <c r="R554" s="3"/>
      <c r="S554" s="3"/>
      <c r="T554" s="3"/>
      <c r="U554" s="3"/>
      <c r="V554" s="3"/>
      <c r="W554" s="3"/>
      <c r="X554" s="3"/>
      <c r="Y554" s="3"/>
      <c r="Z554" s="3"/>
      <c r="AA554" s="3"/>
      <c r="AB554" s="3"/>
      <c r="AC554" s="4" t="s">
        <v>21</v>
      </c>
    </row>
    <row r="555" spans="1:29" s="15" customFormat="1" ht="180">
      <c r="A555" s="4" t="s">
        <v>767</v>
      </c>
      <c r="B555" s="4" t="s">
        <v>17</v>
      </c>
      <c r="C555" s="4" t="s">
        <v>18</v>
      </c>
      <c r="D555" s="4" t="s">
        <v>19</v>
      </c>
      <c r="E555" s="4" t="s">
        <v>66</v>
      </c>
      <c r="F555" s="8" t="s">
        <v>663</v>
      </c>
      <c r="G555" s="3">
        <v>2018</v>
      </c>
      <c r="H555" s="3">
        <v>2019</v>
      </c>
      <c r="I555" s="3" t="s">
        <v>727</v>
      </c>
      <c r="J555" s="3"/>
      <c r="K555" s="3"/>
      <c r="L555" s="3"/>
      <c r="M555" s="3"/>
      <c r="N555" s="3"/>
      <c r="O555" s="3"/>
      <c r="P555" s="3"/>
      <c r="Q555" s="3"/>
      <c r="R555" s="3"/>
      <c r="S555" s="3"/>
      <c r="T555" s="3"/>
      <c r="U555" s="3"/>
      <c r="V555" s="3"/>
      <c r="W555" s="3"/>
      <c r="X555" s="3"/>
      <c r="Y555" s="3"/>
      <c r="Z555" s="3"/>
      <c r="AA555" s="3"/>
      <c r="AB555" s="3"/>
      <c r="AC555" s="4" t="s">
        <v>21</v>
      </c>
    </row>
    <row r="556" spans="1:29" s="15" customFormat="1" ht="180">
      <c r="A556" s="4" t="s">
        <v>817</v>
      </c>
      <c r="B556" s="4" t="s">
        <v>17</v>
      </c>
      <c r="C556" s="4" t="s">
        <v>18</v>
      </c>
      <c r="D556" s="4" t="s">
        <v>19</v>
      </c>
      <c r="E556" s="4" t="s">
        <v>66</v>
      </c>
      <c r="F556" s="8" t="s">
        <v>663</v>
      </c>
      <c r="G556" s="3">
        <v>2018</v>
      </c>
      <c r="H556" s="3">
        <v>2019</v>
      </c>
      <c r="I556" s="3" t="s">
        <v>814</v>
      </c>
      <c r="J556" s="3"/>
      <c r="K556" s="3"/>
      <c r="L556" s="3"/>
      <c r="M556" s="3"/>
      <c r="N556" s="3"/>
      <c r="O556" s="3"/>
      <c r="P556" s="3"/>
      <c r="Q556" s="3"/>
      <c r="R556" s="3"/>
      <c r="S556" s="3"/>
      <c r="T556" s="3"/>
      <c r="U556" s="3"/>
      <c r="V556" s="3"/>
      <c r="W556" s="3"/>
      <c r="X556" s="3"/>
      <c r="Y556" s="3"/>
      <c r="Z556" s="3"/>
      <c r="AA556" s="3"/>
      <c r="AB556" s="3"/>
      <c r="AC556" s="4" t="s">
        <v>21</v>
      </c>
    </row>
    <row r="557" spans="1:29" s="15" customFormat="1" ht="180">
      <c r="A557" s="4" t="s">
        <v>912</v>
      </c>
      <c r="B557" s="4" t="s">
        <v>17</v>
      </c>
      <c r="C557" s="4" t="s">
        <v>18</v>
      </c>
      <c r="D557" s="4" t="s">
        <v>19</v>
      </c>
      <c r="E557" s="4" t="s">
        <v>66</v>
      </c>
      <c r="F557" s="8" t="s">
        <v>663</v>
      </c>
      <c r="G557" s="3">
        <v>2018</v>
      </c>
      <c r="H557" s="3">
        <v>2019</v>
      </c>
      <c r="I557" s="3" t="s">
        <v>866</v>
      </c>
      <c r="J557" s="3"/>
      <c r="K557" s="3"/>
      <c r="L557" s="3"/>
      <c r="M557" s="3"/>
      <c r="N557" s="3"/>
      <c r="O557" s="3"/>
      <c r="P557" s="3"/>
      <c r="Q557" s="3"/>
      <c r="R557" s="3"/>
      <c r="S557" s="3"/>
      <c r="T557" s="3"/>
      <c r="U557" s="3"/>
      <c r="V557" s="3"/>
      <c r="W557" s="3"/>
      <c r="X557" s="3"/>
      <c r="Y557" s="3"/>
      <c r="Z557" s="3"/>
      <c r="AA557" s="3"/>
      <c r="AB557" s="3"/>
      <c r="AC557" s="4" t="s">
        <v>21</v>
      </c>
    </row>
  </sheetData>
  <pageMargins left="0.39370078740157483" right="0.39370078740157483" top="0.78740157480314965" bottom="0.39370078740157483" header="0.31496062992125984" footer="0.31496062992125984"/>
  <pageSetup paperSize="9" scale="7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январь - сентябрь 2019</vt:lpstr>
      <vt:lpstr>'январь - сентябрь 2019'!_GoBack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kononenkoea</cp:lastModifiedBy>
  <cp:lastPrinted>2017-04-10T12:10:47Z</cp:lastPrinted>
  <dcterms:created xsi:type="dcterms:W3CDTF">2014-10-15T15:06:23Z</dcterms:created>
  <dcterms:modified xsi:type="dcterms:W3CDTF">2019-10-14T13:03:29Z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641033031</vt:i4>
  </property>
  <property fmtid="{D5CDD505-2E9C-101B-9397-08002B2CF9AE}" pid="3" name="_NewReviewCycle">
    <vt:lpwstr/>
  </property>
  <property fmtid="{D5CDD505-2E9C-101B-9397-08002B2CF9AE}" pid="4" name="_EmailSubject">
    <vt:lpwstr/>
  </property>
  <property fmtid="{D5CDD505-2E9C-101B-9397-08002B2CF9AE}" pid="5" name="_AuthorEmail">
    <vt:lpwstr>barabanovamg@cherepovetscity.ru</vt:lpwstr>
  </property>
  <property fmtid="{D5CDD505-2E9C-101B-9397-08002B2CF9AE}" pid="6" name="_AuthorEmailDisplayName">
    <vt:lpwstr>Барабанова Мария Геннадьевна</vt:lpwstr>
  </property>
  <property fmtid="{D5CDD505-2E9C-101B-9397-08002B2CF9AE}" pid="7" name="_PreviousAdHocReviewCycleID">
    <vt:i4>1945539826</vt:i4>
  </property>
</Properties>
</file>