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360" yWindow="825" windowWidth="12390" windowHeight="7680" tabRatio="485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прил. 5" sheetId="1" r:id="rId5"/>
    <sheet name="прил. 7" sheetId="6" r:id="rId6"/>
    <sheet name="прил. 9" sheetId="5" r:id="rId7"/>
  </sheets>
  <definedNames>
    <definedName name="_xlnm._FilterDatabase" localSheetId="2" hidden="1">КЦСР!$A$1:$E$281</definedName>
    <definedName name="_xlnm._FilterDatabase" localSheetId="5" hidden="1">'прил. 7'!$A$17:$R$1333</definedName>
    <definedName name="_xlnm._FilterDatabase" localSheetId="6" hidden="1">'прил. 9'!$A$18:$R$1234</definedName>
    <definedName name="sub_3870" localSheetId="3">КВР!$A$30</definedName>
    <definedName name="_xlnm.Print_Titles" localSheetId="4">'прил. 5'!$20:$20</definedName>
    <definedName name="_xlnm.Print_Titles" localSheetId="5">'прил. 7'!$16:$17</definedName>
    <definedName name="_xlnm.Print_Titles" localSheetId="6">'прил. 9'!$17:$18</definedName>
    <definedName name="Код_КВР">КВР!$A$2:$A$30</definedName>
    <definedName name="Код_КЦСР">КЦСР!$A$2:$A$326</definedName>
    <definedName name="Код_ППП">ППП!$A$2:$A$13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2">КЦСР!$A$1:$B$284</definedName>
    <definedName name="_xlnm.Print_Area" localSheetId="4">'прил. 5'!$A$1:$S$70</definedName>
    <definedName name="_xlnm.Print_Area" localSheetId="5">'прил. 7'!$A$1:$U$1333</definedName>
    <definedName name="_xlnm.Print_Area" localSheetId="6">'прил. 9'!$A$1:$V$1234</definedName>
  </definedNames>
  <calcPr calcId="145621"/>
</workbook>
</file>

<file path=xl/calcChain.xml><?xml version="1.0" encoding="utf-8"?>
<calcChain xmlns="http://schemas.openxmlformats.org/spreadsheetml/2006/main">
  <c r="V1136" i="5" l="1"/>
  <c r="V1135" i="5"/>
  <c r="V1134" i="5"/>
  <c r="V1133" i="5"/>
  <c r="V1132" i="5"/>
  <c r="V1131" i="5"/>
  <c r="V1130" i="5"/>
  <c r="V1037" i="5"/>
  <c r="V1036" i="5"/>
  <c r="V724" i="5"/>
  <c r="V723" i="5"/>
  <c r="V722" i="5"/>
  <c r="V721" i="5"/>
  <c r="V720" i="5"/>
  <c r="V719" i="5"/>
  <c r="V718" i="5"/>
  <c r="V402" i="5"/>
  <c r="O1136" i="5"/>
  <c r="O1037" i="5"/>
  <c r="O721" i="5"/>
  <c r="O402" i="5"/>
  <c r="U809" i="6"/>
  <c r="U808" i="6"/>
  <c r="U553" i="6"/>
  <c r="U552" i="6"/>
  <c r="U551" i="6"/>
  <c r="U550" i="6"/>
  <c r="U549" i="6"/>
  <c r="U548" i="6"/>
  <c r="U228" i="6"/>
  <c r="U227" i="6"/>
  <c r="U226" i="6"/>
  <c r="U225" i="6"/>
  <c r="U224" i="6"/>
  <c r="U223" i="6"/>
  <c r="U222" i="6"/>
  <c r="U221" i="6"/>
  <c r="U220" i="6"/>
  <c r="U219" i="6"/>
  <c r="U218" i="6"/>
  <c r="U951" i="5" l="1"/>
  <c r="U945" i="5"/>
  <c r="N945" i="5"/>
  <c r="N951" i="5"/>
  <c r="M223" i="6"/>
  <c r="N720" i="5"/>
  <c r="O720" i="5" s="1"/>
  <c r="N724" i="5"/>
  <c r="O724" i="5" s="1"/>
  <c r="A721" i="5"/>
  <c r="A227" i="6"/>
  <c r="A222" i="6"/>
  <c r="A220" i="6"/>
  <c r="A724" i="5"/>
  <c r="A719" i="5"/>
  <c r="A723" i="5"/>
  <c r="A219" i="6"/>
  <c r="A722" i="5"/>
  <c r="A225" i="6"/>
  <c r="A228" i="6"/>
  <c r="A718" i="5"/>
  <c r="A720" i="5"/>
  <c r="A223" i="6"/>
  <c r="A218" i="6"/>
  <c r="A224" i="6"/>
  <c r="N723" i="5" l="1"/>
  <c r="O723" i="5" s="1"/>
  <c r="M222" i="6"/>
  <c r="N223" i="6"/>
  <c r="M228" i="6"/>
  <c r="N228" i="6" s="1"/>
  <c r="N719" i="5"/>
  <c r="O719" i="5" s="1"/>
  <c r="M221" i="6" l="1"/>
  <c r="N222" i="6"/>
  <c r="N722" i="5"/>
  <c r="O722" i="5" s="1"/>
  <c r="M227" i="6"/>
  <c r="N227" i="6" s="1"/>
  <c r="N718" i="5"/>
  <c r="O718" i="5" s="1"/>
  <c r="M220" i="6" l="1"/>
  <c r="N221" i="6"/>
  <c r="M226" i="6"/>
  <c r="N226" i="6" s="1"/>
  <c r="M809" i="6"/>
  <c r="A808" i="6"/>
  <c r="A809" i="6"/>
  <c r="M219" i="6" l="1"/>
  <c r="N219" i="6" s="1"/>
  <c r="N220" i="6"/>
  <c r="M808" i="6"/>
  <c r="N808" i="6" s="1"/>
  <c r="N809" i="6"/>
  <c r="M225" i="6"/>
  <c r="N225" i="6" s="1"/>
  <c r="M553" i="6"/>
  <c r="A553" i="6"/>
  <c r="A550" i="6"/>
  <c r="A552" i="6"/>
  <c r="A548" i="6"/>
  <c r="A549" i="6"/>
  <c r="M552" i="6" l="1"/>
  <c r="N552" i="6" s="1"/>
  <c r="N553" i="6"/>
  <c r="M224" i="6"/>
  <c r="N224" i="6" s="1"/>
  <c r="M551" i="6"/>
  <c r="N551" i="6" s="1"/>
  <c r="N1135" i="5"/>
  <c r="O1135" i="5" s="1"/>
  <c r="A1130" i="5"/>
  <c r="A1135" i="5"/>
  <c r="A1136" i="5"/>
  <c r="A1141" i="5"/>
  <c r="A1140" i="5"/>
  <c r="A1142" i="5"/>
  <c r="A1132" i="5"/>
  <c r="A1137" i="5"/>
  <c r="A1139" i="5"/>
  <c r="A1134" i="5"/>
  <c r="A1133" i="5"/>
  <c r="M218" i="6" l="1"/>
  <c r="N218" i="6" s="1"/>
  <c r="M550" i="6"/>
  <c r="N550" i="6" s="1"/>
  <c r="N1134" i="5"/>
  <c r="O1134" i="5" s="1"/>
  <c r="N1161" i="5"/>
  <c r="M549" i="6" l="1"/>
  <c r="N549" i="6" s="1"/>
  <c r="N1133" i="5"/>
  <c r="O1133" i="5" s="1"/>
  <c r="M548" i="6" l="1"/>
  <c r="N548" i="6" s="1"/>
  <c r="N1132" i="5"/>
  <c r="O1132" i="5" s="1"/>
  <c r="N1131" i="5" l="1"/>
  <c r="O1131" i="5" s="1"/>
  <c r="N1130" i="5" l="1"/>
  <c r="O1130" i="5" s="1"/>
  <c r="T663" i="6" l="1"/>
  <c r="U663" i="6" s="1"/>
  <c r="M663" i="6"/>
  <c r="N663" i="6" s="1"/>
  <c r="A659" i="6"/>
  <c r="A662" i="6"/>
  <c r="A660" i="6"/>
  <c r="A663" i="6"/>
  <c r="T662" i="6" l="1"/>
  <c r="M662" i="6"/>
  <c r="N662" i="6" s="1"/>
  <c r="U401" i="5"/>
  <c r="N401" i="5"/>
  <c r="O401" i="5" s="1"/>
  <c r="A401" i="5"/>
  <c r="A400" i="5"/>
  <c r="A402" i="5"/>
  <c r="T661" i="6" l="1"/>
  <c r="U662" i="6"/>
  <c r="U400" i="5"/>
  <c r="V400" i="5" s="1"/>
  <c r="V401" i="5"/>
  <c r="N400" i="5"/>
  <c r="O400" i="5" s="1"/>
  <c r="M661" i="6"/>
  <c r="N661" i="6" s="1"/>
  <c r="N1036" i="5"/>
  <c r="O1036" i="5" s="1"/>
  <c r="A1037" i="5"/>
  <c r="A1036" i="5"/>
  <c r="T660" i="6" l="1"/>
  <c r="U661" i="6"/>
  <c r="M660" i="6"/>
  <c r="N660" i="6" s="1"/>
  <c r="M1332" i="6"/>
  <c r="K69" i="1" s="1"/>
  <c r="M1330" i="6"/>
  <c r="M1329" i="6" s="1"/>
  <c r="M1328" i="6" s="1"/>
  <c r="M1327" i="6" s="1"/>
  <c r="M1326" i="6"/>
  <c r="M1325" i="6" s="1"/>
  <c r="M1324" i="6"/>
  <c r="M1323" i="6" s="1"/>
  <c r="M1319" i="6"/>
  <c r="M1318" i="6" s="1"/>
  <c r="M1317" i="6" s="1"/>
  <c r="M1316" i="6" s="1"/>
  <c r="M1315" i="6" s="1"/>
  <c r="M1313" i="6"/>
  <c r="M1312" i="6" s="1"/>
  <c r="M1311" i="6" s="1"/>
  <c r="M1310" i="6" s="1"/>
  <c r="M1309" i="6" s="1"/>
  <c r="M1308" i="6" s="1"/>
  <c r="M1307" i="6"/>
  <c r="M1306" i="6" s="1"/>
  <c r="M1305" i="6" s="1"/>
  <c r="M1304" i="6" s="1"/>
  <c r="M1303" i="6" s="1"/>
  <c r="M1302" i="6"/>
  <c r="M1301" i="6" s="1"/>
  <c r="M1300" i="6" s="1"/>
  <c r="M1299" i="6" s="1"/>
  <c r="M1298" i="6"/>
  <c r="M1297" i="6" s="1"/>
  <c r="M1296" i="6" s="1"/>
  <c r="M1295" i="6" s="1"/>
  <c r="M1292" i="6"/>
  <c r="M1291" i="6" s="1"/>
  <c r="M1290" i="6" s="1"/>
  <c r="M1289" i="6" s="1"/>
  <c r="M1288" i="6"/>
  <c r="M1287" i="6" s="1"/>
  <c r="M1286" i="6"/>
  <c r="M1285" i="6" s="1"/>
  <c r="M1280" i="6"/>
  <c r="M1279" i="6" s="1"/>
  <c r="M1278" i="6" s="1"/>
  <c r="M1277" i="6" s="1"/>
  <c r="M1276" i="6"/>
  <c r="M1275" i="6" s="1"/>
  <c r="M1274" i="6"/>
  <c r="M1273" i="6" s="1"/>
  <c r="M1272" i="6"/>
  <c r="M1271" i="6" s="1"/>
  <c r="M1265" i="6"/>
  <c r="M1264" i="6" s="1"/>
  <c r="M1263" i="6" s="1"/>
  <c r="M1262" i="6" s="1"/>
  <c r="M1261" i="6" s="1"/>
  <c r="M1260" i="6"/>
  <c r="M1259" i="6" s="1"/>
  <c r="M1258" i="6" s="1"/>
  <c r="M1257" i="6" s="1"/>
  <c r="M1256" i="6" s="1"/>
  <c r="M1255" i="6"/>
  <c r="M1254" i="6" s="1"/>
  <c r="M1253" i="6" s="1"/>
  <c r="M1252" i="6" s="1"/>
  <c r="M1251" i="6" s="1"/>
  <c r="M1250" i="6"/>
  <c r="M1249" i="6" s="1"/>
  <c r="M1248" i="6"/>
  <c r="M1247" i="6" s="1"/>
  <c r="M1243" i="6"/>
  <c r="M1242" i="6" s="1"/>
  <c r="M1241" i="6" s="1"/>
  <c r="M1240" i="6" s="1"/>
  <c r="M1239" i="6" s="1"/>
  <c r="M1238" i="6"/>
  <c r="M1237" i="6" s="1"/>
  <c r="M1236" i="6" s="1"/>
  <c r="M1235" i="6" s="1"/>
  <c r="M1234" i="6"/>
  <c r="M1233" i="6" s="1"/>
  <c r="M1232" i="6"/>
  <c r="M1231" i="6" s="1"/>
  <c r="M1229" i="6"/>
  <c r="M1228" i="6" s="1"/>
  <c r="M1227" i="6"/>
  <c r="M1226" i="6" s="1"/>
  <c r="M1221" i="6"/>
  <c r="M1220" i="6" s="1"/>
  <c r="M1219" i="6" s="1"/>
  <c r="M1218" i="6" s="1"/>
  <c r="M1217" i="6" s="1"/>
  <c r="M1216" i="6" s="1"/>
  <c r="M1213" i="6"/>
  <c r="M1212" i="6" s="1"/>
  <c r="M1211" i="6" s="1"/>
  <c r="M1210" i="6" s="1"/>
  <c r="M1209" i="6" s="1"/>
  <c r="M1208" i="6" s="1"/>
  <c r="M1207" i="6"/>
  <c r="M1206" i="6" s="1"/>
  <c r="M1205" i="6" s="1"/>
  <c r="M1204" i="6" s="1"/>
  <c r="M1203" i="6" s="1"/>
  <c r="M1202" i="6"/>
  <c r="M1201" i="6" s="1"/>
  <c r="M1200" i="6" s="1"/>
  <c r="M1199" i="6" s="1"/>
  <c r="M1198" i="6"/>
  <c r="M1197" i="6" s="1"/>
  <c r="M1196" i="6" s="1"/>
  <c r="M1195" i="6" s="1"/>
  <c r="M1194" i="6"/>
  <c r="M1193" i="6" s="1"/>
  <c r="M1192" i="6" s="1"/>
  <c r="M1191" i="6" s="1"/>
  <c r="M1190" i="6"/>
  <c r="M1189" i="6" s="1"/>
  <c r="M1188" i="6"/>
  <c r="M1187" i="6" s="1"/>
  <c r="M1186" i="6"/>
  <c r="M1185" i="6" s="1"/>
  <c r="M1182" i="6"/>
  <c r="M1181" i="6" s="1"/>
  <c r="M1180" i="6" s="1"/>
  <c r="M1179" i="6" s="1"/>
  <c r="M1177" i="6"/>
  <c r="M1176" i="6" s="1"/>
  <c r="M1175" i="6" s="1"/>
  <c r="M1174" i="6" s="1"/>
  <c r="M1173" i="6" s="1"/>
  <c r="M1170" i="6"/>
  <c r="M1169" i="6" s="1"/>
  <c r="M1168" i="6" s="1"/>
  <c r="M1167" i="6" s="1"/>
  <c r="M1166" i="6" s="1"/>
  <c r="M1165" i="6"/>
  <c r="M1164" i="6" s="1"/>
  <c r="M1163" i="6"/>
  <c r="M1162" i="6" s="1"/>
  <c r="M1161" i="6"/>
  <c r="M1160" i="6" s="1"/>
  <c r="M1157" i="6"/>
  <c r="M1156" i="6" s="1"/>
  <c r="M1155" i="6" s="1"/>
  <c r="M1154" i="6" s="1"/>
  <c r="M1152" i="6"/>
  <c r="M1151" i="6" s="1"/>
  <c r="M1150" i="6" s="1"/>
  <c r="M1149" i="6" s="1"/>
  <c r="M1148" i="6" s="1"/>
  <c r="M1147" i="6"/>
  <c r="M1146" i="6" s="1"/>
  <c r="M1145" i="6" s="1"/>
  <c r="M1144" i="6" s="1"/>
  <c r="M1143" i="6" s="1"/>
  <c r="M1141" i="6"/>
  <c r="M1140" i="6" s="1"/>
  <c r="M1139" i="6" s="1"/>
  <c r="M1138" i="6" s="1"/>
  <c r="M1137" i="6" s="1"/>
  <c r="M1136" i="6"/>
  <c r="M1135" i="6" s="1"/>
  <c r="M1134" i="6" s="1"/>
  <c r="M1133" i="6" s="1"/>
  <c r="M1132" i="6"/>
  <c r="M1131" i="6" s="1"/>
  <c r="M1130" i="6" s="1"/>
  <c r="M1129" i="6" s="1"/>
  <c r="M1126" i="6"/>
  <c r="M1125" i="6" s="1"/>
  <c r="M1124" i="6" s="1"/>
  <c r="M1123" i="6" s="1"/>
  <c r="M1122" i="6" s="1"/>
  <c r="M1120" i="6"/>
  <c r="M1119" i="6" s="1"/>
  <c r="M1118" i="6" s="1"/>
  <c r="M1117" i="6" s="1"/>
  <c r="M1116" i="6" s="1"/>
  <c r="M1115" i="6" s="1"/>
  <c r="M1114" i="6"/>
  <c r="M1113" i="6" s="1"/>
  <c r="M1112" i="6" s="1"/>
  <c r="M1111" i="6" s="1"/>
  <c r="M1110" i="6"/>
  <c r="M1109" i="6" s="1"/>
  <c r="M1108" i="6" s="1"/>
  <c r="M1107" i="6" s="1"/>
  <c r="M1105" i="6"/>
  <c r="M1104" i="6" s="1"/>
  <c r="M1103" i="6" s="1"/>
  <c r="M1102" i="6" s="1"/>
  <c r="M1101" i="6"/>
  <c r="M1100" i="6" s="1"/>
  <c r="M1099" i="6" s="1"/>
  <c r="M1098" i="6" s="1"/>
  <c r="M1095" i="6"/>
  <c r="M1094" i="6" s="1"/>
  <c r="M1093" i="6" s="1"/>
  <c r="M1092" i="6" s="1"/>
  <c r="M1091" i="6"/>
  <c r="M1090" i="6" s="1"/>
  <c r="M1089" i="6"/>
  <c r="M1088" i="6" s="1"/>
  <c r="M1087" i="6"/>
  <c r="M1086" i="6" s="1"/>
  <c r="M1082" i="6"/>
  <c r="M1081" i="6" s="1"/>
  <c r="M1080" i="6" s="1"/>
  <c r="M1079" i="6" s="1"/>
  <c r="M1078" i="6" s="1"/>
  <c r="M1075" i="6"/>
  <c r="M1074" i="6" s="1"/>
  <c r="M1073" i="6" s="1"/>
  <c r="M1072" i="6" s="1"/>
  <c r="M1071" i="6" s="1"/>
  <c r="M1070" i="6"/>
  <c r="M1069" i="6" s="1"/>
  <c r="M1068" i="6" s="1"/>
  <c r="M1067" i="6" s="1"/>
  <c r="M1066" i="6" s="1"/>
  <c r="M1064" i="6"/>
  <c r="M1063" i="6" s="1"/>
  <c r="M1062" i="6" s="1"/>
  <c r="M1061" i="6" s="1"/>
  <c r="M1060" i="6" s="1"/>
  <c r="M1058" i="6"/>
  <c r="M1057" i="6" s="1"/>
  <c r="M1056" i="6" s="1"/>
  <c r="M1055" i="6" s="1"/>
  <c r="M1054" i="6"/>
  <c r="M1053" i="6" s="1"/>
  <c r="M1052" i="6"/>
  <c r="M1051" i="6" s="1"/>
  <c r="M1047" i="6"/>
  <c r="M1046" i="6" s="1"/>
  <c r="M1045" i="6" s="1"/>
  <c r="M1044" i="6" s="1"/>
  <c r="M1043" i="6" s="1"/>
  <c r="M1041" i="6"/>
  <c r="M1040" i="6" s="1"/>
  <c r="M1039" i="6" s="1"/>
  <c r="M1038" i="6" s="1"/>
  <c r="M1037" i="6" s="1"/>
  <c r="M1036" i="6"/>
  <c r="M1035" i="6" s="1"/>
  <c r="M1034" i="6" s="1"/>
  <c r="M1033" i="6"/>
  <c r="M1032" i="6" s="1"/>
  <c r="M1031" i="6" s="1"/>
  <c r="M1029" i="6"/>
  <c r="M1028" i="6" s="1"/>
  <c r="M1027" i="6" s="1"/>
  <c r="M1026" i="6" s="1"/>
  <c r="M1025" i="6" s="1"/>
  <c r="M1024" i="6"/>
  <c r="M1023" i="6" s="1"/>
  <c r="M1022" i="6" s="1"/>
  <c r="M1021" i="6" s="1"/>
  <c r="M1020" i="6"/>
  <c r="M1019" i="6" s="1"/>
  <c r="M1018" i="6" s="1"/>
  <c r="M1017" i="6" s="1"/>
  <c r="M1015" i="6"/>
  <c r="M1014" i="6" s="1"/>
  <c r="M1013" i="6" s="1"/>
  <c r="M1012" i="6"/>
  <c r="M1011" i="6" s="1"/>
  <c r="M1010" i="6" s="1"/>
  <c r="M1007" i="6"/>
  <c r="M1006" i="6" s="1"/>
  <c r="M1005" i="6" s="1"/>
  <c r="M1004" i="6" s="1"/>
  <c r="M1003" i="6"/>
  <c r="M1002" i="6" s="1"/>
  <c r="M1001" i="6" s="1"/>
  <c r="M1000" i="6" s="1"/>
  <c r="M998" i="6"/>
  <c r="M997" i="6" s="1"/>
  <c r="M996" i="6" s="1"/>
  <c r="M995" i="6" s="1"/>
  <c r="M994" i="6"/>
  <c r="M993" i="6" s="1"/>
  <c r="M992" i="6" s="1"/>
  <c r="M991" i="6"/>
  <c r="M990" i="6" s="1"/>
  <c r="M989" i="6" s="1"/>
  <c r="M988" i="6"/>
  <c r="M987" i="6"/>
  <c r="M983" i="6"/>
  <c r="M982" i="6" s="1"/>
  <c r="M981" i="6" s="1"/>
  <c r="M980" i="6" s="1"/>
  <c r="M977" i="6"/>
  <c r="M976" i="6" s="1"/>
  <c r="M975" i="6" s="1"/>
  <c r="M974" i="6" s="1"/>
  <c r="M973" i="6"/>
  <c r="M972" i="6" s="1"/>
  <c r="M971" i="6" s="1"/>
  <c r="M970" i="6" s="1"/>
  <c r="M968" i="6"/>
  <c r="M967" i="6" s="1"/>
  <c r="M966" i="6" s="1"/>
  <c r="M965" i="6" s="1"/>
  <c r="M964" i="6"/>
  <c r="M963" i="6" s="1"/>
  <c r="M962" i="6"/>
  <c r="M961" i="6" s="1"/>
  <c r="M960" i="6"/>
  <c r="M959" i="6" s="1"/>
  <c r="M954" i="6"/>
  <c r="M953" i="6" s="1"/>
  <c r="M952" i="6" s="1"/>
  <c r="M951" i="6" s="1"/>
  <c r="M950" i="6"/>
  <c r="M949" i="6" s="1"/>
  <c r="M948" i="6"/>
  <c r="M947" i="6" s="1"/>
  <c r="M946" i="6"/>
  <c r="M945" i="6" s="1"/>
  <c r="M941" i="6"/>
  <c r="M940" i="6" s="1"/>
  <c r="M939" i="6" s="1"/>
  <c r="M938" i="6" s="1"/>
  <c r="M937" i="6" s="1"/>
  <c r="M936" i="6"/>
  <c r="M935" i="6" s="1"/>
  <c r="M934" i="6" s="1"/>
  <c r="M933" i="6" s="1"/>
  <c r="M932" i="6" s="1"/>
  <c r="M931" i="6"/>
  <c r="M930" i="6" s="1"/>
  <c r="M929" i="6" s="1"/>
  <c r="M928" i="6" s="1"/>
  <c r="M927" i="6"/>
  <c r="M926" i="6" s="1"/>
  <c r="M925" i="6" s="1"/>
  <c r="M924" i="6"/>
  <c r="M920" i="6"/>
  <c r="M919" i="6" s="1"/>
  <c r="M918" i="6" s="1"/>
  <c r="M917" i="6" s="1"/>
  <c r="M916" i="6"/>
  <c r="M915" i="6" s="1"/>
  <c r="M914" i="6" s="1"/>
  <c r="M913" i="6" s="1"/>
  <c r="M912" i="6"/>
  <c r="M906" i="6"/>
  <c r="M905" i="6" s="1"/>
  <c r="M904" i="6" s="1"/>
  <c r="M903" i="6" s="1"/>
  <c r="M902" i="6" s="1"/>
  <c r="M901" i="6"/>
  <c r="M900" i="6" s="1"/>
  <c r="M899" i="6" s="1"/>
  <c r="M898" i="6" s="1"/>
  <c r="M897" i="6" s="1"/>
  <c r="M895" i="6"/>
  <c r="M894" i="6" s="1"/>
  <c r="M893" i="6" s="1"/>
  <c r="M892" i="6" s="1"/>
  <c r="M891" i="6" s="1"/>
  <c r="M890" i="6"/>
  <c r="M889" i="6" s="1"/>
  <c r="M888" i="6" s="1"/>
  <c r="M887" i="6" s="1"/>
  <c r="M886" i="6" s="1"/>
  <c r="M885" i="6"/>
  <c r="M884" i="6" s="1"/>
  <c r="M883" i="6" s="1"/>
  <c r="M882" i="6" s="1"/>
  <c r="M881" i="6" s="1"/>
  <c r="M880" i="6"/>
  <c r="M879" i="6" s="1"/>
  <c r="M878" i="6" s="1"/>
  <c r="M877" i="6" s="1"/>
  <c r="M876" i="6" s="1"/>
  <c r="M875" i="6"/>
  <c r="M874" i="6" s="1"/>
  <c r="M873" i="6" s="1"/>
  <c r="M872" i="6" s="1"/>
  <c r="M871" i="6" s="1"/>
  <c r="M870" i="6"/>
  <c r="M869" i="6" s="1"/>
  <c r="M868" i="6" s="1"/>
  <c r="M867" i="6" s="1"/>
  <c r="M866" i="6" s="1"/>
  <c r="M865" i="6"/>
  <c r="M864" i="6" s="1"/>
  <c r="M863" i="6" s="1"/>
  <c r="M862" i="6" s="1"/>
  <c r="M861" i="6" s="1"/>
  <c r="M860" i="6"/>
  <c r="M859" i="6" s="1"/>
  <c r="M858" i="6" s="1"/>
  <c r="M857" i="6" s="1"/>
  <c r="M856" i="6" s="1"/>
  <c r="M855" i="6"/>
  <c r="M854" i="6" s="1"/>
  <c r="M853" i="6" s="1"/>
  <c r="M852" i="6"/>
  <c r="M851" i="6" s="1"/>
  <c r="M850" i="6" s="1"/>
  <c r="M848" i="6"/>
  <c r="M847" i="6" s="1"/>
  <c r="M846" i="6" s="1"/>
  <c r="M845" i="6"/>
  <c r="M844" i="6" s="1"/>
  <c r="M843" i="6" s="1"/>
  <c r="M841" i="6"/>
  <c r="M840" i="6" s="1"/>
  <c r="M839" i="6" s="1"/>
  <c r="M838" i="6" s="1"/>
  <c r="M837" i="6"/>
  <c r="M836" i="6" s="1"/>
  <c r="M835" i="6" s="1"/>
  <c r="M834" i="6" s="1"/>
  <c r="M830" i="6"/>
  <c r="M829" i="6" s="1"/>
  <c r="M828" i="6"/>
  <c r="M827" i="6" s="1"/>
  <c r="M822" i="6"/>
  <c r="M821" i="6" s="1"/>
  <c r="M820" i="6" s="1"/>
  <c r="M819" i="6" s="1"/>
  <c r="M818" i="6" s="1"/>
  <c r="M817" i="6"/>
  <c r="M816" i="6"/>
  <c r="M814" i="6"/>
  <c r="M813" i="6" s="1"/>
  <c r="M803" i="6"/>
  <c r="M802" i="6" s="1"/>
  <c r="M801" i="6" s="1"/>
  <c r="M800" i="6" s="1"/>
  <c r="M799" i="6"/>
  <c r="M798" i="6" s="1"/>
  <c r="M797" i="6" s="1"/>
  <c r="M796" i="6"/>
  <c r="M795" i="6" s="1"/>
  <c r="M794" i="6" s="1"/>
  <c r="M792" i="6"/>
  <c r="M791" i="6" s="1"/>
  <c r="M786" i="6"/>
  <c r="M785" i="6" s="1"/>
  <c r="M784" i="6" s="1"/>
  <c r="M783" i="6" s="1"/>
  <c r="M782" i="6" s="1"/>
  <c r="M781" i="6"/>
  <c r="M780" i="6" s="1"/>
  <c r="M779" i="6" s="1"/>
  <c r="M778" i="6" s="1"/>
  <c r="M777" i="6" s="1"/>
  <c r="M776" i="6"/>
  <c r="M775" i="6" s="1"/>
  <c r="M774" i="6" s="1"/>
  <c r="M773" i="6" s="1"/>
  <c r="M772" i="6" s="1"/>
  <c r="M771" i="6"/>
  <c r="M770" i="6" s="1"/>
  <c r="M769" i="6" s="1"/>
  <c r="M768" i="6" s="1"/>
  <c r="M767" i="6" s="1"/>
  <c r="M765" i="6"/>
  <c r="M764" i="6" s="1"/>
  <c r="M763" i="6" s="1"/>
  <c r="M762" i="6" s="1"/>
  <c r="M761" i="6" s="1"/>
  <c r="M760" i="6" s="1"/>
  <c r="M759" i="6"/>
  <c r="M758" i="6" s="1"/>
  <c r="M757" i="6" s="1"/>
  <c r="M756" i="6" s="1"/>
  <c r="M755" i="6" s="1"/>
  <c r="M754" i="6"/>
  <c r="M753" i="6" s="1"/>
  <c r="M752" i="6" s="1"/>
  <c r="M751" i="6" s="1"/>
  <c r="M750" i="6" s="1"/>
  <c r="M749" i="6" s="1"/>
  <c r="M748" i="6"/>
  <c r="M747" i="6" s="1"/>
  <c r="M746" i="6" s="1"/>
  <c r="M745" i="6" s="1"/>
  <c r="M744" i="6" s="1"/>
  <c r="M743" i="6" s="1"/>
  <c r="M742" i="6"/>
  <c r="M741" i="6" s="1"/>
  <c r="M740" i="6" s="1"/>
  <c r="M739" i="6" s="1"/>
  <c r="M738" i="6"/>
  <c r="M737" i="6" s="1"/>
  <c r="M736" i="6" s="1"/>
  <c r="M735" i="6" s="1"/>
  <c r="M733" i="6"/>
  <c r="M732" i="6" s="1"/>
  <c r="M731" i="6" s="1"/>
  <c r="M730" i="6" s="1"/>
  <c r="M729" i="6" s="1"/>
  <c r="M728" i="6"/>
  <c r="M727" i="6" s="1"/>
  <c r="M726" i="6" s="1"/>
  <c r="M725" i="6" s="1"/>
  <c r="M724" i="6" s="1"/>
  <c r="M723" i="6"/>
  <c r="M722" i="6" s="1"/>
  <c r="M721" i="6"/>
  <c r="M720" i="6" s="1"/>
  <c r="M719" i="6"/>
  <c r="M718" i="6" s="1"/>
  <c r="M713" i="6"/>
  <c r="M712" i="6" s="1"/>
  <c r="M711" i="6"/>
  <c r="M710" i="6" s="1"/>
  <c r="M705" i="6"/>
  <c r="M704" i="6" s="1"/>
  <c r="M703" i="6"/>
  <c r="M702" i="6" s="1"/>
  <c r="M696" i="6"/>
  <c r="M695" i="6" s="1"/>
  <c r="M694" i="6"/>
  <c r="M693" i="6" s="1"/>
  <c r="M688" i="6"/>
  <c r="M687" i="6" s="1"/>
  <c r="M686" i="6" s="1"/>
  <c r="M685" i="6" s="1"/>
  <c r="M684" i="6" s="1"/>
  <c r="M682" i="6"/>
  <c r="M681" i="6" s="1"/>
  <c r="M680" i="6" s="1"/>
  <c r="M679" i="6" s="1"/>
  <c r="M678" i="6" s="1"/>
  <c r="M677" i="6" s="1"/>
  <c r="M676" i="6"/>
  <c r="M675" i="6" s="1"/>
  <c r="M674" i="6" s="1"/>
  <c r="M673" i="6" s="1"/>
  <c r="M672" i="6" s="1"/>
  <c r="M669" i="6"/>
  <c r="M668" i="6" s="1"/>
  <c r="M667" i="6" s="1"/>
  <c r="M666" i="6" s="1"/>
  <c r="M665" i="6" s="1"/>
  <c r="M664" i="6" s="1"/>
  <c r="M658" i="6"/>
  <c r="M657" i="6" s="1"/>
  <c r="M656" i="6" s="1"/>
  <c r="M655" i="6" s="1"/>
  <c r="M654" i="6" s="1"/>
  <c r="M653" i="6"/>
  <c r="M652" i="6" s="1"/>
  <c r="M651" i="6" s="1"/>
  <c r="M650" i="6" s="1"/>
  <c r="M649" i="6" s="1"/>
  <c r="M646" i="6"/>
  <c r="M645" i="6" s="1"/>
  <c r="M644" i="6" s="1"/>
  <c r="M643" i="6" s="1"/>
  <c r="M642" i="6" s="1"/>
  <c r="M641" i="6"/>
  <c r="M640" i="6" s="1"/>
  <c r="M639" i="6" s="1"/>
  <c r="M638" i="6" s="1"/>
  <c r="M637" i="6" s="1"/>
  <c r="M636" i="6"/>
  <c r="M635" i="6" s="1"/>
  <c r="M634" i="6" s="1"/>
  <c r="M633" i="6" s="1"/>
  <c r="M632" i="6" s="1"/>
  <c r="M629" i="6"/>
  <c r="M628" i="6" s="1"/>
  <c r="M627" i="6" s="1"/>
  <c r="M626" i="6" s="1"/>
  <c r="M625" i="6" s="1"/>
  <c r="M624" i="6"/>
  <c r="M623" i="6" s="1"/>
  <c r="M622" i="6"/>
  <c r="M621" i="6" s="1"/>
  <c r="M620" i="6"/>
  <c r="M619" i="6" s="1"/>
  <c r="M614" i="6"/>
  <c r="M613" i="6" s="1"/>
  <c r="M612" i="6" s="1"/>
  <c r="M611" i="6" s="1"/>
  <c r="M610" i="6" s="1"/>
  <c r="M609" i="6"/>
  <c r="M608" i="6" s="1"/>
  <c r="M607" i="6"/>
  <c r="M606" i="6" s="1"/>
  <c r="M602" i="6"/>
  <c r="M601" i="6" s="1"/>
  <c r="M600" i="6" s="1"/>
  <c r="M599" i="6" s="1"/>
  <c r="M598" i="6" s="1"/>
  <c r="M597" i="6" s="1"/>
  <c r="M596" i="6" s="1"/>
  <c r="M595" i="6"/>
  <c r="M594" i="6" s="1"/>
  <c r="M593" i="6" s="1"/>
  <c r="M592" i="6" s="1"/>
  <c r="M591" i="6" s="1"/>
  <c r="M590" i="6" s="1"/>
  <c r="M589" i="6" s="1"/>
  <c r="M588" i="6"/>
  <c r="M587" i="6" s="1"/>
  <c r="M586" i="6" s="1"/>
  <c r="M585" i="6" s="1"/>
  <c r="M584" i="6" s="1"/>
  <c r="M583" i="6" s="1"/>
  <c r="M582" i="6" s="1"/>
  <c r="M581" i="6"/>
  <c r="M580" i="6" s="1"/>
  <c r="M579" i="6" s="1"/>
  <c r="M578" i="6" s="1"/>
  <c r="M577" i="6" s="1"/>
  <c r="M576" i="6" s="1"/>
  <c r="M575" i="6" s="1"/>
  <c r="M574" i="6"/>
  <c r="M573" i="6" s="1"/>
  <c r="M572" i="6"/>
  <c r="M571" i="6" s="1"/>
  <c r="M567" i="6"/>
  <c r="M566" i="6" s="1"/>
  <c r="M565" i="6"/>
  <c r="M564" i="6" s="1"/>
  <c r="M559" i="6"/>
  <c r="M558" i="6" s="1"/>
  <c r="M557" i="6" s="1"/>
  <c r="M556" i="6" s="1"/>
  <c r="M555" i="6" s="1"/>
  <c r="M547" i="6"/>
  <c r="M546" i="6" s="1"/>
  <c r="M545" i="6" s="1"/>
  <c r="M544" i="6" s="1"/>
  <c r="M543" i="6" s="1"/>
  <c r="M542" i="6"/>
  <c r="M541" i="6" s="1"/>
  <c r="M540" i="6" s="1"/>
  <c r="M539" i="6" s="1"/>
  <c r="M538" i="6" s="1"/>
  <c r="M536" i="6"/>
  <c r="M535" i="6" s="1"/>
  <c r="M534" i="6" s="1"/>
  <c r="M533" i="6" s="1"/>
  <c r="M532" i="6"/>
  <c r="M531" i="6" s="1"/>
  <c r="M530" i="6" s="1"/>
  <c r="M529" i="6" s="1"/>
  <c r="M526" i="6"/>
  <c r="M525" i="6" s="1"/>
  <c r="M524" i="6" s="1"/>
  <c r="M523" i="6" s="1"/>
  <c r="M522" i="6" s="1"/>
  <c r="M521" i="6"/>
  <c r="M520" i="6"/>
  <c r="M514" i="6"/>
  <c r="M513" i="6" s="1"/>
  <c r="M512" i="6"/>
  <c r="M511" i="6" s="1"/>
  <c r="M510" i="6"/>
  <c r="M509" i="6" s="1"/>
  <c r="M507" i="6"/>
  <c r="M506" i="6" s="1"/>
  <c r="M505" i="6" s="1"/>
  <c r="M502" i="6"/>
  <c r="M501" i="6" s="1"/>
  <c r="M500" i="6" s="1"/>
  <c r="M499" i="6" s="1"/>
  <c r="M498" i="6" s="1"/>
  <c r="M497" i="6"/>
  <c r="M496" i="6" s="1"/>
  <c r="M495" i="6"/>
  <c r="M494" i="6" s="1"/>
  <c r="M489" i="6"/>
  <c r="M488" i="6" s="1"/>
  <c r="M487" i="6" s="1"/>
  <c r="M486" i="6" s="1"/>
  <c r="M485" i="6" s="1"/>
  <c r="M484" i="6"/>
  <c r="M483" i="6" s="1"/>
  <c r="M482" i="6" s="1"/>
  <c r="M481" i="6" s="1"/>
  <c r="M480" i="6" s="1"/>
  <c r="M479" i="6"/>
  <c r="M478" i="6" s="1"/>
  <c r="M477" i="6" s="1"/>
  <c r="M476" i="6" s="1"/>
  <c r="M475" i="6" s="1"/>
  <c r="M473" i="6"/>
  <c r="M472" i="6" s="1"/>
  <c r="M471" i="6" s="1"/>
  <c r="M470" i="6" s="1"/>
  <c r="M469" i="6" s="1"/>
  <c r="M468" i="6"/>
  <c r="M467" i="6" s="1"/>
  <c r="M466" i="6" s="1"/>
  <c r="M465" i="6" s="1"/>
  <c r="M464" i="6" s="1"/>
  <c r="M463" i="6"/>
  <c r="M462" i="6" s="1"/>
  <c r="M461" i="6" s="1"/>
  <c r="M460" i="6" s="1"/>
  <c r="M459" i="6" s="1"/>
  <c r="M458" i="6"/>
  <c r="M457" i="6" s="1"/>
  <c r="M456" i="6" s="1"/>
  <c r="M455" i="6" s="1"/>
  <c r="M454" i="6" s="1"/>
  <c r="M452" i="6"/>
  <c r="M451" i="6" s="1"/>
  <c r="M450" i="6" s="1"/>
  <c r="M449" i="6" s="1"/>
  <c r="M448" i="6" s="1"/>
  <c r="M446" i="6"/>
  <c r="M445" i="6" s="1"/>
  <c r="M444" i="6" s="1"/>
  <c r="M443" i="6" s="1"/>
  <c r="M442" i="6" s="1"/>
  <c r="M441" i="6" s="1"/>
  <c r="M440" i="6"/>
  <c r="M439" i="6" s="1"/>
  <c r="M438" i="6"/>
  <c r="M437" i="6" s="1"/>
  <c r="M433" i="6"/>
  <c r="M432" i="6" s="1"/>
  <c r="M431" i="6"/>
  <c r="M430" i="6" s="1"/>
  <c r="M425" i="6"/>
  <c r="M424" i="6" s="1"/>
  <c r="M423" i="6" s="1"/>
  <c r="M422" i="6" s="1"/>
  <c r="M421" i="6" s="1"/>
  <c r="M420" i="6"/>
  <c r="M419" i="6" s="1"/>
  <c r="M418" i="6" s="1"/>
  <c r="M417" i="6"/>
  <c r="M416" i="6" s="1"/>
  <c r="M415" i="6" s="1"/>
  <c r="M414" i="6"/>
  <c r="M413" i="6" s="1"/>
  <c r="M412" i="6" s="1"/>
  <c r="M408" i="6"/>
  <c r="M407" i="6" s="1"/>
  <c r="M406" i="6"/>
  <c r="M405" i="6" s="1"/>
  <c r="M401" i="6"/>
  <c r="M400" i="6" s="1"/>
  <c r="M399" i="6" s="1"/>
  <c r="M398" i="6" s="1"/>
  <c r="M397" i="6"/>
  <c r="M396" i="6" s="1"/>
  <c r="M395" i="6"/>
  <c r="M394" i="6" s="1"/>
  <c r="M393" i="6"/>
  <c r="M392" i="6" s="1"/>
  <c r="M386" i="6"/>
  <c r="M385" i="6" s="1"/>
  <c r="M384" i="6" s="1"/>
  <c r="M383" i="6" s="1"/>
  <c r="M382" i="6" s="1"/>
  <c r="M381" i="6"/>
  <c r="M380" i="6" s="1"/>
  <c r="M379" i="6"/>
  <c r="M378" i="6" s="1"/>
  <c r="M373" i="6"/>
  <c r="M372" i="6"/>
  <c r="M367" i="6"/>
  <c r="M366" i="6" s="1"/>
  <c r="M365" i="6"/>
  <c r="M364" i="6" s="1"/>
  <c r="M360" i="6"/>
  <c r="M359" i="6"/>
  <c r="M356" i="6"/>
  <c r="M355" i="6"/>
  <c r="M350" i="6"/>
  <c r="M349" i="6" s="1"/>
  <c r="M348" i="6" s="1"/>
  <c r="M347" i="6"/>
  <c r="M346" i="6"/>
  <c r="M341" i="6"/>
  <c r="M340" i="6" s="1"/>
  <c r="M339" i="6" s="1"/>
  <c r="M338" i="6" s="1"/>
  <c r="M337" i="6" s="1"/>
  <c r="M335" i="6"/>
  <c r="M334" i="6" s="1"/>
  <c r="M333" i="6" s="1"/>
  <c r="M332" i="6" s="1"/>
  <c r="M331" i="6" s="1"/>
  <c r="M330" i="6"/>
  <c r="M329" i="6" s="1"/>
  <c r="M328" i="6" s="1"/>
  <c r="M327" i="6" s="1"/>
  <c r="M326" i="6" s="1"/>
  <c r="M324" i="6"/>
  <c r="M323" i="6" s="1"/>
  <c r="M322" i="6" s="1"/>
  <c r="M321" i="6" s="1"/>
  <c r="M320" i="6" s="1"/>
  <c r="M319" i="6"/>
  <c r="M318" i="6" s="1"/>
  <c r="M317" i="6" s="1"/>
  <c r="M316" i="6" s="1"/>
  <c r="M315" i="6"/>
  <c r="M314" i="6" s="1"/>
  <c r="M313" i="6" s="1"/>
  <c r="M312" i="6" s="1"/>
  <c r="M310" i="6"/>
  <c r="M309" i="6" s="1"/>
  <c r="M308" i="6" s="1"/>
  <c r="M307" i="6" s="1"/>
  <c r="M306" i="6" s="1"/>
  <c r="M304" i="6"/>
  <c r="M303" i="6" s="1"/>
  <c r="M302" i="6" s="1"/>
  <c r="M301" i="6" s="1"/>
  <c r="M300" i="6" s="1"/>
  <c r="M299" i="6"/>
  <c r="M298" i="6" s="1"/>
  <c r="M297" i="6" s="1"/>
  <c r="M296" i="6" s="1"/>
  <c r="M295" i="6" s="1"/>
  <c r="M294" i="6"/>
  <c r="M293" i="6" s="1"/>
  <c r="M292" i="6" s="1"/>
  <c r="M291" i="6" s="1"/>
  <c r="M290" i="6" s="1"/>
  <c r="M289" i="6"/>
  <c r="M288" i="6"/>
  <c r="M282" i="6"/>
  <c r="M281" i="6" s="1"/>
  <c r="M280" i="6" s="1"/>
  <c r="M279" i="6" s="1"/>
  <c r="M278" i="6" s="1"/>
  <c r="M277" i="6"/>
  <c r="M276" i="6" s="1"/>
  <c r="M275" i="6" s="1"/>
  <c r="M274" i="6" s="1"/>
  <c r="M273" i="6" s="1"/>
  <c r="M272" i="6"/>
  <c r="M271" i="6" s="1"/>
  <c r="M270" i="6" s="1"/>
  <c r="M269" i="6" s="1"/>
  <c r="M268" i="6" s="1"/>
  <c r="M267" i="6"/>
  <c r="M266" i="6" s="1"/>
  <c r="M265" i="6" s="1"/>
  <c r="M264" i="6" s="1"/>
  <c r="M263" i="6" s="1"/>
  <c r="M262" i="6"/>
  <c r="M261" i="6" s="1"/>
  <c r="M260" i="6" s="1"/>
  <c r="M259" i="6" s="1"/>
  <c r="M258" i="6" s="1"/>
  <c r="M257" i="6"/>
  <c r="M256" i="6" s="1"/>
  <c r="M255" i="6" s="1"/>
  <c r="M254" i="6" s="1"/>
  <c r="M253" i="6" s="1"/>
  <c r="M252" i="6"/>
  <c r="M251" i="6" s="1"/>
  <c r="M250" i="6" s="1"/>
  <c r="M249" i="6" s="1"/>
  <c r="M248" i="6" s="1"/>
  <c r="M246" i="6"/>
  <c r="M245" i="6" s="1"/>
  <c r="M244" i="6"/>
  <c r="M243" i="6" s="1"/>
  <c r="M242" i="6"/>
  <c r="M241" i="6" s="1"/>
  <c r="M237" i="6"/>
  <c r="M236" i="6" s="1"/>
  <c r="M235" i="6"/>
  <c r="M234" i="6" s="1"/>
  <c r="M217" i="6"/>
  <c r="M216" i="6"/>
  <c r="M211" i="6"/>
  <c r="M210" i="6" s="1"/>
  <c r="M209" i="6" s="1"/>
  <c r="M208" i="6"/>
  <c r="M207" i="6" s="1"/>
  <c r="M206" i="6" s="1"/>
  <c r="M203" i="6"/>
  <c r="M202" i="6" s="1"/>
  <c r="M201" i="6" s="1"/>
  <c r="M200" i="6"/>
  <c r="M199" i="6" s="1"/>
  <c r="M198" i="6" s="1"/>
  <c r="M197" i="6"/>
  <c r="M196" i="6"/>
  <c r="M190" i="6"/>
  <c r="M189" i="6" s="1"/>
  <c r="M188" i="6" s="1"/>
  <c r="M187" i="6" s="1"/>
  <c r="M186" i="6" s="1"/>
  <c r="M185" i="6" s="1"/>
  <c r="M184" i="6" s="1"/>
  <c r="M183" i="6"/>
  <c r="M182" i="6" s="1"/>
  <c r="M181" i="6" s="1"/>
  <c r="M180" i="6" s="1"/>
  <c r="M179" i="6" s="1"/>
  <c r="M178" i="6"/>
  <c r="M177" i="6" s="1"/>
  <c r="M176" i="6" s="1"/>
  <c r="M175" i="6" s="1"/>
  <c r="M174" i="6" s="1"/>
  <c r="M173" i="6"/>
  <c r="M172" i="6" s="1"/>
  <c r="M171" i="6" s="1"/>
  <c r="M170" i="6" s="1"/>
  <c r="M169" i="6" s="1"/>
  <c r="M166" i="6"/>
  <c r="M165" i="6" s="1"/>
  <c r="M164" i="6" s="1"/>
  <c r="M163" i="6"/>
  <c r="M162" i="6" s="1"/>
  <c r="M161" i="6" s="1"/>
  <c r="M155" i="6"/>
  <c r="M154" i="6" s="1"/>
  <c r="M153" i="6" s="1"/>
  <c r="M152" i="6" s="1"/>
  <c r="M151" i="6" s="1"/>
  <c r="M150" i="6"/>
  <c r="M149" i="6" s="1"/>
  <c r="M148" i="6" s="1"/>
  <c r="M147" i="6" s="1"/>
  <c r="M146" i="6" s="1"/>
  <c r="M145" i="6"/>
  <c r="M144" i="6" s="1"/>
  <c r="M143" i="6" s="1"/>
  <c r="M142" i="6" s="1"/>
  <c r="M141" i="6" s="1"/>
  <c r="M140" i="6"/>
  <c r="M139" i="6" s="1"/>
  <c r="M138" i="6" s="1"/>
  <c r="M137" i="6"/>
  <c r="M136" i="6"/>
  <c r="M130" i="6"/>
  <c r="M129" i="6"/>
  <c r="M124" i="6"/>
  <c r="M123" i="6" s="1"/>
  <c r="M122" i="6" s="1"/>
  <c r="M121" i="6" s="1"/>
  <c r="M120" i="6"/>
  <c r="M119" i="6"/>
  <c r="M116" i="6"/>
  <c r="M115" i="6"/>
  <c r="M109" i="6"/>
  <c r="M108" i="6"/>
  <c r="M103" i="6"/>
  <c r="M102" i="6"/>
  <c r="M97" i="6"/>
  <c r="M96" i="6" s="1"/>
  <c r="M95" i="6" s="1"/>
  <c r="M94" i="6"/>
  <c r="M93" i="6"/>
  <c r="M86" i="6"/>
  <c r="M85" i="6" s="1"/>
  <c r="M84" i="6" s="1"/>
  <c r="M83" i="6" s="1"/>
  <c r="M82" i="6" s="1"/>
  <c r="M81" i="6" s="1"/>
  <c r="M80" i="6"/>
  <c r="M79" i="6" s="1"/>
  <c r="M78" i="6" s="1"/>
  <c r="M77" i="6" s="1"/>
  <c r="M76" i="6" s="1"/>
  <c r="M75" i="6" s="1"/>
  <c r="M74" i="6"/>
  <c r="M73" i="6"/>
  <c r="M70" i="6"/>
  <c r="M69" i="6"/>
  <c r="M64" i="6"/>
  <c r="M63" i="6"/>
  <c r="M56" i="6"/>
  <c r="M55" i="6" s="1"/>
  <c r="M54" i="6"/>
  <c r="M53" i="6" s="1"/>
  <c r="M48" i="6"/>
  <c r="M47" i="6" s="1"/>
  <c r="M46" i="6"/>
  <c r="M45" i="6" s="1"/>
  <c r="M44" i="6"/>
  <c r="M43" i="6" s="1"/>
  <c r="M39" i="6"/>
  <c r="M38" i="6"/>
  <c r="M33" i="6"/>
  <c r="M32" i="6" s="1"/>
  <c r="M31" i="6" s="1"/>
  <c r="M30" i="6"/>
  <c r="M29" i="6"/>
  <c r="M23" i="6"/>
  <c r="M22" i="6" s="1"/>
  <c r="M21" i="6" s="1"/>
  <c r="M20" i="6" s="1"/>
  <c r="M19" i="6" s="1"/>
  <c r="U660" i="6" l="1"/>
  <c r="T659" i="6"/>
  <c r="U659" i="6" s="1"/>
  <c r="M790" i="6"/>
  <c r="M789" i="6" s="1"/>
  <c r="M659" i="6"/>
  <c r="N659" i="6" s="1"/>
  <c r="M114" i="6"/>
  <c r="M113" i="6" s="1"/>
  <c r="M1284" i="6"/>
  <c r="M1283" i="6" s="1"/>
  <c r="M62" i="6"/>
  <c r="M61" i="6" s="1"/>
  <c r="M60" i="6" s="1"/>
  <c r="M59" i="6" s="1"/>
  <c r="M58" i="6" s="1"/>
  <c r="M72" i="6"/>
  <c r="M71" i="6" s="1"/>
  <c r="M92" i="6"/>
  <c r="M91" i="6" s="1"/>
  <c r="M90" i="6" s="1"/>
  <c r="M89" i="6" s="1"/>
  <c r="M215" i="6"/>
  <c r="M214" i="6" s="1"/>
  <c r="M213" i="6" s="1"/>
  <c r="M212" i="6" s="1"/>
  <c r="M436" i="6"/>
  <c r="M435" i="6" s="1"/>
  <c r="M434" i="6" s="1"/>
  <c r="M345" i="6"/>
  <c r="M344" i="6" s="1"/>
  <c r="M343" i="6" s="1"/>
  <c r="M342" i="6" s="1"/>
  <c r="M519" i="6"/>
  <c r="M518" i="6" s="1"/>
  <c r="M517" i="6" s="1"/>
  <c r="M516" i="6" s="1"/>
  <c r="M515" i="6" s="1"/>
  <c r="M37" i="6"/>
  <c r="M36" i="6" s="1"/>
  <c r="M35" i="6" s="1"/>
  <c r="M34" i="6" s="1"/>
  <c r="M358" i="6"/>
  <c r="M357" i="6" s="1"/>
  <c r="M986" i="6"/>
  <c r="M985" i="6" s="1"/>
  <c r="M984" i="6" s="1"/>
  <c r="M979" i="6" s="1"/>
  <c r="M195" i="6"/>
  <c r="M194" i="6" s="1"/>
  <c r="M193" i="6" s="1"/>
  <c r="M192" i="6" s="1"/>
  <c r="M135" i="6"/>
  <c r="M134" i="6" s="1"/>
  <c r="M133" i="6" s="1"/>
  <c r="M132" i="6" s="1"/>
  <c r="M131" i="6" s="1"/>
  <c r="M1184" i="6"/>
  <c r="M1183" i="6" s="1"/>
  <c r="M1178" i="6" s="1"/>
  <c r="M1172" i="6" s="1"/>
  <c r="M1171" i="6" s="1"/>
  <c r="M42" i="6"/>
  <c r="M41" i="6" s="1"/>
  <c r="M40" i="6" s="1"/>
  <c r="M118" i="6"/>
  <c r="M117" i="6" s="1"/>
  <c r="M1282" i="6"/>
  <c r="M1281" i="6" s="1"/>
  <c r="M1106" i="6"/>
  <c r="M1294" i="6"/>
  <c r="M1293" i="6" s="1"/>
  <c r="M563" i="6"/>
  <c r="M562" i="6" s="1"/>
  <c r="M561" i="6" s="1"/>
  <c r="M28" i="6"/>
  <c r="M27" i="6" s="1"/>
  <c r="M26" i="6" s="1"/>
  <c r="M25" i="6" s="1"/>
  <c r="M107" i="6"/>
  <c r="M106" i="6" s="1"/>
  <c r="M105" i="6" s="1"/>
  <c r="M104" i="6" s="1"/>
  <c r="M325" i="6"/>
  <c r="M371" i="6"/>
  <c r="M370" i="6" s="1"/>
  <c r="M369" i="6" s="1"/>
  <c r="M368" i="6" s="1"/>
  <c r="M377" i="6"/>
  <c r="M376" i="6" s="1"/>
  <c r="M375" i="6" s="1"/>
  <c r="M374" i="6" s="1"/>
  <c r="M474" i="6"/>
  <c r="M528" i="6"/>
  <c r="M570" i="6"/>
  <c r="M569" i="6" s="1"/>
  <c r="M568" i="6" s="1"/>
  <c r="M717" i="6"/>
  <c r="M716" i="6" s="1"/>
  <c r="M715" i="6" s="1"/>
  <c r="M714" i="6" s="1"/>
  <c r="M849" i="6"/>
  <c r="M1009" i="6"/>
  <c r="M1008" i="6" s="1"/>
  <c r="M1016" i="6"/>
  <c r="M1085" i="6"/>
  <c r="M1084" i="6" s="1"/>
  <c r="M1083" i="6" s="1"/>
  <c r="M1077" i="6" s="1"/>
  <c r="M205" i="6"/>
  <c r="M204" i="6" s="1"/>
  <c r="M233" i="6"/>
  <c r="M232" i="6" s="1"/>
  <c r="M231" i="6" s="1"/>
  <c r="M230" i="6" s="1"/>
  <c r="M240" i="6"/>
  <c r="M239" i="6" s="1"/>
  <c r="M238" i="6" s="1"/>
  <c r="M605" i="6"/>
  <c r="M604" i="6" s="1"/>
  <c r="M603" i="6" s="1"/>
  <c r="M692" i="6"/>
  <c r="M691" i="6" s="1"/>
  <c r="M690" i="6" s="1"/>
  <c r="M689" i="6" s="1"/>
  <c r="M683" i="6" s="1"/>
  <c r="M1050" i="6"/>
  <c r="M1049" i="6" s="1"/>
  <c r="M1048" i="6" s="1"/>
  <c r="M1042" i="6" s="1"/>
  <c r="M1230" i="6"/>
  <c r="M1246" i="6"/>
  <c r="M1245" i="6" s="1"/>
  <c r="M1244" i="6" s="1"/>
  <c r="M1322" i="6"/>
  <c r="M1321" i="6" s="1"/>
  <c r="M1320" i="6" s="1"/>
  <c r="M1314" i="6" s="1"/>
  <c r="M101" i="6"/>
  <c r="M100" i="6" s="1"/>
  <c r="M99" i="6" s="1"/>
  <c r="M98" i="6" s="1"/>
  <c r="M311" i="6"/>
  <c r="M305" i="6" s="1"/>
  <c r="M354" i="6"/>
  <c r="M353" i="6" s="1"/>
  <c r="M363" i="6"/>
  <c r="M362" i="6" s="1"/>
  <c r="M361" i="6" s="1"/>
  <c r="M618" i="6"/>
  <c r="M617" i="6" s="1"/>
  <c r="M616" i="6" s="1"/>
  <c r="M615" i="6" s="1"/>
  <c r="M701" i="6"/>
  <c r="M700" i="6" s="1"/>
  <c r="M699" i="6" s="1"/>
  <c r="M698" i="6" s="1"/>
  <c r="M969" i="6"/>
  <c r="M1097" i="6"/>
  <c r="M1096" i="6" s="1"/>
  <c r="M1225" i="6"/>
  <c r="M68" i="6"/>
  <c r="M67" i="6" s="1"/>
  <c r="M128" i="6"/>
  <c r="M127" i="6" s="1"/>
  <c r="M126" i="6" s="1"/>
  <c r="M125" i="6" s="1"/>
  <c r="M168" i="6"/>
  <c r="M167" i="6" s="1"/>
  <c r="M287" i="6"/>
  <c r="M286" i="6" s="1"/>
  <c r="M285" i="6" s="1"/>
  <c r="M284" i="6" s="1"/>
  <c r="M283" i="6" s="1"/>
  <c r="M493" i="6"/>
  <c r="M492" i="6" s="1"/>
  <c r="M491" i="6" s="1"/>
  <c r="M709" i="6"/>
  <c r="M708" i="6" s="1"/>
  <c r="M707" i="6" s="1"/>
  <c r="M734" i="6"/>
  <c r="M815" i="6"/>
  <c r="M812" i="6" s="1"/>
  <c r="M811" i="6" s="1"/>
  <c r="M810" i="6" s="1"/>
  <c r="M826" i="6"/>
  <c r="M825" i="6" s="1"/>
  <c r="M824" i="6" s="1"/>
  <c r="M823" i="6" s="1"/>
  <c r="M896" i="6"/>
  <c r="M52" i="6"/>
  <c r="M51" i="6" s="1"/>
  <c r="M50" i="6" s="1"/>
  <c r="M49" i="6" s="1"/>
  <c r="M391" i="6"/>
  <c r="M390" i="6" s="1"/>
  <c r="M389" i="6" s="1"/>
  <c r="M404" i="6"/>
  <c r="M403" i="6" s="1"/>
  <c r="M402" i="6" s="1"/>
  <c r="M429" i="6"/>
  <c r="M428" i="6" s="1"/>
  <c r="M427" i="6" s="1"/>
  <c r="M453" i="6"/>
  <c r="M447" i="6" s="1"/>
  <c r="M508" i="6"/>
  <c r="M504" i="6" s="1"/>
  <c r="M503" i="6" s="1"/>
  <c r="M842" i="6"/>
  <c r="M1030" i="6"/>
  <c r="M1065" i="6"/>
  <c r="M1059" i="6" s="1"/>
  <c r="M1128" i="6"/>
  <c r="M1127" i="6" s="1"/>
  <c r="M1121" i="6" s="1"/>
  <c r="M1159" i="6"/>
  <c r="M1158" i="6" s="1"/>
  <c r="M1153" i="6" s="1"/>
  <c r="M1142" i="6" s="1"/>
  <c r="M1270" i="6"/>
  <c r="M1269" i="6" s="1"/>
  <c r="M1268" i="6" s="1"/>
  <c r="M1267" i="6" s="1"/>
  <c r="M1266" i="6" s="1"/>
  <c r="M670" i="6"/>
  <c r="M671" i="6"/>
  <c r="M160" i="6"/>
  <c r="M159" i="6" s="1"/>
  <c r="M158" i="6" s="1"/>
  <c r="M157" i="6" s="1"/>
  <c r="M247" i="6"/>
  <c r="M411" i="6"/>
  <c r="M410" i="6" s="1"/>
  <c r="M537" i="6"/>
  <c r="M793" i="6"/>
  <c r="M944" i="6"/>
  <c r="M943" i="6" s="1"/>
  <c r="M942" i="6" s="1"/>
  <c r="M999" i="6"/>
  <c r="M631" i="6"/>
  <c r="M766" i="6"/>
  <c r="M958" i="6"/>
  <c r="M957" i="6" s="1"/>
  <c r="M956" i="6" s="1"/>
  <c r="M112" i="6" l="1"/>
  <c r="M111" i="6" s="1"/>
  <c r="M110" i="6" s="1"/>
  <c r="M648" i="6"/>
  <c r="M647" i="6" s="1"/>
  <c r="M352" i="6"/>
  <c r="M351" i="6" s="1"/>
  <c r="M336" i="6" s="1"/>
  <c r="M527" i="6"/>
  <c r="M426" i="6"/>
  <c r="M409" i="6" s="1"/>
  <c r="M630" i="6"/>
  <c r="M66" i="6"/>
  <c r="M65" i="6" s="1"/>
  <c r="M57" i="6" s="1"/>
  <c r="M24" i="6"/>
  <c r="M833" i="6"/>
  <c r="M832" i="6" s="1"/>
  <c r="M706" i="6"/>
  <c r="M697" i="6" s="1"/>
  <c r="M560" i="6"/>
  <c r="M554" i="6" s="1"/>
  <c r="M229" i="6"/>
  <c r="M88" i="6"/>
  <c r="M87" i="6" s="1"/>
  <c r="M978" i="6"/>
  <c r="M955" i="6" s="1"/>
  <c r="M490" i="6"/>
  <c r="M156" i="6"/>
  <c r="M191" i="6"/>
  <c r="M1224" i="6"/>
  <c r="M1223" i="6" s="1"/>
  <c r="M1222" i="6" s="1"/>
  <c r="M1215" i="6" s="1"/>
  <c r="M1214" i="6" s="1"/>
  <c r="M1076" i="6"/>
  <c r="M388" i="6"/>
  <c r="M387" i="6" s="1"/>
  <c r="M18" i="6" l="1"/>
  <c r="N1230" i="5"/>
  <c r="N1229" i="5" s="1"/>
  <c r="N1228" i="5" s="1"/>
  <c r="N1227" i="5" s="1"/>
  <c r="N1226" i="5" s="1"/>
  <c r="N1225" i="5" s="1"/>
  <c r="N1223" i="5"/>
  <c r="N1221" i="5"/>
  <c r="N1213" i="5"/>
  <c r="N1212" i="5" s="1"/>
  <c r="N1210" i="5"/>
  <c r="N1208" i="5"/>
  <c r="N1205" i="5"/>
  <c r="N1203" i="5"/>
  <c r="N1196" i="5"/>
  <c r="N1195" i="5" s="1"/>
  <c r="N1194" i="5" s="1"/>
  <c r="N1193" i="5" s="1"/>
  <c r="N1192" i="5" s="1"/>
  <c r="N1190" i="5"/>
  <c r="N1189" i="5" s="1"/>
  <c r="N1188" i="5" s="1"/>
  <c r="N1186" i="5"/>
  <c r="N1185" i="5" s="1"/>
  <c r="N1184" i="5" s="1"/>
  <c r="N1179" i="5"/>
  <c r="N1178" i="5" s="1"/>
  <c r="N1177" i="5" s="1"/>
  <c r="N1176" i="5" s="1"/>
  <c r="N1174" i="5"/>
  <c r="N1173" i="5" s="1"/>
  <c r="N1172" i="5" s="1"/>
  <c r="N1171" i="5" s="1"/>
  <c r="N1169" i="5"/>
  <c r="N1168" i="5" s="1"/>
  <c r="N1167" i="5" s="1"/>
  <c r="N1166" i="5" s="1"/>
  <c r="N1163" i="5"/>
  <c r="N1160" i="5"/>
  <c r="N1159" i="5" s="1"/>
  <c r="N1157" i="5"/>
  <c r="N1156" i="5" s="1"/>
  <c r="N1154" i="5"/>
  <c r="N1153" i="5" s="1"/>
  <c r="N1148" i="5"/>
  <c r="N1147" i="5" s="1"/>
  <c r="N1145" i="5"/>
  <c r="N1144" i="5" s="1"/>
  <c r="N1142" i="5"/>
  <c r="N1141" i="5" s="1"/>
  <c r="N1128" i="5"/>
  <c r="N1127" i="5" s="1"/>
  <c r="N1125" i="5"/>
  <c r="N1120" i="5"/>
  <c r="N1119" i="5" s="1"/>
  <c r="N1118" i="5" s="1"/>
  <c r="N1114" i="5"/>
  <c r="N1112" i="5"/>
  <c r="N1110" i="5"/>
  <c r="N1107" i="5"/>
  <c r="N1106" i="5" s="1"/>
  <c r="N1105" i="5" s="1"/>
  <c r="N1103" i="5"/>
  <c r="N1102" i="5" s="1"/>
  <c r="N1101" i="5" s="1"/>
  <c r="N1099" i="5"/>
  <c r="N1098" i="5" s="1"/>
  <c r="N1094" i="5"/>
  <c r="N1092" i="5"/>
  <c r="N1088" i="5"/>
  <c r="N1087" i="5" s="1"/>
  <c r="N1083" i="5"/>
  <c r="N1082" i="5" s="1"/>
  <c r="N1080" i="5"/>
  <c r="N1079" i="5" s="1"/>
  <c r="N1076" i="5"/>
  <c r="N1075" i="5" s="1"/>
  <c r="N1074" i="5" s="1"/>
  <c r="N1072" i="5"/>
  <c r="N1071" i="5" s="1"/>
  <c r="N1069" i="5"/>
  <c r="N1068" i="5" s="1"/>
  <c r="N1066" i="5"/>
  <c r="N1065" i="5" s="1"/>
  <c r="N1063" i="5"/>
  <c r="N1062" i="5" s="1"/>
  <c r="N1057" i="5"/>
  <c r="N1056" i="5" s="1"/>
  <c r="N1055" i="5" s="1"/>
  <c r="N1053" i="5"/>
  <c r="N1052" i="5" s="1"/>
  <c r="N1051" i="5" s="1"/>
  <c r="N1047" i="5"/>
  <c r="M911" i="6" s="1"/>
  <c r="N1041" i="5"/>
  <c r="N1039" i="5"/>
  <c r="N1034" i="5"/>
  <c r="N1033" i="5" s="1"/>
  <c r="N1027" i="5"/>
  <c r="N1025" i="5"/>
  <c r="N1021" i="5"/>
  <c r="N1019" i="5"/>
  <c r="N1016" i="5"/>
  <c r="N1015" i="5" s="1"/>
  <c r="N1011" i="5"/>
  <c r="N1010" i="5" s="1"/>
  <c r="N1009" i="5" s="1"/>
  <c r="N1008" i="5" s="1"/>
  <c r="K62" i="1" s="1"/>
  <c r="N1006" i="5"/>
  <c r="N1005" i="5" s="1"/>
  <c r="N1002" i="5"/>
  <c r="N1001" i="5" s="1"/>
  <c r="N998" i="5"/>
  <c r="N997" i="5" s="1"/>
  <c r="N991" i="5"/>
  <c r="N990" i="5" s="1"/>
  <c r="N989" i="5" s="1"/>
  <c r="N988" i="5" s="1"/>
  <c r="N985" i="5"/>
  <c r="N984" i="5" s="1"/>
  <c r="N983" i="5" s="1"/>
  <c r="N982" i="5" s="1"/>
  <c r="N978" i="5"/>
  <c r="N976" i="5"/>
  <c r="N974" i="5"/>
  <c r="N971" i="5"/>
  <c r="N969" i="5"/>
  <c r="N963" i="5"/>
  <c r="N962" i="5" s="1"/>
  <c r="N961" i="5" s="1"/>
  <c r="N960" i="5" s="1"/>
  <c r="N958" i="5"/>
  <c r="N957" i="5" s="1"/>
  <c r="N955" i="5"/>
  <c r="N954" i="5" s="1"/>
  <c r="N950" i="5"/>
  <c r="N949" i="5" s="1"/>
  <c r="N947" i="5"/>
  <c r="N946" i="5" s="1"/>
  <c r="N944" i="5"/>
  <c r="N943" i="5" s="1"/>
  <c r="N939" i="5"/>
  <c r="N938" i="5" s="1"/>
  <c r="N937" i="5" s="1"/>
  <c r="N935" i="5"/>
  <c r="N934" i="5" s="1"/>
  <c r="N932" i="5"/>
  <c r="N931" i="5" s="1"/>
  <c r="N929" i="5"/>
  <c r="N928" i="5" s="1"/>
  <c r="N926" i="5"/>
  <c r="N925" i="5" s="1"/>
  <c r="N923" i="5"/>
  <c r="N922" i="5" s="1"/>
  <c r="N920" i="5"/>
  <c r="N919" i="5" s="1"/>
  <c r="N917" i="5"/>
  <c r="N916" i="5" s="1"/>
  <c r="N910" i="5"/>
  <c r="N909" i="5" s="1"/>
  <c r="N908" i="5" s="1"/>
  <c r="N907" i="5" s="1"/>
  <c r="N905" i="5"/>
  <c r="N904" i="5" s="1"/>
  <c r="N902" i="5"/>
  <c r="N901" i="5" s="1"/>
  <c r="N899" i="5"/>
  <c r="N898" i="5" s="1"/>
  <c r="N892" i="5"/>
  <c r="N891" i="5" s="1"/>
  <c r="N889" i="5"/>
  <c r="N888" i="5" s="1"/>
  <c r="N881" i="5"/>
  <c r="N880" i="5" s="1"/>
  <c r="N879" i="5" s="1"/>
  <c r="N878" i="5" s="1"/>
  <c r="N877" i="5" s="1"/>
  <c r="N874" i="5"/>
  <c r="N873" i="5" s="1"/>
  <c r="N872" i="5" s="1"/>
  <c r="N870" i="5"/>
  <c r="N869" i="5" s="1"/>
  <c r="N868" i="5" s="1"/>
  <c r="N867" i="5" s="1"/>
  <c r="N862" i="5"/>
  <c r="N861" i="5" s="1"/>
  <c r="N860" i="5" s="1"/>
  <c r="N859" i="5" s="1"/>
  <c r="N858" i="5" s="1"/>
  <c r="N856" i="5"/>
  <c r="N855" i="5" s="1"/>
  <c r="N854" i="5" s="1"/>
  <c r="N853" i="5" s="1"/>
  <c r="N850" i="5"/>
  <c r="N848" i="5"/>
  <c r="N844" i="5"/>
  <c r="N843" i="5" s="1"/>
  <c r="N841" i="5"/>
  <c r="N839" i="5"/>
  <c r="N830" i="5"/>
  <c r="N829" i="5" s="1"/>
  <c r="N828" i="5" s="1"/>
  <c r="N827" i="5" s="1"/>
  <c r="N826" i="5" s="1"/>
  <c r="N824" i="5"/>
  <c r="N823" i="5" s="1"/>
  <c r="N822" i="5" s="1"/>
  <c r="N821" i="5" s="1"/>
  <c r="N819" i="5"/>
  <c r="N818" i="5" s="1"/>
  <c r="N817" i="5" s="1"/>
  <c r="N816" i="5" s="1"/>
  <c r="N812" i="5"/>
  <c r="N811" i="5" s="1"/>
  <c r="N809" i="5"/>
  <c r="N808" i="5" s="1"/>
  <c r="N800" i="5"/>
  <c r="N798" i="5"/>
  <c r="N794" i="5"/>
  <c r="N792" i="5"/>
  <c r="N790" i="5"/>
  <c r="N787" i="5"/>
  <c r="N786" i="5" s="1"/>
  <c r="N785" i="5" s="1"/>
  <c r="N783" i="5"/>
  <c r="N782" i="5" s="1"/>
  <c r="N778" i="5"/>
  <c r="N777" i="5" s="1"/>
  <c r="N776" i="5" s="1"/>
  <c r="N774" i="5"/>
  <c r="N773" i="5" s="1"/>
  <c r="N772" i="5" s="1"/>
  <c r="N771" i="5" s="1"/>
  <c r="N768" i="5"/>
  <c r="N767" i="5" s="1"/>
  <c r="N766" i="5" s="1"/>
  <c r="N762" i="5"/>
  <c r="N761" i="5" s="1"/>
  <c r="N760" i="5" s="1"/>
  <c r="N758" i="5"/>
  <c r="N757" i="5" s="1"/>
  <c r="N756" i="5" s="1"/>
  <c r="N754" i="5"/>
  <c r="N753" i="5" s="1"/>
  <c r="N751" i="5"/>
  <c r="N750" i="5" s="1"/>
  <c r="N747" i="5"/>
  <c r="N746" i="5" s="1"/>
  <c r="N741" i="5"/>
  <c r="N740" i="5" s="1"/>
  <c r="N738" i="5"/>
  <c r="N737" i="5" s="1"/>
  <c r="N735" i="5"/>
  <c r="N734" i="5" s="1"/>
  <c r="N732" i="5"/>
  <c r="N731" i="5" s="1"/>
  <c r="N727" i="5"/>
  <c r="N726" i="5" s="1"/>
  <c r="N725" i="5" s="1"/>
  <c r="N716" i="5"/>
  <c r="N715" i="5" s="1"/>
  <c r="N713" i="5"/>
  <c r="N712" i="5" s="1"/>
  <c r="N709" i="5"/>
  <c r="N708" i="5" s="1"/>
  <c r="N707" i="5" s="1"/>
  <c r="N706" i="5" s="1"/>
  <c r="N704" i="5"/>
  <c r="N703" i="5" s="1"/>
  <c r="N702" i="5" s="1"/>
  <c r="N701" i="5" s="1"/>
  <c r="N697" i="5"/>
  <c r="N696" i="5" s="1"/>
  <c r="N693" i="5"/>
  <c r="N692" i="5" s="1"/>
  <c r="N691" i="5" s="1"/>
  <c r="N688" i="5"/>
  <c r="N687" i="5" s="1"/>
  <c r="N684" i="5"/>
  <c r="N683" i="5" s="1"/>
  <c r="N680" i="5"/>
  <c r="N679" i="5" s="1"/>
  <c r="N674" i="5"/>
  <c r="N673" i="5" s="1"/>
  <c r="N670" i="5"/>
  <c r="N669" i="5" s="1"/>
  <c r="N664" i="5"/>
  <c r="N663" i="5" s="1"/>
  <c r="N661" i="5"/>
  <c r="N660" i="5" s="1"/>
  <c r="N658" i="5"/>
  <c r="N657" i="5" s="1"/>
  <c r="N654" i="5"/>
  <c r="N653" i="5" s="1"/>
  <c r="N649" i="5"/>
  <c r="N648" i="5" s="1"/>
  <c r="N647" i="5" s="1"/>
  <c r="N644" i="5"/>
  <c r="N643" i="5" s="1"/>
  <c r="N641" i="5"/>
  <c r="N640" i="5" s="1"/>
  <c r="N637" i="5"/>
  <c r="N636" i="5" s="1"/>
  <c r="N633" i="5"/>
  <c r="N632" i="5" s="1"/>
  <c r="N631" i="5" s="1"/>
  <c r="N630" i="5" s="1"/>
  <c r="N629" i="5" s="1"/>
  <c r="N626" i="5"/>
  <c r="N625" i="5" s="1"/>
  <c r="N624" i="5" s="1"/>
  <c r="N623" i="5" s="1"/>
  <c r="N621" i="5"/>
  <c r="N620" i="5" s="1"/>
  <c r="N619" i="5" s="1"/>
  <c r="N616" i="5"/>
  <c r="N615" i="5" s="1"/>
  <c r="N612" i="5"/>
  <c r="N611" i="5" s="1"/>
  <c r="N610" i="5" s="1"/>
  <c r="N603" i="5"/>
  <c r="N601" i="5"/>
  <c r="N597" i="5"/>
  <c r="N596" i="5" s="1"/>
  <c r="N590" i="5"/>
  <c r="N589" i="5" s="1"/>
  <c r="N587" i="5"/>
  <c r="N586" i="5" s="1"/>
  <c r="N581" i="5"/>
  <c r="N580" i="5" s="1"/>
  <c r="N579" i="5" s="1"/>
  <c r="N578" i="5" s="1"/>
  <c r="N577" i="5" s="1"/>
  <c r="N576" i="5" s="1"/>
  <c r="N573" i="5"/>
  <c r="N572" i="5" s="1"/>
  <c r="N571" i="5" s="1"/>
  <c r="N570" i="5" s="1"/>
  <c r="N567" i="5"/>
  <c r="N566" i="5" s="1"/>
  <c r="N565" i="5" s="1"/>
  <c r="N564" i="5" s="1"/>
  <c r="N562" i="5"/>
  <c r="N560" i="5"/>
  <c r="N554" i="5"/>
  <c r="N552" i="5"/>
  <c r="N547" i="5"/>
  <c r="N546" i="5" s="1"/>
  <c r="N545" i="5" s="1"/>
  <c r="N544" i="5" s="1"/>
  <c r="N541" i="5"/>
  <c r="N540" i="5" s="1"/>
  <c r="N538" i="5"/>
  <c r="N537" i="5" s="1"/>
  <c r="N535" i="5"/>
  <c r="N534" i="5" s="1"/>
  <c r="N532" i="5"/>
  <c r="N531" i="5" s="1"/>
  <c r="N527" i="5"/>
  <c r="N526" i="5" s="1"/>
  <c r="N525" i="5" s="1"/>
  <c r="N524" i="5" s="1"/>
  <c r="N520" i="5"/>
  <c r="N519" i="5" s="1"/>
  <c r="N518" i="5" s="1"/>
  <c r="N517" i="5" s="1"/>
  <c r="N516" i="5" s="1"/>
  <c r="N514" i="5"/>
  <c r="N513" i="5" s="1"/>
  <c r="N512" i="5" s="1"/>
  <c r="N510" i="5"/>
  <c r="N509" i="5" s="1"/>
  <c r="N507" i="5"/>
  <c r="N506" i="5" s="1"/>
  <c r="N505" i="5" s="1"/>
  <c r="N503" i="5"/>
  <c r="N502" i="5" s="1"/>
  <c r="N500" i="5"/>
  <c r="N499" i="5" s="1"/>
  <c r="N497" i="5"/>
  <c r="N495" i="5"/>
  <c r="N493" i="5"/>
  <c r="N486" i="5"/>
  <c r="N485" i="5" s="1"/>
  <c r="N484" i="5" s="1"/>
  <c r="N483" i="5" s="1"/>
  <c r="N480" i="5"/>
  <c r="N479" i="5" s="1"/>
  <c r="N478" i="5" s="1"/>
  <c r="N477" i="5" s="1"/>
  <c r="N476" i="5" s="1"/>
  <c r="N475" i="5" s="1"/>
  <c r="N472" i="5"/>
  <c r="N471" i="5" s="1"/>
  <c r="N470" i="5" s="1"/>
  <c r="N469" i="5" s="1"/>
  <c r="N468" i="5" s="1"/>
  <c r="N467" i="5" s="1"/>
  <c r="N466" i="5" s="1"/>
  <c r="N464" i="5"/>
  <c r="N463" i="5" s="1"/>
  <c r="N462" i="5" s="1"/>
  <c r="N461" i="5" s="1"/>
  <c r="N460" i="5" s="1"/>
  <c r="N458" i="5"/>
  <c r="N456" i="5"/>
  <c r="N454" i="5"/>
  <c r="N447" i="5"/>
  <c r="N446" i="5" s="1"/>
  <c r="N445" i="5" s="1"/>
  <c r="N444" i="5" s="1"/>
  <c r="N443" i="5" s="1"/>
  <c r="N442" i="5" s="1"/>
  <c r="K22" i="1" s="1"/>
  <c r="N438" i="5"/>
  <c r="N437" i="5" s="1"/>
  <c r="N435" i="5"/>
  <c r="N433" i="5"/>
  <c r="N431" i="5"/>
  <c r="N425" i="5"/>
  <c r="N423" i="5"/>
  <c r="N421" i="5"/>
  <c r="N415" i="5"/>
  <c r="N414" i="5" s="1"/>
  <c r="N413" i="5" s="1"/>
  <c r="N412" i="5" s="1"/>
  <c r="N410" i="5"/>
  <c r="N409" i="5" s="1"/>
  <c r="N408" i="5" s="1"/>
  <c r="N407" i="5" s="1"/>
  <c r="N405" i="5"/>
  <c r="N404" i="5" s="1"/>
  <c r="N403" i="5" s="1"/>
  <c r="N398" i="5"/>
  <c r="N397" i="5" s="1"/>
  <c r="N395" i="5"/>
  <c r="N394" i="5" s="1"/>
  <c r="N393" i="5" s="1"/>
  <c r="N390" i="5"/>
  <c r="N389" i="5" s="1"/>
  <c r="N387" i="5"/>
  <c r="N386" i="5" s="1"/>
  <c r="N384" i="5"/>
  <c r="N383" i="5" s="1"/>
  <c r="N379" i="5"/>
  <c r="N377" i="5"/>
  <c r="N374" i="5"/>
  <c r="N373" i="5" s="1"/>
  <c r="N372" i="5" s="1"/>
  <c r="N371" i="5" s="1"/>
  <c r="N369" i="5"/>
  <c r="N368" i="5" s="1"/>
  <c r="N367" i="5" s="1"/>
  <c r="N366" i="5" s="1"/>
  <c r="N364" i="5"/>
  <c r="N363" i="5" s="1"/>
  <c r="N362" i="5" s="1"/>
  <c r="N361" i="5" s="1"/>
  <c r="N359" i="5"/>
  <c r="N358" i="5" s="1"/>
  <c r="N357" i="5" s="1"/>
  <c r="N356" i="5" s="1"/>
  <c r="N352" i="5"/>
  <c r="N351" i="5" s="1"/>
  <c r="N350" i="5" s="1"/>
  <c r="N349" i="5" s="1"/>
  <c r="N348" i="5" s="1"/>
  <c r="K56" i="1" s="1"/>
  <c r="N345" i="5"/>
  <c r="N344" i="5" s="1"/>
  <c r="N342" i="5"/>
  <c r="N341" i="5" s="1"/>
  <c r="N339" i="5"/>
  <c r="N338" i="5" s="1"/>
  <c r="N334" i="5"/>
  <c r="N332" i="5"/>
  <c r="N330" i="5"/>
  <c r="N327" i="5"/>
  <c r="N326" i="5" s="1"/>
  <c r="N322" i="5"/>
  <c r="N321" i="5" s="1"/>
  <c r="N320" i="5" s="1"/>
  <c r="N319" i="5" s="1"/>
  <c r="N317" i="5"/>
  <c r="N316" i="5" s="1"/>
  <c r="N315" i="5" s="1"/>
  <c r="N313" i="5"/>
  <c r="N312" i="5" s="1"/>
  <c r="N311" i="5" s="1"/>
  <c r="N310" i="5" s="1"/>
  <c r="N308" i="5"/>
  <c r="N307" i="5" s="1"/>
  <c r="N306" i="5" s="1"/>
  <c r="N304" i="5"/>
  <c r="N303" i="5" s="1"/>
  <c r="N302" i="5" s="1"/>
  <c r="N299" i="5"/>
  <c r="N298" i="5" s="1"/>
  <c r="N297" i="5" s="1"/>
  <c r="N295" i="5"/>
  <c r="N294" i="5" s="1"/>
  <c r="N292" i="5"/>
  <c r="N291" i="5" s="1"/>
  <c r="N288" i="5"/>
  <c r="N287" i="5" s="1"/>
  <c r="N286" i="5" s="1"/>
  <c r="N284" i="5"/>
  <c r="N283" i="5" s="1"/>
  <c r="N282" i="5" s="1"/>
  <c r="N280" i="5"/>
  <c r="N279" i="5" s="1"/>
  <c r="N278" i="5" s="1"/>
  <c r="N276" i="5"/>
  <c r="N275" i="5" s="1"/>
  <c r="N274" i="5" s="1"/>
  <c r="N273" i="5" s="1"/>
  <c r="N269" i="5"/>
  <c r="N267" i="5"/>
  <c r="N264" i="5"/>
  <c r="N262" i="5"/>
  <c r="N255" i="5"/>
  <c r="N254" i="5" s="1"/>
  <c r="N253" i="5" s="1"/>
  <c r="N252" i="5" s="1"/>
  <c r="N251" i="5" s="1"/>
  <c r="N250" i="5" s="1"/>
  <c r="N249" i="5" s="1"/>
  <c r="N247" i="5"/>
  <c r="N246" i="5" s="1"/>
  <c r="N244" i="5"/>
  <c r="N243" i="5" s="1"/>
  <c r="N241" i="5"/>
  <c r="N240" i="5" s="1"/>
  <c r="N237" i="5"/>
  <c r="N236" i="5" s="1"/>
  <c r="N234" i="5"/>
  <c r="N233" i="5" s="1"/>
  <c r="N231" i="5"/>
  <c r="N230" i="5" s="1"/>
  <c r="N228" i="5"/>
  <c r="N227" i="5" s="1"/>
  <c r="N224" i="5"/>
  <c r="N223" i="5" s="1"/>
  <c r="N219" i="5"/>
  <c r="N218" i="5" s="1"/>
  <c r="N217" i="5" s="1"/>
  <c r="N215" i="5"/>
  <c r="N214" i="5" s="1"/>
  <c r="N213" i="5" s="1"/>
  <c r="N210" i="5"/>
  <c r="N209" i="5" s="1"/>
  <c r="N207" i="5"/>
  <c r="N206" i="5" s="1"/>
  <c r="N201" i="5"/>
  <c r="N200" i="5" s="1"/>
  <c r="N199" i="5" s="1"/>
  <c r="N197" i="5"/>
  <c r="N196" i="5" s="1"/>
  <c r="N194" i="5"/>
  <c r="N193" i="5" s="1"/>
  <c r="N190" i="5"/>
  <c r="N189" i="5" s="1"/>
  <c r="N185" i="5"/>
  <c r="N183" i="5"/>
  <c r="N177" i="5"/>
  <c r="N175" i="5"/>
  <c r="N173" i="5"/>
  <c r="N168" i="5"/>
  <c r="N167" i="5" s="1"/>
  <c r="N166" i="5" s="1"/>
  <c r="N164" i="5"/>
  <c r="N162" i="5"/>
  <c r="N159" i="5"/>
  <c r="N158" i="5" s="1"/>
  <c r="N155" i="5"/>
  <c r="N154" i="5" s="1"/>
  <c r="N152" i="5"/>
  <c r="N151" i="5" s="1"/>
  <c r="N149" i="5"/>
  <c r="N148" i="5" s="1"/>
  <c r="N145" i="5"/>
  <c r="N144" i="5" s="1"/>
  <c r="N142" i="5"/>
  <c r="N140" i="5"/>
  <c r="N138" i="5"/>
  <c r="N132" i="5"/>
  <c r="N131" i="5" s="1"/>
  <c r="N129" i="5"/>
  <c r="N128" i="5" s="1"/>
  <c r="N124" i="5"/>
  <c r="N123" i="5" s="1"/>
  <c r="N122" i="5" s="1"/>
  <c r="N120" i="5"/>
  <c r="N119" i="5" s="1"/>
  <c r="N117" i="5"/>
  <c r="N116" i="5" s="1"/>
  <c r="N114" i="5"/>
  <c r="N113" i="5" s="1"/>
  <c r="N109" i="5"/>
  <c r="N108" i="5" s="1"/>
  <c r="N106" i="5"/>
  <c r="N105" i="5" s="1"/>
  <c r="N102" i="5"/>
  <c r="N101" i="5" s="1"/>
  <c r="N99" i="5"/>
  <c r="N98" i="5" s="1"/>
  <c r="N94" i="5"/>
  <c r="N93" i="5" s="1"/>
  <c r="N92" i="5" s="1"/>
  <c r="N90" i="5"/>
  <c r="N89" i="5" s="1"/>
  <c r="N87" i="5"/>
  <c r="N86" i="5" s="1"/>
  <c r="N83" i="5"/>
  <c r="N81" i="5"/>
  <c r="N79" i="5"/>
  <c r="N74" i="5"/>
  <c r="N73" i="5" s="1"/>
  <c r="N72" i="5" s="1"/>
  <c r="N70" i="5"/>
  <c r="N69" i="5" s="1"/>
  <c r="N66" i="5"/>
  <c r="N65" i="5" s="1"/>
  <c r="N62" i="5"/>
  <c r="N61" i="5" s="1"/>
  <c r="N60" i="5" s="1"/>
  <c r="N58" i="5"/>
  <c r="N56" i="5"/>
  <c r="N53" i="5"/>
  <c r="N51" i="5"/>
  <c r="N49" i="5"/>
  <c r="N43" i="5"/>
  <c r="N42" i="5" s="1"/>
  <c r="N41" i="5" s="1"/>
  <c r="N36" i="5"/>
  <c r="N35" i="5" s="1"/>
  <c r="N33" i="5"/>
  <c r="N31" i="5"/>
  <c r="N28" i="5"/>
  <c r="N26" i="5"/>
  <c r="L1146" i="5"/>
  <c r="L1145" i="5" s="1"/>
  <c r="L1144" i="5" s="1"/>
  <c r="T1332" i="6"/>
  <c r="R69" i="1" s="1"/>
  <c r="T1330" i="6"/>
  <c r="T1329" i="6" s="1"/>
  <c r="T1328" i="6" s="1"/>
  <c r="T1327" i="6" s="1"/>
  <c r="T1326" i="6"/>
  <c r="T1325" i="6" s="1"/>
  <c r="T1324" i="6"/>
  <c r="T1323" i="6" s="1"/>
  <c r="T1319" i="6"/>
  <c r="T1318" i="6" s="1"/>
  <c r="T1317" i="6" s="1"/>
  <c r="T1316" i="6" s="1"/>
  <c r="T1315" i="6" s="1"/>
  <c r="T1313" i="6"/>
  <c r="T1312" i="6" s="1"/>
  <c r="T1311" i="6" s="1"/>
  <c r="T1310" i="6" s="1"/>
  <c r="T1309" i="6" s="1"/>
  <c r="T1308" i="6" s="1"/>
  <c r="T1307" i="6"/>
  <c r="T1306" i="6" s="1"/>
  <c r="T1305" i="6" s="1"/>
  <c r="T1304" i="6" s="1"/>
  <c r="T1303" i="6" s="1"/>
  <c r="T1302" i="6"/>
  <c r="T1301" i="6" s="1"/>
  <c r="T1300" i="6" s="1"/>
  <c r="T1299" i="6" s="1"/>
  <c r="T1298" i="6"/>
  <c r="T1297" i="6" s="1"/>
  <c r="T1296" i="6" s="1"/>
  <c r="T1295" i="6" s="1"/>
  <c r="T1292" i="6"/>
  <c r="T1291" i="6" s="1"/>
  <c r="T1290" i="6" s="1"/>
  <c r="T1289" i="6" s="1"/>
  <c r="T1288" i="6"/>
  <c r="T1287" i="6" s="1"/>
  <c r="T1286" i="6"/>
  <c r="T1285" i="6" s="1"/>
  <c r="T1280" i="6"/>
  <c r="T1279" i="6" s="1"/>
  <c r="T1278" i="6" s="1"/>
  <c r="T1277" i="6" s="1"/>
  <c r="T1276" i="6"/>
  <c r="T1275" i="6" s="1"/>
  <c r="T1274" i="6"/>
  <c r="T1273" i="6" s="1"/>
  <c r="T1272" i="6"/>
  <c r="T1271" i="6" s="1"/>
  <c r="T1265" i="6"/>
  <c r="T1264" i="6" s="1"/>
  <c r="T1263" i="6" s="1"/>
  <c r="T1262" i="6" s="1"/>
  <c r="T1261" i="6" s="1"/>
  <c r="T1260" i="6"/>
  <c r="T1259" i="6" s="1"/>
  <c r="T1258" i="6" s="1"/>
  <c r="T1257" i="6" s="1"/>
  <c r="T1256" i="6" s="1"/>
  <c r="T1255" i="6"/>
  <c r="T1254" i="6" s="1"/>
  <c r="T1253" i="6" s="1"/>
  <c r="T1252" i="6" s="1"/>
  <c r="T1251" i="6" s="1"/>
  <c r="T1250" i="6"/>
  <c r="T1249" i="6" s="1"/>
  <c r="T1248" i="6"/>
  <c r="T1247" i="6" s="1"/>
  <c r="T1243" i="6"/>
  <c r="T1242" i="6" s="1"/>
  <c r="T1241" i="6" s="1"/>
  <c r="T1240" i="6" s="1"/>
  <c r="T1239" i="6" s="1"/>
  <c r="T1238" i="6"/>
  <c r="T1237" i="6" s="1"/>
  <c r="T1236" i="6" s="1"/>
  <c r="T1235" i="6" s="1"/>
  <c r="T1234" i="6"/>
  <c r="T1233" i="6" s="1"/>
  <c r="T1232" i="6"/>
  <c r="T1231" i="6" s="1"/>
  <c r="T1229" i="6"/>
  <c r="T1228" i="6" s="1"/>
  <c r="T1227" i="6"/>
  <c r="T1226" i="6" s="1"/>
  <c r="T1221" i="6"/>
  <c r="T1220" i="6" s="1"/>
  <c r="T1219" i="6" s="1"/>
  <c r="T1218" i="6" s="1"/>
  <c r="T1217" i="6" s="1"/>
  <c r="T1216" i="6" s="1"/>
  <c r="T1213" i="6"/>
  <c r="T1212" i="6" s="1"/>
  <c r="T1211" i="6" s="1"/>
  <c r="T1210" i="6" s="1"/>
  <c r="T1209" i="6" s="1"/>
  <c r="T1208" i="6" s="1"/>
  <c r="T1207" i="6"/>
  <c r="T1206" i="6" s="1"/>
  <c r="T1205" i="6" s="1"/>
  <c r="T1204" i="6" s="1"/>
  <c r="T1203" i="6" s="1"/>
  <c r="T1202" i="6"/>
  <c r="T1201" i="6" s="1"/>
  <c r="T1200" i="6" s="1"/>
  <c r="T1199" i="6" s="1"/>
  <c r="T1198" i="6"/>
  <c r="T1197" i="6" s="1"/>
  <c r="T1196" i="6" s="1"/>
  <c r="T1195" i="6" s="1"/>
  <c r="T1194" i="6"/>
  <c r="T1193" i="6" s="1"/>
  <c r="T1192" i="6" s="1"/>
  <c r="T1191" i="6" s="1"/>
  <c r="T1190" i="6"/>
  <c r="T1189" i="6" s="1"/>
  <c r="T1188" i="6"/>
  <c r="T1187" i="6" s="1"/>
  <c r="T1186" i="6"/>
  <c r="T1185" i="6" s="1"/>
  <c r="T1182" i="6"/>
  <c r="T1181" i="6" s="1"/>
  <c r="T1180" i="6" s="1"/>
  <c r="T1179" i="6" s="1"/>
  <c r="T1177" i="6"/>
  <c r="T1176" i="6" s="1"/>
  <c r="T1175" i="6" s="1"/>
  <c r="T1174" i="6" s="1"/>
  <c r="T1173" i="6" s="1"/>
  <c r="T1170" i="6"/>
  <c r="T1169" i="6" s="1"/>
  <c r="T1168" i="6" s="1"/>
  <c r="T1167" i="6" s="1"/>
  <c r="T1166" i="6" s="1"/>
  <c r="T1165" i="6"/>
  <c r="T1164" i="6" s="1"/>
  <c r="T1163" i="6"/>
  <c r="T1162" i="6" s="1"/>
  <c r="T1161" i="6"/>
  <c r="T1160" i="6" s="1"/>
  <c r="T1157" i="6"/>
  <c r="T1156" i="6" s="1"/>
  <c r="T1155" i="6" s="1"/>
  <c r="T1154" i="6" s="1"/>
  <c r="T1152" i="6"/>
  <c r="T1151" i="6" s="1"/>
  <c r="T1150" i="6" s="1"/>
  <c r="T1149" i="6" s="1"/>
  <c r="T1148" i="6" s="1"/>
  <c r="T1147" i="6"/>
  <c r="T1146" i="6" s="1"/>
  <c r="T1145" i="6" s="1"/>
  <c r="T1144" i="6" s="1"/>
  <c r="T1143" i="6" s="1"/>
  <c r="T1141" i="6"/>
  <c r="T1140" i="6" s="1"/>
  <c r="T1139" i="6" s="1"/>
  <c r="T1138" i="6" s="1"/>
  <c r="T1137" i="6" s="1"/>
  <c r="T1136" i="6"/>
  <c r="T1135" i="6" s="1"/>
  <c r="T1134" i="6" s="1"/>
  <c r="T1133" i="6" s="1"/>
  <c r="T1132" i="6"/>
  <c r="T1131" i="6" s="1"/>
  <c r="T1130" i="6" s="1"/>
  <c r="T1129" i="6" s="1"/>
  <c r="T1126" i="6"/>
  <c r="T1125" i="6" s="1"/>
  <c r="T1124" i="6" s="1"/>
  <c r="T1123" i="6" s="1"/>
  <c r="T1122" i="6" s="1"/>
  <c r="T1120" i="6"/>
  <c r="T1119" i="6" s="1"/>
  <c r="T1118" i="6" s="1"/>
  <c r="T1117" i="6" s="1"/>
  <c r="T1116" i="6" s="1"/>
  <c r="T1115" i="6" s="1"/>
  <c r="T1114" i="6"/>
  <c r="T1113" i="6" s="1"/>
  <c r="T1112" i="6" s="1"/>
  <c r="T1111" i="6" s="1"/>
  <c r="T1110" i="6"/>
  <c r="T1109" i="6" s="1"/>
  <c r="T1108" i="6" s="1"/>
  <c r="T1107" i="6" s="1"/>
  <c r="T1105" i="6"/>
  <c r="T1104" i="6" s="1"/>
  <c r="T1103" i="6" s="1"/>
  <c r="T1102" i="6" s="1"/>
  <c r="T1101" i="6"/>
  <c r="T1100" i="6" s="1"/>
  <c r="T1099" i="6" s="1"/>
  <c r="T1098" i="6" s="1"/>
  <c r="T1095" i="6"/>
  <c r="T1094" i="6" s="1"/>
  <c r="T1093" i="6" s="1"/>
  <c r="T1092" i="6" s="1"/>
  <c r="T1091" i="6"/>
  <c r="T1090" i="6" s="1"/>
  <c r="T1089" i="6"/>
  <c r="T1088" i="6" s="1"/>
  <c r="T1087" i="6"/>
  <c r="T1086" i="6" s="1"/>
  <c r="T1082" i="6"/>
  <c r="T1081" i="6" s="1"/>
  <c r="T1080" i="6" s="1"/>
  <c r="T1079" i="6" s="1"/>
  <c r="T1078" i="6" s="1"/>
  <c r="T1075" i="6"/>
  <c r="T1074" i="6" s="1"/>
  <c r="T1073" i="6" s="1"/>
  <c r="T1072" i="6" s="1"/>
  <c r="T1071" i="6" s="1"/>
  <c r="T1070" i="6"/>
  <c r="T1069" i="6" s="1"/>
  <c r="T1068" i="6" s="1"/>
  <c r="T1067" i="6" s="1"/>
  <c r="T1066" i="6" s="1"/>
  <c r="T1064" i="6"/>
  <c r="T1063" i="6" s="1"/>
  <c r="T1062" i="6" s="1"/>
  <c r="T1061" i="6" s="1"/>
  <c r="T1060" i="6" s="1"/>
  <c r="T1058" i="6"/>
  <c r="T1057" i="6" s="1"/>
  <c r="T1056" i="6" s="1"/>
  <c r="T1055" i="6" s="1"/>
  <c r="T1054" i="6"/>
  <c r="T1053" i="6" s="1"/>
  <c r="T1052" i="6"/>
  <c r="T1051" i="6" s="1"/>
  <c r="T1047" i="6"/>
  <c r="T1046" i="6" s="1"/>
  <c r="T1045" i="6" s="1"/>
  <c r="T1044" i="6" s="1"/>
  <c r="T1043" i="6" s="1"/>
  <c r="T1041" i="6"/>
  <c r="T1040" i="6" s="1"/>
  <c r="T1039" i="6" s="1"/>
  <c r="T1038" i="6" s="1"/>
  <c r="T1037" i="6" s="1"/>
  <c r="T1036" i="6"/>
  <c r="T1035" i="6" s="1"/>
  <c r="T1034" i="6" s="1"/>
  <c r="T1033" i="6"/>
  <c r="T1032" i="6" s="1"/>
  <c r="T1031" i="6" s="1"/>
  <c r="T1029" i="6"/>
  <c r="T1028" i="6" s="1"/>
  <c r="T1027" i="6" s="1"/>
  <c r="T1026" i="6" s="1"/>
  <c r="T1025" i="6" s="1"/>
  <c r="T1024" i="6"/>
  <c r="T1023" i="6" s="1"/>
  <c r="T1022" i="6" s="1"/>
  <c r="T1021" i="6" s="1"/>
  <c r="T1020" i="6"/>
  <c r="T1019" i="6" s="1"/>
  <c r="T1018" i="6" s="1"/>
  <c r="T1017" i="6" s="1"/>
  <c r="T1015" i="6"/>
  <c r="T1014" i="6" s="1"/>
  <c r="T1013" i="6" s="1"/>
  <c r="T1012" i="6"/>
  <c r="T1011" i="6" s="1"/>
  <c r="T1010" i="6" s="1"/>
  <c r="T1007" i="6"/>
  <c r="T1006" i="6" s="1"/>
  <c r="T1005" i="6" s="1"/>
  <c r="T1004" i="6" s="1"/>
  <c r="T1003" i="6"/>
  <c r="T1002" i="6" s="1"/>
  <c r="T1001" i="6" s="1"/>
  <c r="T1000" i="6" s="1"/>
  <c r="T998" i="6"/>
  <c r="T997" i="6" s="1"/>
  <c r="T996" i="6" s="1"/>
  <c r="T995" i="6" s="1"/>
  <c r="T994" i="6"/>
  <c r="T993" i="6" s="1"/>
  <c r="T992" i="6" s="1"/>
  <c r="T991" i="6"/>
  <c r="T990" i="6" s="1"/>
  <c r="T989" i="6" s="1"/>
  <c r="T988" i="6"/>
  <c r="T987" i="6"/>
  <c r="T983" i="6"/>
  <c r="T982" i="6" s="1"/>
  <c r="T981" i="6" s="1"/>
  <c r="T980" i="6" s="1"/>
  <c r="T977" i="6"/>
  <c r="T976" i="6" s="1"/>
  <c r="T975" i="6" s="1"/>
  <c r="T974" i="6" s="1"/>
  <c r="T973" i="6"/>
  <c r="T972" i="6" s="1"/>
  <c r="T971" i="6" s="1"/>
  <c r="T970" i="6" s="1"/>
  <c r="T968" i="6"/>
  <c r="T967" i="6" s="1"/>
  <c r="T966" i="6" s="1"/>
  <c r="T965" i="6" s="1"/>
  <c r="T964" i="6"/>
  <c r="T963" i="6" s="1"/>
  <c r="T962" i="6"/>
  <c r="T961" i="6" s="1"/>
  <c r="T960" i="6"/>
  <c r="T959" i="6" s="1"/>
  <c r="T954" i="6"/>
  <c r="T953" i="6" s="1"/>
  <c r="T952" i="6" s="1"/>
  <c r="T951" i="6" s="1"/>
  <c r="T950" i="6"/>
  <c r="T949" i="6" s="1"/>
  <c r="T948" i="6"/>
  <c r="T947" i="6" s="1"/>
  <c r="T946" i="6"/>
  <c r="T945" i="6" s="1"/>
  <c r="T941" i="6"/>
  <c r="T940" i="6" s="1"/>
  <c r="T939" i="6" s="1"/>
  <c r="T938" i="6" s="1"/>
  <c r="T937" i="6" s="1"/>
  <c r="T936" i="6"/>
  <c r="T935" i="6" s="1"/>
  <c r="T934" i="6" s="1"/>
  <c r="T933" i="6" s="1"/>
  <c r="T932" i="6" s="1"/>
  <c r="T931" i="6"/>
  <c r="T930" i="6" s="1"/>
  <c r="T929" i="6" s="1"/>
  <c r="T928" i="6" s="1"/>
  <c r="T927" i="6"/>
  <c r="T926" i="6" s="1"/>
  <c r="T925" i="6" s="1"/>
  <c r="T924" i="6"/>
  <c r="T920" i="6"/>
  <c r="T919" i="6" s="1"/>
  <c r="T918" i="6" s="1"/>
  <c r="T917" i="6" s="1"/>
  <c r="T916" i="6"/>
  <c r="T915" i="6" s="1"/>
  <c r="T914" i="6" s="1"/>
  <c r="T913" i="6" s="1"/>
  <c r="T912" i="6"/>
  <c r="T906" i="6"/>
  <c r="T905" i="6" s="1"/>
  <c r="T904" i="6" s="1"/>
  <c r="T903" i="6" s="1"/>
  <c r="T902" i="6" s="1"/>
  <c r="T901" i="6"/>
  <c r="T900" i="6" s="1"/>
  <c r="T899" i="6" s="1"/>
  <c r="T898" i="6" s="1"/>
  <c r="T897" i="6" s="1"/>
  <c r="T895" i="6"/>
  <c r="T894" i="6" s="1"/>
  <c r="T893" i="6" s="1"/>
  <c r="T892" i="6" s="1"/>
  <c r="T891" i="6" s="1"/>
  <c r="T890" i="6"/>
  <c r="T889" i="6" s="1"/>
  <c r="T888" i="6" s="1"/>
  <c r="T887" i="6" s="1"/>
  <c r="T886" i="6" s="1"/>
  <c r="T885" i="6"/>
  <c r="T884" i="6" s="1"/>
  <c r="T883" i="6" s="1"/>
  <c r="T882" i="6" s="1"/>
  <c r="T881" i="6" s="1"/>
  <c r="T880" i="6"/>
  <c r="T879" i="6" s="1"/>
  <c r="T878" i="6" s="1"/>
  <c r="T877" i="6" s="1"/>
  <c r="T876" i="6" s="1"/>
  <c r="T875" i="6"/>
  <c r="T874" i="6" s="1"/>
  <c r="T873" i="6" s="1"/>
  <c r="T872" i="6" s="1"/>
  <c r="T871" i="6" s="1"/>
  <c r="T870" i="6"/>
  <c r="T869" i="6" s="1"/>
  <c r="T868" i="6" s="1"/>
  <c r="T867" i="6" s="1"/>
  <c r="T866" i="6" s="1"/>
  <c r="T865" i="6"/>
  <c r="T864" i="6" s="1"/>
  <c r="T863" i="6" s="1"/>
  <c r="T862" i="6" s="1"/>
  <c r="T861" i="6" s="1"/>
  <c r="T860" i="6"/>
  <c r="T859" i="6" s="1"/>
  <c r="T858" i="6" s="1"/>
  <c r="T857" i="6" s="1"/>
  <c r="T856" i="6" s="1"/>
  <c r="T855" i="6"/>
  <c r="T854" i="6" s="1"/>
  <c r="T853" i="6" s="1"/>
  <c r="T852" i="6"/>
  <c r="T851" i="6" s="1"/>
  <c r="T850" i="6" s="1"/>
  <c r="T848" i="6"/>
  <c r="T847" i="6" s="1"/>
  <c r="T846" i="6" s="1"/>
  <c r="T845" i="6"/>
  <c r="T844" i="6" s="1"/>
  <c r="T843" i="6" s="1"/>
  <c r="T841" i="6"/>
  <c r="T840" i="6" s="1"/>
  <c r="T839" i="6" s="1"/>
  <c r="T838" i="6" s="1"/>
  <c r="T837" i="6"/>
  <c r="T836" i="6" s="1"/>
  <c r="T835" i="6" s="1"/>
  <c r="T834" i="6" s="1"/>
  <c r="T830" i="6"/>
  <c r="T829" i="6" s="1"/>
  <c r="T828" i="6"/>
  <c r="T827" i="6" s="1"/>
  <c r="T822" i="6"/>
  <c r="T821" i="6" s="1"/>
  <c r="T820" i="6" s="1"/>
  <c r="T819" i="6" s="1"/>
  <c r="T818" i="6" s="1"/>
  <c r="T817" i="6"/>
  <c r="T816" i="6"/>
  <c r="T814" i="6"/>
  <c r="T813" i="6" s="1"/>
  <c r="T803" i="6"/>
  <c r="T802" i="6" s="1"/>
  <c r="T801" i="6" s="1"/>
  <c r="T800" i="6" s="1"/>
  <c r="T799" i="6"/>
  <c r="T798" i="6" s="1"/>
  <c r="T797" i="6" s="1"/>
  <c r="T796" i="6"/>
  <c r="T795" i="6" s="1"/>
  <c r="T794" i="6" s="1"/>
  <c r="T792" i="6"/>
  <c r="T791" i="6" s="1"/>
  <c r="T790" i="6" s="1"/>
  <c r="T789" i="6" s="1"/>
  <c r="T786" i="6"/>
  <c r="T785" i="6" s="1"/>
  <c r="T784" i="6" s="1"/>
  <c r="T783" i="6" s="1"/>
  <c r="T782" i="6" s="1"/>
  <c r="T781" i="6"/>
  <c r="T780" i="6" s="1"/>
  <c r="T779" i="6" s="1"/>
  <c r="T778" i="6" s="1"/>
  <c r="T777" i="6" s="1"/>
  <c r="T776" i="6"/>
  <c r="T775" i="6" s="1"/>
  <c r="T774" i="6" s="1"/>
  <c r="T773" i="6" s="1"/>
  <c r="T772" i="6" s="1"/>
  <c r="T771" i="6"/>
  <c r="T770" i="6" s="1"/>
  <c r="T769" i="6" s="1"/>
  <c r="T768" i="6" s="1"/>
  <c r="T767" i="6" s="1"/>
  <c r="T765" i="6"/>
  <c r="T764" i="6" s="1"/>
  <c r="T763" i="6" s="1"/>
  <c r="T762" i="6" s="1"/>
  <c r="T761" i="6" s="1"/>
  <c r="T760" i="6" s="1"/>
  <c r="T759" i="6"/>
  <c r="T758" i="6" s="1"/>
  <c r="T757" i="6" s="1"/>
  <c r="T756" i="6" s="1"/>
  <c r="T755" i="6" s="1"/>
  <c r="T754" i="6"/>
  <c r="T753" i="6" s="1"/>
  <c r="T752" i="6" s="1"/>
  <c r="T751" i="6" s="1"/>
  <c r="T750" i="6" s="1"/>
  <c r="T749" i="6" s="1"/>
  <c r="T748" i="6"/>
  <c r="T747" i="6" s="1"/>
  <c r="T746" i="6" s="1"/>
  <c r="T745" i="6" s="1"/>
  <c r="T744" i="6" s="1"/>
  <c r="T743" i="6" s="1"/>
  <c r="T742" i="6"/>
  <c r="T741" i="6" s="1"/>
  <c r="T740" i="6" s="1"/>
  <c r="T739" i="6" s="1"/>
  <c r="T738" i="6"/>
  <c r="T737" i="6" s="1"/>
  <c r="T736" i="6" s="1"/>
  <c r="T735" i="6" s="1"/>
  <c r="T733" i="6"/>
  <c r="T732" i="6" s="1"/>
  <c r="T731" i="6" s="1"/>
  <c r="T730" i="6" s="1"/>
  <c r="T729" i="6" s="1"/>
  <c r="T728" i="6"/>
  <c r="T727" i="6" s="1"/>
  <c r="T726" i="6" s="1"/>
  <c r="T725" i="6" s="1"/>
  <c r="T724" i="6" s="1"/>
  <c r="T723" i="6"/>
  <c r="T722" i="6" s="1"/>
  <c r="T721" i="6"/>
  <c r="T720" i="6" s="1"/>
  <c r="T719" i="6"/>
  <c r="T718" i="6" s="1"/>
  <c r="T713" i="6"/>
  <c r="T712" i="6" s="1"/>
  <c r="T711" i="6"/>
  <c r="T710" i="6" s="1"/>
  <c r="T705" i="6"/>
  <c r="T704" i="6" s="1"/>
  <c r="T703" i="6"/>
  <c r="T702" i="6" s="1"/>
  <c r="T696" i="6"/>
  <c r="T695" i="6" s="1"/>
  <c r="T694" i="6"/>
  <c r="T693" i="6" s="1"/>
  <c r="T688" i="6"/>
  <c r="T687" i="6" s="1"/>
  <c r="T686" i="6" s="1"/>
  <c r="T685" i="6" s="1"/>
  <c r="T684" i="6" s="1"/>
  <c r="T682" i="6"/>
  <c r="T681" i="6" s="1"/>
  <c r="T680" i="6" s="1"/>
  <c r="T679" i="6" s="1"/>
  <c r="T678" i="6" s="1"/>
  <c r="T677" i="6" s="1"/>
  <c r="T676" i="6"/>
  <c r="T675" i="6" s="1"/>
  <c r="T674" i="6" s="1"/>
  <c r="T673" i="6" s="1"/>
  <c r="T672" i="6" s="1"/>
  <c r="T669" i="6"/>
  <c r="T668" i="6" s="1"/>
  <c r="T667" i="6" s="1"/>
  <c r="T666" i="6" s="1"/>
  <c r="T665" i="6" s="1"/>
  <c r="T664" i="6" s="1"/>
  <c r="T658" i="6"/>
  <c r="T657" i="6" s="1"/>
  <c r="T656" i="6" s="1"/>
  <c r="T655" i="6" s="1"/>
  <c r="T654" i="6" s="1"/>
  <c r="T653" i="6"/>
  <c r="T652" i="6" s="1"/>
  <c r="T651" i="6" s="1"/>
  <c r="T650" i="6" s="1"/>
  <c r="T649" i="6" s="1"/>
  <c r="T648" i="6" s="1"/>
  <c r="T646" i="6"/>
  <c r="T645" i="6" s="1"/>
  <c r="T644" i="6" s="1"/>
  <c r="T643" i="6" s="1"/>
  <c r="T642" i="6" s="1"/>
  <c r="T641" i="6"/>
  <c r="T640" i="6" s="1"/>
  <c r="T639" i="6" s="1"/>
  <c r="T638" i="6" s="1"/>
  <c r="T637" i="6" s="1"/>
  <c r="T636" i="6"/>
  <c r="T635" i="6" s="1"/>
  <c r="T634" i="6" s="1"/>
  <c r="T633" i="6" s="1"/>
  <c r="T632" i="6" s="1"/>
  <c r="T629" i="6"/>
  <c r="T628" i="6" s="1"/>
  <c r="T627" i="6" s="1"/>
  <c r="T626" i="6" s="1"/>
  <c r="T625" i="6" s="1"/>
  <c r="T624" i="6"/>
  <c r="T623" i="6" s="1"/>
  <c r="T622" i="6"/>
  <c r="T621" i="6" s="1"/>
  <c r="T620" i="6"/>
  <c r="T619" i="6" s="1"/>
  <c r="T614" i="6"/>
  <c r="T613" i="6" s="1"/>
  <c r="T612" i="6" s="1"/>
  <c r="T611" i="6" s="1"/>
  <c r="T610" i="6" s="1"/>
  <c r="T609" i="6"/>
  <c r="T608" i="6" s="1"/>
  <c r="T607" i="6"/>
  <c r="T606" i="6" s="1"/>
  <c r="T602" i="6"/>
  <c r="T601" i="6" s="1"/>
  <c r="T600" i="6" s="1"/>
  <c r="T599" i="6" s="1"/>
  <c r="T598" i="6" s="1"/>
  <c r="T597" i="6" s="1"/>
  <c r="T596" i="6" s="1"/>
  <c r="T595" i="6"/>
  <c r="T594" i="6" s="1"/>
  <c r="T593" i="6" s="1"/>
  <c r="T592" i="6" s="1"/>
  <c r="T591" i="6" s="1"/>
  <c r="T590" i="6" s="1"/>
  <c r="T589" i="6" s="1"/>
  <c r="T588" i="6"/>
  <c r="T587" i="6" s="1"/>
  <c r="T586" i="6" s="1"/>
  <c r="T585" i="6" s="1"/>
  <c r="T584" i="6" s="1"/>
  <c r="T583" i="6" s="1"/>
  <c r="T582" i="6" s="1"/>
  <c r="T581" i="6"/>
  <c r="T580" i="6" s="1"/>
  <c r="T579" i="6" s="1"/>
  <c r="T578" i="6" s="1"/>
  <c r="T577" i="6" s="1"/>
  <c r="T576" i="6" s="1"/>
  <c r="T575" i="6" s="1"/>
  <c r="T574" i="6"/>
  <c r="T573" i="6" s="1"/>
  <c r="T572" i="6"/>
  <c r="T571" i="6" s="1"/>
  <c r="T567" i="6"/>
  <c r="T566" i="6" s="1"/>
  <c r="T565" i="6"/>
  <c r="T564" i="6" s="1"/>
  <c r="T559" i="6"/>
  <c r="T558" i="6" s="1"/>
  <c r="T557" i="6" s="1"/>
  <c r="T556" i="6" s="1"/>
  <c r="T555" i="6" s="1"/>
  <c r="T547" i="6"/>
  <c r="T546" i="6" s="1"/>
  <c r="T545" i="6" s="1"/>
  <c r="T544" i="6" s="1"/>
  <c r="T543" i="6" s="1"/>
  <c r="T542" i="6"/>
  <c r="T541" i="6" s="1"/>
  <c r="T540" i="6" s="1"/>
  <c r="T539" i="6" s="1"/>
  <c r="T538" i="6" s="1"/>
  <c r="T536" i="6"/>
  <c r="T535" i="6" s="1"/>
  <c r="T534" i="6" s="1"/>
  <c r="T533" i="6" s="1"/>
  <c r="T532" i="6"/>
  <c r="T531" i="6" s="1"/>
  <c r="T530" i="6" s="1"/>
  <c r="T529" i="6" s="1"/>
  <c r="T526" i="6"/>
  <c r="T525" i="6" s="1"/>
  <c r="T524" i="6" s="1"/>
  <c r="T523" i="6" s="1"/>
  <c r="T522" i="6" s="1"/>
  <c r="T521" i="6"/>
  <c r="T520" i="6"/>
  <c r="T514" i="6"/>
  <c r="T513" i="6" s="1"/>
  <c r="T512" i="6"/>
  <c r="T511" i="6" s="1"/>
  <c r="T510" i="6"/>
  <c r="T509" i="6" s="1"/>
  <c r="T507" i="6"/>
  <c r="T506" i="6" s="1"/>
  <c r="T505" i="6" s="1"/>
  <c r="T502" i="6"/>
  <c r="T501" i="6" s="1"/>
  <c r="T500" i="6" s="1"/>
  <c r="T499" i="6" s="1"/>
  <c r="T498" i="6" s="1"/>
  <c r="T497" i="6"/>
  <c r="T496" i="6" s="1"/>
  <c r="T495" i="6"/>
  <c r="T494" i="6" s="1"/>
  <c r="T489" i="6"/>
  <c r="T488" i="6" s="1"/>
  <c r="T487" i="6" s="1"/>
  <c r="T486" i="6" s="1"/>
  <c r="T485" i="6" s="1"/>
  <c r="T484" i="6"/>
  <c r="T483" i="6" s="1"/>
  <c r="T482" i="6" s="1"/>
  <c r="T481" i="6" s="1"/>
  <c r="T480" i="6" s="1"/>
  <c r="T479" i="6"/>
  <c r="T478" i="6" s="1"/>
  <c r="T477" i="6" s="1"/>
  <c r="T476" i="6" s="1"/>
  <c r="T475" i="6" s="1"/>
  <c r="T473" i="6"/>
  <c r="T472" i="6" s="1"/>
  <c r="T471" i="6" s="1"/>
  <c r="T470" i="6" s="1"/>
  <c r="T469" i="6" s="1"/>
  <c r="T468" i="6"/>
  <c r="T467" i="6" s="1"/>
  <c r="T466" i="6" s="1"/>
  <c r="T465" i="6" s="1"/>
  <c r="T464" i="6" s="1"/>
  <c r="T463" i="6"/>
  <c r="T462" i="6" s="1"/>
  <c r="T461" i="6" s="1"/>
  <c r="T460" i="6" s="1"/>
  <c r="T459" i="6" s="1"/>
  <c r="T458" i="6"/>
  <c r="T457" i="6" s="1"/>
  <c r="T456" i="6" s="1"/>
  <c r="T455" i="6" s="1"/>
  <c r="T454" i="6" s="1"/>
  <c r="T452" i="6"/>
  <c r="T451" i="6" s="1"/>
  <c r="T450" i="6" s="1"/>
  <c r="T449" i="6" s="1"/>
  <c r="T448" i="6" s="1"/>
  <c r="T446" i="6"/>
  <c r="T445" i="6" s="1"/>
  <c r="T444" i="6" s="1"/>
  <c r="T443" i="6" s="1"/>
  <c r="T442" i="6" s="1"/>
  <c r="T441" i="6" s="1"/>
  <c r="T440" i="6"/>
  <c r="T439" i="6" s="1"/>
  <c r="T438" i="6"/>
  <c r="T437" i="6" s="1"/>
  <c r="T433" i="6"/>
  <c r="T432" i="6" s="1"/>
  <c r="T431" i="6"/>
  <c r="T430" i="6" s="1"/>
  <c r="T425" i="6"/>
  <c r="T424" i="6" s="1"/>
  <c r="T423" i="6" s="1"/>
  <c r="T422" i="6" s="1"/>
  <c r="T421" i="6" s="1"/>
  <c r="T420" i="6"/>
  <c r="T419" i="6" s="1"/>
  <c r="T418" i="6" s="1"/>
  <c r="T417" i="6"/>
  <c r="T416" i="6" s="1"/>
  <c r="T415" i="6" s="1"/>
  <c r="T414" i="6"/>
  <c r="T413" i="6" s="1"/>
  <c r="T412" i="6" s="1"/>
  <c r="T408" i="6"/>
  <c r="T407" i="6" s="1"/>
  <c r="T406" i="6"/>
  <c r="T405" i="6" s="1"/>
  <c r="T401" i="6"/>
  <c r="T400" i="6" s="1"/>
  <c r="T399" i="6" s="1"/>
  <c r="T398" i="6" s="1"/>
  <c r="T397" i="6"/>
  <c r="T396" i="6" s="1"/>
  <c r="T395" i="6"/>
  <c r="T394" i="6" s="1"/>
  <c r="T393" i="6"/>
  <c r="T392" i="6" s="1"/>
  <c r="T386" i="6"/>
  <c r="T385" i="6" s="1"/>
  <c r="T384" i="6" s="1"/>
  <c r="T383" i="6" s="1"/>
  <c r="T382" i="6" s="1"/>
  <c r="T381" i="6"/>
  <c r="T380" i="6" s="1"/>
  <c r="T379" i="6"/>
  <c r="T378" i="6" s="1"/>
  <c r="T373" i="6"/>
  <c r="T372" i="6"/>
  <c r="T367" i="6"/>
  <c r="T366" i="6" s="1"/>
  <c r="T365" i="6"/>
  <c r="T364" i="6" s="1"/>
  <c r="T360" i="6"/>
  <c r="T359" i="6"/>
  <c r="T356" i="6"/>
  <c r="T355" i="6"/>
  <c r="T350" i="6"/>
  <c r="T349" i="6" s="1"/>
  <c r="T348" i="6" s="1"/>
  <c r="T347" i="6"/>
  <c r="T346" i="6"/>
  <c r="T341" i="6"/>
  <c r="T340" i="6" s="1"/>
  <c r="T339" i="6" s="1"/>
  <c r="T338" i="6" s="1"/>
  <c r="T337" i="6" s="1"/>
  <c r="T335" i="6"/>
  <c r="T334" i="6" s="1"/>
  <c r="T333" i="6" s="1"/>
  <c r="T332" i="6" s="1"/>
  <c r="T331" i="6" s="1"/>
  <c r="T330" i="6"/>
  <c r="T329" i="6" s="1"/>
  <c r="T328" i="6" s="1"/>
  <c r="T327" i="6" s="1"/>
  <c r="T326" i="6" s="1"/>
  <c r="T324" i="6"/>
  <c r="T323" i="6" s="1"/>
  <c r="T322" i="6" s="1"/>
  <c r="T321" i="6" s="1"/>
  <c r="T320" i="6" s="1"/>
  <c r="T319" i="6"/>
  <c r="T318" i="6" s="1"/>
  <c r="T317" i="6" s="1"/>
  <c r="T316" i="6" s="1"/>
  <c r="T315" i="6"/>
  <c r="T314" i="6" s="1"/>
  <c r="T313" i="6" s="1"/>
  <c r="T312" i="6" s="1"/>
  <c r="T310" i="6"/>
  <c r="T309" i="6" s="1"/>
  <c r="T308" i="6" s="1"/>
  <c r="T307" i="6" s="1"/>
  <c r="T306" i="6" s="1"/>
  <c r="T304" i="6"/>
  <c r="T303" i="6" s="1"/>
  <c r="T302" i="6" s="1"/>
  <c r="T301" i="6" s="1"/>
  <c r="T300" i="6" s="1"/>
  <c r="T299" i="6"/>
  <c r="T298" i="6" s="1"/>
  <c r="T297" i="6" s="1"/>
  <c r="T296" i="6" s="1"/>
  <c r="T295" i="6" s="1"/>
  <c r="T294" i="6"/>
  <c r="T293" i="6" s="1"/>
  <c r="T292" i="6" s="1"/>
  <c r="T291" i="6" s="1"/>
  <c r="T290" i="6" s="1"/>
  <c r="T289" i="6"/>
  <c r="T288" i="6"/>
  <c r="T282" i="6"/>
  <c r="T281" i="6" s="1"/>
  <c r="T280" i="6" s="1"/>
  <c r="T279" i="6" s="1"/>
  <c r="T278" i="6" s="1"/>
  <c r="T277" i="6"/>
  <c r="T276" i="6" s="1"/>
  <c r="T275" i="6" s="1"/>
  <c r="T274" i="6" s="1"/>
  <c r="T273" i="6" s="1"/>
  <c r="T272" i="6"/>
  <c r="T271" i="6" s="1"/>
  <c r="T270" i="6" s="1"/>
  <c r="T269" i="6" s="1"/>
  <c r="T268" i="6" s="1"/>
  <c r="T267" i="6"/>
  <c r="T266" i="6" s="1"/>
  <c r="T265" i="6" s="1"/>
  <c r="T264" i="6" s="1"/>
  <c r="T263" i="6" s="1"/>
  <c r="T262" i="6"/>
  <c r="T261" i="6" s="1"/>
  <c r="T260" i="6" s="1"/>
  <c r="T259" i="6" s="1"/>
  <c r="T258" i="6" s="1"/>
  <c r="T257" i="6"/>
  <c r="T256" i="6" s="1"/>
  <c r="T255" i="6" s="1"/>
  <c r="T254" i="6" s="1"/>
  <c r="T253" i="6" s="1"/>
  <c r="T252" i="6"/>
  <c r="T251" i="6" s="1"/>
  <c r="T250" i="6" s="1"/>
  <c r="T249" i="6" s="1"/>
  <c r="T248" i="6" s="1"/>
  <c r="T246" i="6"/>
  <c r="T245" i="6" s="1"/>
  <c r="T244" i="6"/>
  <c r="T243" i="6" s="1"/>
  <c r="T242" i="6"/>
  <c r="T241" i="6" s="1"/>
  <c r="T237" i="6"/>
  <c r="T236" i="6" s="1"/>
  <c r="T235" i="6"/>
  <c r="T234" i="6" s="1"/>
  <c r="T217" i="6"/>
  <c r="T216" i="6"/>
  <c r="T211" i="6"/>
  <c r="T210" i="6" s="1"/>
  <c r="T209" i="6" s="1"/>
  <c r="T208" i="6"/>
  <c r="T207" i="6" s="1"/>
  <c r="T206" i="6" s="1"/>
  <c r="T203" i="6"/>
  <c r="T202" i="6" s="1"/>
  <c r="T201" i="6" s="1"/>
  <c r="T200" i="6"/>
  <c r="T199" i="6" s="1"/>
  <c r="T198" i="6" s="1"/>
  <c r="T197" i="6"/>
  <c r="T196" i="6"/>
  <c r="T190" i="6"/>
  <c r="T189" i="6" s="1"/>
  <c r="T188" i="6" s="1"/>
  <c r="T187" i="6" s="1"/>
  <c r="T186" i="6" s="1"/>
  <c r="T185" i="6" s="1"/>
  <c r="T184" i="6" s="1"/>
  <c r="T183" i="6"/>
  <c r="T182" i="6" s="1"/>
  <c r="T181" i="6" s="1"/>
  <c r="T180" i="6" s="1"/>
  <c r="T179" i="6" s="1"/>
  <c r="T178" i="6"/>
  <c r="T177" i="6" s="1"/>
  <c r="T176" i="6" s="1"/>
  <c r="T175" i="6" s="1"/>
  <c r="T174" i="6" s="1"/>
  <c r="T173" i="6"/>
  <c r="T172" i="6" s="1"/>
  <c r="T171" i="6" s="1"/>
  <c r="T170" i="6" s="1"/>
  <c r="T169" i="6" s="1"/>
  <c r="T166" i="6"/>
  <c r="T165" i="6" s="1"/>
  <c r="T164" i="6" s="1"/>
  <c r="T163" i="6"/>
  <c r="T162" i="6" s="1"/>
  <c r="T161" i="6" s="1"/>
  <c r="T155" i="6"/>
  <c r="T154" i="6" s="1"/>
  <c r="T153" i="6" s="1"/>
  <c r="T152" i="6" s="1"/>
  <c r="T151" i="6" s="1"/>
  <c r="T150" i="6"/>
  <c r="T149" i="6" s="1"/>
  <c r="T148" i="6" s="1"/>
  <c r="T147" i="6" s="1"/>
  <c r="T146" i="6" s="1"/>
  <c r="T145" i="6"/>
  <c r="T144" i="6" s="1"/>
  <c r="T143" i="6" s="1"/>
  <c r="T142" i="6" s="1"/>
  <c r="T141" i="6" s="1"/>
  <c r="T140" i="6"/>
  <c r="T139" i="6" s="1"/>
  <c r="T138" i="6" s="1"/>
  <c r="T137" i="6"/>
  <c r="T136" i="6"/>
  <c r="T130" i="6"/>
  <c r="T129" i="6"/>
  <c r="T124" i="6"/>
  <c r="T123" i="6" s="1"/>
  <c r="T122" i="6" s="1"/>
  <c r="T121" i="6" s="1"/>
  <c r="T120" i="6"/>
  <c r="T119" i="6"/>
  <c r="T116" i="6"/>
  <c r="T115" i="6"/>
  <c r="T109" i="6"/>
  <c r="T108" i="6"/>
  <c r="T103" i="6"/>
  <c r="T102" i="6"/>
  <c r="T97" i="6"/>
  <c r="T96" i="6" s="1"/>
  <c r="T95" i="6" s="1"/>
  <c r="T94" i="6"/>
  <c r="T93" i="6"/>
  <c r="T86" i="6"/>
  <c r="T85" i="6" s="1"/>
  <c r="T84" i="6" s="1"/>
  <c r="T83" i="6" s="1"/>
  <c r="T82" i="6" s="1"/>
  <c r="T81" i="6" s="1"/>
  <c r="T80" i="6"/>
  <c r="T79" i="6" s="1"/>
  <c r="T78" i="6" s="1"/>
  <c r="T77" i="6" s="1"/>
  <c r="T76" i="6" s="1"/>
  <c r="T75" i="6" s="1"/>
  <c r="T74" i="6"/>
  <c r="T73" i="6"/>
  <c r="T70" i="6"/>
  <c r="T69" i="6"/>
  <c r="T64" i="6"/>
  <c r="T63" i="6"/>
  <c r="T56" i="6"/>
  <c r="T55" i="6" s="1"/>
  <c r="T54" i="6"/>
  <c r="T53" i="6" s="1"/>
  <c r="T48" i="6"/>
  <c r="T47" i="6" s="1"/>
  <c r="T46" i="6"/>
  <c r="T45" i="6" s="1"/>
  <c r="T44" i="6"/>
  <c r="T43" i="6" s="1"/>
  <c r="T39" i="6"/>
  <c r="T38" i="6"/>
  <c r="T33" i="6"/>
  <c r="T32" i="6" s="1"/>
  <c r="T31" i="6" s="1"/>
  <c r="T30" i="6"/>
  <c r="T29" i="6"/>
  <c r="T23" i="6"/>
  <c r="T22" i="6" s="1"/>
  <c r="T21" i="6" s="1"/>
  <c r="T20" i="6" s="1"/>
  <c r="T19" i="6" s="1"/>
  <c r="R1265" i="6"/>
  <c r="K1265" i="6"/>
  <c r="K1264" i="6" s="1"/>
  <c r="K1263" i="6" s="1"/>
  <c r="K1262" i="6" s="1"/>
  <c r="K1261" i="6" s="1"/>
  <c r="I1265" i="6"/>
  <c r="K1332" i="6"/>
  <c r="I69" i="1" s="1"/>
  <c r="K1330" i="6"/>
  <c r="K1329" i="6" s="1"/>
  <c r="K1328" i="6" s="1"/>
  <c r="K1327" i="6" s="1"/>
  <c r="K1326" i="6"/>
  <c r="K1325" i="6" s="1"/>
  <c r="K1324" i="6"/>
  <c r="K1323" i="6" s="1"/>
  <c r="K1319" i="6"/>
  <c r="K1318" i="6" s="1"/>
  <c r="K1317" i="6" s="1"/>
  <c r="K1316" i="6" s="1"/>
  <c r="K1315" i="6" s="1"/>
  <c r="K1313" i="6"/>
  <c r="K1312" i="6" s="1"/>
  <c r="K1311" i="6" s="1"/>
  <c r="K1310" i="6" s="1"/>
  <c r="K1309" i="6" s="1"/>
  <c r="K1308" i="6" s="1"/>
  <c r="K1307" i="6"/>
  <c r="K1306" i="6" s="1"/>
  <c r="K1305" i="6" s="1"/>
  <c r="K1304" i="6" s="1"/>
  <c r="K1303" i="6" s="1"/>
  <c r="K1302" i="6"/>
  <c r="K1301" i="6" s="1"/>
  <c r="K1300" i="6" s="1"/>
  <c r="K1299" i="6" s="1"/>
  <c r="K1298" i="6"/>
  <c r="K1297" i="6" s="1"/>
  <c r="K1296" i="6" s="1"/>
  <c r="K1295" i="6" s="1"/>
  <c r="K1292" i="6"/>
  <c r="K1291" i="6" s="1"/>
  <c r="K1290" i="6" s="1"/>
  <c r="K1289" i="6" s="1"/>
  <c r="K1288" i="6"/>
  <c r="K1287" i="6" s="1"/>
  <c r="K1286" i="6"/>
  <c r="K1285" i="6" s="1"/>
  <c r="K1280" i="6"/>
  <c r="K1279" i="6" s="1"/>
  <c r="K1278" i="6" s="1"/>
  <c r="K1277" i="6" s="1"/>
  <c r="K1276" i="6"/>
  <c r="K1275" i="6" s="1"/>
  <c r="K1274" i="6"/>
  <c r="K1273" i="6" s="1"/>
  <c r="K1272" i="6"/>
  <c r="K1271" i="6" s="1"/>
  <c r="K1260" i="6"/>
  <c r="K1259" i="6" s="1"/>
  <c r="K1258" i="6" s="1"/>
  <c r="K1257" i="6" s="1"/>
  <c r="K1256" i="6" s="1"/>
  <c r="K1255" i="6"/>
  <c r="K1254" i="6" s="1"/>
  <c r="K1253" i="6" s="1"/>
  <c r="K1252" i="6" s="1"/>
  <c r="K1251" i="6" s="1"/>
  <c r="K1250" i="6"/>
  <c r="K1249" i="6" s="1"/>
  <c r="K1248" i="6"/>
  <c r="K1247" i="6" s="1"/>
  <c r="K1243" i="6"/>
  <c r="K1242" i="6" s="1"/>
  <c r="K1241" i="6" s="1"/>
  <c r="K1240" i="6" s="1"/>
  <c r="K1239" i="6" s="1"/>
  <c r="K1238" i="6"/>
  <c r="K1237" i="6" s="1"/>
  <c r="K1236" i="6" s="1"/>
  <c r="K1235" i="6" s="1"/>
  <c r="K1234" i="6"/>
  <c r="K1233" i="6" s="1"/>
  <c r="K1232" i="6"/>
  <c r="K1231" i="6" s="1"/>
  <c r="K1229" i="6"/>
  <c r="K1228" i="6" s="1"/>
  <c r="K1227" i="6"/>
  <c r="K1226" i="6" s="1"/>
  <c r="K1221" i="6"/>
  <c r="K1220" i="6" s="1"/>
  <c r="K1219" i="6" s="1"/>
  <c r="K1218" i="6" s="1"/>
  <c r="K1217" i="6" s="1"/>
  <c r="K1216" i="6" s="1"/>
  <c r="K1213" i="6"/>
  <c r="K1212" i="6" s="1"/>
  <c r="K1211" i="6" s="1"/>
  <c r="K1210" i="6" s="1"/>
  <c r="K1209" i="6" s="1"/>
  <c r="K1208" i="6" s="1"/>
  <c r="K1207" i="6"/>
  <c r="K1206" i="6" s="1"/>
  <c r="K1205" i="6" s="1"/>
  <c r="K1204" i="6" s="1"/>
  <c r="K1203" i="6" s="1"/>
  <c r="K1202" i="6"/>
  <c r="K1201" i="6" s="1"/>
  <c r="K1200" i="6" s="1"/>
  <c r="K1199" i="6" s="1"/>
  <c r="K1198" i="6"/>
  <c r="K1197" i="6" s="1"/>
  <c r="K1196" i="6" s="1"/>
  <c r="K1195" i="6" s="1"/>
  <c r="K1194" i="6"/>
  <c r="K1193" i="6" s="1"/>
  <c r="K1192" i="6" s="1"/>
  <c r="K1191" i="6" s="1"/>
  <c r="K1190" i="6"/>
  <c r="K1189" i="6" s="1"/>
  <c r="K1188" i="6"/>
  <c r="K1187" i="6" s="1"/>
  <c r="K1186" i="6"/>
  <c r="K1185" i="6" s="1"/>
  <c r="K1182" i="6"/>
  <c r="K1181" i="6" s="1"/>
  <c r="K1180" i="6" s="1"/>
  <c r="K1179" i="6" s="1"/>
  <c r="K1177" i="6"/>
  <c r="K1176" i="6" s="1"/>
  <c r="K1175" i="6" s="1"/>
  <c r="K1174" i="6" s="1"/>
  <c r="K1173" i="6" s="1"/>
  <c r="K1170" i="6"/>
  <c r="K1169" i="6" s="1"/>
  <c r="K1168" i="6" s="1"/>
  <c r="K1167" i="6" s="1"/>
  <c r="K1166" i="6" s="1"/>
  <c r="K1165" i="6"/>
  <c r="K1164" i="6" s="1"/>
  <c r="K1163" i="6"/>
  <c r="K1162" i="6" s="1"/>
  <c r="K1161" i="6"/>
  <c r="K1160" i="6" s="1"/>
  <c r="K1157" i="6"/>
  <c r="K1156" i="6" s="1"/>
  <c r="K1155" i="6" s="1"/>
  <c r="K1154" i="6" s="1"/>
  <c r="K1152" i="6"/>
  <c r="K1151" i="6" s="1"/>
  <c r="K1150" i="6" s="1"/>
  <c r="K1149" i="6" s="1"/>
  <c r="K1148" i="6" s="1"/>
  <c r="K1147" i="6"/>
  <c r="K1146" i="6" s="1"/>
  <c r="K1145" i="6" s="1"/>
  <c r="K1144" i="6" s="1"/>
  <c r="K1143" i="6" s="1"/>
  <c r="K1141" i="6"/>
  <c r="K1140" i="6" s="1"/>
  <c r="K1139" i="6" s="1"/>
  <c r="K1138" i="6" s="1"/>
  <c r="K1137" i="6" s="1"/>
  <c r="K1136" i="6"/>
  <c r="K1135" i="6" s="1"/>
  <c r="K1134" i="6" s="1"/>
  <c r="K1133" i="6" s="1"/>
  <c r="K1132" i="6"/>
  <c r="K1131" i="6" s="1"/>
  <c r="K1130" i="6" s="1"/>
  <c r="K1129" i="6" s="1"/>
  <c r="K1126" i="6"/>
  <c r="K1125" i="6" s="1"/>
  <c r="K1124" i="6" s="1"/>
  <c r="K1123" i="6" s="1"/>
  <c r="K1122" i="6" s="1"/>
  <c r="K1120" i="6"/>
  <c r="K1119" i="6" s="1"/>
  <c r="K1118" i="6" s="1"/>
  <c r="K1117" i="6" s="1"/>
  <c r="K1116" i="6" s="1"/>
  <c r="K1115" i="6" s="1"/>
  <c r="K1114" i="6"/>
  <c r="K1113" i="6" s="1"/>
  <c r="K1112" i="6" s="1"/>
  <c r="K1111" i="6" s="1"/>
  <c r="K1110" i="6"/>
  <c r="K1109" i="6" s="1"/>
  <c r="K1108" i="6" s="1"/>
  <c r="K1107" i="6" s="1"/>
  <c r="K1105" i="6"/>
  <c r="K1104" i="6" s="1"/>
  <c r="K1103" i="6" s="1"/>
  <c r="K1102" i="6" s="1"/>
  <c r="K1101" i="6"/>
  <c r="K1100" i="6" s="1"/>
  <c r="K1099" i="6" s="1"/>
  <c r="K1098" i="6" s="1"/>
  <c r="K1095" i="6"/>
  <c r="K1094" i="6" s="1"/>
  <c r="K1093" i="6" s="1"/>
  <c r="K1092" i="6" s="1"/>
  <c r="K1091" i="6"/>
  <c r="K1090" i="6" s="1"/>
  <c r="K1089" i="6"/>
  <c r="K1088" i="6" s="1"/>
  <c r="K1087" i="6"/>
  <c r="K1086" i="6" s="1"/>
  <c r="K1082" i="6"/>
  <c r="K1081" i="6" s="1"/>
  <c r="K1080" i="6" s="1"/>
  <c r="K1079" i="6" s="1"/>
  <c r="K1078" i="6" s="1"/>
  <c r="K1075" i="6"/>
  <c r="K1074" i="6" s="1"/>
  <c r="K1073" i="6" s="1"/>
  <c r="K1072" i="6" s="1"/>
  <c r="K1071" i="6" s="1"/>
  <c r="K1070" i="6"/>
  <c r="K1069" i="6" s="1"/>
  <c r="K1068" i="6" s="1"/>
  <c r="K1067" i="6" s="1"/>
  <c r="K1066" i="6" s="1"/>
  <c r="K1064" i="6"/>
  <c r="K1063" i="6" s="1"/>
  <c r="K1062" i="6" s="1"/>
  <c r="K1061" i="6" s="1"/>
  <c r="K1060" i="6" s="1"/>
  <c r="K1058" i="6"/>
  <c r="K1057" i="6" s="1"/>
  <c r="K1056" i="6" s="1"/>
  <c r="K1055" i="6" s="1"/>
  <c r="K1054" i="6"/>
  <c r="K1053" i="6" s="1"/>
  <c r="K1052" i="6"/>
  <c r="K1051" i="6" s="1"/>
  <c r="K1047" i="6"/>
  <c r="K1046" i="6" s="1"/>
  <c r="K1045" i="6" s="1"/>
  <c r="K1044" i="6" s="1"/>
  <c r="K1043" i="6" s="1"/>
  <c r="K1041" i="6"/>
  <c r="K1040" i="6" s="1"/>
  <c r="K1039" i="6" s="1"/>
  <c r="K1038" i="6" s="1"/>
  <c r="K1037" i="6" s="1"/>
  <c r="K1036" i="6"/>
  <c r="K1035" i="6" s="1"/>
  <c r="K1034" i="6" s="1"/>
  <c r="K1033" i="6"/>
  <c r="K1032" i="6" s="1"/>
  <c r="K1031" i="6" s="1"/>
  <c r="K1029" i="6"/>
  <c r="K1028" i="6" s="1"/>
  <c r="K1027" i="6" s="1"/>
  <c r="K1026" i="6" s="1"/>
  <c r="K1025" i="6" s="1"/>
  <c r="K1024" i="6"/>
  <c r="K1023" i="6" s="1"/>
  <c r="K1022" i="6" s="1"/>
  <c r="K1021" i="6" s="1"/>
  <c r="K1020" i="6"/>
  <c r="K1019" i="6" s="1"/>
  <c r="K1018" i="6" s="1"/>
  <c r="K1017" i="6" s="1"/>
  <c r="K1015" i="6"/>
  <c r="K1014" i="6" s="1"/>
  <c r="K1013" i="6" s="1"/>
  <c r="K1012" i="6"/>
  <c r="K1011" i="6" s="1"/>
  <c r="K1010" i="6" s="1"/>
  <c r="K1007" i="6"/>
  <c r="K1006" i="6" s="1"/>
  <c r="K1005" i="6" s="1"/>
  <c r="K1004" i="6" s="1"/>
  <c r="K1003" i="6"/>
  <c r="K1002" i="6" s="1"/>
  <c r="K1001" i="6" s="1"/>
  <c r="K1000" i="6" s="1"/>
  <c r="K998" i="6"/>
  <c r="K997" i="6" s="1"/>
  <c r="K996" i="6" s="1"/>
  <c r="K995" i="6" s="1"/>
  <c r="K994" i="6"/>
  <c r="K993" i="6" s="1"/>
  <c r="K992" i="6" s="1"/>
  <c r="K991" i="6"/>
  <c r="K990" i="6" s="1"/>
  <c r="K989" i="6" s="1"/>
  <c r="K988" i="6"/>
  <c r="K987" i="6"/>
  <c r="K983" i="6"/>
  <c r="K982" i="6" s="1"/>
  <c r="K981" i="6" s="1"/>
  <c r="K980" i="6" s="1"/>
  <c r="K977" i="6"/>
  <c r="K976" i="6" s="1"/>
  <c r="K975" i="6" s="1"/>
  <c r="K974" i="6" s="1"/>
  <c r="K973" i="6"/>
  <c r="K972" i="6" s="1"/>
  <c r="K971" i="6" s="1"/>
  <c r="K970" i="6" s="1"/>
  <c r="K968" i="6"/>
  <c r="K967" i="6" s="1"/>
  <c r="K966" i="6" s="1"/>
  <c r="K965" i="6" s="1"/>
  <c r="K964" i="6"/>
  <c r="K963" i="6" s="1"/>
  <c r="K962" i="6"/>
  <c r="K961" i="6" s="1"/>
  <c r="K960" i="6"/>
  <c r="K959" i="6" s="1"/>
  <c r="K954" i="6"/>
  <c r="K953" i="6" s="1"/>
  <c r="K952" i="6" s="1"/>
  <c r="K951" i="6" s="1"/>
  <c r="K950" i="6"/>
  <c r="K949" i="6" s="1"/>
  <c r="K948" i="6"/>
  <c r="K947" i="6" s="1"/>
  <c r="K946" i="6"/>
  <c r="K945" i="6" s="1"/>
  <c r="K941" i="6"/>
  <c r="K940" i="6" s="1"/>
  <c r="K939" i="6" s="1"/>
  <c r="K938" i="6" s="1"/>
  <c r="K937" i="6" s="1"/>
  <c r="K936" i="6"/>
  <c r="K935" i="6" s="1"/>
  <c r="K934" i="6" s="1"/>
  <c r="K933" i="6" s="1"/>
  <c r="K932" i="6" s="1"/>
  <c r="K931" i="6"/>
  <c r="K930" i="6" s="1"/>
  <c r="K929" i="6" s="1"/>
  <c r="K928" i="6" s="1"/>
  <c r="K927" i="6"/>
  <c r="K926" i="6" s="1"/>
  <c r="K925" i="6" s="1"/>
  <c r="K924" i="6"/>
  <c r="K920" i="6"/>
  <c r="K919" i="6" s="1"/>
  <c r="K918" i="6" s="1"/>
  <c r="K917" i="6" s="1"/>
  <c r="K916" i="6"/>
  <c r="K915" i="6" s="1"/>
  <c r="K914" i="6" s="1"/>
  <c r="K913" i="6" s="1"/>
  <c r="K912" i="6"/>
  <c r="K906" i="6"/>
  <c r="K905" i="6" s="1"/>
  <c r="K904" i="6" s="1"/>
  <c r="K903" i="6" s="1"/>
  <c r="K902" i="6" s="1"/>
  <c r="K901" i="6"/>
  <c r="K900" i="6" s="1"/>
  <c r="K899" i="6" s="1"/>
  <c r="K898" i="6" s="1"/>
  <c r="K897" i="6" s="1"/>
  <c r="K895" i="6"/>
  <c r="K894" i="6" s="1"/>
  <c r="K893" i="6" s="1"/>
  <c r="K892" i="6" s="1"/>
  <c r="K891" i="6" s="1"/>
  <c r="K890" i="6"/>
  <c r="K889" i="6" s="1"/>
  <c r="K888" i="6" s="1"/>
  <c r="K887" i="6" s="1"/>
  <c r="K886" i="6" s="1"/>
  <c r="K885" i="6"/>
  <c r="K884" i="6" s="1"/>
  <c r="K883" i="6" s="1"/>
  <c r="K882" i="6" s="1"/>
  <c r="K881" i="6" s="1"/>
  <c r="K880" i="6"/>
  <c r="K879" i="6" s="1"/>
  <c r="K878" i="6" s="1"/>
  <c r="K877" i="6" s="1"/>
  <c r="K876" i="6" s="1"/>
  <c r="K875" i="6"/>
  <c r="K874" i="6" s="1"/>
  <c r="K873" i="6" s="1"/>
  <c r="K872" i="6" s="1"/>
  <c r="K871" i="6" s="1"/>
  <c r="K865" i="6"/>
  <c r="K864" i="6" s="1"/>
  <c r="K863" i="6" s="1"/>
  <c r="K862" i="6" s="1"/>
  <c r="K861" i="6" s="1"/>
  <c r="K860" i="6"/>
  <c r="K859" i="6" s="1"/>
  <c r="K858" i="6" s="1"/>
  <c r="K857" i="6" s="1"/>
  <c r="K856" i="6" s="1"/>
  <c r="K855" i="6"/>
  <c r="K854" i="6" s="1"/>
  <c r="K853" i="6" s="1"/>
  <c r="K852" i="6"/>
  <c r="K851" i="6" s="1"/>
  <c r="K850" i="6" s="1"/>
  <c r="K848" i="6"/>
  <c r="K847" i="6" s="1"/>
  <c r="K846" i="6" s="1"/>
  <c r="K845" i="6"/>
  <c r="K844" i="6" s="1"/>
  <c r="K843" i="6" s="1"/>
  <c r="K841" i="6"/>
  <c r="K840" i="6" s="1"/>
  <c r="K839" i="6" s="1"/>
  <c r="K838" i="6" s="1"/>
  <c r="K837" i="6"/>
  <c r="K836" i="6" s="1"/>
  <c r="K835" i="6" s="1"/>
  <c r="K834" i="6" s="1"/>
  <c r="K830" i="6"/>
  <c r="K829" i="6" s="1"/>
  <c r="K828" i="6"/>
  <c r="K827" i="6" s="1"/>
  <c r="K822" i="6"/>
  <c r="K821" i="6" s="1"/>
  <c r="K820" i="6" s="1"/>
  <c r="K819" i="6" s="1"/>
  <c r="K818" i="6" s="1"/>
  <c r="K817" i="6"/>
  <c r="K816" i="6"/>
  <c r="K814" i="6"/>
  <c r="K813" i="6" s="1"/>
  <c r="K803" i="6"/>
  <c r="K802" i="6" s="1"/>
  <c r="K801" i="6" s="1"/>
  <c r="K800" i="6" s="1"/>
  <c r="K799" i="6"/>
  <c r="K798" i="6" s="1"/>
  <c r="K797" i="6" s="1"/>
  <c r="K796" i="6"/>
  <c r="K795" i="6" s="1"/>
  <c r="K794" i="6" s="1"/>
  <c r="K792" i="6"/>
  <c r="K791" i="6" s="1"/>
  <c r="K790" i="6" s="1"/>
  <c r="K789" i="6" s="1"/>
  <c r="K786" i="6"/>
  <c r="K785" i="6" s="1"/>
  <c r="K784" i="6" s="1"/>
  <c r="K783" i="6" s="1"/>
  <c r="K782" i="6" s="1"/>
  <c r="K781" i="6"/>
  <c r="K780" i="6" s="1"/>
  <c r="K779" i="6" s="1"/>
  <c r="K778" i="6" s="1"/>
  <c r="K777" i="6" s="1"/>
  <c r="K776" i="6"/>
  <c r="K775" i="6" s="1"/>
  <c r="K774" i="6" s="1"/>
  <c r="K773" i="6" s="1"/>
  <c r="K772" i="6" s="1"/>
  <c r="K771" i="6"/>
  <c r="K770" i="6" s="1"/>
  <c r="K769" i="6" s="1"/>
  <c r="K768" i="6" s="1"/>
  <c r="K767" i="6" s="1"/>
  <c r="K765" i="6"/>
  <c r="K764" i="6" s="1"/>
  <c r="K763" i="6" s="1"/>
  <c r="K762" i="6" s="1"/>
  <c r="K761" i="6" s="1"/>
  <c r="K760" i="6" s="1"/>
  <c r="K759" i="6"/>
  <c r="K758" i="6" s="1"/>
  <c r="K757" i="6" s="1"/>
  <c r="K756" i="6" s="1"/>
  <c r="K755" i="6" s="1"/>
  <c r="K754" i="6"/>
  <c r="K753" i="6" s="1"/>
  <c r="K752" i="6" s="1"/>
  <c r="K751" i="6" s="1"/>
  <c r="K750" i="6" s="1"/>
  <c r="K749" i="6" s="1"/>
  <c r="K748" i="6"/>
  <c r="K747" i="6" s="1"/>
  <c r="K746" i="6" s="1"/>
  <c r="K745" i="6" s="1"/>
  <c r="K744" i="6" s="1"/>
  <c r="K743" i="6" s="1"/>
  <c r="K742" i="6"/>
  <c r="K741" i="6" s="1"/>
  <c r="K740" i="6" s="1"/>
  <c r="K739" i="6" s="1"/>
  <c r="K738" i="6"/>
  <c r="K737" i="6" s="1"/>
  <c r="K736" i="6" s="1"/>
  <c r="K735" i="6" s="1"/>
  <c r="K733" i="6"/>
  <c r="K732" i="6" s="1"/>
  <c r="K731" i="6" s="1"/>
  <c r="K730" i="6" s="1"/>
  <c r="K729" i="6" s="1"/>
  <c r="K728" i="6"/>
  <c r="K727" i="6" s="1"/>
  <c r="K726" i="6" s="1"/>
  <c r="K725" i="6" s="1"/>
  <c r="K724" i="6" s="1"/>
  <c r="K723" i="6"/>
  <c r="K722" i="6" s="1"/>
  <c r="K721" i="6"/>
  <c r="K720" i="6" s="1"/>
  <c r="K719" i="6"/>
  <c r="K718" i="6" s="1"/>
  <c r="K713" i="6"/>
  <c r="K712" i="6" s="1"/>
  <c r="K711" i="6"/>
  <c r="K710" i="6" s="1"/>
  <c r="K705" i="6"/>
  <c r="K704" i="6" s="1"/>
  <c r="K703" i="6"/>
  <c r="K702" i="6" s="1"/>
  <c r="K696" i="6"/>
  <c r="K695" i="6" s="1"/>
  <c r="K694" i="6"/>
  <c r="K693" i="6" s="1"/>
  <c r="K688" i="6"/>
  <c r="K687" i="6" s="1"/>
  <c r="K686" i="6" s="1"/>
  <c r="K685" i="6" s="1"/>
  <c r="K684" i="6" s="1"/>
  <c r="K682" i="6"/>
  <c r="K681" i="6" s="1"/>
  <c r="K680" i="6" s="1"/>
  <c r="K679" i="6" s="1"/>
  <c r="K678" i="6" s="1"/>
  <c r="K677" i="6" s="1"/>
  <c r="K676" i="6"/>
  <c r="K675" i="6" s="1"/>
  <c r="K674" i="6" s="1"/>
  <c r="K673" i="6" s="1"/>
  <c r="K672" i="6" s="1"/>
  <c r="K669" i="6"/>
  <c r="K668" i="6" s="1"/>
  <c r="K667" i="6" s="1"/>
  <c r="K666" i="6" s="1"/>
  <c r="K665" i="6" s="1"/>
  <c r="K664" i="6" s="1"/>
  <c r="K658" i="6"/>
  <c r="K657" i="6" s="1"/>
  <c r="K656" i="6" s="1"/>
  <c r="K655" i="6" s="1"/>
  <c r="K654" i="6" s="1"/>
  <c r="K653" i="6"/>
  <c r="K652" i="6" s="1"/>
  <c r="K651" i="6" s="1"/>
  <c r="K650" i="6" s="1"/>
  <c r="K649" i="6" s="1"/>
  <c r="K646" i="6"/>
  <c r="K645" i="6" s="1"/>
  <c r="K644" i="6" s="1"/>
  <c r="K643" i="6" s="1"/>
  <c r="K642" i="6" s="1"/>
  <c r="K641" i="6"/>
  <c r="K640" i="6" s="1"/>
  <c r="K639" i="6" s="1"/>
  <c r="K638" i="6" s="1"/>
  <c r="K637" i="6" s="1"/>
  <c r="K636" i="6"/>
  <c r="K635" i="6" s="1"/>
  <c r="K634" i="6" s="1"/>
  <c r="K633" i="6" s="1"/>
  <c r="K632" i="6" s="1"/>
  <c r="K629" i="6"/>
  <c r="K628" i="6" s="1"/>
  <c r="K627" i="6" s="1"/>
  <c r="K626" i="6" s="1"/>
  <c r="K625" i="6" s="1"/>
  <c r="K624" i="6"/>
  <c r="K623" i="6" s="1"/>
  <c r="K622" i="6"/>
  <c r="K621" i="6" s="1"/>
  <c r="K620" i="6"/>
  <c r="K619" i="6" s="1"/>
  <c r="K614" i="6"/>
  <c r="K613" i="6" s="1"/>
  <c r="K612" i="6" s="1"/>
  <c r="K611" i="6" s="1"/>
  <c r="K610" i="6" s="1"/>
  <c r="K609" i="6"/>
  <c r="K608" i="6" s="1"/>
  <c r="K607" i="6"/>
  <c r="K606" i="6" s="1"/>
  <c r="K602" i="6"/>
  <c r="K601" i="6" s="1"/>
  <c r="K600" i="6" s="1"/>
  <c r="K599" i="6" s="1"/>
  <c r="K598" i="6" s="1"/>
  <c r="K597" i="6" s="1"/>
  <c r="K596" i="6" s="1"/>
  <c r="K595" i="6"/>
  <c r="K594" i="6" s="1"/>
  <c r="K593" i="6" s="1"/>
  <c r="K592" i="6" s="1"/>
  <c r="K591" i="6" s="1"/>
  <c r="K590" i="6" s="1"/>
  <c r="K589" i="6" s="1"/>
  <c r="K588" i="6"/>
  <c r="K587" i="6" s="1"/>
  <c r="K586" i="6" s="1"/>
  <c r="K585" i="6" s="1"/>
  <c r="K584" i="6" s="1"/>
  <c r="K583" i="6" s="1"/>
  <c r="K582" i="6" s="1"/>
  <c r="K581" i="6"/>
  <c r="K580" i="6" s="1"/>
  <c r="K579" i="6" s="1"/>
  <c r="K578" i="6" s="1"/>
  <c r="K577" i="6" s="1"/>
  <c r="K576" i="6" s="1"/>
  <c r="K575" i="6" s="1"/>
  <c r="K574" i="6"/>
  <c r="K573" i="6" s="1"/>
  <c r="K572" i="6"/>
  <c r="K571" i="6" s="1"/>
  <c r="K567" i="6"/>
  <c r="K566" i="6" s="1"/>
  <c r="K565" i="6"/>
  <c r="K564" i="6" s="1"/>
  <c r="K559" i="6"/>
  <c r="K558" i="6" s="1"/>
  <c r="K557" i="6" s="1"/>
  <c r="K556" i="6" s="1"/>
  <c r="K555" i="6" s="1"/>
  <c r="K547" i="6"/>
  <c r="K546" i="6" s="1"/>
  <c r="K545" i="6" s="1"/>
  <c r="K544" i="6" s="1"/>
  <c r="K543" i="6" s="1"/>
  <c r="K542" i="6"/>
  <c r="K541" i="6" s="1"/>
  <c r="K540" i="6" s="1"/>
  <c r="K539" i="6" s="1"/>
  <c r="K538" i="6" s="1"/>
  <c r="K536" i="6"/>
  <c r="K535" i="6" s="1"/>
  <c r="K534" i="6" s="1"/>
  <c r="K533" i="6" s="1"/>
  <c r="K532" i="6"/>
  <c r="K531" i="6" s="1"/>
  <c r="K530" i="6" s="1"/>
  <c r="K529" i="6" s="1"/>
  <c r="K526" i="6"/>
  <c r="K525" i="6" s="1"/>
  <c r="K524" i="6" s="1"/>
  <c r="K523" i="6" s="1"/>
  <c r="K522" i="6" s="1"/>
  <c r="K521" i="6"/>
  <c r="K520" i="6"/>
  <c r="K514" i="6"/>
  <c r="K513" i="6" s="1"/>
  <c r="K512" i="6"/>
  <c r="K511" i="6" s="1"/>
  <c r="K510" i="6"/>
  <c r="K509" i="6" s="1"/>
  <c r="K507" i="6"/>
  <c r="K506" i="6" s="1"/>
  <c r="K505" i="6" s="1"/>
  <c r="K502" i="6"/>
  <c r="K501" i="6" s="1"/>
  <c r="K500" i="6" s="1"/>
  <c r="K499" i="6" s="1"/>
  <c r="K498" i="6" s="1"/>
  <c r="K497" i="6"/>
  <c r="K496" i="6" s="1"/>
  <c r="K495" i="6"/>
  <c r="K494" i="6" s="1"/>
  <c r="K489" i="6"/>
  <c r="K488" i="6" s="1"/>
  <c r="K487" i="6" s="1"/>
  <c r="K486" i="6" s="1"/>
  <c r="K485" i="6" s="1"/>
  <c r="K484" i="6"/>
  <c r="K483" i="6" s="1"/>
  <c r="K482" i="6" s="1"/>
  <c r="K481" i="6" s="1"/>
  <c r="K480" i="6" s="1"/>
  <c r="K479" i="6"/>
  <c r="K478" i="6" s="1"/>
  <c r="K477" i="6" s="1"/>
  <c r="K476" i="6" s="1"/>
  <c r="K475" i="6" s="1"/>
  <c r="K473" i="6"/>
  <c r="K472" i="6" s="1"/>
  <c r="K471" i="6" s="1"/>
  <c r="K470" i="6" s="1"/>
  <c r="K469" i="6" s="1"/>
  <c r="K468" i="6"/>
  <c r="K467" i="6" s="1"/>
  <c r="K466" i="6" s="1"/>
  <c r="K465" i="6" s="1"/>
  <c r="K464" i="6" s="1"/>
  <c r="K463" i="6"/>
  <c r="K462" i="6" s="1"/>
  <c r="K461" i="6" s="1"/>
  <c r="K460" i="6" s="1"/>
  <c r="K459" i="6" s="1"/>
  <c r="K458" i="6"/>
  <c r="K457" i="6" s="1"/>
  <c r="K456" i="6" s="1"/>
  <c r="K455" i="6" s="1"/>
  <c r="K454" i="6" s="1"/>
  <c r="K452" i="6"/>
  <c r="K451" i="6" s="1"/>
  <c r="K450" i="6" s="1"/>
  <c r="K449" i="6" s="1"/>
  <c r="K448" i="6" s="1"/>
  <c r="K446" i="6"/>
  <c r="K445" i="6" s="1"/>
  <c r="K444" i="6" s="1"/>
  <c r="K443" i="6" s="1"/>
  <c r="K442" i="6" s="1"/>
  <c r="K441" i="6" s="1"/>
  <c r="K440" i="6"/>
  <c r="K439" i="6" s="1"/>
  <c r="K438" i="6"/>
  <c r="K437" i="6" s="1"/>
  <c r="K433" i="6"/>
  <c r="K432" i="6" s="1"/>
  <c r="K431" i="6"/>
  <c r="K430" i="6" s="1"/>
  <c r="K425" i="6"/>
  <c r="K424" i="6" s="1"/>
  <c r="K423" i="6" s="1"/>
  <c r="K422" i="6" s="1"/>
  <c r="K421" i="6" s="1"/>
  <c r="K420" i="6"/>
  <c r="K419" i="6" s="1"/>
  <c r="K418" i="6" s="1"/>
  <c r="K417" i="6"/>
  <c r="K416" i="6" s="1"/>
  <c r="K415" i="6" s="1"/>
  <c r="K414" i="6"/>
  <c r="K413" i="6" s="1"/>
  <c r="K412" i="6" s="1"/>
  <c r="K408" i="6"/>
  <c r="K407" i="6" s="1"/>
  <c r="K406" i="6"/>
  <c r="K405" i="6" s="1"/>
  <c r="K401" i="6"/>
  <c r="K400" i="6" s="1"/>
  <c r="K399" i="6" s="1"/>
  <c r="K398" i="6" s="1"/>
  <c r="K397" i="6"/>
  <c r="K396" i="6" s="1"/>
  <c r="K395" i="6"/>
  <c r="K394" i="6" s="1"/>
  <c r="K393" i="6"/>
  <c r="K392" i="6" s="1"/>
  <c r="K386" i="6"/>
  <c r="K385" i="6" s="1"/>
  <c r="K384" i="6" s="1"/>
  <c r="K383" i="6" s="1"/>
  <c r="K382" i="6" s="1"/>
  <c r="K381" i="6"/>
  <c r="K380" i="6" s="1"/>
  <c r="K379" i="6"/>
  <c r="K378" i="6" s="1"/>
  <c r="K373" i="6"/>
  <c r="K372" i="6"/>
  <c r="K367" i="6"/>
  <c r="K366" i="6" s="1"/>
  <c r="K365" i="6"/>
  <c r="K364" i="6" s="1"/>
  <c r="K360" i="6"/>
  <c r="K359" i="6"/>
  <c r="K356" i="6"/>
  <c r="K355" i="6"/>
  <c r="K350" i="6"/>
  <c r="K349" i="6" s="1"/>
  <c r="K348" i="6" s="1"/>
  <c r="K347" i="6"/>
  <c r="K346" i="6"/>
  <c r="K341" i="6"/>
  <c r="K340" i="6" s="1"/>
  <c r="K339" i="6" s="1"/>
  <c r="K338" i="6" s="1"/>
  <c r="K337" i="6" s="1"/>
  <c r="K335" i="6"/>
  <c r="K334" i="6" s="1"/>
  <c r="K333" i="6" s="1"/>
  <c r="K332" i="6" s="1"/>
  <c r="K331" i="6" s="1"/>
  <c r="K330" i="6"/>
  <c r="K329" i="6" s="1"/>
  <c r="K328" i="6" s="1"/>
  <c r="K327" i="6" s="1"/>
  <c r="K326" i="6" s="1"/>
  <c r="K324" i="6"/>
  <c r="K323" i="6" s="1"/>
  <c r="K322" i="6" s="1"/>
  <c r="K321" i="6" s="1"/>
  <c r="K320" i="6" s="1"/>
  <c r="K319" i="6"/>
  <c r="K318" i="6" s="1"/>
  <c r="K317" i="6" s="1"/>
  <c r="K316" i="6" s="1"/>
  <c r="K315" i="6"/>
  <c r="K314" i="6" s="1"/>
  <c r="K313" i="6" s="1"/>
  <c r="K312" i="6" s="1"/>
  <c r="K310" i="6"/>
  <c r="K309" i="6" s="1"/>
  <c r="K308" i="6" s="1"/>
  <c r="K307" i="6" s="1"/>
  <c r="K306" i="6" s="1"/>
  <c r="K304" i="6"/>
  <c r="K303" i="6" s="1"/>
  <c r="K302" i="6" s="1"/>
  <c r="K301" i="6" s="1"/>
  <c r="K300" i="6" s="1"/>
  <c r="K299" i="6"/>
  <c r="K298" i="6" s="1"/>
  <c r="K297" i="6" s="1"/>
  <c r="K296" i="6" s="1"/>
  <c r="K295" i="6" s="1"/>
  <c r="K294" i="6"/>
  <c r="K293" i="6" s="1"/>
  <c r="K292" i="6" s="1"/>
  <c r="K291" i="6" s="1"/>
  <c r="K290" i="6" s="1"/>
  <c r="K289" i="6"/>
  <c r="K288" i="6"/>
  <c r="K282" i="6"/>
  <c r="K281" i="6" s="1"/>
  <c r="K280" i="6" s="1"/>
  <c r="K279" i="6" s="1"/>
  <c r="K278" i="6" s="1"/>
  <c r="K277" i="6"/>
  <c r="K276" i="6" s="1"/>
  <c r="K275" i="6" s="1"/>
  <c r="K274" i="6" s="1"/>
  <c r="K273" i="6" s="1"/>
  <c r="K272" i="6"/>
  <c r="K271" i="6" s="1"/>
  <c r="K270" i="6" s="1"/>
  <c r="K269" i="6" s="1"/>
  <c r="K268" i="6" s="1"/>
  <c r="K267" i="6"/>
  <c r="K266" i="6" s="1"/>
  <c r="K265" i="6" s="1"/>
  <c r="K264" i="6" s="1"/>
  <c r="K263" i="6" s="1"/>
  <c r="K262" i="6"/>
  <c r="K261" i="6" s="1"/>
  <c r="K260" i="6" s="1"/>
  <c r="K259" i="6" s="1"/>
  <c r="K258" i="6" s="1"/>
  <c r="K257" i="6"/>
  <c r="K256" i="6" s="1"/>
  <c r="K255" i="6" s="1"/>
  <c r="K254" i="6" s="1"/>
  <c r="K253" i="6" s="1"/>
  <c r="K252" i="6"/>
  <c r="K251" i="6" s="1"/>
  <c r="K250" i="6" s="1"/>
  <c r="K249" i="6" s="1"/>
  <c r="K248" i="6" s="1"/>
  <c r="K246" i="6"/>
  <c r="K245" i="6" s="1"/>
  <c r="K244" i="6"/>
  <c r="K243" i="6" s="1"/>
  <c r="K242" i="6"/>
  <c r="K241" i="6" s="1"/>
  <c r="K237" i="6"/>
  <c r="K236" i="6" s="1"/>
  <c r="K235" i="6"/>
  <c r="K234" i="6" s="1"/>
  <c r="K217" i="6"/>
  <c r="K216" i="6"/>
  <c r="K211" i="6"/>
  <c r="K210" i="6" s="1"/>
  <c r="K209" i="6" s="1"/>
  <c r="K208" i="6"/>
  <c r="K207" i="6" s="1"/>
  <c r="K206" i="6" s="1"/>
  <c r="K203" i="6"/>
  <c r="K202" i="6" s="1"/>
  <c r="K201" i="6" s="1"/>
  <c r="K200" i="6"/>
  <c r="K199" i="6" s="1"/>
  <c r="K198" i="6" s="1"/>
  <c r="K197" i="6"/>
  <c r="K196" i="6"/>
  <c r="K190" i="6"/>
  <c r="K189" i="6" s="1"/>
  <c r="K188" i="6" s="1"/>
  <c r="K187" i="6" s="1"/>
  <c r="K186" i="6" s="1"/>
  <c r="K185" i="6" s="1"/>
  <c r="K184" i="6" s="1"/>
  <c r="K183" i="6"/>
  <c r="K182" i="6" s="1"/>
  <c r="K181" i="6" s="1"/>
  <c r="K180" i="6" s="1"/>
  <c r="K179" i="6" s="1"/>
  <c r="K178" i="6"/>
  <c r="K177" i="6" s="1"/>
  <c r="K176" i="6" s="1"/>
  <c r="K175" i="6" s="1"/>
  <c r="K174" i="6" s="1"/>
  <c r="K173" i="6"/>
  <c r="K172" i="6" s="1"/>
  <c r="K171" i="6" s="1"/>
  <c r="K170" i="6" s="1"/>
  <c r="K169" i="6" s="1"/>
  <c r="K166" i="6"/>
  <c r="K165" i="6" s="1"/>
  <c r="K164" i="6" s="1"/>
  <c r="K163" i="6"/>
  <c r="K162" i="6" s="1"/>
  <c r="K161" i="6" s="1"/>
  <c r="K155" i="6"/>
  <c r="K154" i="6" s="1"/>
  <c r="K153" i="6" s="1"/>
  <c r="K152" i="6" s="1"/>
  <c r="K151" i="6" s="1"/>
  <c r="K150" i="6"/>
  <c r="K149" i="6" s="1"/>
  <c r="K148" i="6" s="1"/>
  <c r="K147" i="6" s="1"/>
  <c r="K146" i="6" s="1"/>
  <c r="K145" i="6"/>
  <c r="K144" i="6" s="1"/>
  <c r="K143" i="6" s="1"/>
  <c r="K142" i="6" s="1"/>
  <c r="K141" i="6" s="1"/>
  <c r="K140" i="6"/>
  <c r="K139" i="6" s="1"/>
  <c r="K138" i="6" s="1"/>
  <c r="K137" i="6"/>
  <c r="K136" i="6"/>
  <c r="K130" i="6"/>
  <c r="K129" i="6"/>
  <c r="K124" i="6"/>
  <c r="K123" i="6" s="1"/>
  <c r="K122" i="6" s="1"/>
  <c r="K121" i="6" s="1"/>
  <c r="K120" i="6"/>
  <c r="K119" i="6"/>
  <c r="K116" i="6"/>
  <c r="K115" i="6"/>
  <c r="K109" i="6"/>
  <c r="K108" i="6"/>
  <c r="K103" i="6"/>
  <c r="K102" i="6"/>
  <c r="K97" i="6"/>
  <c r="K96" i="6" s="1"/>
  <c r="K95" i="6" s="1"/>
  <c r="K94" i="6"/>
  <c r="K93" i="6"/>
  <c r="K86" i="6"/>
  <c r="K85" i="6" s="1"/>
  <c r="K84" i="6" s="1"/>
  <c r="K83" i="6" s="1"/>
  <c r="K82" i="6" s="1"/>
  <c r="K81" i="6" s="1"/>
  <c r="K80" i="6"/>
  <c r="K79" i="6" s="1"/>
  <c r="K78" i="6" s="1"/>
  <c r="K77" i="6" s="1"/>
  <c r="K76" i="6" s="1"/>
  <c r="K75" i="6" s="1"/>
  <c r="K74" i="6"/>
  <c r="K73" i="6"/>
  <c r="K70" i="6"/>
  <c r="K69" i="6"/>
  <c r="K64" i="6"/>
  <c r="K63" i="6"/>
  <c r="K56" i="6"/>
  <c r="K55" i="6" s="1"/>
  <c r="K54" i="6"/>
  <c r="K53" i="6" s="1"/>
  <c r="K48" i="6"/>
  <c r="K47" i="6" s="1"/>
  <c r="K46" i="6"/>
  <c r="K45" i="6" s="1"/>
  <c r="K44" i="6"/>
  <c r="K43" i="6" s="1"/>
  <c r="K39" i="6"/>
  <c r="K38" i="6"/>
  <c r="K33" i="6"/>
  <c r="K32" i="6" s="1"/>
  <c r="K31" i="6" s="1"/>
  <c r="K30" i="6"/>
  <c r="K29" i="6"/>
  <c r="K23" i="6"/>
  <c r="K22" i="6" s="1"/>
  <c r="K21" i="6" s="1"/>
  <c r="K20" i="6" s="1"/>
  <c r="K19" i="6" s="1"/>
  <c r="U1230" i="5"/>
  <c r="U1229" i="5" s="1"/>
  <c r="U1228" i="5" s="1"/>
  <c r="U1227" i="5" s="1"/>
  <c r="U1226" i="5" s="1"/>
  <c r="U1225" i="5" s="1"/>
  <c r="U1223" i="5"/>
  <c r="U1221" i="5"/>
  <c r="U1213" i="5"/>
  <c r="U1212" i="5" s="1"/>
  <c r="U1210" i="5"/>
  <c r="U1208" i="5"/>
  <c r="U1205" i="5"/>
  <c r="U1203" i="5"/>
  <c r="U1196" i="5"/>
  <c r="U1195" i="5" s="1"/>
  <c r="U1194" i="5" s="1"/>
  <c r="U1193" i="5" s="1"/>
  <c r="U1192" i="5" s="1"/>
  <c r="U1190" i="5"/>
  <c r="U1189" i="5" s="1"/>
  <c r="U1188" i="5" s="1"/>
  <c r="U1186" i="5"/>
  <c r="U1185" i="5" s="1"/>
  <c r="U1184" i="5" s="1"/>
  <c r="U1179" i="5"/>
  <c r="U1178" i="5" s="1"/>
  <c r="U1177" i="5" s="1"/>
  <c r="U1176" i="5" s="1"/>
  <c r="U1174" i="5"/>
  <c r="U1173" i="5" s="1"/>
  <c r="U1172" i="5" s="1"/>
  <c r="U1171" i="5" s="1"/>
  <c r="U1169" i="5"/>
  <c r="U1168" i="5" s="1"/>
  <c r="U1167" i="5" s="1"/>
  <c r="U1166" i="5" s="1"/>
  <c r="U1163" i="5"/>
  <c r="U1160" i="5"/>
  <c r="U1159" i="5" s="1"/>
  <c r="U1157" i="5"/>
  <c r="U1156" i="5" s="1"/>
  <c r="U1154" i="5"/>
  <c r="U1153" i="5" s="1"/>
  <c r="U1148" i="5"/>
  <c r="U1147" i="5" s="1"/>
  <c r="U1145" i="5"/>
  <c r="U1144" i="5" s="1"/>
  <c r="U1142" i="5"/>
  <c r="U1141" i="5" s="1"/>
  <c r="U1128" i="5"/>
  <c r="U1127" i="5" s="1"/>
  <c r="U1125" i="5"/>
  <c r="U1120" i="5"/>
  <c r="U1119" i="5" s="1"/>
  <c r="U1118" i="5" s="1"/>
  <c r="U1114" i="5"/>
  <c r="U1112" i="5"/>
  <c r="U1110" i="5"/>
  <c r="U1107" i="5"/>
  <c r="U1106" i="5" s="1"/>
  <c r="U1105" i="5" s="1"/>
  <c r="U1103" i="5"/>
  <c r="U1102" i="5" s="1"/>
  <c r="U1101" i="5" s="1"/>
  <c r="U1099" i="5"/>
  <c r="U1098" i="5" s="1"/>
  <c r="U1094" i="5"/>
  <c r="U1092" i="5"/>
  <c r="U1088" i="5"/>
  <c r="U1087" i="5" s="1"/>
  <c r="U1083" i="5"/>
  <c r="U1082" i="5" s="1"/>
  <c r="U1080" i="5"/>
  <c r="U1079" i="5" s="1"/>
  <c r="U1076" i="5"/>
  <c r="U1075" i="5" s="1"/>
  <c r="U1074" i="5" s="1"/>
  <c r="U1072" i="5"/>
  <c r="U1071" i="5" s="1"/>
  <c r="U1069" i="5"/>
  <c r="U1068" i="5" s="1"/>
  <c r="U1066" i="5"/>
  <c r="U1065" i="5" s="1"/>
  <c r="U1063" i="5"/>
  <c r="U1062" i="5" s="1"/>
  <c r="U1057" i="5"/>
  <c r="U1056" i="5" s="1"/>
  <c r="U1055" i="5" s="1"/>
  <c r="U1053" i="5"/>
  <c r="U1052" i="5" s="1"/>
  <c r="U1051" i="5" s="1"/>
  <c r="U1047" i="5"/>
  <c r="T911" i="6" s="1"/>
  <c r="U1041" i="5"/>
  <c r="U1039" i="5"/>
  <c r="U1034" i="5"/>
  <c r="U1033" i="5" s="1"/>
  <c r="U1027" i="5"/>
  <c r="U1025" i="5"/>
  <c r="U1021" i="5"/>
  <c r="U1019" i="5"/>
  <c r="U1016" i="5"/>
  <c r="U1015" i="5" s="1"/>
  <c r="U1011" i="5"/>
  <c r="U1010" i="5" s="1"/>
  <c r="U1009" i="5" s="1"/>
  <c r="U1008" i="5" s="1"/>
  <c r="R62" i="1" s="1"/>
  <c r="U1006" i="5"/>
  <c r="U1005" i="5" s="1"/>
  <c r="U1002" i="5"/>
  <c r="U1001" i="5" s="1"/>
  <c r="U998" i="5"/>
  <c r="U997" i="5" s="1"/>
  <c r="U991" i="5"/>
  <c r="U990" i="5" s="1"/>
  <c r="U989" i="5" s="1"/>
  <c r="U988" i="5" s="1"/>
  <c r="U985" i="5"/>
  <c r="U984" i="5" s="1"/>
  <c r="U983" i="5" s="1"/>
  <c r="U982" i="5" s="1"/>
  <c r="U978" i="5"/>
  <c r="U976" i="5"/>
  <c r="U974" i="5"/>
  <c r="U971" i="5"/>
  <c r="U969" i="5"/>
  <c r="U963" i="5"/>
  <c r="U962" i="5" s="1"/>
  <c r="U961" i="5" s="1"/>
  <c r="U960" i="5" s="1"/>
  <c r="U958" i="5"/>
  <c r="U957" i="5" s="1"/>
  <c r="U955" i="5"/>
  <c r="U954" i="5" s="1"/>
  <c r="U950" i="5"/>
  <c r="U949" i="5" s="1"/>
  <c r="U947" i="5"/>
  <c r="U946" i="5" s="1"/>
  <c r="U944" i="5"/>
  <c r="U943" i="5" s="1"/>
  <c r="U939" i="5"/>
  <c r="U938" i="5" s="1"/>
  <c r="U937" i="5" s="1"/>
  <c r="U935" i="5"/>
  <c r="U934" i="5" s="1"/>
  <c r="U932" i="5"/>
  <c r="U931" i="5" s="1"/>
  <c r="U929" i="5"/>
  <c r="U928" i="5" s="1"/>
  <c r="U926" i="5"/>
  <c r="U925" i="5" s="1"/>
  <c r="U923" i="5"/>
  <c r="U922" i="5" s="1"/>
  <c r="U920" i="5"/>
  <c r="U919" i="5" s="1"/>
  <c r="U917" i="5"/>
  <c r="U916" i="5" s="1"/>
  <c r="U910" i="5"/>
  <c r="U909" i="5" s="1"/>
  <c r="U908" i="5" s="1"/>
  <c r="U907" i="5" s="1"/>
  <c r="U905" i="5"/>
  <c r="U904" i="5" s="1"/>
  <c r="U902" i="5"/>
  <c r="U901" i="5" s="1"/>
  <c r="U899" i="5"/>
  <c r="U898" i="5" s="1"/>
  <c r="U892" i="5"/>
  <c r="U891" i="5" s="1"/>
  <c r="U889" i="5"/>
  <c r="U888" i="5" s="1"/>
  <c r="U881" i="5"/>
  <c r="U880" i="5" s="1"/>
  <c r="U879" i="5" s="1"/>
  <c r="U878" i="5" s="1"/>
  <c r="U877" i="5" s="1"/>
  <c r="U874" i="5"/>
  <c r="U873" i="5" s="1"/>
  <c r="U872" i="5" s="1"/>
  <c r="U870" i="5"/>
  <c r="U869" i="5" s="1"/>
  <c r="U868" i="5" s="1"/>
  <c r="U867" i="5" s="1"/>
  <c r="U862" i="5"/>
  <c r="U861" i="5" s="1"/>
  <c r="U860" i="5" s="1"/>
  <c r="U859" i="5" s="1"/>
  <c r="U858" i="5" s="1"/>
  <c r="U856" i="5"/>
  <c r="U855" i="5" s="1"/>
  <c r="U854" i="5" s="1"/>
  <c r="U850" i="5"/>
  <c r="U848" i="5"/>
  <c r="U844" i="5"/>
  <c r="U843" i="5" s="1"/>
  <c r="U841" i="5"/>
  <c r="U839" i="5"/>
  <c r="U830" i="5"/>
  <c r="U829" i="5" s="1"/>
  <c r="U828" i="5" s="1"/>
  <c r="U827" i="5" s="1"/>
  <c r="U826" i="5" s="1"/>
  <c r="U824" i="5"/>
  <c r="U823" i="5" s="1"/>
  <c r="U822" i="5" s="1"/>
  <c r="U821" i="5" s="1"/>
  <c r="U819" i="5"/>
  <c r="U818" i="5" s="1"/>
  <c r="U817" i="5" s="1"/>
  <c r="U816" i="5" s="1"/>
  <c r="U812" i="5"/>
  <c r="U811" i="5" s="1"/>
  <c r="U809" i="5"/>
  <c r="U808" i="5" s="1"/>
  <c r="U800" i="5"/>
  <c r="U798" i="5"/>
  <c r="U794" i="5"/>
  <c r="U792" i="5"/>
  <c r="U790" i="5"/>
  <c r="U787" i="5"/>
  <c r="U786" i="5" s="1"/>
  <c r="U785" i="5" s="1"/>
  <c r="U783" i="5"/>
  <c r="U782" i="5" s="1"/>
  <c r="U778" i="5"/>
  <c r="U777" i="5" s="1"/>
  <c r="U776" i="5" s="1"/>
  <c r="U774" i="5"/>
  <c r="U773" i="5" s="1"/>
  <c r="U772" i="5" s="1"/>
  <c r="U771" i="5" s="1"/>
  <c r="U768" i="5"/>
  <c r="U767" i="5" s="1"/>
  <c r="U766" i="5" s="1"/>
  <c r="U762" i="5"/>
  <c r="U761" i="5" s="1"/>
  <c r="U760" i="5" s="1"/>
  <c r="U758" i="5"/>
  <c r="U757" i="5" s="1"/>
  <c r="U756" i="5" s="1"/>
  <c r="U754" i="5"/>
  <c r="U753" i="5" s="1"/>
  <c r="U751" i="5"/>
  <c r="U750" i="5" s="1"/>
  <c r="U747" i="5"/>
  <c r="U746" i="5" s="1"/>
  <c r="U741" i="5"/>
  <c r="U740" i="5" s="1"/>
  <c r="U738" i="5"/>
  <c r="U737" i="5" s="1"/>
  <c r="U735" i="5"/>
  <c r="U734" i="5" s="1"/>
  <c r="U732" i="5"/>
  <c r="U731" i="5" s="1"/>
  <c r="U727" i="5"/>
  <c r="U726" i="5" s="1"/>
  <c r="U725" i="5" s="1"/>
  <c r="U716" i="5"/>
  <c r="U715" i="5" s="1"/>
  <c r="U713" i="5"/>
  <c r="U712" i="5" s="1"/>
  <c r="U709" i="5"/>
  <c r="U708" i="5" s="1"/>
  <c r="U707" i="5" s="1"/>
  <c r="U706" i="5" s="1"/>
  <c r="U704" i="5"/>
  <c r="U703" i="5" s="1"/>
  <c r="U702" i="5" s="1"/>
  <c r="U701" i="5" s="1"/>
  <c r="U697" i="5"/>
  <c r="U696" i="5" s="1"/>
  <c r="U693" i="5"/>
  <c r="U692" i="5" s="1"/>
  <c r="U691" i="5" s="1"/>
  <c r="U688" i="5"/>
  <c r="U687" i="5" s="1"/>
  <c r="U684" i="5"/>
  <c r="U683" i="5" s="1"/>
  <c r="U680" i="5"/>
  <c r="U679" i="5" s="1"/>
  <c r="U674" i="5"/>
  <c r="U673" i="5" s="1"/>
  <c r="U670" i="5"/>
  <c r="U669" i="5" s="1"/>
  <c r="U664" i="5"/>
  <c r="U663" i="5" s="1"/>
  <c r="U661" i="5"/>
  <c r="U660" i="5" s="1"/>
  <c r="U658" i="5"/>
  <c r="U657" i="5" s="1"/>
  <c r="U654" i="5"/>
  <c r="U653" i="5" s="1"/>
  <c r="U649" i="5"/>
  <c r="U648" i="5" s="1"/>
  <c r="U647" i="5" s="1"/>
  <c r="U644" i="5"/>
  <c r="U643" i="5" s="1"/>
  <c r="U641" i="5"/>
  <c r="U640" i="5" s="1"/>
  <c r="U637" i="5"/>
  <c r="U636" i="5" s="1"/>
  <c r="U633" i="5"/>
  <c r="U632" i="5" s="1"/>
  <c r="U631" i="5" s="1"/>
  <c r="U630" i="5" s="1"/>
  <c r="U629" i="5" s="1"/>
  <c r="U626" i="5"/>
  <c r="U625" i="5" s="1"/>
  <c r="U624" i="5" s="1"/>
  <c r="U623" i="5" s="1"/>
  <c r="U616" i="5"/>
  <c r="U615" i="5" s="1"/>
  <c r="U612" i="5"/>
  <c r="U611" i="5" s="1"/>
  <c r="U610" i="5" s="1"/>
  <c r="U603" i="5"/>
  <c r="U601" i="5"/>
  <c r="U597" i="5"/>
  <c r="U596" i="5" s="1"/>
  <c r="U590" i="5"/>
  <c r="U589" i="5" s="1"/>
  <c r="U587" i="5"/>
  <c r="U586" i="5" s="1"/>
  <c r="U581" i="5"/>
  <c r="U580" i="5" s="1"/>
  <c r="U579" i="5" s="1"/>
  <c r="U578" i="5" s="1"/>
  <c r="U577" i="5" s="1"/>
  <c r="U576" i="5" s="1"/>
  <c r="U573" i="5"/>
  <c r="U572" i="5" s="1"/>
  <c r="U571" i="5" s="1"/>
  <c r="U570" i="5" s="1"/>
  <c r="U567" i="5"/>
  <c r="U566" i="5" s="1"/>
  <c r="U565" i="5" s="1"/>
  <c r="U564" i="5" s="1"/>
  <c r="U562" i="5"/>
  <c r="U560" i="5"/>
  <c r="U554" i="5"/>
  <c r="U552" i="5"/>
  <c r="U547" i="5"/>
  <c r="U546" i="5" s="1"/>
  <c r="U545" i="5" s="1"/>
  <c r="U544" i="5" s="1"/>
  <c r="U541" i="5"/>
  <c r="U540" i="5" s="1"/>
  <c r="U538" i="5"/>
  <c r="U537" i="5" s="1"/>
  <c r="U535" i="5"/>
  <c r="U534" i="5" s="1"/>
  <c r="U532" i="5"/>
  <c r="U531" i="5" s="1"/>
  <c r="U527" i="5"/>
  <c r="U526" i="5" s="1"/>
  <c r="U525" i="5" s="1"/>
  <c r="U524" i="5" s="1"/>
  <c r="U520" i="5"/>
  <c r="U519" i="5" s="1"/>
  <c r="U518" i="5" s="1"/>
  <c r="U517" i="5" s="1"/>
  <c r="U516" i="5" s="1"/>
  <c r="U514" i="5"/>
  <c r="U513" i="5" s="1"/>
  <c r="U512" i="5" s="1"/>
  <c r="U510" i="5"/>
  <c r="U509" i="5" s="1"/>
  <c r="U507" i="5"/>
  <c r="U506" i="5" s="1"/>
  <c r="U505" i="5" s="1"/>
  <c r="U503" i="5"/>
  <c r="U502" i="5" s="1"/>
  <c r="U500" i="5"/>
  <c r="U499" i="5" s="1"/>
  <c r="U497" i="5"/>
  <c r="U495" i="5"/>
  <c r="U493" i="5"/>
  <c r="U486" i="5"/>
  <c r="U485" i="5" s="1"/>
  <c r="U484" i="5" s="1"/>
  <c r="U483" i="5" s="1"/>
  <c r="U480" i="5"/>
  <c r="U479" i="5" s="1"/>
  <c r="U478" i="5" s="1"/>
  <c r="U477" i="5" s="1"/>
  <c r="U476" i="5" s="1"/>
  <c r="U475" i="5" s="1"/>
  <c r="U472" i="5"/>
  <c r="U471" i="5" s="1"/>
  <c r="U470" i="5" s="1"/>
  <c r="U469" i="5" s="1"/>
  <c r="U468" i="5" s="1"/>
  <c r="U467" i="5" s="1"/>
  <c r="U466" i="5" s="1"/>
  <c r="U464" i="5"/>
  <c r="U463" i="5" s="1"/>
  <c r="U462" i="5" s="1"/>
  <c r="U461" i="5" s="1"/>
  <c r="U460" i="5" s="1"/>
  <c r="U458" i="5"/>
  <c r="U456" i="5"/>
  <c r="U454" i="5"/>
  <c r="U447" i="5"/>
  <c r="U446" i="5" s="1"/>
  <c r="U445" i="5" s="1"/>
  <c r="U444" i="5" s="1"/>
  <c r="U443" i="5" s="1"/>
  <c r="U442" i="5" s="1"/>
  <c r="R22" i="1" s="1"/>
  <c r="U438" i="5"/>
  <c r="U437" i="5" s="1"/>
  <c r="U435" i="5"/>
  <c r="U433" i="5"/>
  <c r="U431" i="5"/>
  <c r="U425" i="5"/>
  <c r="U423" i="5"/>
  <c r="U421" i="5"/>
  <c r="U415" i="5"/>
  <c r="U414" i="5" s="1"/>
  <c r="U413" i="5" s="1"/>
  <c r="U412" i="5" s="1"/>
  <c r="U410" i="5"/>
  <c r="U409" i="5" s="1"/>
  <c r="U408" i="5" s="1"/>
  <c r="U407" i="5" s="1"/>
  <c r="U405" i="5"/>
  <c r="U404" i="5" s="1"/>
  <c r="U403" i="5" s="1"/>
  <c r="U398" i="5"/>
  <c r="U397" i="5" s="1"/>
  <c r="U395" i="5"/>
  <c r="U394" i="5" s="1"/>
  <c r="U393" i="5" s="1"/>
  <c r="U392" i="5" s="1"/>
  <c r="U390" i="5"/>
  <c r="U389" i="5" s="1"/>
  <c r="U387" i="5"/>
  <c r="U386" i="5" s="1"/>
  <c r="U384" i="5"/>
  <c r="U383" i="5" s="1"/>
  <c r="U379" i="5"/>
  <c r="U377" i="5"/>
  <c r="U374" i="5"/>
  <c r="U373" i="5" s="1"/>
  <c r="U372" i="5" s="1"/>
  <c r="U371" i="5" s="1"/>
  <c r="U369" i="5"/>
  <c r="U368" i="5" s="1"/>
  <c r="U367" i="5" s="1"/>
  <c r="U366" i="5" s="1"/>
  <c r="U364" i="5"/>
  <c r="U363" i="5" s="1"/>
  <c r="U362" i="5" s="1"/>
  <c r="U361" i="5" s="1"/>
  <c r="U359" i="5"/>
  <c r="U358" i="5" s="1"/>
  <c r="U357" i="5" s="1"/>
  <c r="U356" i="5" s="1"/>
  <c r="U352" i="5"/>
  <c r="U351" i="5" s="1"/>
  <c r="U350" i="5" s="1"/>
  <c r="U349" i="5" s="1"/>
  <c r="U348" i="5" s="1"/>
  <c r="R56" i="1" s="1"/>
  <c r="U345" i="5"/>
  <c r="U344" i="5" s="1"/>
  <c r="U342" i="5"/>
  <c r="U341" i="5" s="1"/>
  <c r="U339" i="5"/>
  <c r="U338" i="5" s="1"/>
  <c r="U334" i="5"/>
  <c r="U332" i="5"/>
  <c r="U330" i="5"/>
  <c r="U327" i="5"/>
  <c r="U326" i="5" s="1"/>
  <c r="U322" i="5"/>
  <c r="U321" i="5" s="1"/>
  <c r="U320" i="5" s="1"/>
  <c r="U319" i="5" s="1"/>
  <c r="U317" i="5"/>
  <c r="U316" i="5" s="1"/>
  <c r="U315" i="5" s="1"/>
  <c r="U313" i="5"/>
  <c r="U312" i="5" s="1"/>
  <c r="U311" i="5" s="1"/>
  <c r="U310" i="5" s="1"/>
  <c r="U308" i="5"/>
  <c r="U307" i="5" s="1"/>
  <c r="U306" i="5" s="1"/>
  <c r="U304" i="5"/>
  <c r="U303" i="5" s="1"/>
  <c r="U302" i="5" s="1"/>
  <c r="U299" i="5"/>
  <c r="U298" i="5" s="1"/>
  <c r="U297" i="5" s="1"/>
  <c r="U295" i="5"/>
  <c r="U294" i="5" s="1"/>
  <c r="U292" i="5"/>
  <c r="U291" i="5" s="1"/>
  <c r="U288" i="5"/>
  <c r="U287" i="5" s="1"/>
  <c r="U286" i="5" s="1"/>
  <c r="U284" i="5"/>
  <c r="U283" i="5" s="1"/>
  <c r="U282" i="5" s="1"/>
  <c r="U280" i="5"/>
  <c r="U279" i="5" s="1"/>
  <c r="U278" i="5" s="1"/>
  <c r="U276" i="5"/>
  <c r="U275" i="5" s="1"/>
  <c r="U274" i="5" s="1"/>
  <c r="U273" i="5" s="1"/>
  <c r="U269" i="5"/>
  <c r="U267" i="5"/>
  <c r="U264" i="5"/>
  <c r="U262" i="5"/>
  <c r="U255" i="5"/>
  <c r="U254" i="5" s="1"/>
  <c r="U253" i="5" s="1"/>
  <c r="U252" i="5" s="1"/>
  <c r="U251" i="5" s="1"/>
  <c r="U250" i="5" s="1"/>
  <c r="U249" i="5" s="1"/>
  <c r="U247" i="5"/>
  <c r="U246" i="5" s="1"/>
  <c r="U244" i="5"/>
  <c r="U243" i="5" s="1"/>
  <c r="U241" i="5"/>
  <c r="U240" i="5" s="1"/>
  <c r="U237" i="5"/>
  <c r="U236" i="5" s="1"/>
  <c r="U234" i="5"/>
  <c r="U233" i="5" s="1"/>
  <c r="U231" i="5"/>
  <c r="U230" i="5" s="1"/>
  <c r="U228" i="5"/>
  <c r="U227" i="5" s="1"/>
  <c r="U224" i="5"/>
  <c r="U223" i="5" s="1"/>
  <c r="U219" i="5"/>
  <c r="U218" i="5" s="1"/>
  <c r="U217" i="5" s="1"/>
  <c r="U215" i="5"/>
  <c r="U214" i="5" s="1"/>
  <c r="U213" i="5" s="1"/>
  <c r="U210" i="5"/>
  <c r="U209" i="5" s="1"/>
  <c r="U207" i="5"/>
  <c r="U206" i="5" s="1"/>
  <c r="U201" i="5"/>
  <c r="U200" i="5" s="1"/>
  <c r="U199" i="5" s="1"/>
  <c r="U197" i="5"/>
  <c r="U196" i="5" s="1"/>
  <c r="U194" i="5"/>
  <c r="U193" i="5" s="1"/>
  <c r="U190" i="5"/>
  <c r="U189" i="5" s="1"/>
  <c r="U185" i="5"/>
  <c r="U183" i="5"/>
  <c r="U177" i="5"/>
  <c r="U175" i="5"/>
  <c r="U173" i="5"/>
  <c r="U168" i="5"/>
  <c r="U167" i="5" s="1"/>
  <c r="U166" i="5" s="1"/>
  <c r="U164" i="5"/>
  <c r="U162" i="5"/>
  <c r="U159" i="5"/>
  <c r="U158" i="5" s="1"/>
  <c r="U155" i="5"/>
  <c r="U154" i="5" s="1"/>
  <c r="U152" i="5"/>
  <c r="U151" i="5" s="1"/>
  <c r="U149" i="5"/>
  <c r="U148" i="5" s="1"/>
  <c r="U145" i="5"/>
  <c r="U144" i="5" s="1"/>
  <c r="U142" i="5"/>
  <c r="U140" i="5"/>
  <c r="U138" i="5"/>
  <c r="U132" i="5"/>
  <c r="U131" i="5" s="1"/>
  <c r="U129" i="5"/>
  <c r="U128" i="5" s="1"/>
  <c r="U124" i="5"/>
  <c r="U123" i="5" s="1"/>
  <c r="U122" i="5" s="1"/>
  <c r="U120" i="5"/>
  <c r="U119" i="5" s="1"/>
  <c r="U117" i="5"/>
  <c r="U116" i="5" s="1"/>
  <c r="U114" i="5"/>
  <c r="U113" i="5" s="1"/>
  <c r="U109" i="5"/>
  <c r="U108" i="5" s="1"/>
  <c r="U106" i="5"/>
  <c r="U105" i="5" s="1"/>
  <c r="U102" i="5"/>
  <c r="U101" i="5" s="1"/>
  <c r="U99" i="5"/>
  <c r="U98" i="5" s="1"/>
  <c r="U94" i="5"/>
  <c r="U93" i="5" s="1"/>
  <c r="U92" i="5" s="1"/>
  <c r="U90" i="5"/>
  <c r="U89" i="5" s="1"/>
  <c r="U87" i="5"/>
  <c r="U86" i="5" s="1"/>
  <c r="U83" i="5"/>
  <c r="U81" i="5"/>
  <c r="U79" i="5"/>
  <c r="U74" i="5"/>
  <c r="U73" i="5" s="1"/>
  <c r="U72" i="5" s="1"/>
  <c r="U70" i="5"/>
  <c r="U69" i="5" s="1"/>
  <c r="U66" i="5"/>
  <c r="U65" i="5" s="1"/>
  <c r="U62" i="5"/>
  <c r="U61" i="5" s="1"/>
  <c r="U60" i="5" s="1"/>
  <c r="U58" i="5"/>
  <c r="U56" i="5"/>
  <c r="U53" i="5"/>
  <c r="U51" i="5"/>
  <c r="U49" i="5"/>
  <c r="U43" i="5"/>
  <c r="U42" i="5" s="1"/>
  <c r="U41" i="5" s="1"/>
  <c r="U36" i="5"/>
  <c r="U35" i="5" s="1"/>
  <c r="U33" i="5"/>
  <c r="U31" i="5"/>
  <c r="U28" i="5"/>
  <c r="U26" i="5"/>
  <c r="L1230" i="5"/>
  <c r="L1229" i="5" s="1"/>
  <c r="L1228" i="5" s="1"/>
  <c r="L1227" i="5" s="1"/>
  <c r="L1226" i="5" s="1"/>
  <c r="L1225" i="5" s="1"/>
  <c r="L1223" i="5"/>
  <c r="L1221" i="5"/>
  <c r="L1213" i="5"/>
  <c r="L1212" i="5" s="1"/>
  <c r="L1210" i="5"/>
  <c r="L1208" i="5"/>
  <c r="L1205" i="5"/>
  <c r="L1203" i="5"/>
  <c r="L1196" i="5"/>
  <c r="L1195" i="5" s="1"/>
  <c r="L1194" i="5" s="1"/>
  <c r="L1193" i="5" s="1"/>
  <c r="L1192" i="5" s="1"/>
  <c r="L1190" i="5"/>
  <c r="L1189" i="5" s="1"/>
  <c r="L1188" i="5" s="1"/>
  <c r="L1186" i="5"/>
  <c r="L1185" i="5" s="1"/>
  <c r="L1184" i="5" s="1"/>
  <c r="L1179" i="5"/>
  <c r="L1178" i="5" s="1"/>
  <c r="L1177" i="5" s="1"/>
  <c r="L1176" i="5" s="1"/>
  <c r="L1174" i="5"/>
  <c r="L1173" i="5" s="1"/>
  <c r="L1172" i="5" s="1"/>
  <c r="L1171" i="5" s="1"/>
  <c r="L1169" i="5"/>
  <c r="L1168" i="5" s="1"/>
  <c r="L1167" i="5" s="1"/>
  <c r="L1166" i="5" s="1"/>
  <c r="L1163" i="5"/>
  <c r="K923" i="6" s="1"/>
  <c r="L1160" i="5"/>
  <c r="L1159" i="5" s="1"/>
  <c r="L1157" i="5"/>
  <c r="L1156" i="5" s="1"/>
  <c r="L1154" i="5"/>
  <c r="L1153" i="5" s="1"/>
  <c r="L1148" i="5"/>
  <c r="L1147" i="5" s="1"/>
  <c r="L1142" i="5"/>
  <c r="L1141" i="5" s="1"/>
  <c r="L1128" i="5"/>
  <c r="L1127" i="5" s="1"/>
  <c r="L1125" i="5"/>
  <c r="K807" i="6" s="1"/>
  <c r="K806" i="6" s="1"/>
  <c r="K805" i="6" s="1"/>
  <c r="K804" i="6" s="1"/>
  <c r="L1120" i="5"/>
  <c r="L1119" i="5" s="1"/>
  <c r="L1118" i="5" s="1"/>
  <c r="L1114" i="5"/>
  <c r="L1112" i="5"/>
  <c r="L1110" i="5"/>
  <c r="L1107" i="5"/>
  <c r="L1106" i="5" s="1"/>
  <c r="L1105" i="5" s="1"/>
  <c r="L1103" i="5"/>
  <c r="L1102" i="5" s="1"/>
  <c r="L1101" i="5" s="1"/>
  <c r="L1099" i="5"/>
  <c r="L1098" i="5" s="1"/>
  <c r="L1094" i="5"/>
  <c r="L1092" i="5"/>
  <c r="L1088" i="5"/>
  <c r="L1087" i="5" s="1"/>
  <c r="L1083" i="5"/>
  <c r="L1082" i="5" s="1"/>
  <c r="L1080" i="5"/>
  <c r="L1079" i="5" s="1"/>
  <c r="L1076" i="5"/>
  <c r="L1075" i="5" s="1"/>
  <c r="L1074" i="5" s="1"/>
  <c r="L1072" i="5"/>
  <c r="L1071" i="5" s="1"/>
  <c r="L1069" i="5"/>
  <c r="L1068" i="5" s="1"/>
  <c r="L1066" i="5"/>
  <c r="L1065" i="5" s="1"/>
  <c r="L1063" i="5"/>
  <c r="L1062" i="5" s="1"/>
  <c r="L1057" i="5"/>
  <c r="L1056" i="5" s="1"/>
  <c r="L1055" i="5" s="1"/>
  <c r="L1053" i="5"/>
  <c r="L1052" i="5" s="1"/>
  <c r="L1051" i="5" s="1"/>
  <c r="L1047" i="5"/>
  <c r="L1041" i="5"/>
  <c r="L1039" i="5"/>
  <c r="L1034" i="5"/>
  <c r="L1033" i="5" s="1"/>
  <c r="L1027" i="5"/>
  <c r="L1025" i="5"/>
  <c r="L1021" i="5"/>
  <c r="L1019" i="5"/>
  <c r="L1016" i="5"/>
  <c r="L1015" i="5" s="1"/>
  <c r="L1011" i="5"/>
  <c r="L1010" i="5" s="1"/>
  <c r="L1009" i="5" s="1"/>
  <c r="L1008" i="5" s="1"/>
  <c r="I62" i="1" s="1"/>
  <c r="L1006" i="5"/>
  <c r="L1005" i="5" s="1"/>
  <c r="L1002" i="5"/>
  <c r="L1001" i="5" s="1"/>
  <c r="L998" i="5"/>
  <c r="L997" i="5" s="1"/>
  <c r="L991" i="5"/>
  <c r="L990" i="5" s="1"/>
  <c r="L989" i="5" s="1"/>
  <c r="L988" i="5" s="1"/>
  <c r="L985" i="5"/>
  <c r="L984" i="5" s="1"/>
  <c r="L983" i="5" s="1"/>
  <c r="L982" i="5" s="1"/>
  <c r="L978" i="5"/>
  <c r="L976" i="5"/>
  <c r="L974" i="5"/>
  <c r="L971" i="5"/>
  <c r="L969" i="5"/>
  <c r="L963" i="5"/>
  <c r="L962" i="5" s="1"/>
  <c r="L961" i="5" s="1"/>
  <c r="L960" i="5" s="1"/>
  <c r="L958" i="5"/>
  <c r="L957" i="5" s="1"/>
  <c r="L955" i="5"/>
  <c r="L954" i="5" s="1"/>
  <c r="L950" i="5"/>
  <c r="L949" i="5" s="1"/>
  <c r="L947" i="5"/>
  <c r="L946" i="5" s="1"/>
  <c r="L944" i="5"/>
  <c r="L943" i="5" s="1"/>
  <c r="L939" i="5"/>
  <c r="L938" i="5" s="1"/>
  <c r="L937" i="5" s="1"/>
  <c r="L935" i="5"/>
  <c r="L934" i="5" s="1"/>
  <c r="L932" i="5"/>
  <c r="L931" i="5" s="1"/>
  <c r="L929" i="5"/>
  <c r="L928" i="5" s="1"/>
  <c r="L926" i="5"/>
  <c r="L925" i="5" s="1"/>
  <c r="L923" i="5"/>
  <c r="L922" i="5" s="1"/>
  <c r="L920" i="5"/>
  <c r="L919" i="5" s="1"/>
  <c r="L917" i="5"/>
  <c r="L916" i="5" s="1"/>
  <c r="L910" i="5"/>
  <c r="L909" i="5" s="1"/>
  <c r="L908" i="5" s="1"/>
  <c r="L907" i="5" s="1"/>
  <c r="L905" i="5"/>
  <c r="L904" i="5" s="1"/>
  <c r="L902" i="5"/>
  <c r="L901" i="5" s="1"/>
  <c r="L899" i="5"/>
  <c r="L898" i="5" s="1"/>
  <c r="L892" i="5"/>
  <c r="L891" i="5" s="1"/>
  <c r="L889" i="5"/>
  <c r="L888" i="5" s="1"/>
  <c r="L881" i="5"/>
  <c r="L880" i="5" s="1"/>
  <c r="L879" i="5" s="1"/>
  <c r="L878" i="5" s="1"/>
  <c r="L877" i="5" s="1"/>
  <c r="L874" i="5"/>
  <c r="L873" i="5" s="1"/>
  <c r="L872" i="5" s="1"/>
  <c r="L870" i="5"/>
  <c r="L869" i="5" s="1"/>
  <c r="L868" i="5" s="1"/>
  <c r="L867" i="5" s="1"/>
  <c r="L862" i="5"/>
  <c r="L861" i="5" s="1"/>
  <c r="L860" i="5" s="1"/>
  <c r="L859" i="5" s="1"/>
  <c r="L858" i="5" s="1"/>
  <c r="L856" i="5"/>
  <c r="L855" i="5" s="1"/>
  <c r="L854" i="5" s="1"/>
  <c r="L850" i="5"/>
  <c r="L848" i="5"/>
  <c r="L844" i="5"/>
  <c r="L843" i="5" s="1"/>
  <c r="L841" i="5"/>
  <c r="L839" i="5"/>
  <c r="L830" i="5"/>
  <c r="L829" i="5" s="1"/>
  <c r="L828" i="5" s="1"/>
  <c r="L827" i="5" s="1"/>
  <c r="L826" i="5" s="1"/>
  <c r="L824" i="5"/>
  <c r="L823" i="5" s="1"/>
  <c r="L822" i="5" s="1"/>
  <c r="L821" i="5" s="1"/>
  <c r="L819" i="5"/>
  <c r="L818" i="5" s="1"/>
  <c r="L817" i="5" s="1"/>
  <c r="L816" i="5" s="1"/>
  <c r="L812" i="5"/>
  <c r="L811" i="5" s="1"/>
  <c r="L809" i="5"/>
  <c r="L808" i="5" s="1"/>
  <c r="L800" i="5"/>
  <c r="L798" i="5"/>
  <c r="L794" i="5"/>
  <c r="L792" i="5"/>
  <c r="L790" i="5"/>
  <c r="L787" i="5"/>
  <c r="L786" i="5" s="1"/>
  <c r="L785" i="5" s="1"/>
  <c r="L783" i="5"/>
  <c r="L782" i="5" s="1"/>
  <c r="L778" i="5"/>
  <c r="L777" i="5" s="1"/>
  <c r="L776" i="5" s="1"/>
  <c r="L774" i="5"/>
  <c r="L773" i="5" s="1"/>
  <c r="L772" i="5" s="1"/>
  <c r="L771" i="5" s="1"/>
  <c r="L768" i="5"/>
  <c r="L767" i="5" s="1"/>
  <c r="L766" i="5" s="1"/>
  <c r="L762" i="5"/>
  <c r="L761" i="5" s="1"/>
  <c r="L760" i="5" s="1"/>
  <c r="L758" i="5"/>
  <c r="L757" i="5" s="1"/>
  <c r="L756" i="5" s="1"/>
  <c r="L754" i="5"/>
  <c r="L753" i="5" s="1"/>
  <c r="L751" i="5"/>
  <c r="L750" i="5" s="1"/>
  <c r="L747" i="5"/>
  <c r="L746" i="5" s="1"/>
  <c r="L741" i="5"/>
  <c r="L740" i="5" s="1"/>
  <c r="L738" i="5"/>
  <c r="L737" i="5"/>
  <c r="L735" i="5"/>
  <c r="L734" i="5" s="1"/>
  <c r="L732" i="5"/>
  <c r="L731" i="5" s="1"/>
  <c r="L727" i="5"/>
  <c r="L726" i="5" s="1"/>
  <c r="L725" i="5" s="1"/>
  <c r="L716" i="5"/>
  <c r="L715" i="5" s="1"/>
  <c r="L713" i="5"/>
  <c r="L712" i="5" s="1"/>
  <c r="L709" i="5"/>
  <c r="L708" i="5" s="1"/>
  <c r="L707" i="5" s="1"/>
  <c r="L706" i="5" s="1"/>
  <c r="L704" i="5"/>
  <c r="L703" i="5"/>
  <c r="L702" i="5" s="1"/>
  <c r="L701" i="5" s="1"/>
  <c r="L697" i="5"/>
  <c r="L696" i="5" s="1"/>
  <c r="L693" i="5"/>
  <c r="L692" i="5" s="1"/>
  <c r="L691" i="5" s="1"/>
  <c r="L688" i="5"/>
  <c r="L687" i="5"/>
  <c r="L684" i="5"/>
  <c r="L683" i="5" s="1"/>
  <c r="L680" i="5"/>
  <c r="L679" i="5" s="1"/>
  <c r="L674" i="5"/>
  <c r="L673" i="5" s="1"/>
  <c r="L670" i="5"/>
  <c r="L669" i="5" s="1"/>
  <c r="L664" i="5"/>
  <c r="L663" i="5" s="1"/>
  <c r="L661" i="5"/>
  <c r="L660" i="5" s="1"/>
  <c r="L658" i="5"/>
  <c r="L657" i="5" s="1"/>
  <c r="L654" i="5"/>
  <c r="L653" i="5" s="1"/>
  <c r="L649" i="5"/>
  <c r="L648" i="5" s="1"/>
  <c r="L647" i="5" s="1"/>
  <c r="L644" i="5"/>
  <c r="L643" i="5" s="1"/>
  <c r="L641" i="5"/>
  <c r="L640" i="5" s="1"/>
  <c r="L637" i="5"/>
  <c r="L636" i="5" s="1"/>
  <c r="L633" i="5"/>
  <c r="L632" i="5" s="1"/>
  <c r="L631" i="5" s="1"/>
  <c r="L630" i="5" s="1"/>
  <c r="L629" i="5" s="1"/>
  <c r="L626" i="5"/>
  <c r="L625" i="5" s="1"/>
  <c r="L624" i="5" s="1"/>
  <c r="L623" i="5" s="1"/>
  <c r="L621" i="5"/>
  <c r="L620" i="5" s="1"/>
  <c r="L619" i="5" s="1"/>
  <c r="L616" i="5"/>
  <c r="L615" i="5" s="1"/>
  <c r="L612" i="5"/>
  <c r="L611" i="5" s="1"/>
  <c r="L610" i="5" s="1"/>
  <c r="L603" i="5"/>
  <c r="L601" i="5"/>
  <c r="L597" i="5"/>
  <c r="L596" i="5" s="1"/>
  <c r="L590" i="5"/>
  <c r="L589" i="5" s="1"/>
  <c r="L587" i="5"/>
  <c r="L586" i="5" s="1"/>
  <c r="L581" i="5"/>
  <c r="L580" i="5" s="1"/>
  <c r="L579" i="5" s="1"/>
  <c r="L578" i="5" s="1"/>
  <c r="L577" i="5" s="1"/>
  <c r="L576" i="5" s="1"/>
  <c r="L573" i="5"/>
  <c r="L572" i="5" s="1"/>
  <c r="L571" i="5" s="1"/>
  <c r="L570" i="5" s="1"/>
  <c r="L567" i="5"/>
  <c r="L566" i="5" s="1"/>
  <c r="L565" i="5" s="1"/>
  <c r="L564" i="5" s="1"/>
  <c r="L562" i="5"/>
  <c r="L560" i="5"/>
  <c r="L554" i="5"/>
  <c r="L552" i="5"/>
  <c r="L547" i="5"/>
  <c r="L546" i="5" s="1"/>
  <c r="L545" i="5" s="1"/>
  <c r="L544" i="5" s="1"/>
  <c r="L541" i="5"/>
  <c r="L540" i="5" s="1"/>
  <c r="L538" i="5"/>
  <c r="L537" i="5" s="1"/>
  <c r="L535" i="5"/>
  <c r="L534" i="5" s="1"/>
  <c r="L532" i="5"/>
  <c r="L531" i="5" s="1"/>
  <c r="L527" i="5"/>
  <c r="L526" i="5" s="1"/>
  <c r="L525" i="5" s="1"/>
  <c r="L524" i="5" s="1"/>
  <c r="L520" i="5"/>
  <c r="L519" i="5" s="1"/>
  <c r="L518" i="5" s="1"/>
  <c r="L517" i="5" s="1"/>
  <c r="L516" i="5" s="1"/>
  <c r="L514" i="5"/>
  <c r="L513" i="5" s="1"/>
  <c r="L512" i="5" s="1"/>
  <c r="L510" i="5"/>
  <c r="L509" i="5" s="1"/>
  <c r="L507" i="5"/>
  <c r="L506" i="5" s="1"/>
  <c r="L505" i="5" s="1"/>
  <c r="L503" i="5"/>
  <c r="L502" i="5" s="1"/>
  <c r="L500" i="5"/>
  <c r="L499" i="5" s="1"/>
  <c r="L497" i="5"/>
  <c r="L495" i="5"/>
  <c r="L493" i="5"/>
  <c r="L486" i="5"/>
  <c r="L485" i="5" s="1"/>
  <c r="L484" i="5" s="1"/>
  <c r="L483" i="5" s="1"/>
  <c r="L480" i="5"/>
  <c r="L479" i="5" s="1"/>
  <c r="L478" i="5" s="1"/>
  <c r="L477" i="5" s="1"/>
  <c r="L476" i="5" s="1"/>
  <c r="L475" i="5" s="1"/>
  <c r="L472" i="5"/>
  <c r="L471" i="5" s="1"/>
  <c r="L470" i="5" s="1"/>
  <c r="L469" i="5" s="1"/>
  <c r="L468" i="5" s="1"/>
  <c r="L467" i="5" s="1"/>
  <c r="L466" i="5" s="1"/>
  <c r="L464" i="5"/>
  <c r="L463" i="5" s="1"/>
  <c r="L462" i="5" s="1"/>
  <c r="L461" i="5" s="1"/>
  <c r="L460" i="5" s="1"/>
  <c r="L458" i="5"/>
  <c r="L456" i="5"/>
  <c r="L454" i="5"/>
  <c r="L447" i="5"/>
  <c r="L446" i="5" s="1"/>
  <c r="L445" i="5" s="1"/>
  <c r="L444" i="5" s="1"/>
  <c r="L443" i="5" s="1"/>
  <c r="L442" i="5" s="1"/>
  <c r="I22" i="1" s="1"/>
  <c r="L438" i="5"/>
  <c r="L437" i="5" s="1"/>
  <c r="L435" i="5"/>
  <c r="L433" i="5"/>
  <c r="L431" i="5"/>
  <c r="L425" i="5"/>
  <c r="L423" i="5"/>
  <c r="L421" i="5"/>
  <c r="L415" i="5"/>
  <c r="L414" i="5" s="1"/>
  <c r="L413" i="5" s="1"/>
  <c r="L412" i="5" s="1"/>
  <c r="L410" i="5"/>
  <c r="L409" i="5" s="1"/>
  <c r="L408" i="5" s="1"/>
  <c r="L407" i="5" s="1"/>
  <c r="L405" i="5"/>
  <c r="L404" i="5" s="1"/>
  <c r="L403" i="5" s="1"/>
  <c r="L398" i="5"/>
  <c r="L397" i="5" s="1"/>
  <c r="L395" i="5"/>
  <c r="L394" i="5" s="1"/>
  <c r="L390" i="5"/>
  <c r="L389" i="5" s="1"/>
  <c r="L387" i="5"/>
  <c r="L386" i="5" s="1"/>
  <c r="L384" i="5"/>
  <c r="L383" i="5" s="1"/>
  <c r="L379" i="5"/>
  <c r="L377" i="5"/>
  <c r="L374" i="5"/>
  <c r="L373" i="5" s="1"/>
  <c r="L372" i="5" s="1"/>
  <c r="L371" i="5" s="1"/>
  <c r="L369" i="5"/>
  <c r="L368" i="5" s="1"/>
  <c r="L367" i="5" s="1"/>
  <c r="L366" i="5" s="1"/>
  <c r="L364" i="5"/>
  <c r="L363" i="5" s="1"/>
  <c r="L362" i="5" s="1"/>
  <c r="L361" i="5" s="1"/>
  <c r="L359" i="5"/>
  <c r="L358" i="5" s="1"/>
  <c r="L357" i="5" s="1"/>
  <c r="L356" i="5" s="1"/>
  <c r="L352" i="5"/>
  <c r="L351" i="5" s="1"/>
  <c r="L350" i="5" s="1"/>
  <c r="L349" i="5" s="1"/>
  <c r="L348" i="5" s="1"/>
  <c r="I56" i="1" s="1"/>
  <c r="L345" i="5"/>
  <c r="L344" i="5"/>
  <c r="L342" i="5"/>
  <c r="L341" i="5" s="1"/>
  <c r="L339" i="5"/>
  <c r="L338" i="5" s="1"/>
  <c r="L334" i="5"/>
  <c r="L332" i="5"/>
  <c r="L330" i="5"/>
  <c r="L327" i="5"/>
  <c r="L326" i="5" s="1"/>
  <c r="L322" i="5"/>
  <c r="L321" i="5" s="1"/>
  <c r="L320" i="5" s="1"/>
  <c r="L319" i="5" s="1"/>
  <c r="L317" i="5"/>
  <c r="L316" i="5" s="1"/>
  <c r="L315" i="5" s="1"/>
  <c r="L313" i="5"/>
  <c r="L312" i="5" s="1"/>
  <c r="L311" i="5" s="1"/>
  <c r="L310" i="5" s="1"/>
  <c r="L308" i="5"/>
  <c r="L307" i="5" s="1"/>
  <c r="L306" i="5" s="1"/>
  <c r="L304" i="5"/>
  <c r="L303" i="5" s="1"/>
  <c r="L302" i="5" s="1"/>
  <c r="L299" i="5"/>
  <c r="L298" i="5" s="1"/>
  <c r="L297" i="5" s="1"/>
  <c r="L295" i="5"/>
  <c r="L294" i="5" s="1"/>
  <c r="L292" i="5"/>
  <c r="L291" i="5" s="1"/>
  <c r="L288" i="5"/>
  <c r="L287" i="5" s="1"/>
  <c r="L286" i="5" s="1"/>
  <c r="L284" i="5"/>
  <c r="L283" i="5" s="1"/>
  <c r="L282" i="5" s="1"/>
  <c r="L280" i="5"/>
  <c r="L279" i="5" s="1"/>
  <c r="L278" i="5" s="1"/>
  <c r="L276" i="5"/>
  <c r="L275" i="5" s="1"/>
  <c r="L274" i="5" s="1"/>
  <c r="L273" i="5" s="1"/>
  <c r="L269" i="5"/>
  <c r="L267" i="5"/>
  <c r="L264" i="5"/>
  <c r="L262" i="5"/>
  <c r="L255" i="5"/>
  <c r="L254" i="5" s="1"/>
  <c r="L253" i="5" s="1"/>
  <c r="L252" i="5" s="1"/>
  <c r="L251" i="5" s="1"/>
  <c r="L250" i="5" s="1"/>
  <c r="L249" i="5" s="1"/>
  <c r="L247" i="5"/>
  <c r="L246" i="5" s="1"/>
  <c r="L244" i="5"/>
  <c r="L243" i="5" s="1"/>
  <c r="L241" i="5"/>
  <c r="L240" i="5" s="1"/>
  <c r="L237" i="5"/>
  <c r="L236" i="5" s="1"/>
  <c r="L234" i="5"/>
  <c r="L233" i="5" s="1"/>
  <c r="L231" i="5"/>
  <c r="L230" i="5" s="1"/>
  <c r="L228" i="5"/>
  <c r="L227" i="5" s="1"/>
  <c r="L224" i="5"/>
  <c r="L223" i="5" s="1"/>
  <c r="L219" i="5"/>
  <c r="L218" i="5" s="1"/>
  <c r="L217" i="5" s="1"/>
  <c r="L215" i="5"/>
  <c r="L214" i="5" s="1"/>
  <c r="L213" i="5" s="1"/>
  <c r="L210" i="5"/>
  <c r="L209" i="5" s="1"/>
  <c r="L207" i="5"/>
  <c r="L206" i="5" s="1"/>
  <c r="L201" i="5"/>
  <c r="L200" i="5" s="1"/>
  <c r="L199" i="5" s="1"/>
  <c r="L197" i="5"/>
  <c r="L196" i="5" s="1"/>
  <c r="L194" i="5"/>
  <c r="L193" i="5" s="1"/>
  <c r="L190" i="5"/>
  <c r="L189" i="5" s="1"/>
  <c r="L185" i="5"/>
  <c r="L183" i="5"/>
  <c r="L177" i="5"/>
  <c r="L175" i="5"/>
  <c r="L173" i="5"/>
  <c r="L168" i="5"/>
  <c r="L167" i="5" s="1"/>
  <c r="L166" i="5" s="1"/>
  <c r="L164" i="5"/>
  <c r="L162" i="5"/>
  <c r="L159" i="5"/>
  <c r="L158" i="5" s="1"/>
  <c r="L155" i="5"/>
  <c r="L154" i="5" s="1"/>
  <c r="L152" i="5"/>
  <c r="L151" i="5" s="1"/>
  <c r="L149" i="5"/>
  <c r="L148" i="5" s="1"/>
  <c r="L145" i="5"/>
  <c r="L144" i="5" s="1"/>
  <c r="L142" i="5"/>
  <c r="L140" i="5"/>
  <c r="L138" i="5"/>
  <c r="L132" i="5"/>
  <c r="L131" i="5" s="1"/>
  <c r="L129" i="5"/>
  <c r="L128" i="5" s="1"/>
  <c r="L124" i="5"/>
  <c r="L123" i="5" s="1"/>
  <c r="L122" i="5" s="1"/>
  <c r="L120" i="5"/>
  <c r="L119" i="5" s="1"/>
  <c r="L117" i="5"/>
  <c r="L116" i="5" s="1"/>
  <c r="L114" i="5"/>
  <c r="L113" i="5" s="1"/>
  <c r="L109" i="5"/>
  <c r="L108" i="5" s="1"/>
  <c r="L106" i="5"/>
  <c r="L105" i="5" s="1"/>
  <c r="L102" i="5"/>
  <c r="L101" i="5" s="1"/>
  <c r="L99" i="5"/>
  <c r="L98" i="5" s="1"/>
  <c r="L94" i="5"/>
  <c r="L93" i="5" s="1"/>
  <c r="L92" i="5" s="1"/>
  <c r="L90" i="5"/>
  <c r="L89" i="5" s="1"/>
  <c r="L87" i="5"/>
  <c r="L86" i="5" s="1"/>
  <c r="L83" i="5"/>
  <c r="L81" i="5"/>
  <c r="L79" i="5"/>
  <c r="L74" i="5"/>
  <c r="L73" i="5" s="1"/>
  <c r="L72" i="5" s="1"/>
  <c r="L70" i="5"/>
  <c r="L69" i="5" s="1"/>
  <c r="L66" i="5"/>
  <c r="L65" i="5" s="1"/>
  <c r="L62" i="5"/>
  <c r="L61" i="5" s="1"/>
  <c r="L60" i="5" s="1"/>
  <c r="L58" i="5"/>
  <c r="L56" i="5"/>
  <c r="L53" i="5"/>
  <c r="L51" i="5"/>
  <c r="L49" i="5"/>
  <c r="L43" i="5"/>
  <c r="L42" i="5" s="1"/>
  <c r="L41" i="5" s="1"/>
  <c r="L36" i="5"/>
  <c r="L35" i="5" s="1"/>
  <c r="L33" i="5"/>
  <c r="L31" i="5"/>
  <c r="L28" i="5"/>
  <c r="L26" i="5"/>
  <c r="U261" i="5" l="1"/>
  <c r="N453" i="5"/>
  <c r="N452" i="5" s="1"/>
  <c r="N451" i="5" s="1"/>
  <c r="N450" i="5" s="1"/>
  <c r="N449" i="5" s="1"/>
  <c r="K23" i="1" s="1"/>
  <c r="L1024" i="5"/>
  <c r="L1023" i="5" s="1"/>
  <c r="L492" i="5"/>
  <c r="L491" i="5" s="1"/>
  <c r="L490" i="5" s="1"/>
  <c r="L489" i="5" s="1"/>
  <c r="L488" i="5" s="1"/>
  <c r="N420" i="5"/>
  <c r="N419" i="5" s="1"/>
  <c r="N418" i="5" s="1"/>
  <c r="N417" i="5" s="1"/>
  <c r="N492" i="5"/>
  <c r="U182" i="5"/>
  <c r="U181" i="5" s="1"/>
  <c r="U180" i="5" s="1"/>
  <c r="R32" i="1" s="1"/>
  <c r="N711" i="5"/>
  <c r="L226" i="5"/>
  <c r="U329" i="5"/>
  <c r="U325" i="5" s="1"/>
  <c r="U492" i="5"/>
  <c r="U491" i="5" s="1"/>
  <c r="U490" i="5" s="1"/>
  <c r="U489" i="5" s="1"/>
  <c r="U488" i="5" s="1"/>
  <c r="U551" i="5"/>
  <c r="U550" i="5" s="1"/>
  <c r="U549" i="5" s="1"/>
  <c r="U543" i="5" s="1"/>
  <c r="R39" i="1" s="1"/>
  <c r="U609" i="5"/>
  <c r="U1038" i="5"/>
  <c r="U1032" i="5" s="1"/>
  <c r="N161" i="5"/>
  <c r="N157" i="5" s="1"/>
  <c r="N205" i="5"/>
  <c r="N204" i="5" s="1"/>
  <c r="N203" i="5" s="1"/>
  <c r="N301" i="5"/>
  <c r="N559" i="5"/>
  <c r="N558" i="5" s="1"/>
  <c r="N557" i="5" s="1"/>
  <c r="N556" i="5" s="1"/>
  <c r="K40" i="1" s="1"/>
  <c r="L30" i="5"/>
  <c r="L745" i="5"/>
  <c r="L887" i="5"/>
  <c r="L886" i="5" s="1"/>
  <c r="L885" i="5" s="1"/>
  <c r="L884" i="5" s="1"/>
  <c r="U30" i="5"/>
  <c r="N376" i="5"/>
  <c r="N797" i="5"/>
  <c r="N796" i="5" s="1"/>
  <c r="N781" i="5" s="1"/>
  <c r="N780" i="5" s="1"/>
  <c r="K49" i="1" s="1"/>
  <c r="U968" i="5"/>
  <c r="U967" i="5" s="1"/>
  <c r="L137" i="5"/>
  <c r="N266" i="5"/>
  <c r="U48" i="5"/>
  <c r="N1220" i="5"/>
  <c r="N1219" i="5" s="1"/>
  <c r="N1218" i="5" s="1"/>
  <c r="N1217" i="5" s="1"/>
  <c r="N1216" i="5" s="1"/>
  <c r="N1215" i="5" s="1"/>
  <c r="N491" i="5"/>
  <c r="N490" i="5" s="1"/>
  <c r="N489" i="5" s="1"/>
  <c r="N488" i="5" s="1"/>
  <c r="L1018" i="5"/>
  <c r="L1220" i="5"/>
  <c r="L1219" i="5" s="1"/>
  <c r="L1218" i="5" s="1"/>
  <c r="L1217" i="5" s="1"/>
  <c r="L1216" i="5" s="1"/>
  <c r="U266" i="5"/>
  <c r="U376" i="5"/>
  <c r="U355" i="5" s="1"/>
  <c r="U585" i="5"/>
  <c r="U584" i="5" s="1"/>
  <c r="U583" i="5" s="1"/>
  <c r="U1024" i="5"/>
  <c r="U1023" i="5" s="1"/>
  <c r="N97" i="5"/>
  <c r="N96" i="5" s="1"/>
  <c r="N1024" i="5"/>
  <c r="N1023" i="5" s="1"/>
  <c r="N1152" i="5"/>
  <c r="N1207" i="5"/>
  <c r="L1061" i="5"/>
  <c r="N530" i="5"/>
  <c r="N529" i="5" s="1"/>
  <c r="N523" i="5" s="1"/>
  <c r="K38" i="1" s="1"/>
  <c r="N838" i="5"/>
  <c r="N837" i="5" s="1"/>
  <c r="N836" i="5" s="1"/>
  <c r="N25" i="5"/>
  <c r="N1109" i="5"/>
  <c r="K436" i="6"/>
  <c r="K435" i="6" s="1"/>
  <c r="K434" i="6" s="1"/>
  <c r="L807" i="5"/>
  <c r="L806" i="5" s="1"/>
  <c r="L805" i="5" s="1"/>
  <c r="L804" i="5" s="1"/>
  <c r="L803" i="5" s="1"/>
  <c r="L847" i="5"/>
  <c r="L846" i="5" s="1"/>
  <c r="L1091" i="5"/>
  <c r="L1090" i="5" s="1"/>
  <c r="L1086" i="5" s="1"/>
  <c r="L1183" i="5"/>
  <c r="L1182" i="5" s="1"/>
  <c r="L1181" i="5" s="1"/>
  <c r="K870" i="6"/>
  <c r="K869" i="6" s="1"/>
  <c r="K868" i="6" s="1"/>
  <c r="K867" i="6" s="1"/>
  <c r="K866" i="6" s="1"/>
  <c r="N575" i="5"/>
  <c r="K54" i="1"/>
  <c r="K53" i="1" s="1"/>
  <c r="N866" i="5"/>
  <c r="N865" i="5" s="1"/>
  <c r="N864" i="5" s="1"/>
  <c r="N1078" i="5"/>
  <c r="N1202" i="5"/>
  <c r="L25" i="5"/>
  <c r="L172" i="5"/>
  <c r="L171" i="5" s="1"/>
  <c r="L170" i="5" s="1"/>
  <c r="L420" i="5"/>
  <c r="L419" i="5" s="1"/>
  <c r="L418" i="5" s="1"/>
  <c r="L417" i="5" s="1"/>
  <c r="L453" i="5"/>
  <c r="L452" i="5" s="1"/>
  <c r="L451" i="5" s="1"/>
  <c r="L450" i="5" s="1"/>
  <c r="L449" i="5" s="1"/>
  <c r="L441" i="5" s="1"/>
  <c r="L440" i="5" s="1"/>
  <c r="L652" i="5"/>
  <c r="L651" i="5" s="1"/>
  <c r="L953" i="5"/>
  <c r="L952" i="5" s="1"/>
  <c r="L981" i="5"/>
  <c r="L1109" i="5"/>
  <c r="L1207" i="5"/>
  <c r="U78" i="5"/>
  <c r="U77" i="5" s="1"/>
  <c r="U205" i="5"/>
  <c r="U204" i="5" s="1"/>
  <c r="U203" i="5" s="1"/>
  <c r="U453" i="5"/>
  <c r="U452" i="5" s="1"/>
  <c r="U451" i="5" s="1"/>
  <c r="U450" i="5" s="1"/>
  <c r="U449" i="5" s="1"/>
  <c r="R23" i="1" s="1"/>
  <c r="U797" i="5"/>
  <c r="U796" i="5" s="1"/>
  <c r="U1202" i="5"/>
  <c r="U1220" i="5"/>
  <c r="U1219" i="5" s="1"/>
  <c r="U1218" i="5" s="1"/>
  <c r="U1217" i="5" s="1"/>
  <c r="U1216" i="5" s="1"/>
  <c r="U1215" i="5" s="1"/>
  <c r="T62" i="6"/>
  <c r="T61" i="6" s="1"/>
  <c r="T60" i="6" s="1"/>
  <c r="T59" i="6" s="1"/>
  <c r="T58" i="6" s="1"/>
  <c r="N104" i="5"/>
  <c r="N329" i="5"/>
  <c r="N968" i="5"/>
  <c r="N967" i="5" s="1"/>
  <c r="N1183" i="5"/>
  <c r="N1182" i="5" s="1"/>
  <c r="N1181" i="5" s="1"/>
  <c r="N441" i="5"/>
  <c r="N440" i="5" s="1"/>
  <c r="N569" i="5"/>
  <c r="N876" i="5"/>
  <c r="K67" i="1"/>
  <c r="K66" i="1" s="1"/>
  <c r="L97" i="5"/>
  <c r="L96" i="5" s="1"/>
  <c r="L161" i="5"/>
  <c r="L157" i="5" s="1"/>
  <c r="L711" i="5"/>
  <c r="L789" i="5"/>
  <c r="L781" i="5" s="1"/>
  <c r="L780" i="5" s="1"/>
  <c r="I49" i="1" s="1"/>
  <c r="L897" i="5"/>
  <c r="L896" i="5" s="1"/>
  <c r="L895" i="5" s="1"/>
  <c r="L894" i="5" s="1"/>
  <c r="L915" i="5"/>
  <c r="L1162" i="5"/>
  <c r="K922" i="6" s="1"/>
  <c r="K921" i="6" s="1"/>
  <c r="U25" i="5"/>
  <c r="U137" i="5"/>
  <c r="U172" i="5"/>
  <c r="U171" i="5" s="1"/>
  <c r="U170" i="5" s="1"/>
  <c r="U559" i="5"/>
  <c r="U558" i="5" s="1"/>
  <c r="U557" i="5" s="1"/>
  <c r="U556" i="5" s="1"/>
  <c r="R40" i="1" s="1"/>
  <c r="U789" i="5"/>
  <c r="U973" i="5"/>
  <c r="U1109" i="5"/>
  <c r="N172" i="5"/>
  <c r="N171" i="5" s="1"/>
  <c r="N170" i="5" s="1"/>
  <c r="N551" i="5"/>
  <c r="N550" i="5" s="1"/>
  <c r="N549" i="5" s="1"/>
  <c r="N600" i="5"/>
  <c r="N599" i="5" s="1"/>
  <c r="N595" i="5" s="1"/>
  <c r="N594" i="5" s="1"/>
  <c r="N593" i="5" s="1"/>
  <c r="N592" i="5" s="1"/>
  <c r="N1038" i="5"/>
  <c r="N1032" i="5" s="1"/>
  <c r="N1091" i="5"/>
  <c r="N1090" i="5" s="1"/>
  <c r="N1086" i="5" s="1"/>
  <c r="L876" i="5"/>
  <c r="I67" i="1"/>
  <c r="I66" i="1" s="1"/>
  <c r="L575" i="5"/>
  <c r="I54" i="1"/>
  <c r="I53" i="1" s="1"/>
  <c r="L1046" i="5"/>
  <c r="L1045" i="5" s="1"/>
  <c r="K911" i="6"/>
  <c r="L85" i="5"/>
  <c r="L239" i="5"/>
  <c r="L393" i="5"/>
  <c r="L392" i="5" s="1"/>
  <c r="L530" i="5"/>
  <c r="L529" i="5" s="1"/>
  <c r="L523" i="5" s="1"/>
  <c r="L1097" i="5"/>
  <c r="L182" i="5"/>
  <c r="L181" i="5" s="1"/>
  <c r="L180" i="5" s="1"/>
  <c r="I32" i="1" s="1"/>
  <c r="L266" i="5"/>
  <c r="L55" i="5"/>
  <c r="L78" i="5"/>
  <c r="L77" i="5" s="1"/>
  <c r="L76" i="5" s="1"/>
  <c r="L261" i="5"/>
  <c r="L559" i="5"/>
  <c r="L558" i="5" s="1"/>
  <c r="L557" i="5" s="1"/>
  <c r="L600" i="5"/>
  <c r="L599" i="5" s="1"/>
  <c r="L595" i="5" s="1"/>
  <c r="L594" i="5" s="1"/>
  <c r="L593" i="5" s="1"/>
  <c r="L592" i="5" s="1"/>
  <c r="L797" i="5"/>
  <c r="L796" i="5" s="1"/>
  <c r="L838" i="5"/>
  <c r="L837" i="5" s="1"/>
  <c r="L836" i="5" s="1"/>
  <c r="L973" i="5"/>
  <c r="L1124" i="5"/>
  <c r="L1123" i="5" s="1"/>
  <c r="L1122" i="5" s="1"/>
  <c r="L1117" i="5" s="1"/>
  <c r="L1116" i="5" s="1"/>
  <c r="L1202" i="5"/>
  <c r="L668" i="5"/>
  <c r="L744" i="5"/>
  <c r="L743" i="5" s="1"/>
  <c r="U569" i="5"/>
  <c r="L730" i="5"/>
  <c r="L729" i="5" s="1"/>
  <c r="L551" i="5"/>
  <c r="L550" i="5" s="1"/>
  <c r="L549" i="5" s="1"/>
  <c r="L543" i="5" s="1"/>
  <c r="L968" i="5"/>
  <c r="L967" i="5" s="1"/>
  <c r="L1014" i="5"/>
  <c r="L1013" i="5" s="1"/>
  <c r="I63" i="1" s="1"/>
  <c r="L1038" i="5"/>
  <c r="L1032" i="5" s="1"/>
  <c r="L1050" i="5"/>
  <c r="I33" i="1" s="1"/>
  <c r="L569" i="5"/>
  <c r="L678" i="5"/>
  <c r="L677" i="5" s="1"/>
  <c r="L700" i="5"/>
  <c r="L48" i="5"/>
  <c r="L64" i="5"/>
  <c r="L376" i="5"/>
  <c r="L355" i="5" s="1"/>
  <c r="L430" i="5"/>
  <c r="L429" i="5" s="1"/>
  <c r="L428" i="5" s="1"/>
  <c r="L329" i="5"/>
  <c r="L325" i="5" s="1"/>
  <c r="L996" i="5"/>
  <c r="L995" i="5" s="1"/>
  <c r="I61" i="1" s="1"/>
  <c r="U1124" i="5"/>
  <c r="U1123" i="5" s="1"/>
  <c r="U1122" i="5" s="1"/>
  <c r="U1117" i="5" s="1"/>
  <c r="U1116" i="5" s="1"/>
  <c r="T807" i="6"/>
  <c r="T806" i="6" s="1"/>
  <c r="T805" i="6" s="1"/>
  <c r="T804" i="6" s="1"/>
  <c r="U807" i="5"/>
  <c r="U806" i="5" s="1"/>
  <c r="U805" i="5" s="1"/>
  <c r="U804" i="5" s="1"/>
  <c r="U803" i="5" s="1"/>
  <c r="U996" i="5"/>
  <c r="U995" i="5" s="1"/>
  <c r="R61" i="1" s="1"/>
  <c r="U1183" i="5"/>
  <c r="U1182" i="5" s="1"/>
  <c r="U55" i="5"/>
  <c r="U420" i="5"/>
  <c r="U419" i="5" s="1"/>
  <c r="U418" i="5" s="1"/>
  <c r="U417" i="5" s="1"/>
  <c r="U600" i="5"/>
  <c r="U599" i="5" s="1"/>
  <c r="U595" i="5" s="1"/>
  <c r="U594" i="5" s="1"/>
  <c r="U593" i="5" s="1"/>
  <c r="U592" i="5" s="1"/>
  <c r="U1018" i="5"/>
  <c r="U1091" i="5"/>
  <c r="U1090" i="5" s="1"/>
  <c r="U1086" i="5" s="1"/>
  <c r="U1162" i="5"/>
  <c r="T922" i="6" s="1"/>
  <c r="T923" i="6"/>
  <c r="U64" i="5"/>
  <c r="U112" i="5"/>
  <c r="U111" i="5" s="1"/>
  <c r="U161" i="5"/>
  <c r="U157" i="5" s="1"/>
  <c r="U430" i="5"/>
  <c r="U429" i="5" s="1"/>
  <c r="U428" i="5" s="1"/>
  <c r="U635" i="5"/>
  <c r="U678" i="5"/>
  <c r="U677" i="5" s="1"/>
  <c r="U745" i="5"/>
  <c r="U744" i="5" s="1"/>
  <c r="U743" i="5" s="1"/>
  <c r="U838" i="5"/>
  <c r="U837" i="5" s="1"/>
  <c r="U836" i="5" s="1"/>
  <c r="U847" i="5"/>
  <c r="U846" i="5" s="1"/>
  <c r="U866" i="5"/>
  <c r="U865" i="5" s="1"/>
  <c r="U864" i="5" s="1"/>
  <c r="U1046" i="5"/>
  <c r="U1045" i="5" s="1"/>
  <c r="U1140" i="5"/>
  <c r="U1139" i="5" s="1"/>
  <c r="U1138" i="5" s="1"/>
  <c r="U1207" i="5"/>
  <c r="U1201" i="5" s="1"/>
  <c r="U1200" i="5" s="1"/>
  <c r="U1199" i="5" s="1"/>
  <c r="U1198" i="5" s="1"/>
  <c r="U575" i="5"/>
  <c r="R54" i="1"/>
  <c r="R53" i="1" s="1"/>
  <c r="U876" i="5"/>
  <c r="R67" i="1"/>
  <c r="R66" i="1" s="1"/>
  <c r="U127" i="5"/>
  <c r="U126" i="5" s="1"/>
  <c r="U260" i="5"/>
  <c r="U259" i="5" s="1"/>
  <c r="U258" i="5" s="1"/>
  <c r="U257" i="5" s="1"/>
  <c r="U815" i="5"/>
  <c r="U814" i="5" s="1"/>
  <c r="R58" i="1" s="1"/>
  <c r="U1050" i="5"/>
  <c r="R33" i="1" s="1"/>
  <c r="U1152" i="5"/>
  <c r="K345" i="6"/>
  <c r="K344" i="6" s="1"/>
  <c r="K343" i="6" s="1"/>
  <c r="K342" i="6" s="1"/>
  <c r="K371" i="6"/>
  <c r="K370" i="6" s="1"/>
  <c r="K369" i="6" s="1"/>
  <c r="K368" i="6" s="1"/>
  <c r="T135" i="6"/>
  <c r="T134" i="6" s="1"/>
  <c r="T133" i="6" s="1"/>
  <c r="T132" i="6" s="1"/>
  <c r="T131" i="6" s="1"/>
  <c r="N64" i="5"/>
  <c r="N78" i="5"/>
  <c r="N77" i="5" s="1"/>
  <c r="N112" i="5"/>
  <c r="N111" i="5" s="1"/>
  <c r="N137" i="5"/>
  <c r="N355" i="5"/>
  <c r="N635" i="5"/>
  <c r="N745" i="5"/>
  <c r="N744" i="5" s="1"/>
  <c r="N743" i="5" s="1"/>
  <c r="N765" i="5"/>
  <c r="N764" i="5" s="1"/>
  <c r="N807" i="5"/>
  <c r="N806" i="5" s="1"/>
  <c r="N805" i="5" s="1"/>
  <c r="N804" i="5" s="1"/>
  <c r="N803" i="5" s="1"/>
  <c r="N887" i="5"/>
  <c r="N886" i="5" s="1"/>
  <c r="N885" i="5" s="1"/>
  <c r="N884" i="5" s="1"/>
  <c r="N973" i="5"/>
  <c r="N1124" i="5"/>
  <c r="N1123" i="5" s="1"/>
  <c r="N1122" i="5" s="1"/>
  <c r="N1117" i="5" s="1"/>
  <c r="N1116" i="5" s="1"/>
  <c r="M807" i="6"/>
  <c r="M806" i="6" s="1"/>
  <c r="M805" i="6" s="1"/>
  <c r="M804" i="6" s="1"/>
  <c r="M788" i="6" s="1"/>
  <c r="M787" i="6" s="1"/>
  <c r="N85" i="5"/>
  <c r="N239" i="5"/>
  <c r="N585" i="5"/>
  <c r="N584" i="5" s="1"/>
  <c r="N583" i="5" s="1"/>
  <c r="N897" i="5"/>
  <c r="N896" i="5" s="1"/>
  <c r="N895" i="5" s="1"/>
  <c r="N894" i="5" s="1"/>
  <c r="N953" i="5"/>
  <c r="N952" i="5" s="1"/>
  <c r="N1050" i="5"/>
  <c r="K33" i="1" s="1"/>
  <c r="N1162" i="5"/>
  <c r="M922" i="6" s="1"/>
  <c r="M921" i="6" s="1"/>
  <c r="M923" i="6"/>
  <c r="T118" i="6"/>
  <c r="T117" i="6" s="1"/>
  <c r="N48" i="5"/>
  <c r="N182" i="5"/>
  <c r="N181" i="5" s="1"/>
  <c r="N180" i="5" s="1"/>
  <c r="K32" i="1" s="1"/>
  <c r="N337" i="5"/>
  <c r="N336" i="5" s="1"/>
  <c r="N430" i="5"/>
  <c r="N429" i="5" s="1"/>
  <c r="N428" i="5" s="1"/>
  <c r="N847" i="5"/>
  <c r="N846" i="5" s="1"/>
  <c r="N942" i="5"/>
  <c r="N1018" i="5"/>
  <c r="N1046" i="5"/>
  <c r="N1045" i="5" s="1"/>
  <c r="T354" i="6"/>
  <c r="T353" i="6" s="1"/>
  <c r="T377" i="6"/>
  <c r="T376" i="6" s="1"/>
  <c r="T375" i="6" s="1"/>
  <c r="T374" i="6" s="1"/>
  <c r="T815" i="6"/>
  <c r="N30" i="5"/>
  <c r="N24" i="5" s="1"/>
  <c r="N23" i="5" s="1"/>
  <c r="N22" i="5" s="1"/>
  <c r="N21" i="5" s="1"/>
  <c r="K24" i="1" s="1"/>
  <c r="N55" i="5"/>
  <c r="N261" i="5"/>
  <c r="N260" i="5" s="1"/>
  <c r="N259" i="5" s="1"/>
  <c r="N258" i="5" s="1"/>
  <c r="N257" i="5" s="1"/>
  <c r="N325" i="5"/>
  <c r="N324" i="5" s="1"/>
  <c r="K48" i="1" s="1"/>
  <c r="N678" i="5"/>
  <c r="N677" i="5" s="1"/>
  <c r="N789" i="5"/>
  <c r="T986" i="6"/>
  <c r="T985" i="6" s="1"/>
  <c r="K28" i="6"/>
  <c r="K27" i="6" s="1"/>
  <c r="K26" i="6" s="1"/>
  <c r="K25" i="6" s="1"/>
  <c r="T195" i="6"/>
  <c r="T194" i="6" s="1"/>
  <c r="T193" i="6" s="1"/>
  <c r="T192" i="6" s="1"/>
  <c r="T345" i="6"/>
  <c r="T344" i="6" s="1"/>
  <c r="T343" i="6" s="1"/>
  <c r="T342" i="6" s="1"/>
  <c r="K62" i="6"/>
  <c r="K61" i="6" s="1"/>
  <c r="K60" i="6" s="1"/>
  <c r="K59" i="6" s="1"/>
  <c r="K58" i="6" s="1"/>
  <c r="K107" i="6"/>
  <c r="K106" i="6" s="1"/>
  <c r="K105" i="6" s="1"/>
  <c r="K104" i="6" s="1"/>
  <c r="N38" i="5"/>
  <c r="K25" i="1" s="1"/>
  <c r="N40" i="5"/>
  <c r="N39" i="5" s="1"/>
  <c r="N127" i="5"/>
  <c r="N126" i="5" s="1"/>
  <c r="N192" i="5"/>
  <c r="N188" i="5" s="1"/>
  <c r="N543" i="5"/>
  <c r="K39" i="1" s="1"/>
  <c r="N609" i="5"/>
  <c r="N652" i="5"/>
  <c r="N651" i="5" s="1"/>
  <c r="N700" i="5"/>
  <c r="N815" i="5"/>
  <c r="N814" i="5" s="1"/>
  <c r="K58" i="1" s="1"/>
  <c r="N915" i="5"/>
  <c r="N996" i="5"/>
  <c r="N995" i="5" s="1"/>
  <c r="K61" i="1" s="1"/>
  <c r="N1165" i="5"/>
  <c r="N147" i="5"/>
  <c r="N226" i="5"/>
  <c r="N222" i="5" s="1"/>
  <c r="N290" i="5"/>
  <c r="N382" i="5"/>
  <c r="N668" i="5"/>
  <c r="N981" i="5"/>
  <c r="N212" i="5"/>
  <c r="N392" i="5"/>
  <c r="N730" i="5"/>
  <c r="N729" i="5" s="1"/>
  <c r="N1061" i="5"/>
  <c r="N1060" i="5" s="1"/>
  <c r="N1059" i="5" s="1"/>
  <c r="N1097" i="5"/>
  <c r="N1140" i="5"/>
  <c r="N1139" i="5" s="1"/>
  <c r="N1138" i="5" s="1"/>
  <c r="N852" i="5"/>
  <c r="K27" i="1" s="1"/>
  <c r="K52" i="6"/>
  <c r="K51" i="6" s="1"/>
  <c r="K50" i="6" s="1"/>
  <c r="K49" i="6" s="1"/>
  <c r="K118" i="6"/>
  <c r="K117" i="6" s="1"/>
  <c r="K72" i="6"/>
  <c r="K71" i="6" s="1"/>
  <c r="K92" i="6"/>
  <c r="K91" i="6" s="1"/>
  <c r="K90" i="6" s="1"/>
  <c r="K89" i="6" s="1"/>
  <c r="K128" i="6"/>
  <c r="K127" i="6" s="1"/>
  <c r="K126" i="6" s="1"/>
  <c r="K125" i="6" s="1"/>
  <c r="K195" i="6"/>
  <c r="K194" i="6" s="1"/>
  <c r="K193" i="6" s="1"/>
  <c r="K192" i="6" s="1"/>
  <c r="K1246" i="6"/>
  <c r="K1245" i="6" s="1"/>
  <c r="K1244" i="6" s="1"/>
  <c r="T28" i="6"/>
  <c r="T27" i="6" s="1"/>
  <c r="T26" i="6" s="1"/>
  <c r="T25" i="6" s="1"/>
  <c r="T215" i="6"/>
  <c r="T214" i="6" s="1"/>
  <c r="T213" i="6" s="1"/>
  <c r="T212" i="6" s="1"/>
  <c r="K68" i="6"/>
  <c r="K67" i="6" s="1"/>
  <c r="K354" i="6"/>
  <c r="K353" i="6" s="1"/>
  <c r="T114" i="6"/>
  <c r="T113" i="6" s="1"/>
  <c r="T358" i="6"/>
  <c r="T357" i="6" s="1"/>
  <c r="K1159" i="6"/>
  <c r="K1158" i="6" s="1"/>
  <c r="K1153" i="6" s="1"/>
  <c r="K1142" i="6" s="1"/>
  <c r="K37" i="6"/>
  <c r="K36" i="6" s="1"/>
  <c r="K35" i="6" s="1"/>
  <c r="K34" i="6" s="1"/>
  <c r="K101" i="6"/>
  <c r="K100" i="6" s="1"/>
  <c r="K99" i="6" s="1"/>
  <c r="K98" i="6" s="1"/>
  <c r="K114" i="6"/>
  <c r="K113" i="6" s="1"/>
  <c r="K112" i="6" s="1"/>
  <c r="K111" i="6" s="1"/>
  <c r="K110" i="6" s="1"/>
  <c r="K135" i="6"/>
  <c r="K134" i="6" s="1"/>
  <c r="K133" i="6" s="1"/>
  <c r="K132" i="6" s="1"/>
  <c r="K131" i="6" s="1"/>
  <c r="K1009" i="6"/>
  <c r="K1008" i="6" s="1"/>
  <c r="K1270" i="6"/>
  <c r="K1269" i="6" s="1"/>
  <c r="K1268" i="6" s="1"/>
  <c r="K1267" i="6" s="1"/>
  <c r="K1266" i="6" s="1"/>
  <c r="K1284" i="6"/>
  <c r="K1283" i="6" s="1"/>
  <c r="K1282" i="6" s="1"/>
  <c r="K1281" i="6" s="1"/>
  <c r="K1294" i="6"/>
  <c r="K1293" i="6" s="1"/>
  <c r="T107" i="6"/>
  <c r="T106" i="6" s="1"/>
  <c r="T105" i="6" s="1"/>
  <c r="T104" i="6" s="1"/>
  <c r="K160" i="6"/>
  <c r="K159" i="6" s="1"/>
  <c r="K158" i="6" s="1"/>
  <c r="K157" i="6" s="1"/>
  <c r="K493" i="6"/>
  <c r="K492" i="6" s="1"/>
  <c r="K491" i="6" s="1"/>
  <c r="T168" i="6"/>
  <c r="T167" i="6" s="1"/>
  <c r="K287" i="6"/>
  <c r="K286" i="6" s="1"/>
  <c r="K285" i="6" s="1"/>
  <c r="K284" i="6" s="1"/>
  <c r="K283" i="6" s="1"/>
  <c r="K519" i="6"/>
  <c r="K518" i="6" s="1"/>
  <c r="K517" i="6" s="1"/>
  <c r="K516" i="6" s="1"/>
  <c r="K515" i="6" s="1"/>
  <c r="K815" i="6"/>
  <c r="K812" i="6" s="1"/>
  <c r="K811" i="6" s="1"/>
  <c r="K810" i="6" s="1"/>
  <c r="T92" i="6"/>
  <c r="T91" i="6" s="1"/>
  <c r="T90" i="6" s="1"/>
  <c r="T89" i="6" s="1"/>
  <c r="T101" i="6"/>
  <c r="T100" i="6" s="1"/>
  <c r="T99" i="6" s="1"/>
  <c r="T98" i="6" s="1"/>
  <c r="T519" i="6"/>
  <c r="T518" i="6" s="1"/>
  <c r="T517" i="6" s="1"/>
  <c r="T516" i="6" s="1"/>
  <c r="T515" i="6" s="1"/>
  <c r="T717" i="6"/>
  <c r="T716" i="6" s="1"/>
  <c r="T715" i="6" s="1"/>
  <c r="T714" i="6" s="1"/>
  <c r="T1284" i="6"/>
  <c r="T1283" i="6" s="1"/>
  <c r="T1282" i="6" s="1"/>
  <c r="T1281" i="6" s="1"/>
  <c r="K233" i="6"/>
  <c r="K232" i="6" s="1"/>
  <c r="K231" i="6" s="1"/>
  <c r="K230" i="6" s="1"/>
  <c r="K358" i="6"/>
  <c r="K357" i="6" s="1"/>
  <c r="K377" i="6"/>
  <c r="K376" i="6" s="1"/>
  <c r="K375" i="6" s="1"/>
  <c r="K374" i="6" s="1"/>
  <c r="K404" i="6"/>
  <c r="K403" i="6" s="1"/>
  <c r="K402" i="6" s="1"/>
  <c r="K648" i="6"/>
  <c r="K647" i="6" s="1"/>
  <c r="K692" i="6"/>
  <c r="K691" i="6" s="1"/>
  <c r="K690" i="6" s="1"/>
  <c r="K689" i="6" s="1"/>
  <c r="K683" i="6" s="1"/>
  <c r="K709" i="6"/>
  <c r="K708" i="6" s="1"/>
  <c r="K707" i="6" s="1"/>
  <c r="T52" i="6"/>
  <c r="T51" i="6" s="1"/>
  <c r="T50" i="6" s="1"/>
  <c r="T49" i="6" s="1"/>
  <c r="T363" i="6"/>
  <c r="T362" i="6" s="1"/>
  <c r="T361" i="6" s="1"/>
  <c r="T371" i="6"/>
  <c r="T370" i="6" s="1"/>
  <c r="T369" i="6" s="1"/>
  <c r="T368" i="6" s="1"/>
  <c r="T537" i="6"/>
  <c r="T1225" i="6"/>
  <c r="K826" i="6"/>
  <c r="K825" i="6" s="1"/>
  <c r="K824" i="6" s="1"/>
  <c r="K823" i="6" s="1"/>
  <c r="K958" i="6"/>
  <c r="K957" i="6" s="1"/>
  <c r="K956" i="6" s="1"/>
  <c r="K1050" i="6"/>
  <c r="K1049" i="6" s="1"/>
  <c r="K1048" i="6" s="1"/>
  <c r="K1042" i="6" s="1"/>
  <c r="T68" i="6"/>
  <c r="T67" i="6" s="1"/>
  <c r="K215" i="6"/>
  <c r="K214" i="6" s="1"/>
  <c r="K213" i="6" s="1"/>
  <c r="K212" i="6" s="1"/>
  <c r="K986" i="6"/>
  <c r="K985" i="6" s="1"/>
  <c r="K984" i="6" s="1"/>
  <c r="K979" i="6" s="1"/>
  <c r="K1085" i="6"/>
  <c r="K1084" i="6" s="1"/>
  <c r="K1083" i="6" s="1"/>
  <c r="K1077" i="6" s="1"/>
  <c r="T37" i="6"/>
  <c r="T36" i="6" s="1"/>
  <c r="T35" i="6" s="1"/>
  <c r="T34" i="6" s="1"/>
  <c r="T42" i="6"/>
  <c r="T41" i="6" s="1"/>
  <c r="T40" i="6" s="1"/>
  <c r="T72" i="6"/>
  <c r="T71" i="6" s="1"/>
  <c r="T128" i="6"/>
  <c r="T127" i="6" s="1"/>
  <c r="T126" i="6" s="1"/>
  <c r="T125" i="6" s="1"/>
  <c r="T287" i="6"/>
  <c r="T286" i="6" s="1"/>
  <c r="T285" i="6" s="1"/>
  <c r="T284" i="6" s="1"/>
  <c r="T283" i="6" s="1"/>
  <c r="L1165" i="5"/>
  <c r="L1140" i="5"/>
  <c r="K563" i="6"/>
  <c r="K562" i="6" s="1"/>
  <c r="K561" i="6" s="1"/>
  <c r="K618" i="6"/>
  <c r="K617" i="6" s="1"/>
  <c r="K616" i="6" s="1"/>
  <c r="K615" i="6" s="1"/>
  <c r="K849" i="6"/>
  <c r="T842" i="6"/>
  <c r="K42" i="6"/>
  <c r="K41" i="6" s="1"/>
  <c r="K40" i="6" s="1"/>
  <c r="K701" i="6"/>
  <c r="K700" i="6" s="1"/>
  <c r="K699" i="6" s="1"/>
  <c r="K698" i="6" s="1"/>
  <c r="K1016" i="6"/>
  <c r="K1128" i="6"/>
  <c r="K1127" i="6" s="1"/>
  <c r="K1121" i="6" s="1"/>
  <c r="K205" i="6"/>
  <c r="K204" i="6" s="1"/>
  <c r="K311" i="6"/>
  <c r="K305" i="6" s="1"/>
  <c r="K537" i="6"/>
  <c r="K391" i="6"/>
  <c r="K390" i="6" s="1"/>
  <c r="K389" i="6" s="1"/>
  <c r="K411" i="6"/>
  <c r="K410" i="6" s="1"/>
  <c r="K325" i="6"/>
  <c r="K429" i="6"/>
  <c r="K428" i="6" s="1"/>
  <c r="K427" i="6" s="1"/>
  <c r="K426" i="6" s="1"/>
  <c r="K570" i="6"/>
  <c r="K569" i="6" s="1"/>
  <c r="K568" i="6" s="1"/>
  <c r="K240" i="6"/>
  <c r="K239" i="6" s="1"/>
  <c r="K238" i="6" s="1"/>
  <c r="K363" i="6"/>
  <c r="K362" i="6" s="1"/>
  <c r="K361" i="6" s="1"/>
  <c r="K605" i="6"/>
  <c r="K604" i="6" s="1"/>
  <c r="K603" i="6" s="1"/>
  <c r="K717" i="6"/>
  <c r="K716" i="6" s="1"/>
  <c r="K715" i="6" s="1"/>
  <c r="K714" i="6" s="1"/>
  <c r="K766" i="6"/>
  <c r="K793" i="6"/>
  <c r="K788" i="6" s="1"/>
  <c r="K896" i="6"/>
  <c r="K944" i="6"/>
  <c r="K943" i="6" s="1"/>
  <c r="K942" i="6" s="1"/>
  <c r="K1097" i="6"/>
  <c r="K1230" i="6"/>
  <c r="K842" i="6"/>
  <c r="K1030" i="6"/>
  <c r="K1184" i="6"/>
  <c r="K1183" i="6" s="1"/>
  <c r="K1178" i="6" s="1"/>
  <c r="K1172" i="6" s="1"/>
  <c r="K1171" i="6" s="1"/>
  <c r="T205" i="6"/>
  <c r="T204" i="6" s="1"/>
  <c r="T404" i="6"/>
  <c r="T403" i="6" s="1"/>
  <c r="T402" i="6" s="1"/>
  <c r="T436" i="6"/>
  <c r="T435" i="6" s="1"/>
  <c r="T434" i="6" s="1"/>
  <c r="T493" i="6"/>
  <c r="T492" i="6" s="1"/>
  <c r="T491" i="6" s="1"/>
  <c r="T605" i="6"/>
  <c r="T604" i="6" s="1"/>
  <c r="T603" i="6" s="1"/>
  <c r="T631" i="6"/>
  <c r="T692" i="6"/>
  <c r="T691" i="6" s="1"/>
  <c r="T690" i="6" s="1"/>
  <c r="T689" i="6" s="1"/>
  <c r="T683" i="6" s="1"/>
  <c r="T709" i="6"/>
  <c r="T708" i="6" s="1"/>
  <c r="T707" i="6" s="1"/>
  <c r="T734" i="6"/>
  <c r="T849" i="6"/>
  <c r="T958" i="6"/>
  <c r="T957" i="6" s="1"/>
  <c r="T956" i="6" s="1"/>
  <c r="T1016" i="6"/>
  <c r="T1050" i="6"/>
  <c r="T1049" i="6" s="1"/>
  <c r="T1048" i="6" s="1"/>
  <c r="T1042" i="6" s="1"/>
  <c r="T1106" i="6"/>
  <c r="T1159" i="6"/>
  <c r="T1158" i="6" s="1"/>
  <c r="T1153" i="6" s="1"/>
  <c r="T1142" i="6" s="1"/>
  <c r="T1184" i="6"/>
  <c r="T1183" i="6" s="1"/>
  <c r="T1178" i="6" s="1"/>
  <c r="T1172" i="6" s="1"/>
  <c r="T1171" i="6" s="1"/>
  <c r="T391" i="6"/>
  <c r="T390" i="6" s="1"/>
  <c r="T389" i="6" s="1"/>
  <c r="T411" i="6"/>
  <c r="T410" i="6" s="1"/>
  <c r="T453" i="6"/>
  <c r="T447" i="6" s="1"/>
  <c r="T570" i="6"/>
  <c r="T569" i="6" s="1"/>
  <c r="T568" i="6" s="1"/>
  <c r="T793" i="6"/>
  <c r="T944" i="6"/>
  <c r="T943" i="6" s="1"/>
  <c r="T942" i="6" s="1"/>
  <c r="T969" i="6"/>
  <c r="T1030" i="6"/>
  <c r="T563" i="6"/>
  <c r="T562" i="6" s="1"/>
  <c r="T561" i="6" s="1"/>
  <c r="T701" i="6"/>
  <c r="T700" i="6" s="1"/>
  <c r="T699" i="6" s="1"/>
  <c r="T698" i="6" s="1"/>
  <c r="T812" i="6"/>
  <c r="T811" i="6" s="1"/>
  <c r="T810" i="6" s="1"/>
  <c r="T1009" i="6"/>
  <c r="T1008" i="6" s="1"/>
  <c r="T1128" i="6"/>
  <c r="T1127" i="6" s="1"/>
  <c r="T1121" i="6" s="1"/>
  <c r="T1230" i="6"/>
  <c r="T160" i="6"/>
  <c r="T159" i="6" s="1"/>
  <c r="T158" i="6" s="1"/>
  <c r="T157" i="6" s="1"/>
  <c r="T233" i="6"/>
  <c r="T232" i="6" s="1"/>
  <c r="T231" i="6" s="1"/>
  <c r="T230" i="6" s="1"/>
  <c r="T311" i="6"/>
  <c r="T305" i="6" s="1"/>
  <c r="T325" i="6"/>
  <c r="T474" i="6"/>
  <c r="T508" i="6"/>
  <c r="T504" i="6" s="1"/>
  <c r="T503" i="6" s="1"/>
  <c r="T618" i="6"/>
  <c r="T617" i="6" s="1"/>
  <c r="T616" i="6" s="1"/>
  <c r="T615" i="6" s="1"/>
  <c r="T647" i="6"/>
  <c r="T826" i="6"/>
  <c r="T825" i="6" s="1"/>
  <c r="T824" i="6" s="1"/>
  <c r="T823" i="6" s="1"/>
  <c r="T984" i="6"/>
  <c r="T979" i="6" s="1"/>
  <c r="T1065" i="6"/>
  <c r="T1059" i="6" s="1"/>
  <c r="T1097" i="6"/>
  <c r="T1246" i="6"/>
  <c r="T1245" i="6" s="1"/>
  <c r="T1244" i="6" s="1"/>
  <c r="T1322" i="6"/>
  <c r="T1321" i="6" s="1"/>
  <c r="T1320" i="6" s="1"/>
  <c r="T1314" i="6" s="1"/>
  <c r="T240" i="6"/>
  <c r="T239" i="6" s="1"/>
  <c r="T238" i="6" s="1"/>
  <c r="T247" i="6"/>
  <c r="T429" i="6"/>
  <c r="T428" i="6" s="1"/>
  <c r="T427" i="6" s="1"/>
  <c r="T528" i="6"/>
  <c r="T896" i="6"/>
  <c r="T921" i="6"/>
  <c r="T1085" i="6"/>
  <c r="T1084" i="6" s="1"/>
  <c r="T1083" i="6" s="1"/>
  <c r="T1077" i="6" s="1"/>
  <c r="T670" i="6"/>
  <c r="T671" i="6"/>
  <c r="T766" i="6"/>
  <c r="T999" i="6"/>
  <c r="T1270" i="6"/>
  <c r="T1269" i="6" s="1"/>
  <c r="T1268" i="6" s="1"/>
  <c r="T1267" i="6" s="1"/>
  <c r="T1266" i="6" s="1"/>
  <c r="T1294" i="6"/>
  <c r="T1293" i="6" s="1"/>
  <c r="K528" i="6"/>
  <c r="K631" i="6"/>
  <c r="K247" i="6"/>
  <c r="K453" i="6"/>
  <c r="K447" i="6" s="1"/>
  <c r="K508" i="6"/>
  <c r="K504" i="6" s="1"/>
  <c r="K503" i="6" s="1"/>
  <c r="K490" i="6" s="1"/>
  <c r="K999" i="6"/>
  <c r="K168" i="6"/>
  <c r="K167" i="6" s="1"/>
  <c r="K474" i="6"/>
  <c r="K734" i="6"/>
  <c r="K671" i="6"/>
  <c r="K670" i="6"/>
  <c r="K969" i="6"/>
  <c r="K1065" i="6"/>
  <c r="K1059" i="6" s="1"/>
  <c r="K1106" i="6"/>
  <c r="K1225" i="6"/>
  <c r="K1322" i="6"/>
  <c r="K1321" i="6" s="1"/>
  <c r="K1320" i="6" s="1"/>
  <c r="K1314" i="6" s="1"/>
  <c r="U382" i="5"/>
  <c r="U381" i="5" s="1"/>
  <c r="U40" i="5"/>
  <c r="U39" i="5" s="1"/>
  <c r="U38" i="5"/>
  <c r="R25" i="1" s="1"/>
  <c r="U104" i="5"/>
  <c r="U212" i="5"/>
  <c r="U226" i="5"/>
  <c r="U222" i="5" s="1"/>
  <c r="U290" i="5"/>
  <c r="U301" i="5"/>
  <c r="U530" i="5"/>
  <c r="U529" i="5" s="1"/>
  <c r="U523" i="5" s="1"/>
  <c r="U652" i="5"/>
  <c r="U651" i="5" s="1"/>
  <c r="U668" i="5"/>
  <c r="U765" i="5"/>
  <c r="U764" i="5" s="1"/>
  <c r="U887" i="5"/>
  <c r="U886" i="5" s="1"/>
  <c r="U885" i="5" s="1"/>
  <c r="U884" i="5" s="1"/>
  <c r="U953" i="5"/>
  <c r="U952" i="5" s="1"/>
  <c r="U1061" i="5"/>
  <c r="U1165" i="5"/>
  <c r="U966" i="5"/>
  <c r="U965" i="5" s="1"/>
  <c r="R52" i="1" s="1"/>
  <c r="U239" i="5"/>
  <c r="U1097" i="5"/>
  <c r="U852" i="5"/>
  <c r="R27" i="1" s="1"/>
  <c r="U853" i="5"/>
  <c r="U85" i="5"/>
  <c r="U97" i="5"/>
  <c r="U96" i="5" s="1"/>
  <c r="U147" i="5"/>
  <c r="U192" i="5"/>
  <c r="U188" i="5" s="1"/>
  <c r="U337" i="5"/>
  <c r="U336" i="5" s="1"/>
  <c r="U700" i="5"/>
  <c r="U711" i="5"/>
  <c r="U730" i="5"/>
  <c r="U729" i="5" s="1"/>
  <c r="U802" i="5"/>
  <c r="U897" i="5"/>
  <c r="U896" i="5" s="1"/>
  <c r="U895" i="5" s="1"/>
  <c r="U894" i="5" s="1"/>
  <c r="U915" i="5"/>
  <c r="U942" i="5"/>
  <c r="U981" i="5"/>
  <c r="U1078" i="5"/>
  <c r="U1181" i="5"/>
  <c r="L1152" i="5"/>
  <c r="L40" i="5"/>
  <c r="L39" i="5" s="1"/>
  <c r="L38" i="5"/>
  <c r="I25" i="1" s="1"/>
  <c r="L212" i="5"/>
  <c r="L301" i="5"/>
  <c r="L337" i="5"/>
  <c r="L336" i="5" s="1"/>
  <c r="L382" i="5"/>
  <c r="L556" i="5"/>
  <c r="I40" i="1" s="1"/>
  <c r="L866" i="5"/>
  <c r="L865" i="5" s="1"/>
  <c r="L864" i="5" s="1"/>
  <c r="L942" i="5"/>
  <c r="L192" i="5"/>
  <c r="L188" i="5" s="1"/>
  <c r="L205" i="5"/>
  <c r="L204" i="5" s="1"/>
  <c r="L203" i="5" s="1"/>
  <c r="L222" i="5"/>
  <c r="L221" i="5" s="1"/>
  <c r="L609" i="5"/>
  <c r="L852" i="5"/>
  <c r="I27" i="1" s="1"/>
  <c r="L853" i="5"/>
  <c r="L104" i="5"/>
  <c r="L112" i="5"/>
  <c r="L111" i="5" s="1"/>
  <c r="L127" i="5"/>
  <c r="L126" i="5" s="1"/>
  <c r="L147" i="5"/>
  <c r="L290" i="5"/>
  <c r="L585" i="5"/>
  <c r="L584" i="5" s="1"/>
  <c r="L583" i="5" s="1"/>
  <c r="L635" i="5"/>
  <c r="L765" i="5"/>
  <c r="L764" i="5" s="1"/>
  <c r="L815" i="5"/>
  <c r="L814" i="5" s="1"/>
  <c r="I58" i="1" s="1"/>
  <c r="L1078" i="5"/>
  <c r="L1060" i="5" s="1"/>
  <c r="L1059" i="5" s="1"/>
  <c r="L1215" i="5"/>
  <c r="L381" i="5" l="1"/>
  <c r="N966" i="5"/>
  <c r="N965" i="5" s="1"/>
  <c r="K52" i="1" s="1"/>
  <c r="U1096" i="5"/>
  <c r="U47" i="5"/>
  <c r="U46" i="5" s="1"/>
  <c r="L260" i="5"/>
  <c r="L259" i="5" s="1"/>
  <c r="L258" i="5" s="1"/>
  <c r="L257" i="5" s="1"/>
  <c r="N1201" i="5"/>
  <c r="N1200" i="5" s="1"/>
  <c r="N1199" i="5" s="1"/>
  <c r="N1198" i="5" s="1"/>
  <c r="T112" i="6"/>
  <c r="T111" i="6" s="1"/>
  <c r="T110" i="6" s="1"/>
  <c r="U608" i="5"/>
  <c r="U607" i="5" s="1"/>
  <c r="R44" i="1" s="1"/>
  <c r="U24" i="5"/>
  <c r="U23" i="5" s="1"/>
  <c r="U22" i="5" s="1"/>
  <c r="U21" i="5" s="1"/>
  <c r="R24" i="1" s="1"/>
  <c r="U324" i="5"/>
  <c r="R48" i="1" s="1"/>
  <c r="T156" i="6"/>
  <c r="N1096" i="5"/>
  <c r="I23" i="1"/>
  <c r="L1096" i="5"/>
  <c r="U441" i="5"/>
  <c r="U440" i="5" s="1"/>
  <c r="T1224" i="6"/>
  <c r="T1223" i="6" s="1"/>
  <c r="N272" i="5"/>
  <c r="L1085" i="5"/>
  <c r="I36" i="1" s="1"/>
  <c r="K24" i="6"/>
  <c r="U76" i="5"/>
  <c r="T788" i="6"/>
  <c r="T787" i="6" s="1"/>
  <c r="T388" i="6"/>
  <c r="T387" i="6" s="1"/>
  <c r="N221" i="5"/>
  <c r="L136" i="5"/>
  <c r="L135" i="5" s="1"/>
  <c r="I30" i="1" s="1"/>
  <c r="I29" i="1" s="1"/>
  <c r="L914" i="5"/>
  <c r="L913" i="5" s="1"/>
  <c r="I51" i="1" s="1"/>
  <c r="U187" i="5"/>
  <c r="K156" i="6"/>
  <c r="N1014" i="5"/>
  <c r="N1013" i="5" s="1"/>
  <c r="K63" i="1" s="1"/>
  <c r="K60" i="1" s="1"/>
  <c r="L24" i="5"/>
  <c r="L23" i="5" s="1"/>
  <c r="L22" i="5" s="1"/>
  <c r="L21" i="5" s="1"/>
  <c r="I24" i="1" s="1"/>
  <c r="N802" i="5"/>
  <c r="T88" i="6"/>
  <c r="K409" i="6"/>
  <c r="K560" i="6"/>
  <c r="K554" i="6" s="1"/>
  <c r="K66" i="6"/>
  <c r="K65" i="6" s="1"/>
  <c r="K57" i="6" s="1"/>
  <c r="L272" i="5"/>
  <c r="I47" i="1" s="1"/>
  <c r="I39" i="1"/>
  <c r="K630" i="6"/>
  <c r="U1151" i="5"/>
  <c r="U1150" i="5" s="1"/>
  <c r="U1137" i="5" s="1"/>
  <c r="U835" i="5"/>
  <c r="U834" i="5" s="1"/>
  <c r="R26" i="1" s="1"/>
  <c r="U1014" i="5"/>
  <c r="U1013" i="5" s="1"/>
  <c r="R63" i="1" s="1"/>
  <c r="R60" i="1" s="1"/>
  <c r="U272" i="5"/>
  <c r="R47" i="1" s="1"/>
  <c r="U781" i="5"/>
  <c r="U780" i="5" s="1"/>
  <c r="R49" i="1" s="1"/>
  <c r="U1085" i="5"/>
  <c r="T352" i="6"/>
  <c r="T351" i="6" s="1"/>
  <c r="T336" i="6" s="1"/>
  <c r="K191" i="6"/>
  <c r="I60" i="1"/>
  <c r="T490" i="6"/>
  <c r="K88" i="6"/>
  <c r="N381" i="5"/>
  <c r="N354" i="5" s="1"/>
  <c r="N667" i="5"/>
  <c r="N914" i="5"/>
  <c r="N913" i="5" s="1"/>
  <c r="N835" i="5"/>
  <c r="N834" i="5" s="1"/>
  <c r="K26" i="1" s="1"/>
  <c r="K46" i="1"/>
  <c r="L966" i="5"/>
  <c r="L965" i="5" s="1"/>
  <c r="I52" i="1" s="1"/>
  <c r="K42" i="1"/>
  <c r="K41" i="1" s="1"/>
  <c r="L324" i="5"/>
  <c r="I48" i="1" s="1"/>
  <c r="U833" i="5"/>
  <c r="U832" i="5" s="1"/>
  <c r="N1151" i="5"/>
  <c r="N1150" i="5" s="1"/>
  <c r="N1137" i="5" s="1"/>
  <c r="K47" i="1"/>
  <c r="N1085" i="5"/>
  <c r="N1049" i="5" s="1"/>
  <c r="N482" i="5"/>
  <c r="K34" i="1"/>
  <c r="N427" i="5"/>
  <c r="K65" i="1"/>
  <c r="K64" i="1" s="1"/>
  <c r="L1201" i="5"/>
  <c r="L1200" i="5" s="1"/>
  <c r="L1199" i="5" s="1"/>
  <c r="L1198" i="5" s="1"/>
  <c r="U45" i="5"/>
  <c r="U20" i="5" s="1"/>
  <c r="L187" i="5"/>
  <c r="I35" i="1" s="1"/>
  <c r="L835" i="5"/>
  <c r="L834" i="5" s="1"/>
  <c r="I26" i="1" s="1"/>
  <c r="L1151" i="5"/>
  <c r="L1150" i="5" s="1"/>
  <c r="L994" i="5"/>
  <c r="L980" i="5" s="1"/>
  <c r="U136" i="5"/>
  <c r="U135" i="5" s="1"/>
  <c r="R30" i="1" s="1"/>
  <c r="R29" i="1" s="1"/>
  <c r="K37" i="1"/>
  <c r="L912" i="5"/>
  <c r="L883" i="5" s="1"/>
  <c r="L179" i="5"/>
  <c r="R35" i="1"/>
  <c r="U522" i="5"/>
  <c r="R38" i="1"/>
  <c r="R37" i="1" s="1"/>
  <c r="U1044" i="5"/>
  <c r="T909" i="6" s="1"/>
  <c r="T908" i="6" s="1"/>
  <c r="T907" i="6" s="1"/>
  <c r="T910" i="6"/>
  <c r="L354" i="5"/>
  <c r="L802" i="5"/>
  <c r="U1031" i="5"/>
  <c r="U1030" i="5" s="1"/>
  <c r="U667" i="5"/>
  <c r="U666" i="5" s="1"/>
  <c r="R45" i="1" s="1"/>
  <c r="U354" i="5"/>
  <c r="U1060" i="5"/>
  <c r="U1059" i="5" s="1"/>
  <c r="U1049" i="5" s="1"/>
  <c r="K1224" i="6"/>
  <c r="K1223" i="6" s="1"/>
  <c r="K1222" i="6" s="1"/>
  <c r="K1215" i="6" s="1"/>
  <c r="K1214" i="6" s="1"/>
  <c r="N136" i="5"/>
  <c r="N135" i="5" s="1"/>
  <c r="N608" i="5"/>
  <c r="N607" i="5" s="1"/>
  <c r="K44" i="1" s="1"/>
  <c r="N76" i="5"/>
  <c r="L47" i="5"/>
  <c r="L46" i="5" s="1"/>
  <c r="L45" i="5" s="1"/>
  <c r="R42" i="1"/>
  <c r="R41" i="1" s="1"/>
  <c r="L667" i="5"/>
  <c r="L666" i="5" s="1"/>
  <c r="I45" i="1" s="1"/>
  <c r="L1044" i="5"/>
  <c r="K909" i="6" s="1"/>
  <c r="K908" i="6" s="1"/>
  <c r="K907" i="6" s="1"/>
  <c r="K910" i="6"/>
  <c r="R59" i="1"/>
  <c r="I42" i="1"/>
  <c r="I41" i="1" s="1"/>
  <c r="L134" i="5"/>
  <c r="L522" i="5"/>
  <c r="I38" i="1"/>
  <c r="L482" i="5"/>
  <c r="I34" i="1"/>
  <c r="N1044" i="5"/>
  <c r="M909" i="6" s="1"/>
  <c r="M908" i="6" s="1"/>
  <c r="M907" i="6" s="1"/>
  <c r="M831" i="6" s="1"/>
  <c r="M1331" i="6" s="1"/>
  <c r="M910" i="6"/>
  <c r="U221" i="5"/>
  <c r="N1031" i="5"/>
  <c r="N1030" i="5" s="1"/>
  <c r="N187" i="5"/>
  <c r="U482" i="5"/>
  <c r="U427" i="5"/>
  <c r="R65" i="1"/>
  <c r="R64" i="1" s="1"/>
  <c r="L427" i="5"/>
  <c r="I65" i="1"/>
  <c r="I64" i="1" s="1"/>
  <c r="N47" i="5"/>
  <c r="N46" i="5" s="1"/>
  <c r="R46" i="1"/>
  <c r="K388" i="6"/>
  <c r="K387" i="6" s="1"/>
  <c r="T1096" i="6"/>
  <c r="T1076" i="6" s="1"/>
  <c r="T630" i="6"/>
  <c r="K352" i="6"/>
  <c r="K351" i="6" s="1"/>
  <c r="K336" i="6" s="1"/>
  <c r="N522" i="5"/>
  <c r="N271" i="5"/>
  <c r="N666" i="5"/>
  <c r="K45" i="1" s="1"/>
  <c r="T66" i="6"/>
  <c r="T65" i="6" s="1"/>
  <c r="T57" i="6" s="1"/>
  <c r="K527" i="6"/>
  <c r="K833" i="6"/>
  <c r="K832" i="6" s="1"/>
  <c r="T527" i="6"/>
  <c r="T833" i="6"/>
  <c r="T832" i="6" s="1"/>
  <c r="T1222" i="6"/>
  <c r="T1215" i="6" s="1"/>
  <c r="T1214" i="6" s="1"/>
  <c r="T560" i="6"/>
  <c r="T554" i="6" s="1"/>
  <c r="K706" i="6"/>
  <c r="K697" i="6" s="1"/>
  <c r="K229" i="6"/>
  <c r="T24" i="6"/>
  <c r="T426" i="6"/>
  <c r="T409" i="6" s="1"/>
  <c r="T87" i="6"/>
  <c r="K1096" i="6"/>
  <c r="K1076" i="6" s="1"/>
  <c r="K787" i="6"/>
  <c r="I46" i="1"/>
  <c r="L1139" i="5"/>
  <c r="K978" i="6"/>
  <c r="K955" i="6" s="1"/>
  <c r="T978" i="6"/>
  <c r="T955" i="6" s="1"/>
  <c r="T191" i="6"/>
  <c r="K87" i="6"/>
  <c r="T706" i="6"/>
  <c r="T697" i="6" s="1"/>
  <c r="T229" i="6"/>
  <c r="U914" i="5"/>
  <c r="U913" i="5" s="1"/>
  <c r="L608" i="5"/>
  <c r="L607" i="5" s="1"/>
  <c r="L271" i="5" l="1"/>
  <c r="K59" i="1"/>
  <c r="I50" i="1"/>
  <c r="L606" i="5"/>
  <c r="L605" i="5" s="1"/>
  <c r="U994" i="5"/>
  <c r="U980" i="5" s="1"/>
  <c r="L1049" i="5"/>
  <c r="N833" i="5"/>
  <c r="N832" i="5" s="1"/>
  <c r="I59" i="1"/>
  <c r="L833" i="5"/>
  <c r="L832" i="5" s="1"/>
  <c r="U271" i="5"/>
  <c r="N474" i="5"/>
  <c r="N994" i="5"/>
  <c r="N980" i="5" s="1"/>
  <c r="R36" i="1"/>
  <c r="K36" i="1"/>
  <c r="I37" i="1"/>
  <c r="M1333" i="6"/>
  <c r="L474" i="5"/>
  <c r="N1029" i="5"/>
  <c r="K18" i="6"/>
  <c r="U1029" i="5"/>
  <c r="K831" i="6"/>
  <c r="K1331" i="6" s="1"/>
  <c r="K1333" i="6" s="1"/>
  <c r="R28" i="1"/>
  <c r="R21" i="1" s="1"/>
  <c r="N912" i="5"/>
  <c r="N883" i="5" s="1"/>
  <c r="K51" i="1"/>
  <c r="K50" i="1" s="1"/>
  <c r="K43" i="1"/>
  <c r="L1031" i="5"/>
  <c r="L1030" i="5" s="1"/>
  <c r="N179" i="5"/>
  <c r="K35" i="1"/>
  <c r="N134" i="5"/>
  <c r="K30" i="1"/>
  <c r="K29" i="1" s="1"/>
  <c r="N347" i="5"/>
  <c r="K57" i="1"/>
  <c r="U134" i="5"/>
  <c r="T831" i="6"/>
  <c r="L20" i="5"/>
  <c r="U912" i="5"/>
  <c r="U883" i="5" s="1"/>
  <c r="R51" i="1"/>
  <c r="R50" i="1" s="1"/>
  <c r="L347" i="5"/>
  <c r="L19" i="5" s="1"/>
  <c r="I57" i="1"/>
  <c r="U347" i="5"/>
  <c r="R57" i="1"/>
  <c r="R55" i="1" s="1"/>
  <c r="R34" i="1"/>
  <c r="R31" i="1" s="1"/>
  <c r="U474" i="5"/>
  <c r="R43" i="1"/>
  <c r="N45" i="5"/>
  <c r="I31" i="1"/>
  <c r="U179" i="5"/>
  <c r="N606" i="5"/>
  <c r="N605" i="5" s="1"/>
  <c r="T18" i="6"/>
  <c r="L1138" i="5"/>
  <c r="U606" i="5"/>
  <c r="U605" i="5" s="1"/>
  <c r="K55" i="1" l="1"/>
  <c r="K31" i="1"/>
  <c r="I55" i="1"/>
  <c r="I28" i="1"/>
  <c r="I21" i="1" s="1"/>
  <c r="U19" i="5"/>
  <c r="U1232" i="5" s="1"/>
  <c r="U1234" i="5" s="1"/>
  <c r="T1331" i="6"/>
  <c r="T1333" i="6" s="1"/>
  <c r="N20" i="5"/>
  <c r="N19" i="5" s="1"/>
  <c r="N1232" i="5" s="1"/>
  <c r="N1234" i="5" s="1"/>
  <c r="K28" i="1"/>
  <c r="K21" i="1" s="1"/>
  <c r="R68" i="1"/>
  <c r="R70" i="1" s="1"/>
  <c r="I44" i="1"/>
  <c r="L1137" i="5"/>
  <c r="R646" i="6"/>
  <c r="R645" i="6" s="1"/>
  <c r="R644" i="6" s="1"/>
  <c r="I646" i="6"/>
  <c r="I645" i="6" s="1"/>
  <c r="I644" i="6" s="1"/>
  <c r="A646" i="6"/>
  <c r="A645" i="6"/>
  <c r="A642" i="6"/>
  <c r="A643" i="6"/>
  <c r="K68" i="1" l="1"/>
  <c r="K70" i="1" s="1"/>
  <c r="I43" i="1"/>
  <c r="L1029" i="5"/>
  <c r="S646" i="6"/>
  <c r="U646" i="6" s="1"/>
  <c r="J646" i="6"/>
  <c r="L646" i="6" s="1"/>
  <c r="N646" i="6" s="1"/>
  <c r="S644" i="6"/>
  <c r="U644" i="6" s="1"/>
  <c r="R643" i="6"/>
  <c r="J644" i="6"/>
  <c r="L644" i="6" s="1"/>
  <c r="N644" i="6" s="1"/>
  <c r="I643" i="6"/>
  <c r="J645" i="6"/>
  <c r="L645" i="6" s="1"/>
  <c r="N645" i="6" s="1"/>
  <c r="S645" i="6"/>
  <c r="U645" i="6" s="1"/>
  <c r="J1233" i="5"/>
  <c r="I68" i="1" l="1"/>
  <c r="L1232" i="5"/>
  <c r="I642" i="6"/>
  <c r="J642" i="6" s="1"/>
  <c r="L642" i="6" s="1"/>
  <c r="N642" i="6" s="1"/>
  <c r="J643" i="6"/>
  <c r="L643" i="6" s="1"/>
  <c r="N643" i="6" s="1"/>
  <c r="R642" i="6"/>
  <c r="S642" i="6" s="1"/>
  <c r="U642" i="6" s="1"/>
  <c r="S643" i="6"/>
  <c r="U643" i="6" s="1"/>
  <c r="J1161" i="5"/>
  <c r="I70" i="1" l="1"/>
  <c r="L1234" i="5"/>
  <c r="R1264" i="6"/>
  <c r="R1263" i="6" s="1"/>
  <c r="S1265" i="6"/>
  <c r="U1265" i="6" s="1"/>
  <c r="J1265" i="6"/>
  <c r="L1265" i="6" s="1"/>
  <c r="N1265" i="6" s="1"/>
  <c r="I1264" i="6"/>
  <c r="J1264" i="6" s="1"/>
  <c r="L1264" i="6" s="1"/>
  <c r="N1264" i="6" s="1"/>
  <c r="A1264" i="6"/>
  <c r="A1262" i="6"/>
  <c r="A1265" i="6"/>
  <c r="A1261" i="6"/>
  <c r="I1263" i="6" l="1"/>
  <c r="S1263" i="6"/>
  <c r="U1263" i="6" s="1"/>
  <c r="R1262" i="6"/>
  <c r="S1264" i="6"/>
  <c r="U1264" i="6" s="1"/>
  <c r="S255" i="5"/>
  <c r="S254" i="5" s="1"/>
  <c r="T256" i="5"/>
  <c r="V256" i="5" s="1"/>
  <c r="J255" i="5"/>
  <c r="K255" i="5" s="1"/>
  <c r="M255" i="5" s="1"/>
  <c r="O255" i="5" s="1"/>
  <c r="K256" i="5"/>
  <c r="M256" i="5" s="1"/>
  <c r="O256" i="5" s="1"/>
  <c r="A252" i="5"/>
  <c r="A251" i="5"/>
  <c r="A256" i="5"/>
  <c r="A254" i="5"/>
  <c r="A255" i="5"/>
  <c r="A253" i="5"/>
  <c r="A249" i="5"/>
  <c r="J254" i="5" l="1"/>
  <c r="T255" i="5"/>
  <c r="V255" i="5" s="1"/>
  <c r="T254" i="5"/>
  <c r="V254" i="5" s="1"/>
  <c r="S253" i="5"/>
  <c r="J1263" i="6"/>
  <c r="L1263" i="6" s="1"/>
  <c r="N1263" i="6" s="1"/>
  <c r="I1262" i="6"/>
  <c r="R1261" i="6"/>
  <c r="S1261" i="6" s="1"/>
  <c r="U1261" i="6" s="1"/>
  <c r="S1262" i="6"/>
  <c r="U1262" i="6" s="1"/>
  <c r="S388" i="5"/>
  <c r="J388" i="5"/>
  <c r="T391" i="5"/>
  <c r="V391" i="5" s="1"/>
  <c r="S390" i="5"/>
  <c r="T390" i="5" s="1"/>
  <c r="V390" i="5" s="1"/>
  <c r="K391" i="5"/>
  <c r="M391" i="5" s="1"/>
  <c r="O391" i="5" s="1"/>
  <c r="J390" i="5"/>
  <c r="K390" i="5" s="1"/>
  <c r="M390" i="5" s="1"/>
  <c r="O390" i="5" s="1"/>
  <c r="A389" i="5"/>
  <c r="A390" i="5"/>
  <c r="A391" i="5"/>
  <c r="J389" i="5" l="1"/>
  <c r="K389" i="5" s="1"/>
  <c r="M389" i="5" s="1"/>
  <c r="O389" i="5" s="1"/>
  <c r="J253" i="5"/>
  <c r="K254" i="5"/>
  <c r="M254" i="5" s="1"/>
  <c r="O254" i="5" s="1"/>
  <c r="S389" i="5"/>
  <c r="T389" i="5" s="1"/>
  <c r="V389" i="5" s="1"/>
  <c r="I1261" i="6"/>
  <c r="J1261" i="6" s="1"/>
  <c r="L1261" i="6" s="1"/>
  <c r="N1261" i="6" s="1"/>
  <c r="J1262" i="6"/>
  <c r="L1262" i="6" s="1"/>
  <c r="N1262" i="6" s="1"/>
  <c r="T253" i="5"/>
  <c r="V253" i="5" s="1"/>
  <c r="S252" i="5"/>
  <c r="R1332" i="6"/>
  <c r="P69" i="1" s="1"/>
  <c r="R1330" i="6"/>
  <c r="R1329" i="6" s="1"/>
  <c r="R1328" i="6" s="1"/>
  <c r="R1327" i="6" s="1"/>
  <c r="R1326" i="6"/>
  <c r="R1325" i="6" s="1"/>
  <c r="R1324" i="6"/>
  <c r="R1323" i="6" s="1"/>
  <c r="R1319" i="6"/>
  <c r="R1318" i="6" s="1"/>
  <c r="R1317" i="6" s="1"/>
  <c r="R1316" i="6" s="1"/>
  <c r="R1315" i="6" s="1"/>
  <c r="R1313" i="6"/>
  <c r="R1312" i="6" s="1"/>
  <c r="R1311" i="6" s="1"/>
  <c r="R1310" i="6" s="1"/>
  <c r="R1309" i="6" s="1"/>
  <c r="R1308" i="6" s="1"/>
  <c r="R1307" i="6"/>
  <c r="R1306" i="6" s="1"/>
  <c r="R1305" i="6" s="1"/>
  <c r="R1304" i="6" s="1"/>
  <c r="R1303" i="6" s="1"/>
  <c r="R1302" i="6"/>
  <c r="R1301" i="6" s="1"/>
  <c r="R1300" i="6" s="1"/>
  <c r="R1299" i="6" s="1"/>
  <c r="R1298" i="6"/>
  <c r="R1297" i="6" s="1"/>
  <c r="R1296" i="6" s="1"/>
  <c r="R1295" i="6" s="1"/>
  <c r="R1292" i="6"/>
  <c r="R1291" i="6" s="1"/>
  <c r="R1290" i="6" s="1"/>
  <c r="R1289" i="6" s="1"/>
  <c r="R1288" i="6"/>
  <c r="R1287" i="6" s="1"/>
  <c r="R1286" i="6"/>
  <c r="R1285" i="6" s="1"/>
  <c r="R1280" i="6"/>
  <c r="R1279" i="6" s="1"/>
  <c r="R1278" i="6" s="1"/>
  <c r="R1277" i="6" s="1"/>
  <c r="R1276" i="6"/>
  <c r="R1275" i="6" s="1"/>
  <c r="R1274" i="6"/>
  <c r="R1273" i="6" s="1"/>
  <c r="R1272" i="6"/>
  <c r="R1271" i="6" s="1"/>
  <c r="R1260" i="6"/>
  <c r="R1259" i="6" s="1"/>
  <c r="R1258" i="6" s="1"/>
  <c r="R1257" i="6" s="1"/>
  <c r="R1256" i="6" s="1"/>
  <c r="R1255" i="6"/>
  <c r="R1254" i="6" s="1"/>
  <c r="R1253" i="6" s="1"/>
  <c r="R1252" i="6" s="1"/>
  <c r="R1251" i="6" s="1"/>
  <c r="R1250" i="6"/>
  <c r="R1249" i="6" s="1"/>
  <c r="R1248" i="6"/>
  <c r="R1247" i="6" s="1"/>
  <c r="R1243" i="6"/>
  <c r="R1242" i="6" s="1"/>
  <c r="R1241" i="6" s="1"/>
  <c r="R1240" i="6" s="1"/>
  <c r="R1239" i="6" s="1"/>
  <c r="R1238" i="6"/>
  <c r="R1237" i="6" s="1"/>
  <c r="R1236" i="6" s="1"/>
  <c r="R1235" i="6" s="1"/>
  <c r="R1234" i="6"/>
  <c r="R1233" i="6" s="1"/>
  <c r="R1232" i="6"/>
  <c r="R1231" i="6" s="1"/>
  <c r="R1229" i="6"/>
  <c r="R1228" i="6" s="1"/>
  <c r="R1227" i="6"/>
  <c r="R1226" i="6" s="1"/>
  <c r="R1221" i="6"/>
  <c r="R1220" i="6" s="1"/>
  <c r="R1219" i="6" s="1"/>
  <c r="R1218" i="6" s="1"/>
  <c r="R1217" i="6" s="1"/>
  <c r="R1216" i="6" s="1"/>
  <c r="R1213" i="6"/>
  <c r="R1212" i="6" s="1"/>
  <c r="R1211" i="6" s="1"/>
  <c r="R1210" i="6" s="1"/>
  <c r="R1209" i="6" s="1"/>
  <c r="R1208" i="6" s="1"/>
  <c r="R1207" i="6"/>
  <c r="R1206" i="6" s="1"/>
  <c r="R1205" i="6" s="1"/>
  <c r="R1204" i="6" s="1"/>
  <c r="R1203" i="6" s="1"/>
  <c r="R1202" i="6"/>
  <c r="R1201" i="6" s="1"/>
  <c r="R1200" i="6" s="1"/>
  <c r="R1199" i="6" s="1"/>
  <c r="R1198" i="6"/>
  <c r="R1197" i="6" s="1"/>
  <c r="R1196" i="6" s="1"/>
  <c r="R1195" i="6" s="1"/>
  <c r="R1194" i="6"/>
  <c r="R1193" i="6" s="1"/>
  <c r="R1192" i="6" s="1"/>
  <c r="R1191" i="6" s="1"/>
  <c r="R1190" i="6"/>
  <c r="R1189" i="6" s="1"/>
  <c r="R1188" i="6"/>
  <c r="R1187" i="6" s="1"/>
  <c r="R1186" i="6"/>
  <c r="R1185" i="6" s="1"/>
  <c r="R1182" i="6"/>
  <c r="R1181" i="6" s="1"/>
  <c r="R1180" i="6" s="1"/>
  <c r="R1179" i="6" s="1"/>
  <c r="R1177" i="6"/>
  <c r="R1176" i="6" s="1"/>
  <c r="R1175" i="6" s="1"/>
  <c r="R1174" i="6" s="1"/>
  <c r="R1173" i="6" s="1"/>
  <c r="R1170" i="6"/>
  <c r="R1169" i="6" s="1"/>
  <c r="R1168" i="6" s="1"/>
  <c r="R1167" i="6" s="1"/>
  <c r="R1166" i="6" s="1"/>
  <c r="R1165" i="6"/>
  <c r="R1164" i="6" s="1"/>
  <c r="R1163" i="6"/>
  <c r="R1162" i="6" s="1"/>
  <c r="R1161" i="6"/>
  <c r="R1160" i="6" s="1"/>
  <c r="R1157" i="6"/>
  <c r="R1156" i="6" s="1"/>
  <c r="R1155" i="6" s="1"/>
  <c r="R1154" i="6" s="1"/>
  <c r="R1152" i="6"/>
  <c r="R1151" i="6" s="1"/>
  <c r="R1150" i="6" s="1"/>
  <c r="R1149" i="6" s="1"/>
  <c r="R1148" i="6" s="1"/>
  <c r="R1147" i="6"/>
  <c r="R1146" i="6" s="1"/>
  <c r="R1145" i="6" s="1"/>
  <c r="R1144" i="6" s="1"/>
  <c r="R1143" i="6" s="1"/>
  <c r="R1141" i="6"/>
  <c r="R1140" i="6" s="1"/>
  <c r="R1139" i="6" s="1"/>
  <c r="R1138" i="6" s="1"/>
  <c r="R1137" i="6" s="1"/>
  <c r="R1136" i="6"/>
  <c r="R1135" i="6" s="1"/>
  <c r="R1134" i="6" s="1"/>
  <c r="R1133" i="6" s="1"/>
  <c r="R1132" i="6"/>
  <c r="R1131" i="6" s="1"/>
  <c r="R1130" i="6" s="1"/>
  <c r="R1129" i="6" s="1"/>
  <c r="R1126" i="6"/>
  <c r="R1125" i="6" s="1"/>
  <c r="R1124" i="6" s="1"/>
  <c r="R1123" i="6" s="1"/>
  <c r="R1122" i="6" s="1"/>
  <c r="R1120" i="6"/>
  <c r="R1119" i="6" s="1"/>
  <c r="R1118" i="6" s="1"/>
  <c r="R1117" i="6" s="1"/>
  <c r="R1116" i="6" s="1"/>
  <c r="R1115" i="6" s="1"/>
  <c r="R1114" i="6"/>
  <c r="R1113" i="6" s="1"/>
  <c r="R1112" i="6" s="1"/>
  <c r="R1111" i="6" s="1"/>
  <c r="R1110" i="6"/>
  <c r="R1109" i="6" s="1"/>
  <c r="R1108" i="6" s="1"/>
  <c r="R1107" i="6" s="1"/>
  <c r="R1105" i="6"/>
  <c r="R1104" i="6" s="1"/>
  <c r="R1103" i="6" s="1"/>
  <c r="R1102" i="6" s="1"/>
  <c r="R1101" i="6"/>
  <c r="R1100" i="6" s="1"/>
  <c r="R1099" i="6" s="1"/>
  <c r="R1098" i="6" s="1"/>
  <c r="R1095" i="6"/>
  <c r="R1094" i="6" s="1"/>
  <c r="R1093" i="6" s="1"/>
  <c r="R1092" i="6" s="1"/>
  <c r="R1091" i="6"/>
  <c r="R1090" i="6" s="1"/>
  <c r="R1089" i="6"/>
  <c r="R1088" i="6" s="1"/>
  <c r="R1087" i="6"/>
  <c r="R1086" i="6" s="1"/>
  <c r="R1082" i="6"/>
  <c r="R1081" i="6" s="1"/>
  <c r="R1080" i="6" s="1"/>
  <c r="R1079" i="6" s="1"/>
  <c r="R1078" i="6" s="1"/>
  <c r="R1075" i="6"/>
  <c r="R1074" i="6" s="1"/>
  <c r="R1073" i="6" s="1"/>
  <c r="R1072" i="6" s="1"/>
  <c r="R1071" i="6" s="1"/>
  <c r="R1070" i="6"/>
  <c r="R1069" i="6" s="1"/>
  <c r="R1068" i="6" s="1"/>
  <c r="R1067" i="6" s="1"/>
  <c r="R1066" i="6" s="1"/>
  <c r="R1064" i="6"/>
  <c r="R1063" i="6" s="1"/>
  <c r="R1062" i="6" s="1"/>
  <c r="R1061" i="6" s="1"/>
  <c r="R1060" i="6" s="1"/>
  <c r="R1058" i="6"/>
  <c r="R1057" i="6" s="1"/>
  <c r="R1056" i="6" s="1"/>
  <c r="R1055" i="6" s="1"/>
  <c r="R1054" i="6"/>
  <c r="R1053" i="6" s="1"/>
  <c r="R1052" i="6"/>
  <c r="R1051" i="6" s="1"/>
  <c r="R1047" i="6"/>
  <c r="R1046" i="6" s="1"/>
  <c r="R1045" i="6" s="1"/>
  <c r="R1044" i="6" s="1"/>
  <c r="R1043" i="6" s="1"/>
  <c r="R1041" i="6"/>
  <c r="R1040" i="6" s="1"/>
  <c r="R1039" i="6" s="1"/>
  <c r="R1038" i="6" s="1"/>
  <c r="R1037" i="6" s="1"/>
  <c r="R1036" i="6"/>
  <c r="R1035" i="6" s="1"/>
  <c r="R1034" i="6" s="1"/>
  <c r="R1033" i="6"/>
  <c r="R1032" i="6" s="1"/>
  <c r="R1031" i="6" s="1"/>
  <c r="R1029" i="6"/>
  <c r="R1028" i="6" s="1"/>
  <c r="R1027" i="6" s="1"/>
  <c r="R1026" i="6" s="1"/>
  <c r="R1025" i="6" s="1"/>
  <c r="R1024" i="6"/>
  <c r="R1023" i="6" s="1"/>
  <c r="R1022" i="6" s="1"/>
  <c r="R1021" i="6" s="1"/>
  <c r="R1020" i="6"/>
  <c r="R1019" i="6" s="1"/>
  <c r="R1018" i="6" s="1"/>
  <c r="R1017" i="6" s="1"/>
  <c r="R1015" i="6"/>
  <c r="R1014" i="6" s="1"/>
  <c r="R1013" i="6" s="1"/>
  <c r="R1012" i="6"/>
  <c r="R1011" i="6" s="1"/>
  <c r="R1010" i="6" s="1"/>
  <c r="R1007" i="6"/>
  <c r="R1006" i="6" s="1"/>
  <c r="R1005" i="6" s="1"/>
  <c r="R1004" i="6" s="1"/>
  <c r="R1003" i="6"/>
  <c r="R1002" i="6" s="1"/>
  <c r="R1001" i="6" s="1"/>
  <c r="R1000" i="6" s="1"/>
  <c r="R998" i="6"/>
  <c r="R997" i="6" s="1"/>
  <c r="R996" i="6" s="1"/>
  <c r="R995" i="6" s="1"/>
  <c r="R994" i="6"/>
  <c r="R993" i="6" s="1"/>
  <c r="R992" i="6" s="1"/>
  <c r="R991" i="6"/>
  <c r="R990" i="6" s="1"/>
  <c r="R989" i="6" s="1"/>
  <c r="R988" i="6"/>
  <c r="R987" i="6"/>
  <c r="R983" i="6"/>
  <c r="R982" i="6" s="1"/>
  <c r="R981" i="6" s="1"/>
  <c r="R980" i="6" s="1"/>
  <c r="R977" i="6"/>
  <c r="R976" i="6" s="1"/>
  <c r="R975" i="6" s="1"/>
  <c r="R974" i="6" s="1"/>
  <c r="R973" i="6"/>
  <c r="R972" i="6" s="1"/>
  <c r="R971" i="6" s="1"/>
  <c r="R970" i="6" s="1"/>
  <c r="R968" i="6"/>
  <c r="R967" i="6" s="1"/>
  <c r="R966" i="6" s="1"/>
  <c r="R965" i="6" s="1"/>
  <c r="R964" i="6"/>
  <c r="R963" i="6" s="1"/>
  <c r="R962" i="6"/>
  <c r="R961" i="6" s="1"/>
  <c r="R960" i="6"/>
  <c r="R959" i="6" s="1"/>
  <c r="R954" i="6"/>
  <c r="R953" i="6" s="1"/>
  <c r="R952" i="6" s="1"/>
  <c r="R951" i="6" s="1"/>
  <c r="R950" i="6"/>
  <c r="R949" i="6" s="1"/>
  <c r="R948" i="6"/>
  <c r="R947" i="6" s="1"/>
  <c r="R946" i="6"/>
  <c r="R945" i="6" s="1"/>
  <c r="R941" i="6"/>
  <c r="R940" i="6" s="1"/>
  <c r="R939" i="6" s="1"/>
  <c r="R938" i="6" s="1"/>
  <c r="R937" i="6" s="1"/>
  <c r="R936" i="6"/>
  <c r="R935" i="6" s="1"/>
  <c r="R934" i="6" s="1"/>
  <c r="R933" i="6" s="1"/>
  <c r="R932" i="6" s="1"/>
  <c r="R931" i="6"/>
  <c r="R930" i="6" s="1"/>
  <c r="R929" i="6" s="1"/>
  <c r="R928" i="6" s="1"/>
  <c r="R927" i="6"/>
  <c r="R926" i="6" s="1"/>
  <c r="R925" i="6" s="1"/>
  <c r="R924" i="6"/>
  <c r="R920" i="6"/>
  <c r="R919" i="6" s="1"/>
  <c r="R918" i="6" s="1"/>
  <c r="R917" i="6" s="1"/>
  <c r="R916" i="6"/>
  <c r="R915" i="6" s="1"/>
  <c r="R914" i="6" s="1"/>
  <c r="R913" i="6" s="1"/>
  <c r="R912" i="6"/>
  <c r="R906" i="6"/>
  <c r="R905" i="6" s="1"/>
  <c r="R904" i="6" s="1"/>
  <c r="R903" i="6" s="1"/>
  <c r="R902" i="6" s="1"/>
  <c r="R901" i="6"/>
  <c r="R900" i="6" s="1"/>
  <c r="R899" i="6" s="1"/>
  <c r="R898" i="6" s="1"/>
  <c r="R897" i="6" s="1"/>
  <c r="R895" i="6"/>
  <c r="R894" i="6" s="1"/>
  <c r="R893" i="6" s="1"/>
  <c r="R892" i="6" s="1"/>
  <c r="R891" i="6" s="1"/>
  <c r="R890" i="6"/>
  <c r="R889" i="6" s="1"/>
  <c r="R888" i="6" s="1"/>
  <c r="R887" i="6" s="1"/>
  <c r="R886" i="6" s="1"/>
  <c r="R885" i="6"/>
  <c r="R884" i="6" s="1"/>
  <c r="R883" i="6" s="1"/>
  <c r="R882" i="6" s="1"/>
  <c r="R881" i="6" s="1"/>
  <c r="R880" i="6"/>
  <c r="R879" i="6" s="1"/>
  <c r="R878" i="6" s="1"/>
  <c r="R877" i="6" s="1"/>
  <c r="R876" i="6" s="1"/>
  <c r="R875" i="6"/>
  <c r="R874" i="6" s="1"/>
  <c r="R873" i="6" s="1"/>
  <c r="R872" i="6" s="1"/>
  <c r="R871" i="6" s="1"/>
  <c r="R870" i="6"/>
  <c r="R869" i="6" s="1"/>
  <c r="R868" i="6" s="1"/>
  <c r="R867" i="6" s="1"/>
  <c r="R866" i="6" s="1"/>
  <c r="R865" i="6"/>
  <c r="R864" i="6" s="1"/>
  <c r="R863" i="6" s="1"/>
  <c r="R862" i="6" s="1"/>
  <c r="R861" i="6" s="1"/>
  <c r="R860" i="6"/>
  <c r="R859" i="6" s="1"/>
  <c r="R858" i="6" s="1"/>
  <c r="R857" i="6" s="1"/>
  <c r="R856" i="6" s="1"/>
  <c r="R855" i="6"/>
  <c r="R854" i="6" s="1"/>
  <c r="R853" i="6" s="1"/>
  <c r="R852" i="6"/>
  <c r="R851" i="6" s="1"/>
  <c r="R850" i="6" s="1"/>
  <c r="R848" i="6"/>
  <c r="R847" i="6" s="1"/>
  <c r="R846" i="6" s="1"/>
  <c r="R845" i="6"/>
  <c r="R844" i="6" s="1"/>
  <c r="R843" i="6" s="1"/>
  <c r="R841" i="6"/>
  <c r="R840" i="6" s="1"/>
  <c r="R839" i="6" s="1"/>
  <c r="R838" i="6" s="1"/>
  <c r="R837" i="6"/>
  <c r="R836" i="6" s="1"/>
  <c r="R835" i="6" s="1"/>
  <c r="R834" i="6" s="1"/>
  <c r="R830" i="6"/>
  <c r="R829" i="6" s="1"/>
  <c r="R828" i="6"/>
  <c r="R827" i="6" s="1"/>
  <c r="R822" i="6"/>
  <c r="R821" i="6" s="1"/>
  <c r="R820" i="6" s="1"/>
  <c r="R819" i="6" s="1"/>
  <c r="R818" i="6" s="1"/>
  <c r="R817" i="6"/>
  <c r="R816" i="6"/>
  <c r="R814" i="6"/>
  <c r="R813" i="6" s="1"/>
  <c r="R803" i="6"/>
  <c r="R802" i="6" s="1"/>
  <c r="R801" i="6" s="1"/>
  <c r="R800" i="6" s="1"/>
  <c r="R799" i="6"/>
  <c r="R798" i="6" s="1"/>
  <c r="R797" i="6" s="1"/>
  <c r="R796" i="6"/>
  <c r="R795" i="6" s="1"/>
  <c r="R794" i="6" s="1"/>
  <c r="R792" i="6"/>
  <c r="R791" i="6" s="1"/>
  <c r="R790" i="6" s="1"/>
  <c r="R789" i="6" s="1"/>
  <c r="R786" i="6"/>
  <c r="R785" i="6" s="1"/>
  <c r="R784" i="6" s="1"/>
  <c r="R783" i="6" s="1"/>
  <c r="R782" i="6" s="1"/>
  <c r="R781" i="6"/>
  <c r="R780" i="6" s="1"/>
  <c r="R779" i="6" s="1"/>
  <c r="R778" i="6" s="1"/>
  <c r="R777" i="6" s="1"/>
  <c r="R776" i="6"/>
  <c r="R775" i="6" s="1"/>
  <c r="R774" i="6" s="1"/>
  <c r="R773" i="6" s="1"/>
  <c r="R772" i="6" s="1"/>
  <c r="R771" i="6"/>
  <c r="R770" i="6" s="1"/>
  <c r="R769" i="6" s="1"/>
  <c r="R768" i="6" s="1"/>
  <c r="R767" i="6" s="1"/>
  <c r="R765" i="6"/>
  <c r="R764" i="6" s="1"/>
  <c r="R763" i="6" s="1"/>
  <c r="R762" i="6" s="1"/>
  <c r="R761" i="6" s="1"/>
  <c r="R760" i="6" s="1"/>
  <c r="R759" i="6"/>
  <c r="R758" i="6" s="1"/>
  <c r="R757" i="6" s="1"/>
  <c r="R756" i="6" s="1"/>
  <c r="R755" i="6" s="1"/>
  <c r="R754" i="6"/>
  <c r="R753" i="6" s="1"/>
  <c r="R752" i="6" s="1"/>
  <c r="R751" i="6" s="1"/>
  <c r="R750" i="6" s="1"/>
  <c r="R749" i="6" s="1"/>
  <c r="R748" i="6"/>
  <c r="R747" i="6" s="1"/>
  <c r="R746" i="6" s="1"/>
  <c r="R745" i="6" s="1"/>
  <c r="R744" i="6" s="1"/>
  <c r="R743" i="6" s="1"/>
  <c r="R742" i="6"/>
  <c r="R741" i="6" s="1"/>
  <c r="R740" i="6" s="1"/>
  <c r="R739" i="6" s="1"/>
  <c r="R738" i="6"/>
  <c r="R737" i="6" s="1"/>
  <c r="R736" i="6" s="1"/>
  <c r="R735" i="6" s="1"/>
  <c r="R733" i="6"/>
  <c r="R732" i="6" s="1"/>
  <c r="R731" i="6" s="1"/>
  <c r="R730" i="6" s="1"/>
  <c r="R729" i="6" s="1"/>
  <c r="R728" i="6"/>
  <c r="R727" i="6" s="1"/>
  <c r="R726" i="6" s="1"/>
  <c r="R725" i="6" s="1"/>
  <c r="R724" i="6" s="1"/>
  <c r="R723" i="6"/>
  <c r="R722" i="6" s="1"/>
  <c r="R721" i="6"/>
  <c r="R720" i="6" s="1"/>
  <c r="R719" i="6"/>
  <c r="R718" i="6" s="1"/>
  <c r="R713" i="6"/>
  <c r="R712" i="6" s="1"/>
  <c r="R711" i="6"/>
  <c r="R710" i="6" s="1"/>
  <c r="R705" i="6"/>
  <c r="R704" i="6" s="1"/>
  <c r="R703" i="6"/>
  <c r="R702" i="6" s="1"/>
  <c r="R696" i="6"/>
  <c r="R695" i="6" s="1"/>
  <c r="R694" i="6"/>
  <c r="R693" i="6" s="1"/>
  <c r="R688" i="6"/>
  <c r="R687" i="6" s="1"/>
  <c r="R686" i="6" s="1"/>
  <c r="R685" i="6" s="1"/>
  <c r="R684" i="6" s="1"/>
  <c r="R682" i="6"/>
  <c r="R681" i="6" s="1"/>
  <c r="R680" i="6" s="1"/>
  <c r="R679" i="6" s="1"/>
  <c r="R678" i="6" s="1"/>
  <c r="R677" i="6" s="1"/>
  <c r="R676" i="6"/>
  <c r="R675" i="6" s="1"/>
  <c r="R674" i="6" s="1"/>
  <c r="R673" i="6" s="1"/>
  <c r="R672" i="6" s="1"/>
  <c r="R669" i="6"/>
  <c r="R668" i="6" s="1"/>
  <c r="R667" i="6" s="1"/>
  <c r="R666" i="6" s="1"/>
  <c r="R665" i="6" s="1"/>
  <c r="R664" i="6" s="1"/>
  <c r="R658" i="6"/>
  <c r="R657" i="6" s="1"/>
  <c r="R656" i="6" s="1"/>
  <c r="R655" i="6" s="1"/>
  <c r="R654" i="6" s="1"/>
  <c r="R653" i="6"/>
  <c r="R652" i="6" s="1"/>
  <c r="R651" i="6" s="1"/>
  <c r="R650" i="6" s="1"/>
  <c r="R649" i="6" s="1"/>
  <c r="R641" i="6"/>
  <c r="R640" i="6" s="1"/>
  <c r="R639" i="6" s="1"/>
  <c r="R638" i="6" s="1"/>
  <c r="R637" i="6" s="1"/>
  <c r="R636" i="6"/>
  <c r="R635" i="6" s="1"/>
  <c r="R634" i="6" s="1"/>
  <c r="R633" i="6" s="1"/>
  <c r="R632" i="6" s="1"/>
  <c r="R629" i="6"/>
  <c r="R628" i="6" s="1"/>
  <c r="R627" i="6" s="1"/>
  <c r="R626" i="6" s="1"/>
  <c r="R625" i="6" s="1"/>
  <c r="R624" i="6"/>
  <c r="R623" i="6" s="1"/>
  <c r="R622" i="6"/>
  <c r="R621" i="6" s="1"/>
  <c r="R620" i="6"/>
  <c r="R619" i="6" s="1"/>
  <c r="R614" i="6"/>
  <c r="R613" i="6" s="1"/>
  <c r="R612" i="6" s="1"/>
  <c r="R611" i="6" s="1"/>
  <c r="R610" i="6" s="1"/>
  <c r="R609" i="6"/>
  <c r="R608" i="6" s="1"/>
  <c r="R607" i="6"/>
  <c r="R606" i="6" s="1"/>
  <c r="R602" i="6"/>
  <c r="R601" i="6" s="1"/>
  <c r="R600" i="6" s="1"/>
  <c r="R599" i="6" s="1"/>
  <c r="R598" i="6" s="1"/>
  <c r="R597" i="6" s="1"/>
  <c r="R596" i="6" s="1"/>
  <c r="R595" i="6"/>
  <c r="R594" i="6" s="1"/>
  <c r="R593" i="6" s="1"/>
  <c r="R592" i="6" s="1"/>
  <c r="R591" i="6" s="1"/>
  <c r="R590" i="6" s="1"/>
  <c r="R589" i="6" s="1"/>
  <c r="R588" i="6"/>
  <c r="R587" i="6" s="1"/>
  <c r="R586" i="6" s="1"/>
  <c r="R585" i="6" s="1"/>
  <c r="R584" i="6" s="1"/>
  <c r="R583" i="6" s="1"/>
  <c r="R582" i="6" s="1"/>
  <c r="R581" i="6"/>
  <c r="R580" i="6" s="1"/>
  <c r="R579" i="6" s="1"/>
  <c r="R578" i="6" s="1"/>
  <c r="R577" i="6" s="1"/>
  <c r="R576" i="6" s="1"/>
  <c r="R575" i="6" s="1"/>
  <c r="R574" i="6"/>
  <c r="R573" i="6" s="1"/>
  <c r="R572" i="6"/>
  <c r="R571" i="6" s="1"/>
  <c r="R567" i="6"/>
  <c r="R566" i="6" s="1"/>
  <c r="R565" i="6"/>
  <c r="R564" i="6" s="1"/>
  <c r="R559" i="6"/>
  <c r="R558" i="6" s="1"/>
  <c r="R557" i="6" s="1"/>
  <c r="R556" i="6" s="1"/>
  <c r="R555" i="6" s="1"/>
  <c r="R547" i="6"/>
  <c r="R546" i="6" s="1"/>
  <c r="R545" i="6" s="1"/>
  <c r="R544" i="6" s="1"/>
  <c r="R543" i="6" s="1"/>
  <c r="R542" i="6"/>
  <c r="R541" i="6" s="1"/>
  <c r="R540" i="6" s="1"/>
  <c r="R539" i="6" s="1"/>
  <c r="R538" i="6" s="1"/>
  <c r="R536" i="6"/>
  <c r="R535" i="6" s="1"/>
  <c r="R534" i="6" s="1"/>
  <c r="R533" i="6" s="1"/>
  <c r="R532" i="6"/>
  <c r="R531" i="6" s="1"/>
  <c r="R530" i="6" s="1"/>
  <c r="R529" i="6" s="1"/>
  <c r="R526" i="6"/>
  <c r="R525" i="6" s="1"/>
  <c r="R524" i="6" s="1"/>
  <c r="R523" i="6" s="1"/>
  <c r="R522" i="6" s="1"/>
  <c r="R521" i="6"/>
  <c r="R520" i="6"/>
  <c r="R514" i="6"/>
  <c r="R513" i="6" s="1"/>
  <c r="R512" i="6"/>
  <c r="R511" i="6" s="1"/>
  <c r="R510" i="6"/>
  <c r="R509" i="6" s="1"/>
  <c r="R507" i="6"/>
  <c r="R506" i="6" s="1"/>
  <c r="R505" i="6" s="1"/>
  <c r="R502" i="6"/>
  <c r="R501" i="6" s="1"/>
  <c r="R500" i="6" s="1"/>
  <c r="R499" i="6" s="1"/>
  <c r="R498" i="6" s="1"/>
  <c r="R497" i="6"/>
  <c r="R496" i="6" s="1"/>
  <c r="R495" i="6"/>
  <c r="R494" i="6" s="1"/>
  <c r="R489" i="6"/>
  <c r="R488" i="6" s="1"/>
  <c r="R487" i="6" s="1"/>
  <c r="R486" i="6" s="1"/>
  <c r="R485" i="6" s="1"/>
  <c r="R484" i="6"/>
  <c r="R483" i="6" s="1"/>
  <c r="R482" i="6" s="1"/>
  <c r="R481" i="6" s="1"/>
  <c r="R480" i="6" s="1"/>
  <c r="R479" i="6"/>
  <c r="R478" i="6" s="1"/>
  <c r="R477" i="6" s="1"/>
  <c r="R476" i="6" s="1"/>
  <c r="R475" i="6" s="1"/>
  <c r="R473" i="6"/>
  <c r="R472" i="6" s="1"/>
  <c r="R471" i="6" s="1"/>
  <c r="R470" i="6" s="1"/>
  <c r="R469" i="6" s="1"/>
  <c r="R468" i="6"/>
  <c r="R467" i="6" s="1"/>
  <c r="R466" i="6" s="1"/>
  <c r="R465" i="6" s="1"/>
  <c r="R464" i="6" s="1"/>
  <c r="R463" i="6"/>
  <c r="R462" i="6" s="1"/>
  <c r="R461" i="6" s="1"/>
  <c r="R460" i="6" s="1"/>
  <c r="R459" i="6" s="1"/>
  <c r="R458" i="6"/>
  <c r="R457" i="6" s="1"/>
  <c r="R456" i="6" s="1"/>
  <c r="R455" i="6" s="1"/>
  <c r="R454" i="6" s="1"/>
  <c r="R452" i="6"/>
  <c r="R451" i="6" s="1"/>
  <c r="R450" i="6" s="1"/>
  <c r="R449" i="6" s="1"/>
  <c r="R448" i="6" s="1"/>
  <c r="R446" i="6"/>
  <c r="R445" i="6" s="1"/>
  <c r="R444" i="6" s="1"/>
  <c r="R443" i="6" s="1"/>
  <c r="R442" i="6" s="1"/>
  <c r="R441" i="6" s="1"/>
  <c r="R440" i="6"/>
  <c r="R439" i="6" s="1"/>
  <c r="R438" i="6"/>
  <c r="R437" i="6" s="1"/>
  <c r="R433" i="6"/>
  <c r="R432" i="6" s="1"/>
  <c r="R431" i="6"/>
  <c r="R430" i="6" s="1"/>
  <c r="R425" i="6"/>
  <c r="R424" i="6" s="1"/>
  <c r="R423" i="6" s="1"/>
  <c r="R422" i="6" s="1"/>
  <c r="R421" i="6" s="1"/>
  <c r="R420" i="6"/>
  <c r="R419" i="6" s="1"/>
  <c r="R418" i="6" s="1"/>
  <c r="R417" i="6"/>
  <c r="R416" i="6" s="1"/>
  <c r="R415" i="6" s="1"/>
  <c r="R414" i="6"/>
  <c r="R413" i="6" s="1"/>
  <c r="R412" i="6" s="1"/>
  <c r="R408" i="6"/>
  <c r="R407" i="6" s="1"/>
  <c r="R406" i="6"/>
  <c r="R405" i="6" s="1"/>
  <c r="R401" i="6"/>
  <c r="R400" i="6" s="1"/>
  <c r="R399" i="6" s="1"/>
  <c r="R398" i="6" s="1"/>
  <c r="R397" i="6"/>
  <c r="R396" i="6" s="1"/>
  <c r="R395" i="6"/>
  <c r="R394" i="6" s="1"/>
  <c r="R393" i="6"/>
  <c r="R392" i="6" s="1"/>
  <c r="R386" i="6"/>
  <c r="R385" i="6" s="1"/>
  <c r="R384" i="6" s="1"/>
  <c r="R383" i="6" s="1"/>
  <c r="R382" i="6" s="1"/>
  <c r="R381" i="6"/>
  <c r="R380" i="6" s="1"/>
  <c r="R379" i="6"/>
  <c r="R378" i="6" s="1"/>
  <c r="R373" i="6"/>
  <c r="R372" i="6"/>
  <c r="R367" i="6"/>
  <c r="R366" i="6" s="1"/>
  <c r="R365" i="6"/>
  <c r="R364" i="6" s="1"/>
  <c r="R360" i="6"/>
  <c r="R359" i="6"/>
  <c r="R356" i="6"/>
  <c r="R355" i="6"/>
  <c r="R350" i="6"/>
  <c r="R349" i="6" s="1"/>
  <c r="R348" i="6" s="1"/>
  <c r="R347" i="6"/>
  <c r="R346" i="6"/>
  <c r="R341" i="6"/>
  <c r="R340" i="6" s="1"/>
  <c r="R339" i="6" s="1"/>
  <c r="R338" i="6" s="1"/>
  <c r="R337" i="6" s="1"/>
  <c r="R335" i="6"/>
  <c r="R334" i="6" s="1"/>
  <c r="R333" i="6" s="1"/>
  <c r="R332" i="6" s="1"/>
  <c r="R331" i="6" s="1"/>
  <c r="R330" i="6"/>
  <c r="R329" i="6" s="1"/>
  <c r="R328" i="6" s="1"/>
  <c r="R327" i="6" s="1"/>
  <c r="R326" i="6" s="1"/>
  <c r="R324" i="6"/>
  <c r="R323" i="6" s="1"/>
  <c r="R322" i="6" s="1"/>
  <c r="R321" i="6" s="1"/>
  <c r="R320" i="6" s="1"/>
  <c r="R319" i="6"/>
  <c r="R318" i="6" s="1"/>
  <c r="R317" i="6" s="1"/>
  <c r="R316" i="6" s="1"/>
  <c r="R315" i="6"/>
  <c r="R314" i="6" s="1"/>
  <c r="R313" i="6" s="1"/>
  <c r="R312" i="6" s="1"/>
  <c r="R310" i="6"/>
  <c r="R309" i="6" s="1"/>
  <c r="R308" i="6" s="1"/>
  <c r="R307" i="6" s="1"/>
  <c r="R306" i="6" s="1"/>
  <c r="R304" i="6"/>
  <c r="R303" i="6" s="1"/>
  <c r="R302" i="6" s="1"/>
  <c r="R301" i="6" s="1"/>
  <c r="R300" i="6" s="1"/>
  <c r="R299" i="6"/>
  <c r="R298" i="6" s="1"/>
  <c r="R297" i="6" s="1"/>
  <c r="R296" i="6" s="1"/>
  <c r="R295" i="6" s="1"/>
  <c r="R294" i="6"/>
  <c r="R293" i="6" s="1"/>
  <c r="R292" i="6" s="1"/>
  <c r="R291" i="6" s="1"/>
  <c r="R290" i="6" s="1"/>
  <c r="R289" i="6"/>
  <c r="R288" i="6"/>
  <c r="R282" i="6"/>
  <c r="R281" i="6" s="1"/>
  <c r="R280" i="6" s="1"/>
  <c r="R279" i="6" s="1"/>
  <c r="R278" i="6" s="1"/>
  <c r="R277" i="6"/>
  <c r="R276" i="6" s="1"/>
  <c r="R275" i="6" s="1"/>
  <c r="R274" i="6" s="1"/>
  <c r="R273" i="6" s="1"/>
  <c r="R272" i="6"/>
  <c r="R271" i="6" s="1"/>
  <c r="R270" i="6" s="1"/>
  <c r="R269" i="6" s="1"/>
  <c r="R268" i="6" s="1"/>
  <c r="R267" i="6"/>
  <c r="R266" i="6" s="1"/>
  <c r="R265" i="6" s="1"/>
  <c r="R264" i="6" s="1"/>
  <c r="R263" i="6" s="1"/>
  <c r="R262" i="6"/>
  <c r="R261" i="6" s="1"/>
  <c r="R260" i="6" s="1"/>
  <c r="R259" i="6" s="1"/>
  <c r="R258" i="6" s="1"/>
  <c r="R257" i="6"/>
  <c r="R256" i="6" s="1"/>
  <c r="R255" i="6" s="1"/>
  <c r="R254" i="6" s="1"/>
  <c r="R253" i="6" s="1"/>
  <c r="R252" i="6"/>
  <c r="R251" i="6" s="1"/>
  <c r="R250" i="6" s="1"/>
  <c r="R249" i="6" s="1"/>
  <c r="R248" i="6" s="1"/>
  <c r="R246" i="6"/>
  <c r="R245" i="6" s="1"/>
  <c r="R244" i="6"/>
  <c r="R243" i="6" s="1"/>
  <c r="R242" i="6"/>
  <c r="R241" i="6" s="1"/>
  <c r="R237" i="6"/>
  <c r="R236" i="6" s="1"/>
  <c r="R235" i="6"/>
  <c r="R234" i="6" s="1"/>
  <c r="R217" i="6"/>
  <c r="R216" i="6"/>
  <c r="R211" i="6"/>
  <c r="R210" i="6" s="1"/>
  <c r="R209" i="6" s="1"/>
  <c r="R208" i="6"/>
  <c r="R207" i="6" s="1"/>
  <c r="R206" i="6" s="1"/>
  <c r="R203" i="6"/>
  <c r="R202" i="6" s="1"/>
  <c r="R201" i="6" s="1"/>
  <c r="R200" i="6"/>
  <c r="R199" i="6" s="1"/>
  <c r="R198" i="6" s="1"/>
  <c r="R197" i="6"/>
  <c r="R196" i="6"/>
  <c r="R190" i="6"/>
  <c r="R189" i="6" s="1"/>
  <c r="R188" i="6" s="1"/>
  <c r="R187" i="6" s="1"/>
  <c r="R186" i="6" s="1"/>
  <c r="R185" i="6" s="1"/>
  <c r="R184" i="6" s="1"/>
  <c r="R183" i="6"/>
  <c r="R182" i="6" s="1"/>
  <c r="R181" i="6" s="1"/>
  <c r="R180" i="6" s="1"/>
  <c r="R179" i="6" s="1"/>
  <c r="R178" i="6"/>
  <c r="R177" i="6" s="1"/>
  <c r="R176" i="6" s="1"/>
  <c r="R175" i="6" s="1"/>
  <c r="R174" i="6" s="1"/>
  <c r="R173" i="6"/>
  <c r="R172" i="6" s="1"/>
  <c r="R171" i="6" s="1"/>
  <c r="R170" i="6" s="1"/>
  <c r="R169" i="6" s="1"/>
  <c r="R166" i="6"/>
  <c r="R165" i="6" s="1"/>
  <c r="R164" i="6" s="1"/>
  <c r="R163" i="6"/>
  <c r="R162" i="6" s="1"/>
  <c r="R161" i="6" s="1"/>
  <c r="R155" i="6"/>
  <c r="R154" i="6" s="1"/>
  <c r="R153" i="6" s="1"/>
  <c r="R152" i="6" s="1"/>
  <c r="R151" i="6" s="1"/>
  <c r="R150" i="6"/>
  <c r="R149" i="6" s="1"/>
  <c r="R148" i="6" s="1"/>
  <c r="R147" i="6" s="1"/>
  <c r="R146" i="6" s="1"/>
  <c r="R145" i="6"/>
  <c r="R144" i="6" s="1"/>
  <c r="R143" i="6" s="1"/>
  <c r="R142" i="6" s="1"/>
  <c r="R141" i="6" s="1"/>
  <c r="R140" i="6"/>
  <c r="R139" i="6" s="1"/>
  <c r="R138" i="6" s="1"/>
  <c r="R137" i="6"/>
  <c r="R136" i="6"/>
  <c r="R130" i="6"/>
  <c r="R129" i="6"/>
  <c r="R124" i="6"/>
  <c r="R123" i="6" s="1"/>
  <c r="R122" i="6" s="1"/>
  <c r="R121" i="6" s="1"/>
  <c r="R120" i="6"/>
  <c r="R119" i="6"/>
  <c r="R116" i="6"/>
  <c r="R115" i="6"/>
  <c r="R109" i="6"/>
  <c r="R108" i="6"/>
  <c r="R103" i="6"/>
  <c r="R102" i="6"/>
  <c r="R97" i="6"/>
  <c r="R96" i="6" s="1"/>
  <c r="R95" i="6" s="1"/>
  <c r="R94" i="6"/>
  <c r="R93" i="6"/>
  <c r="R86" i="6"/>
  <c r="R85" i="6" s="1"/>
  <c r="R84" i="6" s="1"/>
  <c r="R83" i="6" s="1"/>
  <c r="R82" i="6" s="1"/>
  <c r="R81" i="6" s="1"/>
  <c r="R80" i="6"/>
  <c r="R79" i="6" s="1"/>
  <c r="R78" i="6" s="1"/>
  <c r="R77" i="6" s="1"/>
  <c r="R76" i="6" s="1"/>
  <c r="R75" i="6" s="1"/>
  <c r="R74" i="6"/>
  <c r="R73" i="6"/>
  <c r="R70" i="6"/>
  <c r="R69" i="6"/>
  <c r="R64" i="6"/>
  <c r="R63" i="6"/>
  <c r="R56" i="6"/>
  <c r="R55" i="6" s="1"/>
  <c r="R54" i="6"/>
  <c r="R53" i="6" s="1"/>
  <c r="R48" i="6"/>
  <c r="R47" i="6" s="1"/>
  <c r="R46" i="6"/>
  <c r="R45" i="6" s="1"/>
  <c r="R44" i="6"/>
  <c r="R43" i="6" s="1"/>
  <c r="R39" i="6"/>
  <c r="R38" i="6"/>
  <c r="R33" i="6"/>
  <c r="R32" i="6" s="1"/>
  <c r="R31" i="6" s="1"/>
  <c r="R30" i="6"/>
  <c r="R29" i="6"/>
  <c r="R23" i="6"/>
  <c r="R22" i="6" s="1"/>
  <c r="R21" i="6" s="1"/>
  <c r="R20" i="6" s="1"/>
  <c r="R19" i="6" s="1"/>
  <c r="I1332" i="6"/>
  <c r="G69" i="1" s="1"/>
  <c r="I1330" i="6"/>
  <c r="I1329" i="6" s="1"/>
  <c r="I1328" i="6" s="1"/>
  <c r="I1327" i="6" s="1"/>
  <c r="I1326" i="6"/>
  <c r="I1325" i="6" s="1"/>
  <c r="I1324" i="6"/>
  <c r="I1323" i="6" s="1"/>
  <c r="I1319" i="6"/>
  <c r="I1318" i="6" s="1"/>
  <c r="I1317" i="6" s="1"/>
  <c r="I1316" i="6" s="1"/>
  <c r="I1315" i="6" s="1"/>
  <c r="I1313" i="6"/>
  <c r="I1312" i="6" s="1"/>
  <c r="I1311" i="6" s="1"/>
  <c r="I1310" i="6" s="1"/>
  <c r="I1309" i="6" s="1"/>
  <c r="I1308" i="6" s="1"/>
  <c r="I1307" i="6"/>
  <c r="I1306" i="6" s="1"/>
  <c r="I1305" i="6" s="1"/>
  <c r="I1304" i="6" s="1"/>
  <c r="I1303" i="6" s="1"/>
  <c r="I1302" i="6"/>
  <c r="I1301" i="6" s="1"/>
  <c r="I1300" i="6" s="1"/>
  <c r="I1299" i="6" s="1"/>
  <c r="I1298" i="6"/>
  <c r="I1297" i="6" s="1"/>
  <c r="I1296" i="6" s="1"/>
  <c r="I1295" i="6" s="1"/>
  <c r="I1292" i="6"/>
  <c r="I1291" i="6" s="1"/>
  <c r="I1290" i="6" s="1"/>
  <c r="I1289" i="6" s="1"/>
  <c r="I1288" i="6"/>
  <c r="I1287" i="6" s="1"/>
  <c r="I1286" i="6"/>
  <c r="I1285" i="6" s="1"/>
  <c r="I1280" i="6"/>
  <c r="I1279" i="6" s="1"/>
  <c r="I1278" i="6" s="1"/>
  <c r="I1277" i="6" s="1"/>
  <c r="I1276" i="6"/>
  <c r="I1275" i="6" s="1"/>
  <c r="I1274" i="6"/>
  <c r="I1273" i="6" s="1"/>
  <c r="I1272" i="6"/>
  <c r="I1271" i="6" s="1"/>
  <c r="I1260" i="6"/>
  <c r="I1259" i="6" s="1"/>
  <c r="I1258" i="6" s="1"/>
  <c r="I1257" i="6" s="1"/>
  <c r="I1256" i="6" s="1"/>
  <c r="I1255" i="6"/>
  <c r="I1254" i="6" s="1"/>
  <c r="I1253" i="6" s="1"/>
  <c r="I1252" i="6" s="1"/>
  <c r="I1251" i="6" s="1"/>
  <c r="I1250" i="6"/>
  <c r="I1249" i="6" s="1"/>
  <c r="I1248" i="6"/>
  <c r="I1247" i="6" s="1"/>
  <c r="I1243" i="6"/>
  <c r="I1242" i="6" s="1"/>
  <c r="I1241" i="6" s="1"/>
  <c r="I1240" i="6" s="1"/>
  <c r="I1239" i="6" s="1"/>
  <c r="I1238" i="6"/>
  <c r="I1237" i="6" s="1"/>
  <c r="I1236" i="6" s="1"/>
  <c r="I1235" i="6" s="1"/>
  <c r="I1234" i="6"/>
  <c r="I1233" i="6" s="1"/>
  <c r="I1232" i="6"/>
  <c r="I1231" i="6" s="1"/>
  <c r="I1229" i="6"/>
  <c r="I1228" i="6" s="1"/>
  <c r="I1227" i="6"/>
  <c r="I1226" i="6" s="1"/>
  <c r="I1221" i="6"/>
  <c r="I1220" i="6" s="1"/>
  <c r="I1219" i="6" s="1"/>
  <c r="I1218" i="6" s="1"/>
  <c r="I1217" i="6" s="1"/>
  <c r="I1216" i="6" s="1"/>
  <c r="I1213" i="6"/>
  <c r="I1212" i="6" s="1"/>
  <c r="I1211" i="6" s="1"/>
  <c r="I1210" i="6" s="1"/>
  <c r="I1209" i="6" s="1"/>
  <c r="I1208" i="6" s="1"/>
  <c r="I1207" i="6"/>
  <c r="I1206" i="6" s="1"/>
  <c r="I1205" i="6" s="1"/>
  <c r="I1204" i="6" s="1"/>
  <c r="I1203" i="6" s="1"/>
  <c r="I1202" i="6"/>
  <c r="I1201" i="6" s="1"/>
  <c r="I1200" i="6" s="1"/>
  <c r="I1199" i="6" s="1"/>
  <c r="I1198" i="6"/>
  <c r="I1197" i="6" s="1"/>
  <c r="I1196" i="6" s="1"/>
  <c r="I1195" i="6" s="1"/>
  <c r="I1194" i="6"/>
  <c r="I1193" i="6" s="1"/>
  <c r="I1192" i="6" s="1"/>
  <c r="I1191" i="6" s="1"/>
  <c r="I1190" i="6"/>
  <c r="I1189" i="6" s="1"/>
  <c r="I1188" i="6"/>
  <c r="I1187" i="6" s="1"/>
  <c r="I1186" i="6"/>
  <c r="I1185" i="6" s="1"/>
  <c r="I1182" i="6"/>
  <c r="I1181" i="6" s="1"/>
  <c r="I1180" i="6" s="1"/>
  <c r="I1179" i="6" s="1"/>
  <c r="I1177" i="6"/>
  <c r="I1176" i="6" s="1"/>
  <c r="I1175" i="6" s="1"/>
  <c r="I1174" i="6" s="1"/>
  <c r="I1173" i="6" s="1"/>
  <c r="I1170" i="6"/>
  <c r="I1169" i="6" s="1"/>
  <c r="I1168" i="6" s="1"/>
  <c r="I1167" i="6" s="1"/>
  <c r="I1166" i="6" s="1"/>
  <c r="I1165" i="6"/>
  <c r="I1164" i="6" s="1"/>
  <c r="I1163" i="6"/>
  <c r="I1162" i="6" s="1"/>
  <c r="I1161" i="6"/>
  <c r="I1160" i="6" s="1"/>
  <c r="I1157" i="6"/>
  <c r="I1156" i="6" s="1"/>
  <c r="I1155" i="6" s="1"/>
  <c r="I1154" i="6" s="1"/>
  <c r="I1152" i="6"/>
  <c r="I1151" i="6" s="1"/>
  <c r="I1150" i="6" s="1"/>
  <c r="I1149" i="6" s="1"/>
  <c r="I1148" i="6" s="1"/>
  <c r="I1147" i="6"/>
  <c r="I1146" i="6" s="1"/>
  <c r="I1145" i="6" s="1"/>
  <c r="I1144" i="6" s="1"/>
  <c r="I1143" i="6" s="1"/>
  <c r="I1141" i="6"/>
  <c r="I1140" i="6" s="1"/>
  <c r="I1139" i="6" s="1"/>
  <c r="I1138" i="6" s="1"/>
  <c r="I1137" i="6" s="1"/>
  <c r="I1136" i="6"/>
  <c r="I1135" i="6" s="1"/>
  <c r="I1134" i="6" s="1"/>
  <c r="I1133" i="6" s="1"/>
  <c r="I1132" i="6"/>
  <c r="I1131" i="6" s="1"/>
  <c r="I1130" i="6" s="1"/>
  <c r="I1129" i="6" s="1"/>
  <c r="I1126" i="6"/>
  <c r="I1125" i="6" s="1"/>
  <c r="I1124" i="6" s="1"/>
  <c r="I1123" i="6" s="1"/>
  <c r="I1122" i="6" s="1"/>
  <c r="I1120" i="6"/>
  <c r="I1119" i="6" s="1"/>
  <c r="I1118" i="6" s="1"/>
  <c r="I1117" i="6" s="1"/>
  <c r="I1116" i="6" s="1"/>
  <c r="I1115" i="6" s="1"/>
  <c r="I1114" i="6"/>
  <c r="I1113" i="6" s="1"/>
  <c r="I1112" i="6" s="1"/>
  <c r="I1111" i="6" s="1"/>
  <c r="I1110" i="6"/>
  <c r="I1109" i="6" s="1"/>
  <c r="I1108" i="6" s="1"/>
  <c r="I1107" i="6" s="1"/>
  <c r="I1105" i="6"/>
  <c r="I1104" i="6" s="1"/>
  <c r="I1103" i="6" s="1"/>
  <c r="I1102" i="6" s="1"/>
  <c r="I1101" i="6"/>
  <c r="I1100" i="6" s="1"/>
  <c r="I1099" i="6" s="1"/>
  <c r="I1098" i="6" s="1"/>
  <c r="I1095" i="6"/>
  <c r="I1094" i="6" s="1"/>
  <c r="I1093" i="6" s="1"/>
  <c r="I1092" i="6" s="1"/>
  <c r="I1091" i="6"/>
  <c r="I1090" i="6" s="1"/>
  <c r="I1089" i="6"/>
  <c r="I1088" i="6" s="1"/>
  <c r="I1087" i="6"/>
  <c r="I1086" i="6" s="1"/>
  <c r="I1082" i="6"/>
  <c r="I1081" i="6" s="1"/>
  <c r="I1080" i="6" s="1"/>
  <c r="I1079" i="6" s="1"/>
  <c r="I1078" i="6" s="1"/>
  <c r="I1075" i="6"/>
  <c r="I1074" i="6" s="1"/>
  <c r="I1073" i="6" s="1"/>
  <c r="I1072" i="6" s="1"/>
  <c r="I1071" i="6" s="1"/>
  <c r="I1070" i="6"/>
  <c r="I1069" i="6" s="1"/>
  <c r="I1068" i="6" s="1"/>
  <c r="I1067" i="6" s="1"/>
  <c r="I1066" i="6" s="1"/>
  <c r="I1064" i="6"/>
  <c r="I1063" i="6" s="1"/>
  <c r="I1062" i="6" s="1"/>
  <c r="I1061" i="6" s="1"/>
  <c r="I1060" i="6" s="1"/>
  <c r="I1058" i="6"/>
  <c r="I1057" i="6" s="1"/>
  <c r="I1056" i="6" s="1"/>
  <c r="I1055" i="6" s="1"/>
  <c r="I1054" i="6"/>
  <c r="I1053" i="6" s="1"/>
  <c r="I1052" i="6"/>
  <c r="I1051" i="6" s="1"/>
  <c r="I1047" i="6"/>
  <c r="I1046" i="6" s="1"/>
  <c r="I1045" i="6" s="1"/>
  <c r="I1044" i="6" s="1"/>
  <c r="I1043" i="6" s="1"/>
  <c r="I1041" i="6"/>
  <c r="I1040" i="6" s="1"/>
  <c r="I1039" i="6" s="1"/>
  <c r="I1038" i="6" s="1"/>
  <c r="I1037" i="6" s="1"/>
  <c r="I1036" i="6"/>
  <c r="I1035" i="6" s="1"/>
  <c r="I1034" i="6" s="1"/>
  <c r="I1033" i="6"/>
  <c r="I1032" i="6" s="1"/>
  <c r="I1031" i="6" s="1"/>
  <c r="I1029" i="6"/>
  <c r="I1028" i="6" s="1"/>
  <c r="I1027" i="6" s="1"/>
  <c r="I1026" i="6" s="1"/>
  <c r="I1025" i="6" s="1"/>
  <c r="I1024" i="6"/>
  <c r="I1023" i="6" s="1"/>
  <c r="I1022" i="6" s="1"/>
  <c r="I1021" i="6" s="1"/>
  <c r="I1020" i="6"/>
  <c r="I1019" i="6" s="1"/>
  <c r="I1018" i="6" s="1"/>
  <c r="I1017" i="6" s="1"/>
  <c r="I1015" i="6"/>
  <c r="I1014" i="6" s="1"/>
  <c r="I1013" i="6" s="1"/>
  <c r="I1012" i="6"/>
  <c r="I1011" i="6" s="1"/>
  <c r="I1010" i="6" s="1"/>
  <c r="I1007" i="6"/>
  <c r="I1006" i="6" s="1"/>
  <c r="I1005" i="6" s="1"/>
  <c r="I1004" i="6" s="1"/>
  <c r="I1003" i="6"/>
  <c r="I1002" i="6" s="1"/>
  <c r="I1001" i="6" s="1"/>
  <c r="I1000" i="6" s="1"/>
  <c r="I998" i="6"/>
  <c r="I997" i="6" s="1"/>
  <c r="I996" i="6" s="1"/>
  <c r="I995" i="6" s="1"/>
  <c r="I994" i="6"/>
  <c r="I993" i="6" s="1"/>
  <c r="I992" i="6" s="1"/>
  <c r="I991" i="6"/>
  <c r="I990" i="6" s="1"/>
  <c r="I989" i="6" s="1"/>
  <c r="I988" i="6"/>
  <c r="I987" i="6"/>
  <c r="I983" i="6"/>
  <c r="I982" i="6" s="1"/>
  <c r="I981" i="6" s="1"/>
  <c r="I980" i="6" s="1"/>
  <c r="I977" i="6"/>
  <c r="I976" i="6" s="1"/>
  <c r="I975" i="6" s="1"/>
  <c r="I974" i="6" s="1"/>
  <c r="I973" i="6"/>
  <c r="I972" i="6" s="1"/>
  <c r="I971" i="6" s="1"/>
  <c r="I970" i="6" s="1"/>
  <c r="I968" i="6"/>
  <c r="I967" i="6" s="1"/>
  <c r="I966" i="6" s="1"/>
  <c r="I965" i="6" s="1"/>
  <c r="I964" i="6"/>
  <c r="I963" i="6" s="1"/>
  <c r="I962" i="6"/>
  <c r="I961" i="6" s="1"/>
  <c r="I960" i="6"/>
  <c r="I959" i="6" s="1"/>
  <c r="I954" i="6"/>
  <c r="I953" i="6" s="1"/>
  <c r="I952" i="6" s="1"/>
  <c r="I951" i="6" s="1"/>
  <c r="I950" i="6"/>
  <c r="I949" i="6" s="1"/>
  <c r="I948" i="6"/>
  <c r="I947" i="6" s="1"/>
  <c r="I946" i="6"/>
  <c r="I945" i="6" s="1"/>
  <c r="I941" i="6"/>
  <c r="I940" i="6" s="1"/>
  <c r="I939" i="6" s="1"/>
  <c r="I938" i="6" s="1"/>
  <c r="I937" i="6" s="1"/>
  <c r="I936" i="6"/>
  <c r="I935" i="6" s="1"/>
  <c r="I934" i="6" s="1"/>
  <c r="I933" i="6" s="1"/>
  <c r="I932" i="6" s="1"/>
  <c r="I931" i="6"/>
  <c r="I930" i="6" s="1"/>
  <c r="I929" i="6" s="1"/>
  <c r="I928" i="6" s="1"/>
  <c r="I927" i="6"/>
  <c r="I926" i="6" s="1"/>
  <c r="I925" i="6" s="1"/>
  <c r="I924" i="6"/>
  <c r="I920" i="6"/>
  <c r="I919" i="6" s="1"/>
  <c r="I918" i="6" s="1"/>
  <c r="I917" i="6" s="1"/>
  <c r="I916" i="6"/>
  <c r="I915" i="6" s="1"/>
  <c r="I914" i="6" s="1"/>
  <c r="I913" i="6" s="1"/>
  <c r="I912" i="6"/>
  <c r="I906" i="6"/>
  <c r="I905" i="6" s="1"/>
  <c r="I904" i="6" s="1"/>
  <c r="I903" i="6" s="1"/>
  <c r="I902" i="6" s="1"/>
  <c r="I901" i="6"/>
  <c r="I900" i="6" s="1"/>
  <c r="I899" i="6" s="1"/>
  <c r="I898" i="6" s="1"/>
  <c r="I897" i="6" s="1"/>
  <c r="I895" i="6"/>
  <c r="I894" i="6" s="1"/>
  <c r="I893" i="6" s="1"/>
  <c r="I892" i="6" s="1"/>
  <c r="I891" i="6" s="1"/>
  <c r="I890" i="6"/>
  <c r="I889" i="6" s="1"/>
  <c r="I888" i="6" s="1"/>
  <c r="I887" i="6" s="1"/>
  <c r="I886" i="6" s="1"/>
  <c r="I885" i="6"/>
  <c r="I884" i="6" s="1"/>
  <c r="I883" i="6" s="1"/>
  <c r="I882" i="6" s="1"/>
  <c r="I881" i="6" s="1"/>
  <c r="I880" i="6"/>
  <c r="I879" i="6" s="1"/>
  <c r="I878" i="6" s="1"/>
  <c r="I877" i="6" s="1"/>
  <c r="I876" i="6" s="1"/>
  <c r="I875" i="6"/>
  <c r="I874" i="6" s="1"/>
  <c r="I873" i="6" s="1"/>
  <c r="I872" i="6" s="1"/>
  <c r="I871" i="6" s="1"/>
  <c r="I870" i="6"/>
  <c r="I869" i="6" s="1"/>
  <c r="I868" i="6" s="1"/>
  <c r="I867" i="6" s="1"/>
  <c r="I866" i="6" s="1"/>
  <c r="I865" i="6"/>
  <c r="I864" i="6" s="1"/>
  <c r="I863" i="6" s="1"/>
  <c r="I862" i="6" s="1"/>
  <c r="I861" i="6" s="1"/>
  <c r="I860" i="6"/>
  <c r="I859" i="6" s="1"/>
  <c r="I858" i="6" s="1"/>
  <c r="I857" i="6" s="1"/>
  <c r="I856" i="6" s="1"/>
  <c r="I855" i="6"/>
  <c r="I854" i="6" s="1"/>
  <c r="I853" i="6" s="1"/>
  <c r="I852" i="6"/>
  <c r="I851" i="6" s="1"/>
  <c r="I850" i="6" s="1"/>
  <c r="I848" i="6"/>
  <c r="I847" i="6" s="1"/>
  <c r="I846" i="6" s="1"/>
  <c r="I845" i="6"/>
  <c r="I844" i="6" s="1"/>
  <c r="I843" i="6" s="1"/>
  <c r="I841" i="6"/>
  <c r="I840" i="6" s="1"/>
  <c r="I839" i="6" s="1"/>
  <c r="I838" i="6" s="1"/>
  <c r="I837" i="6"/>
  <c r="I836" i="6" s="1"/>
  <c r="I835" i="6" s="1"/>
  <c r="I834" i="6" s="1"/>
  <c r="I830" i="6"/>
  <c r="I829" i="6" s="1"/>
  <c r="I828" i="6"/>
  <c r="I827" i="6" s="1"/>
  <c r="I822" i="6"/>
  <c r="I821" i="6" s="1"/>
  <c r="I820" i="6" s="1"/>
  <c r="I819" i="6" s="1"/>
  <c r="I818" i="6" s="1"/>
  <c r="I817" i="6"/>
  <c r="I816" i="6"/>
  <c r="I814" i="6"/>
  <c r="I813" i="6" s="1"/>
  <c r="I803" i="6"/>
  <c r="I802" i="6" s="1"/>
  <c r="I801" i="6" s="1"/>
  <c r="I800" i="6" s="1"/>
  <c r="I799" i="6"/>
  <c r="I798" i="6" s="1"/>
  <c r="I797" i="6" s="1"/>
  <c r="I796" i="6"/>
  <c r="I795" i="6" s="1"/>
  <c r="I794" i="6" s="1"/>
  <c r="I792" i="6"/>
  <c r="I791" i="6" s="1"/>
  <c r="I790" i="6" s="1"/>
  <c r="I789" i="6" s="1"/>
  <c r="I786" i="6"/>
  <c r="I785" i="6" s="1"/>
  <c r="I784" i="6" s="1"/>
  <c r="I783" i="6" s="1"/>
  <c r="I782" i="6" s="1"/>
  <c r="I781" i="6"/>
  <c r="I780" i="6" s="1"/>
  <c r="I779" i="6" s="1"/>
  <c r="I778" i="6" s="1"/>
  <c r="I777" i="6" s="1"/>
  <c r="I776" i="6"/>
  <c r="I775" i="6" s="1"/>
  <c r="I774" i="6" s="1"/>
  <c r="I773" i="6" s="1"/>
  <c r="I772" i="6" s="1"/>
  <c r="I771" i="6"/>
  <c r="I770" i="6" s="1"/>
  <c r="I769" i="6" s="1"/>
  <c r="I768" i="6" s="1"/>
  <c r="I767" i="6" s="1"/>
  <c r="I765" i="6"/>
  <c r="I764" i="6" s="1"/>
  <c r="I763" i="6" s="1"/>
  <c r="I762" i="6" s="1"/>
  <c r="I761" i="6" s="1"/>
  <c r="I760" i="6" s="1"/>
  <c r="I759" i="6"/>
  <c r="I758" i="6" s="1"/>
  <c r="I757" i="6" s="1"/>
  <c r="I756" i="6" s="1"/>
  <c r="I755" i="6" s="1"/>
  <c r="I754" i="6"/>
  <c r="I753" i="6" s="1"/>
  <c r="I752" i="6" s="1"/>
  <c r="I751" i="6" s="1"/>
  <c r="I750" i="6" s="1"/>
  <c r="I749" i="6" s="1"/>
  <c r="I748" i="6"/>
  <c r="I747" i="6" s="1"/>
  <c r="I746" i="6" s="1"/>
  <c r="I745" i="6" s="1"/>
  <c r="I744" i="6" s="1"/>
  <c r="I743" i="6" s="1"/>
  <c r="I742" i="6"/>
  <c r="I741" i="6" s="1"/>
  <c r="I740" i="6" s="1"/>
  <c r="I739" i="6" s="1"/>
  <c r="I738" i="6"/>
  <c r="I737" i="6" s="1"/>
  <c r="I736" i="6" s="1"/>
  <c r="I735" i="6" s="1"/>
  <c r="I733" i="6"/>
  <c r="I732" i="6" s="1"/>
  <c r="I731" i="6" s="1"/>
  <c r="I730" i="6" s="1"/>
  <c r="I729" i="6" s="1"/>
  <c r="I728" i="6"/>
  <c r="I727" i="6" s="1"/>
  <c r="I726" i="6" s="1"/>
  <c r="I725" i="6" s="1"/>
  <c r="I724" i="6" s="1"/>
  <c r="I723" i="6"/>
  <c r="I722" i="6" s="1"/>
  <c r="I721" i="6"/>
  <c r="I720" i="6" s="1"/>
  <c r="I719" i="6"/>
  <c r="I718" i="6" s="1"/>
  <c r="I713" i="6"/>
  <c r="I712" i="6" s="1"/>
  <c r="I711" i="6"/>
  <c r="I710" i="6" s="1"/>
  <c r="I705" i="6"/>
  <c r="I704" i="6" s="1"/>
  <c r="I703" i="6"/>
  <c r="I702" i="6" s="1"/>
  <c r="I696" i="6"/>
  <c r="I695" i="6" s="1"/>
  <c r="I694" i="6"/>
  <c r="I693" i="6" s="1"/>
  <c r="I688" i="6"/>
  <c r="I687" i="6" s="1"/>
  <c r="I686" i="6" s="1"/>
  <c r="I685" i="6" s="1"/>
  <c r="I684" i="6" s="1"/>
  <c r="I682" i="6"/>
  <c r="I681" i="6" s="1"/>
  <c r="I680" i="6" s="1"/>
  <c r="I679" i="6" s="1"/>
  <c r="I678" i="6" s="1"/>
  <c r="I677" i="6" s="1"/>
  <c r="I676" i="6"/>
  <c r="I675" i="6" s="1"/>
  <c r="I674" i="6" s="1"/>
  <c r="I673" i="6" s="1"/>
  <c r="I672" i="6" s="1"/>
  <c r="I669" i="6"/>
  <c r="I668" i="6" s="1"/>
  <c r="I667" i="6" s="1"/>
  <c r="I666" i="6" s="1"/>
  <c r="I665" i="6" s="1"/>
  <c r="I664" i="6" s="1"/>
  <c r="I658" i="6"/>
  <c r="I657" i="6" s="1"/>
  <c r="I656" i="6" s="1"/>
  <c r="I655" i="6" s="1"/>
  <c r="I654" i="6" s="1"/>
  <c r="I653" i="6"/>
  <c r="I652" i="6" s="1"/>
  <c r="I651" i="6" s="1"/>
  <c r="I650" i="6" s="1"/>
  <c r="I649" i="6" s="1"/>
  <c r="I641" i="6"/>
  <c r="I640" i="6" s="1"/>
  <c r="I639" i="6" s="1"/>
  <c r="I638" i="6" s="1"/>
  <c r="I637" i="6" s="1"/>
  <c r="I636" i="6"/>
  <c r="I635" i="6" s="1"/>
  <c r="I634" i="6" s="1"/>
  <c r="I633" i="6" s="1"/>
  <c r="I632" i="6" s="1"/>
  <c r="I629" i="6"/>
  <c r="I628" i="6" s="1"/>
  <c r="I627" i="6" s="1"/>
  <c r="I626" i="6" s="1"/>
  <c r="I625" i="6" s="1"/>
  <c r="I624" i="6"/>
  <c r="I623" i="6" s="1"/>
  <c r="I622" i="6"/>
  <c r="I621" i="6" s="1"/>
  <c r="I620" i="6"/>
  <c r="I619" i="6" s="1"/>
  <c r="I614" i="6"/>
  <c r="I613" i="6" s="1"/>
  <c r="I612" i="6" s="1"/>
  <c r="I611" i="6" s="1"/>
  <c r="I610" i="6" s="1"/>
  <c r="I609" i="6"/>
  <c r="I608" i="6" s="1"/>
  <c r="I607" i="6"/>
  <c r="I606" i="6" s="1"/>
  <c r="I602" i="6"/>
  <c r="I601" i="6" s="1"/>
  <c r="I600" i="6" s="1"/>
  <c r="I599" i="6" s="1"/>
  <c r="I598" i="6" s="1"/>
  <c r="I597" i="6" s="1"/>
  <c r="I596" i="6" s="1"/>
  <c r="I595" i="6"/>
  <c r="I594" i="6" s="1"/>
  <c r="I593" i="6" s="1"/>
  <c r="I592" i="6" s="1"/>
  <c r="I591" i="6" s="1"/>
  <c r="I590" i="6" s="1"/>
  <c r="I589" i="6" s="1"/>
  <c r="I588" i="6"/>
  <c r="I587" i="6" s="1"/>
  <c r="I586" i="6" s="1"/>
  <c r="I585" i="6" s="1"/>
  <c r="I584" i="6" s="1"/>
  <c r="I583" i="6" s="1"/>
  <c r="I582" i="6" s="1"/>
  <c r="I581" i="6"/>
  <c r="I580" i="6" s="1"/>
  <c r="I579" i="6" s="1"/>
  <c r="I578" i="6" s="1"/>
  <c r="I577" i="6" s="1"/>
  <c r="I576" i="6" s="1"/>
  <c r="I575" i="6" s="1"/>
  <c r="I574" i="6"/>
  <c r="I573" i="6" s="1"/>
  <c r="I572" i="6"/>
  <c r="I571" i="6" s="1"/>
  <c r="I567" i="6"/>
  <c r="I566" i="6" s="1"/>
  <c r="I565" i="6"/>
  <c r="I564" i="6" s="1"/>
  <c r="I559" i="6"/>
  <c r="I558" i="6" s="1"/>
  <c r="I557" i="6" s="1"/>
  <c r="I556" i="6" s="1"/>
  <c r="I555" i="6" s="1"/>
  <c r="I547" i="6"/>
  <c r="I546" i="6" s="1"/>
  <c r="I545" i="6" s="1"/>
  <c r="I544" i="6" s="1"/>
  <c r="I543" i="6" s="1"/>
  <c r="I542" i="6"/>
  <c r="I541" i="6" s="1"/>
  <c r="I540" i="6" s="1"/>
  <c r="I539" i="6" s="1"/>
  <c r="I538" i="6" s="1"/>
  <c r="I536" i="6"/>
  <c r="I535" i="6" s="1"/>
  <c r="I534" i="6" s="1"/>
  <c r="I533" i="6" s="1"/>
  <c r="I532" i="6"/>
  <c r="I531" i="6" s="1"/>
  <c r="I530" i="6" s="1"/>
  <c r="I529" i="6" s="1"/>
  <c r="I526" i="6"/>
  <c r="I525" i="6" s="1"/>
  <c r="I524" i="6" s="1"/>
  <c r="I523" i="6" s="1"/>
  <c r="I522" i="6" s="1"/>
  <c r="I521" i="6"/>
  <c r="I520" i="6"/>
  <c r="I514" i="6"/>
  <c r="I513" i="6" s="1"/>
  <c r="I512" i="6"/>
  <c r="I511" i="6" s="1"/>
  <c r="I510" i="6"/>
  <c r="I509" i="6" s="1"/>
  <c r="I507" i="6"/>
  <c r="I506" i="6" s="1"/>
  <c r="I505" i="6" s="1"/>
  <c r="I502" i="6"/>
  <c r="I501" i="6" s="1"/>
  <c r="I500" i="6" s="1"/>
  <c r="I499" i="6" s="1"/>
  <c r="I498" i="6" s="1"/>
  <c r="I497" i="6"/>
  <c r="I496" i="6" s="1"/>
  <c r="I495" i="6"/>
  <c r="I494" i="6" s="1"/>
  <c r="I489" i="6"/>
  <c r="I488" i="6" s="1"/>
  <c r="I487" i="6" s="1"/>
  <c r="I486" i="6" s="1"/>
  <c r="I485" i="6" s="1"/>
  <c r="I484" i="6"/>
  <c r="I483" i="6" s="1"/>
  <c r="I482" i="6" s="1"/>
  <c r="I481" i="6" s="1"/>
  <c r="I480" i="6" s="1"/>
  <c r="I479" i="6"/>
  <c r="I478" i="6" s="1"/>
  <c r="I477" i="6" s="1"/>
  <c r="I476" i="6" s="1"/>
  <c r="I475" i="6" s="1"/>
  <c r="I473" i="6"/>
  <c r="I472" i="6" s="1"/>
  <c r="I471" i="6" s="1"/>
  <c r="I470" i="6" s="1"/>
  <c r="I469" i="6" s="1"/>
  <c r="I468" i="6"/>
  <c r="I467" i="6" s="1"/>
  <c r="I466" i="6" s="1"/>
  <c r="I465" i="6" s="1"/>
  <c r="I464" i="6" s="1"/>
  <c r="I463" i="6"/>
  <c r="I462" i="6" s="1"/>
  <c r="I461" i="6" s="1"/>
  <c r="I460" i="6" s="1"/>
  <c r="I459" i="6" s="1"/>
  <c r="I458" i="6"/>
  <c r="I457" i="6" s="1"/>
  <c r="I456" i="6" s="1"/>
  <c r="I455" i="6" s="1"/>
  <c r="I454" i="6" s="1"/>
  <c r="I452" i="6"/>
  <c r="I451" i="6" s="1"/>
  <c r="I450" i="6" s="1"/>
  <c r="I449" i="6" s="1"/>
  <c r="I448" i="6" s="1"/>
  <c r="I446" i="6"/>
  <c r="I445" i="6" s="1"/>
  <c r="I444" i="6" s="1"/>
  <c r="I443" i="6" s="1"/>
  <c r="I442" i="6" s="1"/>
  <c r="I441" i="6" s="1"/>
  <c r="I440" i="6"/>
  <c r="I439" i="6" s="1"/>
  <c r="I438" i="6"/>
  <c r="I437" i="6" s="1"/>
  <c r="I433" i="6"/>
  <c r="I432" i="6" s="1"/>
  <c r="I431" i="6"/>
  <c r="I430" i="6" s="1"/>
  <c r="I425" i="6"/>
  <c r="I424" i="6" s="1"/>
  <c r="I423" i="6" s="1"/>
  <c r="I422" i="6" s="1"/>
  <c r="I421" i="6" s="1"/>
  <c r="I420" i="6"/>
  <c r="I419" i="6" s="1"/>
  <c r="I418" i="6" s="1"/>
  <c r="I417" i="6"/>
  <c r="I416" i="6" s="1"/>
  <c r="I415" i="6" s="1"/>
  <c r="I414" i="6"/>
  <c r="I413" i="6" s="1"/>
  <c r="I412" i="6" s="1"/>
  <c r="I408" i="6"/>
  <c r="I407" i="6" s="1"/>
  <c r="I406" i="6"/>
  <c r="I405" i="6" s="1"/>
  <c r="I401" i="6"/>
  <c r="I400" i="6" s="1"/>
  <c r="I399" i="6" s="1"/>
  <c r="I398" i="6" s="1"/>
  <c r="I397" i="6"/>
  <c r="I396" i="6" s="1"/>
  <c r="I395" i="6"/>
  <c r="I394" i="6" s="1"/>
  <c r="I393" i="6"/>
  <c r="I392" i="6" s="1"/>
  <c r="I386" i="6"/>
  <c r="I385" i="6" s="1"/>
  <c r="I384" i="6" s="1"/>
  <c r="I383" i="6" s="1"/>
  <c r="I382" i="6" s="1"/>
  <c r="I381" i="6"/>
  <c r="I380" i="6" s="1"/>
  <c r="I379" i="6"/>
  <c r="I378" i="6" s="1"/>
  <c r="I373" i="6"/>
  <c r="I372" i="6"/>
  <c r="I367" i="6"/>
  <c r="I366" i="6" s="1"/>
  <c r="I365" i="6"/>
  <c r="I364" i="6" s="1"/>
  <c r="I360" i="6"/>
  <c r="I359" i="6"/>
  <c r="I356" i="6"/>
  <c r="I355" i="6"/>
  <c r="I350" i="6"/>
  <c r="I349" i="6" s="1"/>
  <c r="I348" i="6" s="1"/>
  <c r="I347" i="6"/>
  <c r="I346" i="6"/>
  <c r="I341" i="6"/>
  <c r="I340" i="6" s="1"/>
  <c r="I339" i="6" s="1"/>
  <c r="I338" i="6" s="1"/>
  <c r="I337" i="6" s="1"/>
  <c r="I335" i="6"/>
  <c r="I334" i="6" s="1"/>
  <c r="I333" i="6" s="1"/>
  <c r="I332" i="6" s="1"/>
  <c r="I331" i="6" s="1"/>
  <c r="I330" i="6"/>
  <c r="I329" i="6" s="1"/>
  <c r="I328" i="6" s="1"/>
  <c r="I327" i="6" s="1"/>
  <c r="I326" i="6" s="1"/>
  <c r="I324" i="6"/>
  <c r="I323" i="6" s="1"/>
  <c r="I322" i="6" s="1"/>
  <c r="I321" i="6" s="1"/>
  <c r="I320" i="6" s="1"/>
  <c r="I319" i="6"/>
  <c r="I318" i="6" s="1"/>
  <c r="I317" i="6" s="1"/>
  <c r="I316" i="6" s="1"/>
  <c r="I315" i="6"/>
  <c r="I314" i="6" s="1"/>
  <c r="I313" i="6" s="1"/>
  <c r="I312" i="6" s="1"/>
  <c r="I310" i="6"/>
  <c r="I309" i="6" s="1"/>
  <c r="I308" i="6" s="1"/>
  <c r="I307" i="6" s="1"/>
  <c r="I306" i="6" s="1"/>
  <c r="I304" i="6"/>
  <c r="I303" i="6" s="1"/>
  <c r="I302" i="6" s="1"/>
  <c r="I301" i="6" s="1"/>
  <c r="I300" i="6" s="1"/>
  <c r="I299" i="6"/>
  <c r="I298" i="6" s="1"/>
  <c r="I297" i="6" s="1"/>
  <c r="I296" i="6" s="1"/>
  <c r="I295" i="6" s="1"/>
  <c r="I294" i="6"/>
  <c r="I293" i="6" s="1"/>
  <c r="I292" i="6" s="1"/>
  <c r="I291" i="6" s="1"/>
  <c r="I290" i="6" s="1"/>
  <c r="I289" i="6"/>
  <c r="I288" i="6"/>
  <c r="I282" i="6"/>
  <c r="I281" i="6" s="1"/>
  <c r="I280" i="6" s="1"/>
  <c r="I279" i="6" s="1"/>
  <c r="I278" i="6" s="1"/>
  <c r="I277" i="6"/>
  <c r="I276" i="6" s="1"/>
  <c r="I275" i="6" s="1"/>
  <c r="I274" i="6" s="1"/>
  <c r="I273" i="6" s="1"/>
  <c r="I272" i="6"/>
  <c r="I271" i="6" s="1"/>
  <c r="I270" i="6" s="1"/>
  <c r="I269" i="6" s="1"/>
  <c r="I268" i="6" s="1"/>
  <c r="I267" i="6"/>
  <c r="I266" i="6" s="1"/>
  <c r="I265" i="6" s="1"/>
  <c r="I264" i="6" s="1"/>
  <c r="I263" i="6" s="1"/>
  <c r="I262" i="6"/>
  <c r="I261" i="6" s="1"/>
  <c r="I260" i="6" s="1"/>
  <c r="I259" i="6" s="1"/>
  <c r="I258" i="6" s="1"/>
  <c r="I257" i="6"/>
  <c r="I256" i="6" s="1"/>
  <c r="I255" i="6" s="1"/>
  <c r="I254" i="6" s="1"/>
  <c r="I253" i="6" s="1"/>
  <c r="I252" i="6"/>
  <c r="I251" i="6" s="1"/>
  <c r="I250" i="6" s="1"/>
  <c r="I249" i="6" s="1"/>
  <c r="I248" i="6" s="1"/>
  <c r="I246" i="6"/>
  <c r="I245" i="6" s="1"/>
  <c r="I244" i="6"/>
  <c r="I243" i="6" s="1"/>
  <c r="I242" i="6"/>
  <c r="I241" i="6" s="1"/>
  <c r="I237" i="6"/>
  <c r="I236" i="6" s="1"/>
  <c r="I235" i="6"/>
  <c r="I234" i="6" s="1"/>
  <c r="I217" i="6"/>
  <c r="I216" i="6"/>
  <c r="I211" i="6"/>
  <c r="I210" i="6" s="1"/>
  <c r="I209" i="6" s="1"/>
  <c r="I208" i="6"/>
  <c r="I207" i="6" s="1"/>
  <c r="I206" i="6" s="1"/>
  <c r="I203" i="6"/>
  <c r="I202" i="6" s="1"/>
  <c r="I201" i="6" s="1"/>
  <c r="I200" i="6"/>
  <c r="I199" i="6" s="1"/>
  <c r="I198" i="6" s="1"/>
  <c r="I197" i="6"/>
  <c r="I196" i="6"/>
  <c r="I190" i="6"/>
  <c r="I189" i="6" s="1"/>
  <c r="I188" i="6" s="1"/>
  <c r="I187" i="6" s="1"/>
  <c r="I186" i="6" s="1"/>
  <c r="I185" i="6" s="1"/>
  <c r="I184" i="6" s="1"/>
  <c r="I183" i="6"/>
  <c r="I182" i="6" s="1"/>
  <c r="I181" i="6" s="1"/>
  <c r="I180" i="6" s="1"/>
  <c r="I179" i="6" s="1"/>
  <c r="I178" i="6"/>
  <c r="I177" i="6" s="1"/>
  <c r="I176" i="6" s="1"/>
  <c r="I175" i="6" s="1"/>
  <c r="I174" i="6" s="1"/>
  <c r="I173" i="6"/>
  <c r="I172" i="6" s="1"/>
  <c r="I171" i="6" s="1"/>
  <c r="I170" i="6" s="1"/>
  <c r="I169" i="6" s="1"/>
  <c r="I166" i="6"/>
  <c r="I165" i="6" s="1"/>
  <c r="I164" i="6" s="1"/>
  <c r="I163" i="6"/>
  <c r="I162" i="6" s="1"/>
  <c r="I161" i="6" s="1"/>
  <c r="I155" i="6"/>
  <c r="I154" i="6" s="1"/>
  <c r="I153" i="6" s="1"/>
  <c r="I152" i="6" s="1"/>
  <c r="I151" i="6" s="1"/>
  <c r="I150" i="6"/>
  <c r="I149" i="6" s="1"/>
  <c r="I148" i="6" s="1"/>
  <c r="I147" i="6" s="1"/>
  <c r="I146" i="6" s="1"/>
  <c r="I145" i="6"/>
  <c r="I144" i="6" s="1"/>
  <c r="I143" i="6" s="1"/>
  <c r="I142" i="6" s="1"/>
  <c r="I141" i="6" s="1"/>
  <c r="I140" i="6"/>
  <c r="I139" i="6" s="1"/>
  <c r="I138" i="6" s="1"/>
  <c r="I137" i="6"/>
  <c r="I136" i="6"/>
  <c r="I130" i="6"/>
  <c r="I129" i="6"/>
  <c r="I124" i="6"/>
  <c r="I123" i="6" s="1"/>
  <c r="I122" i="6" s="1"/>
  <c r="I121" i="6" s="1"/>
  <c r="I120" i="6"/>
  <c r="I119" i="6"/>
  <c r="I116" i="6"/>
  <c r="I115" i="6"/>
  <c r="I109" i="6"/>
  <c r="I108" i="6"/>
  <c r="I103" i="6"/>
  <c r="I102" i="6"/>
  <c r="I97" i="6"/>
  <c r="I96" i="6" s="1"/>
  <c r="I95" i="6" s="1"/>
  <c r="I94" i="6"/>
  <c r="I93" i="6"/>
  <c r="I86" i="6"/>
  <c r="I85" i="6" s="1"/>
  <c r="I84" i="6" s="1"/>
  <c r="I83" i="6" s="1"/>
  <c r="I82" i="6" s="1"/>
  <c r="I81" i="6" s="1"/>
  <c r="I80" i="6"/>
  <c r="I79" i="6" s="1"/>
  <c r="I78" i="6" s="1"/>
  <c r="I77" i="6" s="1"/>
  <c r="I76" i="6" s="1"/>
  <c r="I75" i="6" s="1"/>
  <c r="I74" i="6"/>
  <c r="I73" i="6"/>
  <c r="I70" i="6"/>
  <c r="I69" i="6"/>
  <c r="I64" i="6"/>
  <c r="I63" i="6"/>
  <c r="I56" i="6"/>
  <c r="I55" i="6" s="1"/>
  <c r="I54" i="6"/>
  <c r="I53" i="6" s="1"/>
  <c r="I48" i="6"/>
  <c r="I47" i="6" s="1"/>
  <c r="I46" i="6"/>
  <c r="I45" i="6" s="1"/>
  <c r="I44" i="6"/>
  <c r="I43" i="6" s="1"/>
  <c r="I39" i="6"/>
  <c r="I38" i="6"/>
  <c r="I33" i="6"/>
  <c r="I32" i="6" s="1"/>
  <c r="I31" i="6" s="1"/>
  <c r="I30" i="6"/>
  <c r="I29" i="6"/>
  <c r="I23" i="6"/>
  <c r="I22" i="6" s="1"/>
  <c r="I21" i="6" s="1"/>
  <c r="I20" i="6" s="1"/>
  <c r="I19" i="6" s="1"/>
  <c r="S1230" i="5"/>
  <c r="S1229" i="5" s="1"/>
  <c r="S1228" i="5" s="1"/>
  <c r="S1227" i="5" s="1"/>
  <c r="S1226" i="5" s="1"/>
  <c r="S1225" i="5" s="1"/>
  <c r="S1223" i="5"/>
  <c r="S1221" i="5"/>
  <c r="S1213" i="5"/>
  <c r="S1212" i="5" s="1"/>
  <c r="S1210" i="5"/>
  <c r="S1208" i="5"/>
  <c r="S1205" i="5"/>
  <c r="S1203" i="5"/>
  <c r="S1196" i="5"/>
  <c r="S1195" i="5" s="1"/>
  <c r="S1194" i="5" s="1"/>
  <c r="S1193" i="5" s="1"/>
  <c r="S1192" i="5" s="1"/>
  <c r="S1190" i="5"/>
  <c r="S1189" i="5" s="1"/>
  <c r="S1188" i="5" s="1"/>
  <c r="S1186" i="5"/>
  <c r="S1185" i="5" s="1"/>
  <c r="S1184" i="5" s="1"/>
  <c r="S1179" i="5"/>
  <c r="S1178" i="5" s="1"/>
  <c r="S1177" i="5" s="1"/>
  <c r="S1176" i="5" s="1"/>
  <c r="S1174" i="5"/>
  <c r="S1173" i="5" s="1"/>
  <c r="S1172" i="5" s="1"/>
  <c r="S1171" i="5" s="1"/>
  <c r="S1169" i="5"/>
  <c r="S1168" i="5" s="1"/>
  <c r="S1167" i="5" s="1"/>
  <c r="S1166" i="5" s="1"/>
  <c r="S1163" i="5"/>
  <c r="R923" i="6" s="1"/>
  <c r="S1160" i="5"/>
  <c r="S1159" i="5" s="1"/>
  <c r="S1157" i="5"/>
  <c r="S1156" i="5" s="1"/>
  <c r="S1154" i="5"/>
  <c r="S1153" i="5" s="1"/>
  <c r="S1148" i="5"/>
  <c r="S1147" i="5" s="1"/>
  <c r="S1145" i="5"/>
  <c r="S1144" i="5" s="1"/>
  <c r="S1142" i="5"/>
  <c r="S1141" i="5" s="1"/>
  <c r="S1128" i="5"/>
  <c r="S1127" i="5" s="1"/>
  <c r="S1125" i="5"/>
  <c r="R807" i="6" s="1"/>
  <c r="R806" i="6" s="1"/>
  <c r="R805" i="6" s="1"/>
  <c r="R804" i="6" s="1"/>
  <c r="S1120" i="5"/>
  <c r="S1119" i="5" s="1"/>
  <c r="S1118" i="5" s="1"/>
  <c r="S1114" i="5"/>
  <c r="S1112" i="5"/>
  <c r="S1110" i="5"/>
  <c r="S1107" i="5"/>
  <c r="S1106" i="5" s="1"/>
  <c r="S1105" i="5" s="1"/>
  <c r="S1103" i="5"/>
  <c r="S1102" i="5" s="1"/>
  <c r="S1101" i="5" s="1"/>
  <c r="S1099" i="5"/>
  <c r="S1098" i="5" s="1"/>
  <c r="S1094" i="5"/>
  <c r="S1092" i="5"/>
  <c r="S1088" i="5"/>
  <c r="S1087" i="5" s="1"/>
  <c r="S1083" i="5"/>
  <c r="S1082" i="5" s="1"/>
  <c r="S1080" i="5"/>
  <c r="S1079" i="5" s="1"/>
  <c r="S1076" i="5"/>
  <c r="S1075" i="5" s="1"/>
  <c r="S1074" i="5" s="1"/>
  <c r="S1072" i="5"/>
  <c r="S1071" i="5" s="1"/>
  <c r="S1069" i="5"/>
  <c r="S1068" i="5" s="1"/>
  <c r="S1066" i="5"/>
  <c r="S1065" i="5" s="1"/>
  <c r="S1063" i="5"/>
  <c r="S1062" i="5" s="1"/>
  <c r="S1057" i="5"/>
  <c r="S1056" i="5" s="1"/>
  <c r="S1055" i="5" s="1"/>
  <c r="S1053" i="5"/>
  <c r="S1052" i="5" s="1"/>
  <c r="S1051" i="5" s="1"/>
  <c r="S1047" i="5"/>
  <c r="R911" i="6" s="1"/>
  <c r="S1041" i="5"/>
  <c r="S1039" i="5"/>
  <c r="S1034" i="5"/>
  <c r="S1033" i="5" s="1"/>
  <c r="S1027" i="5"/>
  <c r="S1025" i="5"/>
  <c r="S1021" i="5"/>
  <c r="S1019" i="5"/>
  <c r="S1016" i="5"/>
  <c r="S1015" i="5" s="1"/>
  <c r="S1011" i="5"/>
  <c r="S1010" i="5" s="1"/>
  <c r="S1009" i="5" s="1"/>
  <c r="S1008" i="5" s="1"/>
  <c r="P62" i="1" s="1"/>
  <c r="S1006" i="5"/>
  <c r="S1005" i="5" s="1"/>
  <c r="S1002" i="5"/>
  <c r="S1001" i="5" s="1"/>
  <c r="S998" i="5"/>
  <c r="S997" i="5" s="1"/>
  <c r="S991" i="5"/>
  <c r="S990" i="5" s="1"/>
  <c r="S989" i="5" s="1"/>
  <c r="S988" i="5" s="1"/>
  <c r="S985" i="5"/>
  <c r="S984" i="5" s="1"/>
  <c r="S983" i="5" s="1"/>
  <c r="S982" i="5" s="1"/>
  <c r="S978" i="5"/>
  <c r="S976" i="5"/>
  <c r="S974" i="5"/>
  <c r="S971" i="5"/>
  <c r="S969" i="5"/>
  <c r="S963" i="5"/>
  <c r="S962" i="5" s="1"/>
  <c r="S961" i="5" s="1"/>
  <c r="S960" i="5" s="1"/>
  <c r="S958" i="5"/>
  <c r="S957" i="5" s="1"/>
  <c r="S955" i="5"/>
  <c r="S954" i="5" s="1"/>
  <c r="S950" i="5"/>
  <c r="S949" i="5" s="1"/>
  <c r="S947" i="5"/>
  <c r="S946" i="5" s="1"/>
  <c r="S944" i="5"/>
  <c r="S943" i="5" s="1"/>
  <c r="S939" i="5"/>
  <c r="S938" i="5" s="1"/>
  <c r="S937" i="5" s="1"/>
  <c r="S935" i="5"/>
  <c r="S934" i="5" s="1"/>
  <c r="S932" i="5"/>
  <c r="S931" i="5" s="1"/>
  <c r="S929" i="5"/>
  <c r="S928" i="5" s="1"/>
  <c r="S926" i="5"/>
  <c r="S925" i="5" s="1"/>
  <c r="S923" i="5"/>
  <c r="S922" i="5" s="1"/>
  <c r="S920" i="5"/>
  <c r="S919" i="5" s="1"/>
  <c r="S917" i="5"/>
  <c r="S916" i="5" s="1"/>
  <c r="S910" i="5"/>
  <c r="S909" i="5" s="1"/>
  <c r="S908" i="5" s="1"/>
  <c r="S907" i="5" s="1"/>
  <c r="S905" i="5"/>
  <c r="S904" i="5" s="1"/>
  <c r="S902" i="5"/>
  <c r="S901" i="5" s="1"/>
  <c r="S899" i="5"/>
  <c r="S898" i="5" s="1"/>
  <c r="S892" i="5"/>
  <c r="S891" i="5" s="1"/>
  <c r="S889" i="5"/>
  <c r="S888" i="5" s="1"/>
  <c r="S881" i="5"/>
  <c r="S880" i="5" s="1"/>
  <c r="S879" i="5" s="1"/>
  <c r="S878" i="5" s="1"/>
  <c r="S877" i="5" s="1"/>
  <c r="S874" i="5"/>
  <c r="S873" i="5" s="1"/>
  <c r="S872" i="5" s="1"/>
  <c r="S870" i="5"/>
  <c r="S869" i="5" s="1"/>
  <c r="S868" i="5" s="1"/>
  <c r="S867" i="5" s="1"/>
  <c r="S862" i="5"/>
  <c r="S861" i="5" s="1"/>
  <c r="S860" i="5" s="1"/>
  <c r="S859" i="5" s="1"/>
  <c r="S858" i="5" s="1"/>
  <c r="S856" i="5"/>
  <c r="S855" i="5" s="1"/>
  <c r="S854" i="5" s="1"/>
  <c r="S852" i="5" s="1"/>
  <c r="P27" i="1" s="1"/>
  <c r="S850" i="5"/>
  <c r="S848" i="5"/>
  <c r="S844" i="5"/>
  <c r="S843" i="5" s="1"/>
  <c r="S841" i="5"/>
  <c r="S839" i="5"/>
  <c r="S830" i="5"/>
  <c r="S829" i="5" s="1"/>
  <c r="S828" i="5" s="1"/>
  <c r="S827" i="5" s="1"/>
  <c r="S826" i="5" s="1"/>
  <c r="S824" i="5"/>
  <c r="S823" i="5" s="1"/>
  <c r="S822" i="5" s="1"/>
  <c r="S821" i="5" s="1"/>
  <c r="S819" i="5"/>
  <c r="S818" i="5" s="1"/>
  <c r="S817" i="5" s="1"/>
  <c r="S816" i="5" s="1"/>
  <c r="S812" i="5"/>
  <c r="S811" i="5" s="1"/>
  <c r="S809" i="5"/>
  <c r="S808" i="5" s="1"/>
  <c r="S800" i="5"/>
  <c r="S798" i="5"/>
  <c r="S794" i="5"/>
  <c r="S792" i="5"/>
  <c r="S790" i="5"/>
  <c r="S787" i="5"/>
  <c r="S786" i="5" s="1"/>
  <c r="S785" i="5" s="1"/>
  <c r="S783" i="5"/>
  <c r="S782" i="5" s="1"/>
  <c r="S778" i="5"/>
  <c r="S777" i="5" s="1"/>
  <c r="S776" i="5" s="1"/>
  <c r="S774" i="5"/>
  <c r="S773" i="5" s="1"/>
  <c r="S772" i="5" s="1"/>
  <c r="S771" i="5" s="1"/>
  <c r="S768" i="5"/>
  <c r="S767" i="5" s="1"/>
  <c r="S766" i="5" s="1"/>
  <c r="S762" i="5"/>
  <c r="S761" i="5" s="1"/>
  <c r="S760" i="5" s="1"/>
  <c r="S758" i="5"/>
  <c r="S757" i="5" s="1"/>
  <c r="S756" i="5" s="1"/>
  <c r="S754" i="5"/>
  <c r="S753" i="5" s="1"/>
  <c r="S751" i="5"/>
  <c r="S750" i="5" s="1"/>
  <c r="S747" i="5"/>
  <c r="S746" i="5" s="1"/>
  <c r="S741" i="5"/>
  <c r="S740" i="5" s="1"/>
  <c r="S738" i="5"/>
  <c r="S737" i="5" s="1"/>
  <c r="S735" i="5"/>
  <c r="S734" i="5" s="1"/>
  <c r="S732" i="5"/>
  <c r="S731" i="5" s="1"/>
  <c r="S727" i="5"/>
  <c r="S726" i="5" s="1"/>
  <c r="S725" i="5" s="1"/>
  <c r="S716" i="5"/>
  <c r="S715" i="5" s="1"/>
  <c r="S713" i="5"/>
  <c r="S712" i="5" s="1"/>
  <c r="S709" i="5"/>
  <c r="S708" i="5" s="1"/>
  <c r="S707" i="5" s="1"/>
  <c r="S706" i="5" s="1"/>
  <c r="S704" i="5"/>
  <c r="S703" i="5" s="1"/>
  <c r="S702" i="5" s="1"/>
  <c r="S701" i="5" s="1"/>
  <c r="S697" i="5"/>
  <c r="S696" i="5" s="1"/>
  <c r="S693" i="5"/>
  <c r="S692" i="5" s="1"/>
  <c r="S691" i="5" s="1"/>
  <c r="S688" i="5"/>
  <c r="S687" i="5" s="1"/>
  <c r="S684" i="5"/>
  <c r="S683" i="5" s="1"/>
  <c r="S680" i="5"/>
  <c r="S679" i="5" s="1"/>
  <c r="S674" i="5"/>
  <c r="S673" i="5" s="1"/>
  <c r="S670" i="5"/>
  <c r="S669" i="5" s="1"/>
  <c r="S664" i="5"/>
  <c r="S663" i="5" s="1"/>
  <c r="S661" i="5"/>
  <c r="S660" i="5" s="1"/>
  <c r="S658" i="5"/>
  <c r="S657" i="5" s="1"/>
  <c r="S654" i="5"/>
  <c r="S653" i="5" s="1"/>
  <c r="S649" i="5"/>
  <c r="S648" i="5" s="1"/>
  <c r="S647" i="5" s="1"/>
  <c r="S644" i="5"/>
  <c r="S643" i="5" s="1"/>
  <c r="S641" i="5"/>
  <c r="S640" i="5" s="1"/>
  <c r="S637" i="5"/>
  <c r="S636" i="5" s="1"/>
  <c r="S633" i="5"/>
  <c r="S632" i="5" s="1"/>
  <c r="S631" i="5" s="1"/>
  <c r="S630" i="5" s="1"/>
  <c r="S629" i="5" s="1"/>
  <c r="S626" i="5"/>
  <c r="S625" i="5" s="1"/>
  <c r="S624" i="5" s="1"/>
  <c r="S623" i="5" s="1"/>
  <c r="S616" i="5"/>
  <c r="S615" i="5" s="1"/>
  <c r="S612" i="5"/>
  <c r="S611" i="5" s="1"/>
  <c r="S610" i="5" s="1"/>
  <c r="S603" i="5"/>
  <c r="S601" i="5"/>
  <c r="S597" i="5"/>
  <c r="S596" i="5" s="1"/>
  <c r="S590" i="5"/>
  <c r="S589" i="5" s="1"/>
  <c r="S587" i="5"/>
  <c r="S586" i="5" s="1"/>
  <c r="S581" i="5"/>
  <c r="S580" i="5" s="1"/>
  <c r="S579" i="5" s="1"/>
  <c r="S578" i="5" s="1"/>
  <c r="S577" i="5" s="1"/>
  <c r="S576" i="5" s="1"/>
  <c r="S573" i="5"/>
  <c r="S572" i="5" s="1"/>
  <c r="S571" i="5" s="1"/>
  <c r="S570" i="5" s="1"/>
  <c r="S567" i="5"/>
  <c r="S566" i="5" s="1"/>
  <c r="S565" i="5" s="1"/>
  <c r="S564" i="5" s="1"/>
  <c r="S562" i="5"/>
  <c r="S560" i="5"/>
  <c r="S554" i="5"/>
  <c r="S552" i="5"/>
  <c r="S547" i="5"/>
  <c r="S546" i="5" s="1"/>
  <c r="S545" i="5" s="1"/>
  <c r="S544" i="5" s="1"/>
  <c r="S541" i="5"/>
  <c r="S540" i="5" s="1"/>
  <c r="S538" i="5"/>
  <c r="S537" i="5" s="1"/>
  <c r="S535" i="5"/>
  <c r="S534" i="5" s="1"/>
  <c r="S532" i="5"/>
  <c r="S531" i="5" s="1"/>
  <c r="S527" i="5"/>
  <c r="S526" i="5" s="1"/>
  <c r="S525" i="5" s="1"/>
  <c r="S524" i="5" s="1"/>
  <c r="S520" i="5"/>
  <c r="S519" i="5" s="1"/>
  <c r="S518" i="5" s="1"/>
  <c r="S517" i="5" s="1"/>
  <c r="S516" i="5" s="1"/>
  <c r="S514" i="5"/>
  <c r="S513" i="5" s="1"/>
  <c r="S512" i="5" s="1"/>
  <c r="S510" i="5"/>
  <c r="S509" i="5" s="1"/>
  <c r="S507" i="5"/>
  <c r="S506" i="5" s="1"/>
  <c r="S505" i="5" s="1"/>
  <c r="S503" i="5"/>
  <c r="S502" i="5" s="1"/>
  <c r="S500" i="5"/>
  <c r="S499" i="5" s="1"/>
  <c r="S497" i="5"/>
  <c r="S495" i="5"/>
  <c r="S493" i="5"/>
  <c r="S486" i="5"/>
  <c r="S485" i="5" s="1"/>
  <c r="S484" i="5" s="1"/>
  <c r="S483" i="5" s="1"/>
  <c r="S480" i="5"/>
  <c r="S479" i="5" s="1"/>
  <c r="S478" i="5" s="1"/>
  <c r="S477" i="5" s="1"/>
  <c r="S476" i="5" s="1"/>
  <c r="S475" i="5" s="1"/>
  <c r="S472" i="5"/>
  <c r="S471" i="5" s="1"/>
  <c r="S470" i="5" s="1"/>
  <c r="S469" i="5" s="1"/>
  <c r="S468" i="5" s="1"/>
  <c r="S467" i="5" s="1"/>
  <c r="S466" i="5" s="1"/>
  <c r="S464" i="5"/>
  <c r="S463" i="5" s="1"/>
  <c r="S462" i="5" s="1"/>
  <c r="S461" i="5" s="1"/>
  <c r="S460" i="5" s="1"/>
  <c r="S458" i="5"/>
  <c r="S456" i="5"/>
  <c r="S454" i="5"/>
  <c r="S447" i="5"/>
  <c r="S446" i="5" s="1"/>
  <c r="S445" i="5" s="1"/>
  <c r="S444" i="5" s="1"/>
  <c r="S443" i="5" s="1"/>
  <c r="S442" i="5" s="1"/>
  <c r="P22" i="1" s="1"/>
  <c r="S438" i="5"/>
  <c r="S437" i="5" s="1"/>
  <c r="S435" i="5"/>
  <c r="S433" i="5"/>
  <c r="S431" i="5"/>
  <c r="S425" i="5"/>
  <c r="S423" i="5"/>
  <c r="S421" i="5"/>
  <c r="S415" i="5"/>
  <c r="S414" i="5" s="1"/>
  <c r="S413" i="5" s="1"/>
  <c r="S412" i="5" s="1"/>
  <c r="S410" i="5"/>
  <c r="S409" i="5" s="1"/>
  <c r="S408" i="5" s="1"/>
  <c r="S407" i="5" s="1"/>
  <c r="S405" i="5"/>
  <c r="S404" i="5" s="1"/>
  <c r="S403" i="5" s="1"/>
  <c r="S398" i="5"/>
  <c r="S397" i="5" s="1"/>
  <c r="S395" i="5"/>
  <c r="S394" i="5" s="1"/>
  <c r="S387" i="5"/>
  <c r="S386" i="5" s="1"/>
  <c r="S384" i="5"/>
  <c r="S383" i="5" s="1"/>
  <c r="S379" i="5"/>
  <c r="S377" i="5"/>
  <c r="S374" i="5"/>
  <c r="S373" i="5" s="1"/>
  <c r="S372" i="5" s="1"/>
  <c r="S371" i="5" s="1"/>
  <c r="S369" i="5"/>
  <c r="S368" i="5" s="1"/>
  <c r="S367" i="5" s="1"/>
  <c r="S366" i="5" s="1"/>
  <c r="S364" i="5"/>
  <c r="S363" i="5" s="1"/>
  <c r="S362" i="5" s="1"/>
  <c r="S361" i="5" s="1"/>
  <c r="S359" i="5"/>
  <c r="S358" i="5" s="1"/>
  <c r="S357" i="5" s="1"/>
  <c r="S356" i="5" s="1"/>
  <c r="S352" i="5"/>
  <c r="S351" i="5" s="1"/>
  <c r="S350" i="5" s="1"/>
  <c r="S349" i="5" s="1"/>
  <c r="S348" i="5" s="1"/>
  <c r="P56" i="1" s="1"/>
  <c r="S345" i="5"/>
  <c r="S344" i="5" s="1"/>
  <c r="S342" i="5"/>
  <c r="S341" i="5" s="1"/>
  <c r="S339" i="5"/>
  <c r="S338" i="5" s="1"/>
  <c r="S334" i="5"/>
  <c r="S332" i="5"/>
  <c r="S330" i="5"/>
  <c r="S327" i="5"/>
  <c r="S326" i="5" s="1"/>
  <c r="S322" i="5"/>
  <c r="S321" i="5" s="1"/>
  <c r="S320" i="5" s="1"/>
  <c r="S319" i="5" s="1"/>
  <c r="S317" i="5"/>
  <c r="S316" i="5" s="1"/>
  <c r="S315" i="5" s="1"/>
  <c r="S313" i="5"/>
  <c r="S312" i="5" s="1"/>
  <c r="S311" i="5" s="1"/>
  <c r="S310" i="5" s="1"/>
  <c r="S308" i="5"/>
  <c r="S307" i="5" s="1"/>
  <c r="S306" i="5" s="1"/>
  <c r="S304" i="5"/>
  <c r="S303" i="5" s="1"/>
  <c r="S302" i="5" s="1"/>
  <c r="S299" i="5"/>
  <c r="S298" i="5" s="1"/>
  <c r="S297" i="5" s="1"/>
  <c r="S295" i="5"/>
  <c r="S294" i="5" s="1"/>
  <c r="S292" i="5"/>
  <c r="S291" i="5" s="1"/>
  <c r="S288" i="5"/>
  <c r="S287" i="5" s="1"/>
  <c r="S286" i="5" s="1"/>
  <c r="S284" i="5"/>
  <c r="S283" i="5" s="1"/>
  <c r="S282" i="5" s="1"/>
  <c r="S280" i="5"/>
  <c r="S279" i="5" s="1"/>
  <c r="S278" i="5" s="1"/>
  <c r="S276" i="5"/>
  <c r="S275" i="5" s="1"/>
  <c r="S274" i="5" s="1"/>
  <c r="S273" i="5" s="1"/>
  <c r="S269" i="5"/>
  <c r="S267" i="5"/>
  <c r="S264" i="5"/>
  <c r="S262" i="5"/>
  <c r="S247" i="5"/>
  <c r="S246" i="5" s="1"/>
  <c r="S244" i="5"/>
  <c r="S243" i="5" s="1"/>
  <c r="S241" i="5"/>
  <c r="S240" i="5" s="1"/>
  <c r="S237" i="5"/>
  <c r="S236" i="5" s="1"/>
  <c r="S234" i="5"/>
  <c r="S233" i="5" s="1"/>
  <c r="S231" i="5"/>
  <c r="S230" i="5" s="1"/>
  <c r="S228" i="5"/>
  <c r="S227" i="5" s="1"/>
  <c r="S224" i="5"/>
  <c r="S223" i="5" s="1"/>
  <c r="S219" i="5"/>
  <c r="S218" i="5" s="1"/>
  <c r="S217" i="5" s="1"/>
  <c r="S215" i="5"/>
  <c r="S214" i="5" s="1"/>
  <c r="S213" i="5" s="1"/>
  <c r="S210" i="5"/>
  <c r="S209" i="5" s="1"/>
  <c r="S207" i="5"/>
  <c r="S206" i="5" s="1"/>
  <c r="S201" i="5"/>
  <c r="S200" i="5" s="1"/>
  <c r="S199" i="5" s="1"/>
  <c r="S197" i="5"/>
  <c r="S196" i="5" s="1"/>
  <c r="S194" i="5"/>
  <c r="S193" i="5" s="1"/>
  <c r="S190" i="5"/>
  <c r="S189" i="5" s="1"/>
  <c r="S185" i="5"/>
  <c r="S183" i="5"/>
  <c r="S177" i="5"/>
  <c r="S175" i="5"/>
  <c r="S173" i="5"/>
  <c r="S168" i="5"/>
  <c r="S167" i="5" s="1"/>
  <c r="S166" i="5" s="1"/>
  <c r="S164" i="5"/>
  <c r="S162" i="5"/>
  <c r="S159" i="5"/>
  <c r="S158" i="5" s="1"/>
  <c r="S155" i="5"/>
  <c r="S154" i="5" s="1"/>
  <c r="S152" i="5"/>
  <c r="S151" i="5" s="1"/>
  <c r="S149" i="5"/>
  <c r="S148" i="5" s="1"/>
  <c r="S145" i="5"/>
  <c r="S144" i="5" s="1"/>
  <c r="S142" i="5"/>
  <c r="S140" i="5"/>
  <c r="S138" i="5"/>
  <c r="S132" i="5"/>
  <c r="S131" i="5" s="1"/>
  <c r="S129" i="5"/>
  <c r="S128" i="5" s="1"/>
  <c r="S124" i="5"/>
  <c r="S123" i="5" s="1"/>
  <c r="S122" i="5" s="1"/>
  <c r="S120" i="5"/>
  <c r="S119" i="5" s="1"/>
  <c r="S117" i="5"/>
  <c r="S116" i="5" s="1"/>
  <c r="S114" i="5"/>
  <c r="S113" i="5" s="1"/>
  <c r="S109" i="5"/>
  <c r="S108" i="5" s="1"/>
  <c r="S106" i="5"/>
  <c r="S105" i="5" s="1"/>
  <c r="S102" i="5"/>
  <c r="S101" i="5" s="1"/>
  <c r="S99" i="5"/>
  <c r="S98" i="5" s="1"/>
  <c r="S94" i="5"/>
  <c r="S93" i="5" s="1"/>
  <c r="S92" i="5" s="1"/>
  <c r="S90" i="5"/>
  <c r="S89" i="5" s="1"/>
  <c r="S87" i="5"/>
  <c r="S86" i="5" s="1"/>
  <c r="S83" i="5"/>
  <c r="S81" i="5"/>
  <c r="S79" i="5"/>
  <c r="S74" i="5"/>
  <c r="S73" i="5" s="1"/>
  <c r="S72" i="5" s="1"/>
  <c r="S70" i="5"/>
  <c r="S69" i="5" s="1"/>
  <c r="S66" i="5"/>
  <c r="S65" i="5" s="1"/>
  <c r="S62" i="5"/>
  <c r="S61" i="5" s="1"/>
  <c r="S60" i="5" s="1"/>
  <c r="S58" i="5"/>
  <c r="S56" i="5"/>
  <c r="S53" i="5"/>
  <c r="S51" i="5"/>
  <c r="S49" i="5"/>
  <c r="S43" i="5"/>
  <c r="S42" i="5" s="1"/>
  <c r="S41" i="5" s="1"/>
  <c r="S36" i="5"/>
  <c r="S35" i="5" s="1"/>
  <c r="S33" i="5"/>
  <c r="S31" i="5"/>
  <c r="S28" i="5"/>
  <c r="S26" i="5"/>
  <c r="J1230" i="5"/>
  <c r="J1229" i="5" s="1"/>
  <c r="J1228" i="5" s="1"/>
  <c r="J1227" i="5" s="1"/>
  <c r="J1226" i="5" s="1"/>
  <c r="J1225" i="5" s="1"/>
  <c r="J1223" i="5"/>
  <c r="J1221" i="5"/>
  <c r="J1213" i="5"/>
  <c r="J1212" i="5" s="1"/>
  <c r="J1210" i="5"/>
  <c r="J1208" i="5"/>
  <c r="J1205" i="5"/>
  <c r="J1203" i="5"/>
  <c r="J1196" i="5"/>
  <c r="J1195" i="5" s="1"/>
  <c r="J1194" i="5" s="1"/>
  <c r="J1193" i="5" s="1"/>
  <c r="J1192" i="5" s="1"/>
  <c r="J1190" i="5"/>
  <c r="J1189" i="5" s="1"/>
  <c r="J1188" i="5" s="1"/>
  <c r="J1186" i="5"/>
  <c r="J1185" i="5" s="1"/>
  <c r="J1184" i="5" s="1"/>
  <c r="J1179" i="5"/>
  <c r="J1178" i="5" s="1"/>
  <c r="J1177" i="5" s="1"/>
  <c r="J1176" i="5" s="1"/>
  <c r="J1174" i="5"/>
  <c r="J1173" i="5" s="1"/>
  <c r="J1172" i="5" s="1"/>
  <c r="J1171" i="5" s="1"/>
  <c r="J1169" i="5"/>
  <c r="J1168" i="5" s="1"/>
  <c r="J1167" i="5" s="1"/>
  <c r="J1166" i="5" s="1"/>
  <c r="J1163" i="5"/>
  <c r="J1160" i="5"/>
  <c r="J1159" i="5" s="1"/>
  <c r="J1157" i="5"/>
  <c r="J1156" i="5" s="1"/>
  <c r="J1154" i="5"/>
  <c r="J1153" i="5" s="1"/>
  <c r="J1148" i="5"/>
  <c r="J1147" i="5" s="1"/>
  <c r="J1145" i="5"/>
  <c r="J1144" i="5" s="1"/>
  <c r="J1142" i="5"/>
  <c r="J1141" i="5" s="1"/>
  <c r="J1128" i="5"/>
  <c r="J1127" i="5" s="1"/>
  <c r="J1125" i="5"/>
  <c r="I807" i="6" s="1"/>
  <c r="I806" i="6" s="1"/>
  <c r="I805" i="6" s="1"/>
  <c r="I804" i="6" s="1"/>
  <c r="J1120" i="5"/>
  <c r="J1119" i="5" s="1"/>
  <c r="J1118" i="5" s="1"/>
  <c r="J1114" i="5"/>
  <c r="J1112" i="5"/>
  <c r="J1110" i="5"/>
  <c r="J1107" i="5"/>
  <c r="J1106" i="5" s="1"/>
  <c r="J1105" i="5" s="1"/>
  <c r="J1103" i="5"/>
  <c r="J1102" i="5" s="1"/>
  <c r="J1101" i="5" s="1"/>
  <c r="J1099" i="5"/>
  <c r="J1098" i="5" s="1"/>
  <c r="J1094" i="5"/>
  <c r="J1092" i="5"/>
  <c r="J1088" i="5"/>
  <c r="J1087" i="5" s="1"/>
  <c r="J1083" i="5"/>
  <c r="J1082" i="5" s="1"/>
  <c r="J1080" i="5"/>
  <c r="J1079" i="5" s="1"/>
  <c r="J1076" i="5"/>
  <c r="J1075" i="5" s="1"/>
  <c r="J1074" i="5" s="1"/>
  <c r="J1072" i="5"/>
  <c r="J1071" i="5" s="1"/>
  <c r="J1069" i="5"/>
  <c r="J1068" i="5" s="1"/>
  <c r="J1066" i="5"/>
  <c r="J1065" i="5" s="1"/>
  <c r="J1063" i="5"/>
  <c r="J1062" i="5" s="1"/>
  <c r="J1057" i="5"/>
  <c r="J1056" i="5" s="1"/>
  <c r="J1055" i="5" s="1"/>
  <c r="J1053" i="5"/>
  <c r="J1052" i="5" s="1"/>
  <c r="J1051" i="5" s="1"/>
  <c r="J1047" i="5"/>
  <c r="I911" i="6" s="1"/>
  <c r="J1041" i="5"/>
  <c r="J1039" i="5"/>
  <c r="J1034" i="5"/>
  <c r="J1033" i="5" s="1"/>
  <c r="J1027" i="5"/>
  <c r="J1025" i="5"/>
  <c r="J1021" i="5"/>
  <c r="J1019" i="5"/>
  <c r="J1016" i="5"/>
  <c r="J1015" i="5" s="1"/>
  <c r="J1011" i="5"/>
  <c r="J1010" i="5" s="1"/>
  <c r="J1009" i="5" s="1"/>
  <c r="J1008" i="5" s="1"/>
  <c r="G62" i="1" s="1"/>
  <c r="J1006" i="5"/>
  <c r="J1005" i="5" s="1"/>
  <c r="J1002" i="5"/>
  <c r="J1001" i="5" s="1"/>
  <c r="J998" i="5"/>
  <c r="J997" i="5" s="1"/>
  <c r="J991" i="5"/>
  <c r="J990" i="5" s="1"/>
  <c r="J989" i="5" s="1"/>
  <c r="J988" i="5" s="1"/>
  <c r="J985" i="5"/>
  <c r="J984" i="5" s="1"/>
  <c r="J983" i="5" s="1"/>
  <c r="J982" i="5" s="1"/>
  <c r="J978" i="5"/>
  <c r="J976" i="5"/>
  <c r="J974" i="5"/>
  <c r="J971" i="5"/>
  <c r="J969" i="5"/>
  <c r="J963" i="5"/>
  <c r="J962" i="5" s="1"/>
  <c r="J961" i="5" s="1"/>
  <c r="J960" i="5" s="1"/>
  <c r="J958" i="5"/>
  <c r="J957" i="5" s="1"/>
  <c r="J955" i="5"/>
  <c r="J954" i="5" s="1"/>
  <c r="J950" i="5"/>
  <c r="J949" i="5" s="1"/>
  <c r="J947" i="5"/>
  <c r="J946" i="5" s="1"/>
  <c r="J944" i="5"/>
  <c r="J943" i="5" s="1"/>
  <c r="J939" i="5"/>
  <c r="J938" i="5" s="1"/>
  <c r="J937" i="5" s="1"/>
  <c r="J935" i="5"/>
  <c r="J934" i="5" s="1"/>
  <c r="J932" i="5"/>
  <c r="J931" i="5" s="1"/>
  <c r="J929" i="5"/>
  <c r="J928" i="5" s="1"/>
  <c r="J926" i="5"/>
  <c r="J925" i="5" s="1"/>
  <c r="J923" i="5"/>
  <c r="J922" i="5" s="1"/>
  <c r="J920" i="5"/>
  <c r="J919" i="5" s="1"/>
  <c r="J917" i="5"/>
  <c r="J916" i="5" s="1"/>
  <c r="J910" i="5"/>
  <c r="J909" i="5" s="1"/>
  <c r="J908" i="5" s="1"/>
  <c r="J907" i="5" s="1"/>
  <c r="J905" i="5"/>
  <c r="J904" i="5" s="1"/>
  <c r="J902" i="5"/>
  <c r="J901" i="5" s="1"/>
  <c r="J899" i="5"/>
  <c r="J898" i="5" s="1"/>
  <c r="J892" i="5"/>
  <c r="J891" i="5" s="1"/>
  <c r="J889" i="5"/>
  <c r="J888" i="5" s="1"/>
  <c r="J881" i="5"/>
  <c r="J880" i="5" s="1"/>
  <c r="J879" i="5" s="1"/>
  <c r="J878" i="5" s="1"/>
  <c r="J877" i="5" s="1"/>
  <c r="J874" i="5"/>
  <c r="J873" i="5" s="1"/>
  <c r="J872" i="5" s="1"/>
  <c r="J870" i="5"/>
  <c r="J869" i="5" s="1"/>
  <c r="J868" i="5" s="1"/>
  <c r="J867" i="5" s="1"/>
  <c r="J862" i="5"/>
  <c r="J861" i="5" s="1"/>
  <c r="J860" i="5" s="1"/>
  <c r="J859" i="5" s="1"/>
  <c r="J858" i="5" s="1"/>
  <c r="J856" i="5"/>
  <c r="J855" i="5" s="1"/>
  <c r="J854" i="5" s="1"/>
  <c r="J850" i="5"/>
  <c r="J848" i="5"/>
  <c r="J844" i="5"/>
  <c r="J843" i="5" s="1"/>
  <c r="J841" i="5"/>
  <c r="J839" i="5"/>
  <c r="J830" i="5"/>
  <c r="J829" i="5" s="1"/>
  <c r="J828" i="5" s="1"/>
  <c r="J827" i="5" s="1"/>
  <c r="J826" i="5" s="1"/>
  <c r="J824" i="5"/>
  <c r="J823" i="5" s="1"/>
  <c r="J822" i="5" s="1"/>
  <c r="J821" i="5" s="1"/>
  <c r="J819" i="5"/>
  <c r="J818" i="5" s="1"/>
  <c r="J817" i="5" s="1"/>
  <c r="J816" i="5" s="1"/>
  <c r="J812" i="5"/>
  <c r="J811" i="5" s="1"/>
  <c r="J809" i="5"/>
  <c r="J808" i="5" s="1"/>
  <c r="J800" i="5"/>
  <c r="J798" i="5"/>
  <c r="J794" i="5"/>
  <c r="J792" i="5"/>
  <c r="J790" i="5"/>
  <c r="J787" i="5"/>
  <c r="J786" i="5" s="1"/>
  <c r="J785" i="5" s="1"/>
  <c r="J783" i="5"/>
  <c r="J782" i="5" s="1"/>
  <c r="J778" i="5"/>
  <c r="J777" i="5" s="1"/>
  <c r="J776" i="5" s="1"/>
  <c r="J774" i="5"/>
  <c r="J773" i="5" s="1"/>
  <c r="J772" i="5" s="1"/>
  <c r="J771" i="5" s="1"/>
  <c r="J768" i="5"/>
  <c r="J767" i="5" s="1"/>
  <c r="J766" i="5" s="1"/>
  <c r="J762" i="5"/>
  <c r="J761" i="5" s="1"/>
  <c r="J760" i="5" s="1"/>
  <c r="J758" i="5"/>
  <c r="J757" i="5" s="1"/>
  <c r="J756" i="5" s="1"/>
  <c r="J754" i="5"/>
  <c r="J753" i="5" s="1"/>
  <c r="J751" i="5"/>
  <c r="J750" i="5" s="1"/>
  <c r="J747" i="5"/>
  <c r="J746" i="5" s="1"/>
  <c r="J741" i="5"/>
  <c r="J740" i="5" s="1"/>
  <c r="J738" i="5"/>
  <c r="J737" i="5" s="1"/>
  <c r="J735" i="5"/>
  <c r="J734" i="5" s="1"/>
  <c r="J732" i="5"/>
  <c r="J731" i="5" s="1"/>
  <c r="J727" i="5"/>
  <c r="J726" i="5" s="1"/>
  <c r="J725" i="5" s="1"/>
  <c r="J716" i="5"/>
  <c r="J715" i="5" s="1"/>
  <c r="J713" i="5"/>
  <c r="J712" i="5" s="1"/>
  <c r="J709" i="5"/>
  <c r="J708" i="5" s="1"/>
  <c r="J707" i="5" s="1"/>
  <c r="J706" i="5" s="1"/>
  <c r="J704" i="5"/>
  <c r="J703" i="5" s="1"/>
  <c r="J702" i="5" s="1"/>
  <c r="J701" i="5" s="1"/>
  <c r="J697" i="5"/>
  <c r="J696" i="5" s="1"/>
  <c r="J693" i="5"/>
  <c r="J692" i="5" s="1"/>
  <c r="J691" i="5" s="1"/>
  <c r="J688" i="5"/>
  <c r="J687" i="5" s="1"/>
  <c r="J684" i="5"/>
  <c r="J683" i="5" s="1"/>
  <c r="J680" i="5"/>
  <c r="J679" i="5" s="1"/>
  <c r="J674" i="5"/>
  <c r="J673" i="5" s="1"/>
  <c r="J670" i="5"/>
  <c r="J669" i="5" s="1"/>
  <c r="J664" i="5"/>
  <c r="J663" i="5" s="1"/>
  <c r="J661" i="5"/>
  <c r="J660" i="5" s="1"/>
  <c r="J658" i="5"/>
  <c r="J657" i="5" s="1"/>
  <c r="J654" i="5"/>
  <c r="J653" i="5" s="1"/>
  <c r="J649" i="5"/>
  <c r="J648" i="5" s="1"/>
  <c r="J647" i="5" s="1"/>
  <c r="J644" i="5"/>
  <c r="J643" i="5" s="1"/>
  <c r="J641" i="5"/>
  <c r="J640" i="5" s="1"/>
  <c r="J637" i="5"/>
  <c r="J636" i="5" s="1"/>
  <c r="J633" i="5"/>
  <c r="J632" i="5" s="1"/>
  <c r="J631" i="5" s="1"/>
  <c r="J630" i="5" s="1"/>
  <c r="J629" i="5" s="1"/>
  <c r="J626" i="5"/>
  <c r="J625" i="5" s="1"/>
  <c r="J624" i="5" s="1"/>
  <c r="J623" i="5" s="1"/>
  <c r="J621" i="5"/>
  <c r="J620" i="5" s="1"/>
  <c r="J619" i="5" s="1"/>
  <c r="J616" i="5"/>
  <c r="J615" i="5" s="1"/>
  <c r="J612" i="5"/>
  <c r="J611" i="5" s="1"/>
  <c r="J610" i="5" s="1"/>
  <c r="J603" i="5"/>
  <c r="J601" i="5"/>
  <c r="J597" i="5"/>
  <c r="J596" i="5" s="1"/>
  <c r="J590" i="5"/>
  <c r="J589" i="5" s="1"/>
  <c r="J587" i="5"/>
  <c r="J586" i="5" s="1"/>
  <c r="J581" i="5"/>
  <c r="J580" i="5" s="1"/>
  <c r="J579" i="5" s="1"/>
  <c r="J578" i="5" s="1"/>
  <c r="J577" i="5" s="1"/>
  <c r="J576" i="5" s="1"/>
  <c r="J573" i="5"/>
  <c r="J572" i="5" s="1"/>
  <c r="J571" i="5" s="1"/>
  <c r="J570" i="5" s="1"/>
  <c r="J567" i="5"/>
  <c r="J566" i="5" s="1"/>
  <c r="J565" i="5" s="1"/>
  <c r="J564" i="5" s="1"/>
  <c r="J562" i="5"/>
  <c r="J560" i="5"/>
  <c r="J554" i="5"/>
  <c r="J552" i="5"/>
  <c r="J547" i="5"/>
  <c r="J546" i="5" s="1"/>
  <c r="J545" i="5" s="1"/>
  <c r="J544" i="5" s="1"/>
  <c r="J541" i="5"/>
  <c r="J540" i="5" s="1"/>
  <c r="J538" i="5"/>
  <c r="J537" i="5" s="1"/>
  <c r="J535" i="5"/>
  <c r="J534" i="5" s="1"/>
  <c r="J532" i="5"/>
  <c r="J531" i="5" s="1"/>
  <c r="J527" i="5"/>
  <c r="J526" i="5" s="1"/>
  <c r="J525" i="5" s="1"/>
  <c r="J524" i="5" s="1"/>
  <c r="J520" i="5"/>
  <c r="J519" i="5" s="1"/>
  <c r="J518" i="5" s="1"/>
  <c r="J517" i="5" s="1"/>
  <c r="J516" i="5" s="1"/>
  <c r="J514" i="5"/>
  <c r="J513" i="5" s="1"/>
  <c r="J512" i="5" s="1"/>
  <c r="J510" i="5"/>
  <c r="J509" i="5" s="1"/>
  <c r="J507" i="5"/>
  <c r="J506" i="5" s="1"/>
  <c r="J505" i="5" s="1"/>
  <c r="J503" i="5"/>
  <c r="J502" i="5" s="1"/>
  <c r="J500" i="5"/>
  <c r="J499" i="5" s="1"/>
  <c r="J497" i="5"/>
  <c r="J495" i="5"/>
  <c r="J493" i="5"/>
  <c r="J486" i="5"/>
  <c r="J485" i="5" s="1"/>
  <c r="J484" i="5" s="1"/>
  <c r="J483" i="5" s="1"/>
  <c r="J480" i="5"/>
  <c r="J479" i="5" s="1"/>
  <c r="J478" i="5" s="1"/>
  <c r="J477" i="5" s="1"/>
  <c r="J476" i="5" s="1"/>
  <c r="J475" i="5" s="1"/>
  <c r="J472" i="5"/>
  <c r="J471" i="5" s="1"/>
  <c r="J470" i="5" s="1"/>
  <c r="J469" i="5" s="1"/>
  <c r="J468" i="5" s="1"/>
  <c r="J467" i="5" s="1"/>
  <c r="J466" i="5" s="1"/>
  <c r="J464" i="5"/>
  <c r="J463" i="5" s="1"/>
  <c r="J462" i="5" s="1"/>
  <c r="J461" i="5" s="1"/>
  <c r="J460" i="5" s="1"/>
  <c r="J458" i="5"/>
  <c r="J456" i="5"/>
  <c r="J454" i="5"/>
  <c r="J447" i="5"/>
  <c r="J446" i="5" s="1"/>
  <c r="J445" i="5" s="1"/>
  <c r="J444" i="5" s="1"/>
  <c r="J443" i="5" s="1"/>
  <c r="J442" i="5" s="1"/>
  <c r="G22" i="1" s="1"/>
  <c r="J438" i="5"/>
  <c r="J437" i="5" s="1"/>
  <c r="J435" i="5"/>
  <c r="J433" i="5"/>
  <c r="J431" i="5"/>
  <c r="J425" i="5"/>
  <c r="J423" i="5"/>
  <c r="J421" i="5"/>
  <c r="J415" i="5"/>
  <c r="J414" i="5" s="1"/>
  <c r="J413" i="5" s="1"/>
  <c r="J412" i="5" s="1"/>
  <c r="J410" i="5"/>
  <c r="J409" i="5" s="1"/>
  <c r="J408" i="5" s="1"/>
  <c r="J407" i="5" s="1"/>
  <c r="J405" i="5"/>
  <c r="J404" i="5" s="1"/>
  <c r="J403" i="5" s="1"/>
  <c r="J398" i="5"/>
  <c r="J397" i="5" s="1"/>
  <c r="J395" i="5"/>
  <c r="J394" i="5" s="1"/>
  <c r="J387" i="5"/>
  <c r="J386" i="5" s="1"/>
  <c r="J384" i="5"/>
  <c r="J383" i="5" s="1"/>
  <c r="J379" i="5"/>
  <c r="J377" i="5"/>
  <c r="J374" i="5"/>
  <c r="J373" i="5" s="1"/>
  <c r="J372" i="5" s="1"/>
  <c r="J371" i="5" s="1"/>
  <c r="J369" i="5"/>
  <c r="J368" i="5" s="1"/>
  <c r="J367" i="5" s="1"/>
  <c r="J366" i="5" s="1"/>
  <c r="J364" i="5"/>
  <c r="J363" i="5" s="1"/>
  <c r="J362" i="5" s="1"/>
  <c r="J361" i="5" s="1"/>
  <c r="J359" i="5"/>
  <c r="J358" i="5" s="1"/>
  <c r="J357" i="5" s="1"/>
  <c r="J356" i="5" s="1"/>
  <c r="J352" i="5"/>
  <c r="J351" i="5" s="1"/>
  <c r="J350" i="5" s="1"/>
  <c r="J349" i="5" s="1"/>
  <c r="J348" i="5" s="1"/>
  <c r="G56" i="1" s="1"/>
  <c r="J345" i="5"/>
  <c r="J344" i="5" s="1"/>
  <c r="J342" i="5"/>
  <c r="J341" i="5" s="1"/>
  <c r="J339" i="5"/>
  <c r="J338" i="5" s="1"/>
  <c r="J334" i="5"/>
  <c r="J332" i="5"/>
  <c r="J330" i="5"/>
  <c r="J327" i="5"/>
  <c r="J326" i="5" s="1"/>
  <c r="J322" i="5"/>
  <c r="J321" i="5" s="1"/>
  <c r="J320" i="5" s="1"/>
  <c r="J319" i="5" s="1"/>
  <c r="J317" i="5"/>
  <c r="J316" i="5" s="1"/>
  <c r="J315" i="5" s="1"/>
  <c r="J313" i="5"/>
  <c r="J312" i="5" s="1"/>
  <c r="J311" i="5" s="1"/>
  <c r="J310" i="5" s="1"/>
  <c r="J308" i="5"/>
  <c r="J307" i="5" s="1"/>
  <c r="J306" i="5" s="1"/>
  <c r="J304" i="5"/>
  <c r="J303" i="5" s="1"/>
  <c r="J302" i="5" s="1"/>
  <c r="J299" i="5"/>
  <c r="J298" i="5" s="1"/>
  <c r="J297" i="5" s="1"/>
  <c r="J295" i="5"/>
  <c r="J294" i="5" s="1"/>
  <c r="J292" i="5"/>
  <c r="J291" i="5" s="1"/>
  <c r="J288" i="5"/>
  <c r="J287" i="5" s="1"/>
  <c r="J286" i="5" s="1"/>
  <c r="J284" i="5"/>
  <c r="J283" i="5" s="1"/>
  <c r="J282" i="5" s="1"/>
  <c r="J280" i="5"/>
  <c r="J279" i="5" s="1"/>
  <c r="J278" i="5" s="1"/>
  <c r="J276" i="5"/>
  <c r="J275" i="5" s="1"/>
  <c r="J274" i="5" s="1"/>
  <c r="J273" i="5" s="1"/>
  <c r="J269" i="5"/>
  <c r="J267" i="5"/>
  <c r="J264" i="5"/>
  <c r="J262" i="5"/>
  <c r="J261" i="5" s="1"/>
  <c r="J247" i="5"/>
  <c r="J246" i="5" s="1"/>
  <c r="J244" i="5"/>
  <c r="J243" i="5" s="1"/>
  <c r="J241" i="5"/>
  <c r="J240" i="5"/>
  <c r="J237" i="5"/>
  <c r="J236" i="5" s="1"/>
  <c r="J234" i="5"/>
  <c r="J233" i="5" s="1"/>
  <c r="J231" i="5"/>
  <c r="J230" i="5" s="1"/>
  <c r="J228" i="5"/>
  <c r="J227" i="5" s="1"/>
  <c r="J224" i="5"/>
  <c r="J223" i="5" s="1"/>
  <c r="J219" i="5"/>
  <c r="J218" i="5" s="1"/>
  <c r="J217" i="5" s="1"/>
  <c r="J215" i="5"/>
  <c r="J214" i="5" s="1"/>
  <c r="J213" i="5" s="1"/>
  <c r="J210" i="5"/>
  <c r="J209" i="5" s="1"/>
  <c r="J207" i="5"/>
  <c r="J206" i="5" s="1"/>
  <c r="J201" i="5"/>
  <c r="J200" i="5" s="1"/>
  <c r="J199" i="5" s="1"/>
  <c r="J197" i="5"/>
  <c r="J196" i="5" s="1"/>
  <c r="J194" i="5"/>
  <c r="J193" i="5" s="1"/>
  <c r="J190" i="5"/>
  <c r="J189" i="5" s="1"/>
  <c r="J185" i="5"/>
  <c r="J183" i="5"/>
  <c r="J177" i="5"/>
  <c r="J175" i="5"/>
  <c r="J173" i="5"/>
  <c r="J168" i="5"/>
  <c r="J167" i="5" s="1"/>
  <c r="J166" i="5" s="1"/>
  <c r="J164" i="5"/>
  <c r="J162" i="5"/>
  <c r="J159" i="5"/>
  <c r="J158" i="5" s="1"/>
  <c r="J155" i="5"/>
  <c r="J154" i="5" s="1"/>
  <c r="J152" i="5"/>
  <c r="J151" i="5" s="1"/>
  <c r="J149" i="5"/>
  <c r="J148" i="5" s="1"/>
  <c r="J145" i="5"/>
  <c r="J144" i="5" s="1"/>
  <c r="J142" i="5"/>
  <c r="J140" i="5"/>
  <c r="J138" i="5"/>
  <c r="J132" i="5"/>
  <c r="J131" i="5" s="1"/>
  <c r="J129" i="5"/>
  <c r="J128" i="5" s="1"/>
  <c r="J124" i="5"/>
  <c r="J123" i="5" s="1"/>
  <c r="J122" i="5" s="1"/>
  <c r="J120" i="5"/>
  <c r="J119" i="5" s="1"/>
  <c r="J117" i="5"/>
  <c r="J116" i="5" s="1"/>
  <c r="J114" i="5"/>
  <c r="J113" i="5" s="1"/>
  <c r="J109" i="5"/>
  <c r="J108" i="5" s="1"/>
  <c r="J106" i="5"/>
  <c r="J105" i="5" s="1"/>
  <c r="J102" i="5"/>
  <c r="J101" i="5" s="1"/>
  <c r="J99" i="5"/>
  <c r="J98" i="5" s="1"/>
  <c r="J94" i="5"/>
  <c r="J93" i="5" s="1"/>
  <c r="J92" i="5" s="1"/>
  <c r="J90" i="5"/>
  <c r="J89" i="5" s="1"/>
  <c r="J87" i="5"/>
  <c r="J86" i="5" s="1"/>
  <c r="J83" i="5"/>
  <c r="J81" i="5"/>
  <c r="J79" i="5"/>
  <c r="J74" i="5"/>
  <c r="J73" i="5" s="1"/>
  <c r="J72" i="5" s="1"/>
  <c r="J70" i="5"/>
  <c r="J69" i="5" s="1"/>
  <c r="J66" i="5"/>
  <c r="J65" i="5" s="1"/>
  <c r="J62" i="5"/>
  <c r="J61" i="5" s="1"/>
  <c r="J60" i="5" s="1"/>
  <c r="J58" i="5"/>
  <c r="J56" i="5"/>
  <c r="J53" i="5"/>
  <c r="J51" i="5"/>
  <c r="J49" i="5"/>
  <c r="J43" i="5"/>
  <c r="J42" i="5" s="1"/>
  <c r="J41" i="5" s="1"/>
  <c r="J36" i="5"/>
  <c r="J35" i="5" s="1"/>
  <c r="J33" i="5"/>
  <c r="J31" i="5"/>
  <c r="J28" i="5"/>
  <c r="J26" i="5"/>
  <c r="J711" i="5" l="1"/>
  <c r="S551" i="5"/>
  <c r="S550" i="5" s="1"/>
  <c r="S549" i="5" s="1"/>
  <c r="S543" i="5" s="1"/>
  <c r="S1038" i="5"/>
  <c r="S1091" i="5"/>
  <c r="S1090" i="5" s="1"/>
  <c r="S1207" i="5"/>
  <c r="J492" i="5"/>
  <c r="J491" i="5" s="1"/>
  <c r="J490" i="5" s="1"/>
  <c r="J489" i="5" s="1"/>
  <c r="J488" i="5" s="1"/>
  <c r="J161" i="5"/>
  <c r="J1091" i="5"/>
  <c r="J1090" i="5" s="1"/>
  <c r="J1086" i="5" s="1"/>
  <c r="S1202" i="5"/>
  <c r="S55" i="5"/>
  <c r="S1220" i="5"/>
  <c r="S1219" i="5" s="1"/>
  <c r="S1218" i="5" s="1"/>
  <c r="S1217" i="5" s="1"/>
  <c r="S1216" i="5" s="1"/>
  <c r="S1215" i="5" s="1"/>
  <c r="J953" i="5"/>
  <c r="J952" i="5" s="1"/>
  <c r="J1207" i="5"/>
  <c r="J838" i="5"/>
  <c r="J837" i="5" s="1"/>
  <c r="J836" i="5" s="1"/>
  <c r="J835" i="5" s="1"/>
  <c r="J834" i="5" s="1"/>
  <c r="G26" i="1" s="1"/>
  <c r="S172" i="5"/>
  <c r="S171" i="5" s="1"/>
  <c r="S170" i="5" s="1"/>
  <c r="S420" i="5"/>
  <c r="S419" i="5" s="1"/>
  <c r="S418" i="5" s="1"/>
  <c r="S417" i="5" s="1"/>
  <c r="S1124" i="5"/>
  <c r="S1123" i="5" s="1"/>
  <c r="S1122" i="5" s="1"/>
  <c r="S1117" i="5" s="1"/>
  <c r="S1116" i="5" s="1"/>
  <c r="J600" i="5"/>
  <c r="J599" i="5" s="1"/>
  <c r="S25" i="5"/>
  <c r="S838" i="5"/>
  <c r="S837" i="5" s="1"/>
  <c r="S836" i="5" s="1"/>
  <c r="J252" i="5"/>
  <c r="K253" i="5"/>
  <c r="M253" i="5" s="1"/>
  <c r="O253" i="5" s="1"/>
  <c r="J382" i="5"/>
  <c r="J847" i="5"/>
  <c r="J846" i="5" s="1"/>
  <c r="J968" i="5"/>
  <c r="J967" i="5" s="1"/>
  <c r="J1165" i="5"/>
  <c r="J1220" i="5"/>
  <c r="J1219" i="5" s="1"/>
  <c r="J1218" i="5" s="1"/>
  <c r="J1217" i="5" s="1"/>
  <c r="J1216" i="5" s="1"/>
  <c r="S1183" i="5"/>
  <c r="S1182" i="5" s="1"/>
  <c r="J157" i="5"/>
  <c r="J1109" i="5"/>
  <c r="S559" i="5"/>
  <c r="S558" i="5" s="1"/>
  <c r="S557" i="5" s="1"/>
  <c r="S556" i="5" s="1"/>
  <c r="S797" i="5"/>
  <c r="S796" i="5" s="1"/>
  <c r="S847" i="5"/>
  <c r="S846" i="5" s="1"/>
  <c r="S968" i="5"/>
  <c r="S967" i="5" s="1"/>
  <c r="S1109" i="5"/>
  <c r="J137" i="5"/>
  <c r="J172" i="5"/>
  <c r="J171" i="5" s="1"/>
  <c r="J170" i="5" s="1"/>
  <c r="J585" i="5"/>
  <c r="J584" i="5" s="1"/>
  <c r="J583" i="5" s="1"/>
  <c r="S48" i="5"/>
  <c r="S161" i="5"/>
  <c r="S157" i="5" s="1"/>
  <c r="S1018" i="5"/>
  <c r="J25" i="5"/>
  <c r="J64" i="5"/>
  <c r="J112" i="5"/>
  <c r="J111" i="5" s="1"/>
  <c r="J745" i="5"/>
  <c r="J744" i="5" s="1"/>
  <c r="J743" i="5" s="1"/>
  <c r="J1024" i="5"/>
  <c r="J1023" i="5" s="1"/>
  <c r="J1046" i="5"/>
  <c r="J1045" i="5" s="1"/>
  <c r="J1044" i="5" s="1"/>
  <c r="I909" i="6" s="1"/>
  <c r="S78" i="5"/>
  <c r="S77" i="5" s="1"/>
  <c r="S127" i="5"/>
  <c r="S126" i="5" s="1"/>
  <c r="S205" i="5"/>
  <c r="S204" i="5" s="1"/>
  <c r="S203" i="5" s="1"/>
  <c r="S382" i="5"/>
  <c r="S453" i="5"/>
  <c r="S452" i="5" s="1"/>
  <c r="S451" i="5" s="1"/>
  <c r="S450" i="5" s="1"/>
  <c r="S449" i="5" s="1"/>
  <c r="P23" i="1" s="1"/>
  <c r="S492" i="5"/>
  <c r="S491" i="5" s="1"/>
  <c r="S490" i="5" s="1"/>
  <c r="S489" i="5" s="1"/>
  <c r="S488" i="5" s="1"/>
  <c r="S482" i="5" s="1"/>
  <c r="S600" i="5"/>
  <c r="S599" i="5" s="1"/>
  <c r="S807" i="5"/>
  <c r="S806" i="5" s="1"/>
  <c r="S805" i="5" s="1"/>
  <c r="S804" i="5" s="1"/>
  <c r="S803" i="5" s="1"/>
  <c r="S973" i="5"/>
  <c r="J652" i="5"/>
  <c r="J651" i="5" s="1"/>
  <c r="J807" i="5"/>
  <c r="J806" i="5" s="1"/>
  <c r="J805" i="5" s="1"/>
  <c r="J804" i="5" s="1"/>
  <c r="J803" i="5" s="1"/>
  <c r="J1018" i="5"/>
  <c r="J1202" i="5"/>
  <c r="S182" i="5"/>
  <c r="S181" i="5" s="1"/>
  <c r="S180" i="5" s="1"/>
  <c r="P32" i="1" s="1"/>
  <c r="S376" i="5"/>
  <c r="S678" i="5"/>
  <c r="S677" i="5" s="1"/>
  <c r="S789" i="5"/>
  <c r="J420" i="5"/>
  <c r="J419" i="5" s="1"/>
  <c r="J418" i="5" s="1"/>
  <c r="J417" i="5" s="1"/>
  <c r="J815" i="5"/>
  <c r="J814" i="5" s="1"/>
  <c r="G58" i="1" s="1"/>
  <c r="S251" i="5"/>
  <c r="T252" i="5"/>
  <c r="V252" i="5" s="1"/>
  <c r="R631" i="6"/>
  <c r="I631" i="6"/>
  <c r="R519" i="6"/>
  <c r="R518" i="6" s="1"/>
  <c r="R517" i="6" s="1"/>
  <c r="R516" i="6" s="1"/>
  <c r="R515" i="6" s="1"/>
  <c r="R101" i="6"/>
  <c r="R100" i="6" s="1"/>
  <c r="R99" i="6" s="1"/>
  <c r="R98" i="6" s="1"/>
  <c r="R563" i="6"/>
  <c r="R562" i="6" s="1"/>
  <c r="R561" i="6" s="1"/>
  <c r="I815" i="6"/>
  <c r="I812" i="6" s="1"/>
  <c r="I811" i="6" s="1"/>
  <c r="I810" i="6" s="1"/>
  <c r="I1097" i="6"/>
  <c r="R618" i="6"/>
  <c r="R617" i="6" s="1"/>
  <c r="R616" i="6" s="1"/>
  <c r="R615" i="6" s="1"/>
  <c r="R195" i="6"/>
  <c r="R194" i="6" s="1"/>
  <c r="R193" i="6" s="1"/>
  <c r="R192" i="6" s="1"/>
  <c r="R1230" i="6"/>
  <c r="R1322" i="6"/>
  <c r="R1321" i="6" s="1"/>
  <c r="R1320" i="6" s="1"/>
  <c r="R1314" i="6" s="1"/>
  <c r="R345" i="6"/>
  <c r="R344" i="6" s="1"/>
  <c r="R343" i="6" s="1"/>
  <c r="R342" i="6" s="1"/>
  <c r="R1294" i="6"/>
  <c r="R1293" i="6" s="1"/>
  <c r="J85" i="5"/>
  <c r="J290" i="5"/>
  <c r="J393" i="5"/>
  <c r="J392" i="5" s="1"/>
  <c r="J996" i="5"/>
  <c r="J995" i="5" s="1"/>
  <c r="G61" i="1" s="1"/>
  <c r="J575" i="5"/>
  <c r="G54" i="1"/>
  <c r="G53" i="1" s="1"/>
  <c r="J635" i="5"/>
  <c r="J530" i="5"/>
  <c r="J529" i="5" s="1"/>
  <c r="J1140" i="5"/>
  <c r="J1139" i="5" s="1"/>
  <c r="J1138" i="5" s="1"/>
  <c r="J569" i="5"/>
  <c r="J55" i="5"/>
  <c r="J78" i="5"/>
  <c r="J77" i="5" s="1"/>
  <c r="J97" i="5"/>
  <c r="J96" i="5" s="1"/>
  <c r="J301" i="5"/>
  <c r="J30" i="5"/>
  <c r="J182" i="5"/>
  <c r="J181" i="5" s="1"/>
  <c r="J180" i="5" s="1"/>
  <c r="G32" i="1" s="1"/>
  <c r="J266" i="5"/>
  <c r="J260" i="5" s="1"/>
  <c r="J259" i="5" s="1"/>
  <c r="J258" i="5" s="1"/>
  <c r="J376" i="5"/>
  <c r="J355" i="5" s="1"/>
  <c r="J559" i="5"/>
  <c r="J558" i="5" s="1"/>
  <c r="J557" i="5" s="1"/>
  <c r="J556" i="5" s="1"/>
  <c r="G40" i="1" s="1"/>
  <c r="J797" i="5"/>
  <c r="J796" i="5" s="1"/>
  <c r="J1124" i="5"/>
  <c r="J1123" i="5" s="1"/>
  <c r="J1122" i="5" s="1"/>
  <c r="J1117" i="5" s="1"/>
  <c r="J1116" i="5" s="1"/>
  <c r="J876" i="5"/>
  <c r="G67" i="1"/>
  <c r="G66" i="1" s="1"/>
  <c r="J523" i="5"/>
  <c r="J668" i="5"/>
  <c r="J678" i="5"/>
  <c r="J677" i="5" s="1"/>
  <c r="J700" i="5"/>
  <c r="J730" i="5"/>
  <c r="J729" i="5" s="1"/>
  <c r="J1097" i="5"/>
  <c r="J239" i="5"/>
  <c r="J453" i="5"/>
  <c r="J452" i="5" s="1"/>
  <c r="J451" i="5" s="1"/>
  <c r="J450" i="5" s="1"/>
  <c r="J449" i="5" s="1"/>
  <c r="G23" i="1" s="1"/>
  <c r="J551" i="5"/>
  <c r="J550" i="5" s="1"/>
  <c r="J549" i="5" s="1"/>
  <c r="J543" i="5" s="1"/>
  <c r="J789" i="5"/>
  <c r="J781" i="5" s="1"/>
  <c r="J780" i="5" s="1"/>
  <c r="G49" i="1" s="1"/>
  <c r="J1183" i="5"/>
  <c r="J1182" i="5" s="1"/>
  <c r="J1181" i="5" s="1"/>
  <c r="J1162" i="5"/>
  <c r="I922" i="6" s="1"/>
  <c r="I921" i="6" s="1"/>
  <c r="I923" i="6"/>
  <c r="J104" i="5"/>
  <c r="J48" i="5"/>
  <c r="J47" i="5" s="1"/>
  <c r="J46" i="5" s="1"/>
  <c r="J329" i="5"/>
  <c r="J325" i="5" s="1"/>
  <c r="J430" i="5"/>
  <c r="J429" i="5" s="1"/>
  <c r="J428" i="5" s="1"/>
  <c r="J973" i="5"/>
  <c r="J1038" i="5"/>
  <c r="J1032" i="5" s="1"/>
  <c r="J1031" i="5" s="1"/>
  <c r="J1030" i="5" s="1"/>
  <c r="S301" i="5"/>
  <c r="S876" i="5"/>
  <c r="P67" i="1"/>
  <c r="P66" i="1" s="1"/>
  <c r="S212" i="5"/>
  <c r="S730" i="5"/>
  <c r="S729" i="5" s="1"/>
  <c r="S337" i="5"/>
  <c r="S336" i="5" s="1"/>
  <c r="S1165" i="5"/>
  <c r="S64" i="5"/>
  <c r="S104" i="5"/>
  <c r="S393" i="5"/>
  <c r="S392" i="5" s="1"/>
  <c r="S381" i="5" s="1"/>
  <c r="S430" i="5"/>
  <c r="S429" i="5" s="1"/>
  <c r="S428" i="5" s="1"/>
  <c r="S765" i="5"/>
  <c r="S764" i="5" s="1"/>
  <c r="S815" i="5"/>
  <c r="S814" i="5" s="1"/>
  <c r="P58" i="1" s="1"/>
  <c r="S887" i="5"/>
  <c r="S886" i="5" s="1"/>
  <c r="S885" i="5" s="1"/>
  <c r="S884" i="5" s="1"/>
  <c r="S1032" i="5"/>
  <c r="S1140" i="5"/>
  <c r="S1139" i="5" s="1"/>
  <c r="S1138" i="5" s="1"/>
  <c r="S1152" i="5"/>
  <c r="S569" i="5"/>
  <c r="S85" i="5"/>
  <c r="S192" i="5"/>
  <c r="S188" i="5" s="1"/>
  <c r="S239" i="5"/>
  <c r="S530" i="5"/>
  <c r="S529" i="5" s="1"/>
  <c r="S523" i="5" s="1"/>
  <c r="S595" i="5"/>
  <c r="S594" i="5" s="1"/>
  <c r="S593" i="5" s="1"/>
  <c r="S592" i="5" s="1"/>
  <c r="S652" i="5"/>
  <c r="S651" i="5" s="1"/>
  <c r="S668" i="5"/>
  <c r="S897" i="5"/>
  <c r="S896" i="5" s="1"/>
  <c r="S895" i="5" s="1"/>
  <c r="S894" i="5" s="1"/>
  <c r="S953" i="5"/>
  <c r="S952" i="5" s="1"/>
  <c r="S1050" i="5"/>
  <c r="P33" i="1" s="1"/>
  <c r="S30" i="5"/>
  <c r="S24" i="5" s="1"/>
  <c r="S23" i="5" s="1"/>
  <c r="S22" i="5" s="1"/>
  <c r="S21" i="5" s="1"/>
  <c r="P24" i="1" s="1"/>
  <c r="S261" i="5"/>
  <c r="S260" i="5" s="1"/>
  <c r="S259" i="5" s="1"/>
  <c r="S258" i="5" s="1"/>
  <c r="S257" i="5" s="1"/>
  <c r="S635" i="5"/>
  <c r="S745" i="5"/>
  <c r="S744" i="5" s="1"/>
  <c r="S743" i="5" s="1"/>
  <c r="S942" i="5"/>
  <c r="S1046" i="5"/>
  <c r="S1045" i="5" s="1"/>
  <c r="S1078" i="5"/>
  <c r="S575" i="5"/>
  <c r="P54" i="1"/>
  <c r="P53" i="1" s="1"/>
  <c r="S97" i="5"/>
  <c r="S96" i="5" s="1"/>
  <c r="S112" i="5"/>
  <c r="S111" i="5" s="1"/>
  <c r="S137" i="5"/>
  <c r="S147" i="5"/>
  <c r="S266" i="5"/>
  <c r="S290" i="5"/>
  <c r="S329" i="5"/>
  <c r="S325" i="5" s="1"/>
  <c r="S711" i="5"/>
  <c r="S1024" i="5"/>
  <c r="S1023" i="5" s="1"/>
  <c r="S1162" i="5"/>
  <c r="R922" i="6" s="1"/>
  <c r="R921" i="6" s="1"/>
  <c r="I37" i="6"/>
  <c r="I36" i="6" s="1"/>
  <c r="I35" i="6" s="1"/>
  <c r="I34" i="6" s="1"/>
  <c r="R114" i="6"/>
  <c r="R113" i="6" s="1"/>
  <c r="I605" i="6"/>
  <c r="I604" i="6" s="1"/>
  <c r="I603" i="6" s="1"/>
  <c r="I826" i="6"/>
  <c r="I825" i="6" s="1"/>
  <c r="I824" i="6" s="1"/>
  <c r="I823" i="6" s="1"/>
  <c r="I1322" i="6"/>
  <c r="I1321" i="6" s="1"/>
  <c r="I1320" i="6" s="1"/>
  <c r="I1314" i="6" s="1"/>
  <c r="I240" i="6"/>
  <c r="I239" i="6" s="1"/>
  <c r="I238" i="6" s="1"/>
  <c r="I429" i="6"/>
  <c r="I428" i="6" s="1"/>
  <c r="I427" i="6" s="1"/>
  <c r="I648" i="6"/>
  <c r="I647" i="6" s="1"/>
  <c r="I630" i="6" s="1"/>
  <c r="I1294" i="6"/>
  <c r="I1293" i="6" s="1"/>
  <c r="I68" i="6"/>
  <c r="I67" i="6" s="1"/>
  <c r="I135" i="6"/>
  <c r="I134" i="6" s="1"/>
  <c r="I133" i="6" s="1"/>
  <c r="I132" i="6" s="1"/>
  <c r="I131" i="6" s="1"/>
  <c r="I358" i="6"/>
  <c r="I357" i="6" s="1"/>
  <c r="I371" i="6"/>
  <c r="I370" i="6" s="1"/>
  <c r="I369" i="6" s="1"/>
  <c r="I368" i="6" s="1"/>
  <c r="I493" i="6"/>
  <c r="I492" i="6" s="1"/>
  <c r="I491" i="6" s="1"/>
  <c r="I849" i="6"/>
  <c r="I1050" i="6"/>
  <c r="I1049" i="6" s="1"/>
  <c r="I1048" i="6" s="1"/>
  <c r="I1042" i="6" s="1"/>
  <c r="R118" i="6"/>
  <c r="R117" i="6" s="1"/>
  <c r="R135" i="6"/>
  <c r="R134" i="6" s="1"/>
  <c r="R133" i="6" s="1"/>
  <c r="R132" i="6" s="1"/>
  <c r="R131" i="6" s="1"/>
  <c r="R436" i="6"/>
  <c r="R435" i="6" s="1"/>
  <c r="R434" i="6" s="1"/>
  <c r="R692" i="6"/>
  <c r="R691" i="6" s="1"/>
  <c r="R690" i="6" s="1"/>
  <c r="R689" i="6" s="1"/>
  <c r="R683" i="6" s="1"/>
  <c r="I345" i="6"/>
  <c r="I344" i="6" s="1"/>
  <c r="I343" i="6" s="1"/>
  <c r="I342" i="6" s="1"/>
  <c r="I404" i="6"/>
  <c r="I403" i="6" s="1"/>
  <c r="I402" i="6" s="1"/>
  <c r="I1106" i="6"/>
  <c r="R1050" i="6"/>
  <c r="R1049" i="6" s="1"/>
  <c r="R1048" i="6" s="1"/>
  <c r="R1042" i="6" s="1"/>
  <c r="I118" i="6"/>
  <c r="I117" i="6" s="1"/>
  <c r="I986" i="6"/>
  <c r="I985" i="6" s="1"/>
  <c r="I984" i="6" s="1"/>
  <c r="I979" i="6" s="1"/>
  <c r="R62" i="6"/>
  <c r="R61" i="6" s="1"/>
  <c r="R60" i="6" s="1"/>
  <c r="R59" i="6" s="1"/>
  <c r="R58" i="6" s="1"/>
  <c r="R72" i="6"/>
  <c r="R71" i="6" s="1"/>
  <c r="R986" i="6"/>
  <c r="R985" i="6" s="1"/>
  <c r="R984" i="6" s="1"/>
  <c r="R979" i="6" s="1"/>
  <c r="I958" i="6"/>
  <c r="I957" i="6" s="1"/>
  <c r="I956" i="6" s="1"/>
  <c r="I1246" i="6"/>
  <c r="I1245" i="6" s="1"/>
  <c r="I1244" i="6" s="1"/>
  <c r="R240" i="6"/>
  <c r="R239" i="6" s="1"/>
  <c r="R238" i="6" s="1"/>
  <c r="I62" i="6"/>
  <c r="I61" i="6" s="1"/>
  <c r="I60" i="6" s="1"/>
  <c r="I59" i="6" s="1"/>
  <c r="I58" i="6" s="1"/>
  <c r="I72" i="6"/>
  <c r="I71" i="6" s="1"/>
  <c r="I92" i="6"/>
  <c r="I91" i="6" s="1"/>
  <c r="I90" i="6" s="1"/>
  <c r="I89" i="6" s="1"/>
  <c r="I128" i="6"/>
  <c r="I127" i="6" s="1"/>
  <c r="I126" i="6" s="1"/>
  <c r="I125" i="6" s="1"/>
  <c r="I195" i="6"/>
  <c r="I194" i="6" s="1"/>
  <c r="I193" i="6" s="1"/>
  <c r="I192" i="6" s="1"/>
  <c r="I215" i="6"/>
  <c r="I214" i="6" s="1"/>
  <c r="I213" i="6" s="1"/>
  <c r="I212" i="6" s="1"/>
  <c r="I354" i="6"/>
  <c r="I353" i="6" s="1"/>
  <c r="I363" i="6"/>
  <c r="I362" i="6" s="1"/>
  <c r="I361" i="6" s="1"/>
  <c r="I377" i="6"/>
  <c r="I376" i="6" s="1"/>
  <c r="I375" i="6" s="1"/>
  <c r="I374" i="6" s="1"/>
  <c r="I1230" i="6"/>
  <c r="R247" i="6"/>
  <c r="R287" i="6"/>
  <c r="R286" i="6" s="1"/>
  <c r="R285" i="6" s="1"/>
  <c r="R284" i="6" s="1"/>
  <c r="R283" i="6" s="1"/>
  <c r="R358" i="6"/>
  <c r="R357" i="6" s="1"/>
  <c r="R648" i="6"/>
  <c r="R647" i="6" s="1"/>
  <c r="R815" i="6"/>
  <c r="R812" i="6" s="1"/>
  <c r="R811" i="6" s="1"/>
  <c r="R810" i="6" s="1"/>
  <c r="R826" i="6"/>
  <c r="R825" i="6" s="1"/>
  <c r="R824" i="6" s="1"/>
  <c r="R823" i="6" s="1"/>
  <c r="I709" i="6"/>
  <c r="I708" i="6" s="1"/>
  <c r="I707" i="6" s="1"/>
  <c r="R1246" i="6"/>
  <c r="R1245" i="6" s="1"/>
  <c r="R1244" i="6" s="1"/>
  <c r="I114" i="6"/>
  <c r="I113" i="6" s="1"/>
  <c r="I287" i="6"/>
  <c r="I286" i="6" s="1"/>
  <c r="I285" i="6" s="1"/>
  <c r="I284" i="6" s="1"/>
  <c r="I283" i="6" s="1"/>
  <c r="I528" i="6"/>
  <c r="I618" i="6"/>
  <c r="I617" i="6" s="1"/>
  <c r="I616" i="6" s="1"/>
  <c r="I615" i="6" s="1"/>
  <c r="I734" i="6"/>
  <c r="I1128" i="6"/>
  <c r="I1127" i="6" s="1"/>
  <c r="I1121" i="6" s="1"/>
  <c r="R411" i="6"/>
  <c r="R410" i="6" s="1"/>
  <c r="R701" i="6"/>
  <c r="R700" i="6" s="1"/>
  <c r="R699" i="6" s="1"/>
  <c r="R698" i="6" s="1"/>
  <c r="I1009" i="6"/>
  <c r="I1008" i="6" s="1"/>
  <c r="I1184" i="6"/>
  <c r="I1183" i="6" s="1"/>
  <c r="I1178" i="6" s="1"/>
  <c r="I1172" i="6" s="1"/>
  <c r="I1171" i="6" s="1"/>
  <c r="I1016" i="6"/>
  <c r="I42" i="6"/>
  <c r="I41" i="6" s="1"/>
  <c r="I40" i="6" s="1"/>
  <c r="I168" i="6"/>
  <c r="I167" i="6" s="1"/>
  <c r="I205" i="6"/>
  <c r="I204" i="6" s="1"/>
  <c r="I247" i="6"/>
  <c r="I453" i="6"/>
  <c r="I447" i="6" s="1"/>
  <c r="I563" i="6"/>
  <c r="I562" i="6" s="1"/>
  <c r="I561" i="6" s="1"/>
  <c r="I570" i="6"/>
  <c r="I569" i="6" s="1"/>
  <c r="I568" i="6" s="1"/>
  <c r="I701" i="6"/>
  <c r="I700" i="6" s="1"/>
  <c r="I699" i="6" s="1"/>
  <c r="I698" i="6" s="1"/>
  <c r="I842" i="6"/>
  <c r="I944" i="6"/>
  <c r="I943" i="6" s="1"/>
  <c r="I942" i="6" s="1"/>
  <c r="I1159" i="6"/>
  <c r="I1158" i="6" s="1"/>
  <c r="I1153" i="6" s="1"/>
  <c r="I1142" i="6" s="1"/>
  <c r="R1128" i="6"/>
  <c r="R1127" i="6" s="1"/>
  <c r="R1121" i="6" s="1"/>
  <c r="I28" i="6"/>
  <c r="I27" i="6" s="1"/>
  <c r="I26" i="6" s="1"/>
  <c r="I25" i="6" s="1"/>
  <c r="I107" i="6"/>
  <c r="I106" i="6" s="1"/>
  <c r="I105" i="6" s="1"/>
  <c r="I104" i="6" s="1"/>
  <c r="I519" i="6"/>
  <c r="I518" i="6" s="1"/>
  <c r="I517" i="6" s="1"/>
  <c r="I516" i="6" s="1"/>
  <c r="I515" i="6" s="1"/>
  <c r="I1085" i="6"/>
  <c r="I1084" i="6" s="1"/>
  <c r="I1083" i="6" s="1"/>
  <c r="I1077" i="6" s="1"/>
  <c r="I233" i="6"/>
  <c r="I232" i="6" s="1"/>
  <c r="I231" i="6" s="1"/>
  <c r="I230" i="6" s="1"/>
  <c r="I101" i="6"/>
  <c r="I100" i="6" s="1"/>
  <c r="I99" i="6" s="1"/>
  <c r="I98" i="6" s="1"/>
  <c r="I1030" i="6"/>
  <c r="R1184" i="6"/>
  <c r="R1183" i="6" s="1"/>
  <c r="R1178" i="6" s="1"/>
  <c r="R1172" i="6" s="1"/>
  <c r="R1171" i="6" s="1"/>
  <c r="R92" i="6"/>
  <c r="R91" i="6" s="1"/>
  <c r="R90" i="6" s="1"/>
  <c r="R89" i="6" s="1"/>
  <c r="R233" i="6"/>
  <c r="R232" i="6" s="1"/>
  <c r="R231" i="6" s="1"/>
  <c r="R230" i="6" s="1"/>
  <c r="R371" i="6"/>
  <c r="R370" i="6" s="1"/>
  <c r="R369" i="6" s="1"/>
  <c r="R368" i="6" s="1"/>
  <c r="R944" i="6"/>
  <c r="R943" i="6" s="1"/>
  <c r="R942" i="6" s="1"/>
  <c r="R958" i="6"/>
  <c r="R957" i="6" s="1"/>
  <c r="R956" i="6" s="1"/>
  <c r="R1009" i="6"/>
  <c r="R1008" i="6" s="1"/>
  <c r="R1106" i="6"/>
  <c r="R508" i="6"/>
  <c r="R504" i="6" s="1"/>
  <c r="R503" i="6" s="1"/>
  <c r="R734" i="6"/>
  <c r="R1016" i="6"/>
  <c r="R28" i="6"/>
  <c r="R27" i="6" s="1"/>
  <c r="R26" i="6" s="1"/>
  <c r="R25" i="6" s="1"/>
  <c r="R107" i="6"/>
  <c r="R106" i="6" s="1"/>
  <c r="R105" i="6" s="1"/>
  <c r="R104" i="6" s="1"/>
  <c r="R205" i="6"/>
  <c r="R204" i="6" s="1"/>
  <c r="R215" i="6"/>
  <c r="R214" i="6" s="1"/>
  <c r="R213" i="6" s="1"/>
  <c r="R212" i="6" s="1"/>
  <c r="R354" i="6"/>
  <c r="R353" i="6" s="1"/>
  <c r="R37" i="6"/>
  <c r="R36" i="6" s="1"/>
  <c r="R35" i="6" s="1"/>
  <c r="R34" i="6" s="1"/>
  <c r="R68" i="6"/>
  <c r="R67" i="6" s="1"/>
  <c r="R128" i="6"/>
  <c r="R127" i="6" s="1"/>
  <c r="R126" i="6" s="1"/>
  <c r="R125" i="6" s="1"/>
  <c r="R168" i="6"/>
  <c r="R167" i="6" s="1"/>
  <c r="R311" i="6"/>
  <c r="R305" i="6" s="1"/>
  <c r="R528" i="6"/>
  <c r="R570" i="6"/>
  <c r="R569" i="6" s="1"/>
  <c r="R568" i="6" s="1"/>
  <c r="R709" i="6"/>
  <c r="R708" i="6" s="1"/>
  <c r="R707" i="6" s="1"/>
  <c r="R766" i="6"/>
  <c r="R896" i="6"/>
  <c r="R52" i="6"/>
  <c r="R51" i="6" s="1"/>
  <c r="R50" i="6" s="1"/>
  <c r="R49" i="6" s="1"/>
  <c r="R363" i="6"/>
  <c r="R362" i="6" s="1"/>
  <c r="R361" i="6" s="1"/>
  <c r="R377" i="6"/>
  <c r="R376" i="6" s="1"/>
  <c r="R375" i="6" s="1"/>
  <c r="R374" i="6" s="1"/>
  <c r="R391" i="6"/>
  <c r="R390" i="6" s="1"/>
  <c r="R389" i="6" s="1"/>
  <c r="R404" i="6"/>
  <c r="R403" i="6" s="1"/>
  <c r="R402" i="6" s="1"/>
  <c r="R429" i="6"/>
  <c r="R428" i="6" s="1"/>
  <c r="R427" i="6" s="1"/>
  <c r="R453" i="6"/>
  <c r="R447" i="6" s="1"/>
  <c r="R493" i="6"/>
  <c r="R492" i="6" s="1"/>
  <c r="R491" i="6" s="1"/>
  <c r="R849" i="6"/>
  <c r="R999" i="6"/>
  <c r="R1085" i="6"/>
  <c r="R1084" i="6" s="1"/>
  <c r="R1083" i="6" s="1"/>
  <c r="R1077" i="6" s="1"/>
  <c r="R1097" i="6"/>
  <c r="R671" i="6"/>
  <c r="R670" i="6"/>
  <c r="R793" i="6"/>
  <c r="R788" i="6" s="1"/>
  <c r="R1065" i="6"/>
  <c r="R1059" i="6" s="1"/>
  <c r="R1159" i="6"/>
  <c r="R1158" i="6" s="1"/>
  <c r="R1153" i="6" s="1"/>
  <c r="R1142" i="6" s="1"/>
  <c r="R160" i="6"/>
  <c r="R159" i="6" s="1"/>
  <c r="R158" i="6" s="1"/>
  <c r="R157" i="6" s="1"/>
  <c r="R605" i="6"/>
  <c r="R604" i="6" s="1"/>
  <c r="R603" i="6" s="1"/>
  <c r="R717" i="6"/>
  <c r="R716" i="6" s="1"/>
  <c r="R715" i="6" s="1"/>
  <c r="R714" i="6" s="1"/>
  <c r="R842" i="6"/>
  <c r="R969" i="6"/>
  <c r="R1030" i="6"/>
  <c r="R1225" i="6"/>
  <c r="R1270" i="6"/>
  <c r="R1269" i="6" s="1"/>
  <c r="R1268" i="6" s="1"/>
  <c r="R1267" i="6" s="1"/>
  <c r="R1266" i="6" s="1"/>
  <c r="R1284" i="6"/>
  <c r="R1283" i="6" s="1"/>
  <c r="R1282" i="6" s="1"/>
  <c r="R1281" i="6" s="1"/>
  <c r="R42" i="6"/>
  <c r="R41" i="6" s="1"/>
  <c r="R40" i="6" s="1"/>
  <c r="R325" i="6"/>
  <c r="R474" i="6"/>
  <c r="R537" i="6"/>
  <c r="I160" i="6"/>
  <c r="I159" i="6" s="1"/>
  <c r="I158" i="6" s="1"/>
  <c r="I157" i="6" s="1"/>
  <c r="I325" i="6"/>
  <c r="I391" i="6"/>
  <c r="I390" i="6" s="1"/>
  <c r="I389" i="6" s="1"/>
  <c r="I474" i="6"/>
  <c r="I508" i="6"/>
  <c r="I504" i="6" s="1"/>
  <c r="I503" i="6" s="1"/>
  <c r="I537" i="6"/>
  <c r="I692" i="6"/>
  <c r="I691" i="6" s="1"/>
  <c r="I690" i="6" s="1"/>
  <c r="I689" i="6" s="1"/>
  <c r="I683" i="6" s="1"/>
  <c r="I717" i="6"/>
  <c r="I716" i="6" s="1"/>
  <c r="I715" i="6" s="1"/>
  <c r="I714" i="6" s="1"/>
  <c r="I766" i="6"/>
  <c r="I793" i="6"/>
  <c r="I788" i="6" s="1"/>
  <c r="I969" i="6"/>
  <c r="I671" i="6"/>
  <c r="I670" i="6"/>
  <c r="I52" i="6"/>
  <c r="I51" i="6" s="1"/>
  <c r="I50" i="6" s="1"/>
  <c r="I49" i="6" s="1"/>
  <c r="I311" i="6"/>
  <c r="I305" i="6" s="1"/>
  <c r="I411" i="6"/>
  <c r="I410" i="6" s="1"/>
  <c r="I896" i="6"/>
  <c r="I999" i="6"/>
  <c r="I1065" i="6"/>
  <c r="I1059" i="6" s="1"/>
  <c r="I1225" i="6"/>
  <c r="I1270" i="6"/>
  <c r="I1269" i="6" s="1"/>
  <c r="I1268" i="6" s="1"/>
  <c r="I1267" i="6" s="1"/>
  <c r="I1266" i="6" s="1"/>
  <c r="I1284" i="6"/>
  <c r="I1283" i="6" s="1"/>
  <c r="I1282" i="6" s="1"/>
  <c r="I1281" i="6" s="1"/>
  <c r="I436" i="6"/>
  <c r="I435" i="6" s="1"/>
  <c r="I434" i="6" s="1"/>
  <c r="S226" i="5"/>
  <c r="S222" i="5" s="1"/>
  <c r="S221" i="5" s="1"/>
  <c r="S585" i="5"/>
  <c r="S584" i="5" s="1"/>
  <c r="S583" i="5" s="1"/>
  <c r="S802" i="5"/>
  <c r="S1061" i="5"/>
  <c r="S1097" i="5"/>
  <c r="S1096" i="5" s="1"/>
  <c r="S1181" i="5"/>
  <c r="S355" i="5"/>
  <c r="S609" i="5"/>
  <c r="S700" i="5"/>
  <c r="S866" i="5"/>
  <c r="S865" i="5" s="1"/>
  <c r="S864" i="5" s="1"/>
  <c r="S915" i="5"/>
  <c r="S914" i="5" s="1"/>
  <c r="S913" i="5" s="1"/>
  <c r="S996" i="5"/>
  <c r="S995" i="5" s="1"/>
  <c r="S40" i="5"/>
  <c r="S39" i="5" s="1"/>
  <c r="S38" i="5"/>
  <c r="P25" i="1" s="1"/>
  <c r="S981" i="5"/>
  <c r="S1086" i="5"/>
  <c r="S853" i="5"/>
  <c r="J226" i="5"/>
  <c r="J222" i="5" s="1"/>
  <c r="J897" i="5"/>
  <c r="J896" i="5" s="1"/>
  <c r="J895" i="5" s="1"/>
  <c r="J894" i="5" s="1"/>
  <c r="J915" i="5"/>
  <c r="J1215" i="5"/>
  <c r="J127" i="5"/>
  <c r="J126" i="5" s="1"/>
  <c r="J147" i="5"/>
  <c r="J212" i="5"/>
  <c r="J381" i="5"/>
  <c r="J595" i="5"/>
  <c r="J594" i="5" s="1"/>
  <c r="J593" i="5" s="1"/>
  <c r="J592" i="5" s="1"/>
  <c r="J887" i="5"/>
  <c r="J886" i="5" s="1"/>
  <c r="J885" i="5" s="1"/>
  <c r="J884" i="5" s="1"/>
  <c r="J1050" i="5"/>
  <c r="G33" i="1" s="1"/>
  <c r="J1078" i="5"/>
  <c r="J852" i="5"/>
  <c r="J853" i="5"/>
  <c r="J40" i="5"/>
  <c r="J39" i="5" s="1"/>
  <c r="J38" i="5"/>
  <c r="G25" i="1" s="1"/>
  <c r="J609" i="5"/>
  <c r="J765" i="5"/>
  <c r="J764" i="5" s="1"/>
  <c r="J192" i="5"/>
  <c r="J188" i="5" s="1"/>
  <c r="J205" i="5"/>
  <c r="J204" i="5" s="1"/>
  <c r="J203" i="5" s="1"/>
  <c r="J337" i="5"/>
  <c r="J336" i="5" s="1"/>
  <c r="J866" i="5"/>
  <c r="J865" i="5" s="1"/>
  <c r="J864" i="5" s="1"/>
  <c r="J942" i="5"/>
  <c r="J981" i="5"/>
  <c r="J1061" i="5"/>
  <c r="J1152" i="5"/>
  <c r="P1332" i="6"/>
  <c r="N69" i="1" s="1"/>
  <c r="P1330" i="6"/>
  <c r="P1329" i="6" s="1"/>
  <c r="P1328" i="6" s="1"/>
  <c r="P1327" i="6" s="1"/>
  <c r="P1326" i="6"/>
  <c r="P1325" i="6" s="1"/>
  <c r="P1324" i="6"/>
  <c r="P1323" i="6" s="1"/>
  <c r="P1319" i="6"/>
  <c r="P1318" i="6" s="1"/>
  <c r="P1317" i="6" s="1"/>
  <c r="P1316" i="6" s="1"/>
  <c r="P1315" i="6" s="1"/>
  <c r="P1313" i="6"/>
  <c r="P1312" i="6" s="1"/>
  <c r="P1311" i="6" s="1"/>
  <c r="P1310" i="6" s="1"/>
  <c r="P1309" i="6" s="1"/>
  <c r="P1308" i="6" s="1"/>
  <c r="P1307" i="6"/>
  <c r="P1306" i="6" s="1"/>
  <c r="P1305" i="6" s="1"/>
  <c r="P1304" i="6" s="1"/>
  <c r="P1303" i="6" s="1"/>
  <c r="P1302" i="6"/>
  <c r="P1301" i="6" s="1"/>
  <c r="P1300" i="6" s="1"/>
  <c r="P1299" i="6" s="1"/>
  <c r="P1298" i="6"/>
  <c r="P1297" i="6" s="1"/>
  <c r="P1296" i="6" s="1"/>
  <c r="P1295" i="6" s="1"/>
  <c r="P1292" i="6"/>
  <c r="P1291" i="6" s="1"/>
  <c r="P1290" i="6" s="1"/>
  <c r="P1289" i="6" s="1"/>
  <c r="P1288" i="6"/>
  <c r="P1287" i="6" s="1"/>
  <c r="P1286" i="6"/>
  <c r="P1285" i="6" s="1"/>
  <c r="P1280" i="6"/>
  <c r="P1279" i="6" s="1"/>
  <c r="P1278" i="6" s="1"/>
  <c r="P1277" i="6" s="1"/>
  <c r="P1276" i="6"/>
  <c r="P1275" i="6" s="1"/>
  <c r="P1274" i="6"/>
  <c r="P1273" i="6" s="1"/>
  <c r="P1272" i="6"/>
  <c r="P1271" i="6" s="1"/>
  <c r="P1260" i="6"/>
  <c r="P1259" i="6" s="1"/>
  <c r="P1258" i="6" s="1"/>
  <c r="P1257" i="6" s="1"/>
  <c r="P1256" i="6" s="1"/>
  <c r="P1255" i="6"/>
  <c r="P1254" i="6" s="1"/>
  <c r="P1253" i="6" s="1"/>
  <c r="P1252" i="6" s="1"/>
  <c r="P1251" i="6" s="1"/>
  <c r="P1250" i="6"/>
  <c r="P1249" i="6" s="1"/>
  <c r="P1248" i="6"/>
  <c r="P1247" i="6" s="1"/>
  <c r="P1243" i="6"/>
  <c r="P1242" i="6" s="1"/>
  <c r="P1241" i="6" s="1"/>
  <c r="P1240" i="6" s="1"/>
  <c r="P1239" i="6" s="1"/>
  <c r="P1238" i="6"/>
  <c r="P1237" i="6" s="1"/>
  <c r="P1236" i="6" s="1"/>
  <c r="P1235" i="6" s="1"/>
  <c r="P1234" i="6"/>
  <c r="P1233" i="6" s="1"/>
  <c r="P1232" i="6"/>
  <c r="P1231" i="6" s="1"/>
  <c r="P1229" i="6"/>
  <c r="P1228" i="6" s="1"/>
  <c r="P1227" i="6"/>
  <c r="P1226" i="6" s="1"/>
  <c r="P1221" i="6"/>
  <c r="P1220" i="6" s="1"/>
  <c r="P1219" i="6" s="1"/>
  <c r="P1218" i="6" s="1"/>
  <c r="P1217" i="6" s="1"/>
  <c r="P1216" i="6" s="1"/>
  <c r="P1213" i="6"/>
  <c r="P1212" i="6" s="1"/>
  <c r="P1211" i="6" s="1"/>
  <c r="P1210" i="6" s="1"/>
  <c r="P1209" i="6" s="1"/>
  <c r="P1208" i="6" s="1"/>
  <c r="P1207" i="6"/>
  <c r="P1206" i="6" s="1"/>
  <c r="P1205" i="6" s="1"/>
  <c r="P1204" i="6" s="1"/>
  <c r="P1203" i="6" s="1"/>
  <c r="P1202" i="6"/>
  <c r="P1201" i="6" s="1"/>
  <c r="P1200" i="6" s="1"/>
  <c r="P1199" i="6" s="1"/>
  <c r="P1198" i="6"/>
  <c r="P1197" i="6" s="1"/>
  <c r="P1196" i="6" s="1"/>
  <c r="P1195" i="6" s="1"/>
  <c r="P1194" i="6"/>
  <c r="P1193" i="6" s="1"/>
  <c r="P1192" i="6" s="1"/>
  <c r="P1191" i="6" s="1"/>
  <c r="P1190" i="6"/>
  <c r="P1189" i="6" s="1"/>
  <c r="P1188" i="6"/>
  <c r="P1187" i="6" s="1"/>
  <c r="P1186" i="6"/>
  <c r="P1185" i="6" s="1"/>
  <c r="P1182" i="6"/>
  <c r="P1181" i="6" s="1"/>
  <c r="P1180" i="6" s="1"/>
  <c r="P1179" i="6" s="1"/>
  <c r="P1177" i="6"/>
  <c r="P1176" i="6" s="1"/>
  <c r="P1175" i="6" s="1"/>
  <c r="P1174" i="6" s="1"/>
  <c r="P1173" i="6" s="1"/>
  <c r="P1170" i="6"/>
  <c r="P1169" i="6" s="1"/>
  <c r="P1168" i="6" s="1"/>
  <c r="P1167" i="6" s="1"/>
  <c r="P1166" i="6" s="1"/>
  <c r="P1165" i="6"/>
  <c r="P1164" i="6" s="1"/>
  <c r="P1163" i="6"/>
  <c r="P1162" i="6" s="1"/>
  <c r="P1161" i="6"/>
  <c r="P1160" i="6" s="1"/>
  <c r="P1157" i="6"/>
  <c r="P1156" i="6" s="1"/>
  <c r="P1155" i="6" s="1"/>
  <c r="P1154" i="6" s="1"/>
  <c r="P1152" i="6"/>
  <c r="P1151" i="6" s="1"/>
  <c r="P1150" i="6" s="1"/>
  <c r="P1149" i="6" s="1"/>
  <c r="P1148" i="6" s="1"/>
  <c r="P1147" i="6"/>
  <c r="P1146" i="6" s="1"/>
  <c r="P1145" i="6" s="1"/>
  <c r="P1144" i="6" s="1"/>
  <c r="P1143" i="6" s="1"/>
  <c r="P1141" i="6"/>
  <c r="P1140" i="6" s="1"/>
  <c r="P1139" i="6" s="1"/>
  <c r="P1138" i="6" s="1"/>
  <c r="P1137" i="6" s="1"/>
  <c r="P1136" i="6"/>
  <c r="P1135" i="6" s="1"/>
  <c r="P1134" i="6" s="1"/>
  <c r="P1133" i="6" s="1"/>
  <c r="P1132" i="6"/>
  <c r="P1131" i="6" s="1"/>
  <c r="P1130" i="6" s="1"/>
  <c r="P1129" i="6" s="1"/>
  <c r="P1126" i="6"/>
  <c r="P1125" i="6" s="1"/>
  <c r="P1124" i="6" s="1"/>
  <c r="P1123" i="6" s="1"/>
  <c r="P1122" i="6" s="1"/>
  <c r="P1120" i="6"/>
  <c r="P1119" i="6" s="1"/>
  <c r="P1118" i="6" s="1"/>
  <c r="P1117" i="6" s="1"/>
  <c r="P1116" i="6" s="1"/>
  <c r="P1115" i="6" s="1"/>
  <c r="P1114" i="6"/>
  <c r="P1113" i="6" s="1"/>
  <c r="P1112" i="6" s="1"/>
  <c r="P1111" i="6" s="1"/>
  <c r="P1110" i="6"/>
  <c r="P1109" i="6" s="1"/>
  <c r="P1108" i="6" s="1"/>
  <c r="P1107" i="6" s="1"/>
  <c r="P1105" i="6"/>
  <c r="P1104" i="6" s="1"/>
  <c r="P1103" i="6" s="1"/>
  <c r="P1102" i="6" s="1"/>
  <c r="P1101" i="6"/>
  <c r="P1100" i="6" s="1"/>
  <c r="P1099" i="6" s="1"/>
  <c r="P1098" i="6" s="1"/>
  <c r="P1095" i="6"/>
  <c r="P1094" i="6" s="1"/>
  <c r="P1093" i="6" s="1"/>
  <c r="P1092" i="6" s="1"/>
  <c r="P1091" i="6"/>
  <c r="P1090" i="6" s="1"/>
  <c r="P1089" i="6"/>
  <c r="P1088" i="6" s="1"/>
  <c r="P1087" i="6"/>
  <c r="P1086" i="6" s="1"/>
  <c r="P1082" i="6"/>
  <c r="P1081" i="6" s="1"/>
  <c r="P1080" i="6" s="1"/>
  <c r="P1079" i="6" s="1"/>
  <c r="P1078" i="6" s="1"/>
  <c r="P1075" i="6"/>
  <c r="P1074" i="6" s="1"/>
  <c r="P1073" i="6" s="1"/>
  <c r="P1072" i="6" s="1"/>
  <c r="P1071" i="6" s="1"/>
  <c r="P1070" i="6"/>
  <c r="P1069" i="6" s="1"/>
  <c r="P1068" i="6" s="1"/>
  <c r="P1067" i="6" s="1"/>
  <c r="P1066" i="6" s="1"/>
  <c r="P1064" i="6"/>
  <c r="P1063" i="6" s="1"/>
  <c r="P1062" i="6" s="1"/>
  <c r="P1061" i="6" s="1"/>
  <c r="P1060" i="6" s="1"/>
  <c r="P1058" i="6"/>
  <c r="P1057" i="6" s="1"/>
  <c r="P1056" i="6" s="1"/>
  <c r="P1055" i="6" s="1"/>
  <c r="P1054" i="6"/>
  <c r="P1053" i="6" s="1"/>
  <c r="P1052" i="6"/>
  <c r="P1051" i="6" s="1"/>
  <c r="P1047" i="6"/>
  <c r="P1046" i="6" s="1"/>
  <c r="P1045" i="6" s="1"/>
  <c r="P1044" i="6" s="1"/>
  <c r="P1043" i="6" s="1"/>
  <c r="P1041" i="6"/>
  <c r="P1040" i="6" s="1"/>
  <c r="P1039" i="6" s="1"/>
  <c r="P1038" i="6" s="1"/>
  <c r="P1037" i="6" s="1"/>
  <c r="P1036" i="6"/>
  <c r="P1035" i="6" s="1"/>
  <c r="P1034" i="6" s="1"/>
  <c r="P1033" i="6"/>
  <c r="P1032" i="6" s="1"/>
  <c r="P1031" i="6" s="1"/>
  <c r="P1029" i="6"/>
  <c r="P1028" i="6" s="1"/>
  <c r="P1027" i="6" s="1"/>
  <c r="P1026" i="6" s="1"/>
  <c r="P1025" i="6" s="1"/>
  <c r="P1024" i="6"/>
  <c r="P1023" i="6" s="1"/>
  <c r="P1022" i="6" s="1"/>
  <c r="P1021" i="6" s="1"/>
  <c r="P1020" i="6"/>
  <c r="P1019" i="6" s="1"/>
  <c r="P1018" i="6" s="1"/>
  <c r="P1017" i="6" s="1"/>
  <c r="P1015" i="6"/>
  <c r="P1014" i="6" s="1"/>
  <c r="P1013" i="6" s="1"/>
  <c r="P1012" i="6"/>
  <c r="P1011" i="6" s="1"/>
  <c r="P1010" i="6" s="1"/>
  <c r="P1007" i="6"/>
  <c r="P1006" i="6" s="1"/>
  <c r="P1005" i="6" s="1"/>
  <c r="P1004" i="6" s="1"/>
  <c r="P1003" i="6"/>
  <c r="P1002" i="6" s="1"/>
  <c r="P1001" i="6" s="1"/>
  <c r="P1000" i="6" s="1"/>
  <c r="P998" i="6"/>
  <c r="P997" i="6" s="1"/>
  <c r="P996" i="6" s="1"/>
  <c r="P995" i="6" s="1"/>
  <c r="P994" i="6"/>
  <c r="P993" i="6" s="1"/>
  <c r="P992" i="6" s="1"/>
  <c r="P991" i="6"/>
  <c r="P990" i="6" s="1"/>
  <c r="P989" i="6" s="1"/>
  <c r="P988" i="6"/>
  <c r="P987" i="6"/>
  <c r="P983" i="6"/>
  <c r="P982" i="6" s="1"/>
  <c r="P981" i="6" s="1"/>
  <c r="P980" i="6" s="1"/>
  <c r="P977" i="6"/>
  <c r="P976" i="6" s="1"/>
  <c r="P975" i="6" s="1"/>
  <c r="P974" i="6" s="1"/>
  <c r="P973" i="6"/>
  <c r="P972" i="6" s="1"/>
  <c r="P971" i="6" s="1"/>
  <c r="P970" i="6" s="1"/>
  <c r="P968" i="6"/>
  <c r="P967" i="6" s="1"/>
  <c r="P966" i="6" s="1"/>
  <c r="P965" i="6" s="1"/>
  <c r="P964" i="6"/>
  <c r="P963" i="6" s="1"/>
  <c r="P962" i="6"/>
  <c r="P961" i="6" s="1"/>
  <c r="P960" i="6"/>
  <c r="P959" i="6" s="1"/>
  <c r="P954" i="6"/>
  <c r="P953" i="6" s="1"/>
  <c r="P952" i="6" s="1"/>
  <c r="P951" i="6" s="1"/>
  <c r="P950" i="6"/>
  <c r="P949" i="6" s="1"/>
  <c r="P948" i="6"/>
  <c r="P947" i="6" s="1"/>
  <c r="P946" i="6"/>
  <c r="P945" i="6" s="1"/>
  <c r="P941" i="6"/>
  <c r="P940" i="6" s="1"/>
  <c r="P939" i="6" s="1"/>
  <c r="P938" i="6" s="1"/>
  <c r="P937" i="6" s="1"/>
  <c r="P936" i="6"/>
  <c r="P935" i="6" s="1"/>
  <c r="P934" i="6" s="1"/>
  <c r="P933" i="6" s="1"/>
  <c r="P932" i="6" s="1"/>
  <c r="P931" i="6"/>
  <c r="P930" i="6" s="1"/>
  <c r="P929" i="6" s="1"/>
  <c r="P928" i="6" s="1"/>
  <c r="P927" i="6"/>
  <c r="P926" i="6" s="1"/>
  <c r="P925" i="6" s="1"/>
  <c r="P924" i="6"/>
  <c r="P920" i="6"/>
  <c r="P919" i="6" s="1"/>
  <c r="P918" i="6" s="1"/>
  <c r="P917" i="6" s="1"/>
  <c r="P916" i="6"/>
  <c r="P915" i="6" s="1"/>
  <c r="P914" i="6" s="1"/>
  <c r="P913" i="6" s="1"/>
  <c r="P912" i="6"/>
  <c r="P906" i="6"/>
  <c r="P905" i="6" s="1"/>
  <c r="P904" i="6" s="1"/>
  <c r="P903" i="6" s="1"/>
  <c r="P902" i="6" s="1"/>
  <c r="P901" i="6"/>
  <c r="P900" i="6" s="1"/>
  <c r="P899" i="6" s="1"/>
  <c r="P898" i="6" s="1"/>
  <c r="P897" i="6" s="1"/>
  <c r="P895" i="6"/>
  <c r="P894" i="6" s="1"/>
  <c r="P893" i="6" s="1"/>
  <c r="P892" i="6" s="1"/>
  <c r="P891" i="6" s="1"/>
  <c r="P890" i="6"/>
  <c r="P889" i="6" s="1"/>
  <c r="P888" i="6" s="1"/>
  <c r="P887" i="6" s="1"/>
  <c r="P886" i="6" s="1"/>
  <c r="P885" i="6"/>
  <c r="P884" i="6" s="1"/>
  <c r="P883" i="6" s="1"/>
  <c r="P882" i="6" s="1"/>
  <c r="P881" i="6" s="1"/>
  <c r="P880" i="6"/>
  <c r="P879" i="6" s="1"/>
  <c r="P878" i="6" s="1"/>
  <c r="P877" i="6" s="1"/>
  <c r="P876" i="6" s="1"/>
  <c r="P875" i="6"/>
  <c r="P874" i="6" s="1"/>
  <c r="P873" i="6" s="1"/>
  <c r="P872" i="6" s="1"/>
  <c r="P871" i="6" s="1"/>
  <c r="P870" i="6"/>
  <c r="P869" i="6" s="1"/>
  <c r="P868" i="6" s="1"/>
  <c r="P867" i="6" s="1"/>
  <c r="P866" i="6" s="1"/>
  <c r="P865" i="6"/>
  <c r="P864" i="6" s="1"/>
  <c r="P863" i="6" s="1"/>
  <c r="P862" i="6" s="1"/>
  <c r="P861" i="6" s="1"/>
  <c r="P860" i="6"/>
  <c r="P859" i="6" s="1"/>
  <c r="P858" i="6" s="1"/>
  <c r="P857" i="6" s="1"/>
  <c r="P856" i="6" s="1"/>
  <c r="P855" i="6"/>
  <c r="P854" i="6" s="1"/>
  <c r="P853" i="6" s="1"/>
  <c r="P852" i="6"/>
  <c r="P851" i="6" s="1"/>
  <c r="P850" i="6" s="1"/>
  <c r="P848" i="6"/>
  <c r="P847" i="6" s="1"/>
  <c r="P846" i="6" s="1"/>
  <c r="P845" i="6"/>
  <c r="P844" i="6" s="1"/>
  <c r="P843" i="6" s="1"/>
  <c r="P841" i="6"/>
  <c r="P840" i="6" s="1"/>
  <c r="P839" i="6" s="1"/>
  <c r="P838" i="6" s="1"/>
  <c r="P837" i="6"/>
  <c r="P836" i="6" s="1"/>
  <c r="P835" i="6" s="1"/>
  <c r="P834" i="6" s="1"/>
  <c r="P830" i="6"/>
  <c r="P829" i="6" s="1"/>
  <c r="P828" i="6"/>
  <c r="P827" i="6" s="1"/>
  <c r="P822" i="6"/>
  <c r="P821" i="6" s="1"/>
  <c r="P820" i="6" s="1"/>
  <c r="P819" i="6" s="1"/>
  <c r="P818" i="6" s="1"/>
  <c r="P817" i="6"/>
  <c r="P816" i="6"/>
  <c r="P814" i="6"/>
  <c r="P813" i="6" s="1"/>
  <c r="P803" i="6"/>
  <c r="P802" i="6" s="1"/>
  <c r="P801" i="6" s="1"/>
  <c r="P800" i="6" s="1"/>
  <c r="P799" i="6"/>
  <c r="P798" i="6" s="1"/>
  <c r="P797" i="6" s="1"/>
  <c r="P796" i="6"/>
  <c r="P795" i="6" s="1"/>
  <c r="P794" i="6" s="1"/>
  <c r="P792" i="6"/>
  <c r="P791" i="6" s="1"/>
  <c r="P790" i="6" s="1"/>
  <c r="P789" i="6" s="1"/>
  <c r="P786" i="6"/>
  <c r="P785" i="6" s="1"/>
  <c r="P784" i="6" s="1"/>
  <c r="P783" i="6" s="1"/>
  <c r="P782" i="6" s="1"/>
  <c r="P781" i="6"/>
  <c r="P780" i="6" s="1"/>
  <c r="P779" i="6" s="1"/>
  <c r="P778" i="6" s="1"/>
  <c r="P777" i="6" s="1"/>
  <c r="P776" i="6"/>
  <c r="P775" i="6" s="1"/>
  <c r="P774" i="6" s="1"/>
  <c r="P773" i="6" s="1"/>
  <c r="P772" i="6" s="1"/>
  <c r="P771" i="6"/>
  <c r="P770" i="6" s="1"/>
  <c r="P769" i="6" s="1"/>
  <c r="P768" i="6" s="1"/>
  <c r="P767" i="6" s="1"/>
  <c r="P765" i="6"/>
  <c r="P764" i="6" s="1"/>
  <c r="P763" i="6" s="1"/>
  <c r="P762" i="6" s="1"/>
  <c r="P761" i="6" s="1"/>
  <c r="P760" i="6" s="1"/>
  <c r="P759" i="6"/>
  <c r="P758" i="6" s="1"/>
  <c r="P757" i="6" s="1"/>
  <c r="P756" i="6" s="1"/>
  <c r="P755" i="6" s="1"/>
  <c r="P754" i="6"/>
  <c r="P753" i="6" s="1"/>
  <c r="P752" i="6" s="1"/>
  <c r="P751" i="6" s="1"/>
  <c r="P750" i="6" s="1"/>
  <c r="P749" i="6" s="1"/>
  <c r="P748" i="6"/>
  <c r="P747" i="6" s="1"/>
  <c r="P746" i="6" s="1"/>
  <c r="P745" i="6" s="1"/>
  <c r="P744" i="6" s="1"/>
  <c r="P743" i="6" s="1"/>
  <c r="P742" i="6"/>
  <c r="P741" i="6" s="1"/>
  <c r="P740" i="6" s="1"/>
  <c r="P739" i="6" s="1"/>
  <c r="P738" i="6"/>
  <c r="P737" i="6" s="1"/>
  <c r="P736" i="6" s="1"/>
  <c r="P735" i="6" s="1"/>
  <c r="P733" i="6"/>
  <c r="P732" i="6" s="1"/>
  <c r="P731" i="6" s="1"/>
  <c r="P730" i="6" s="1"/>
  <c r="P729" i="6" s="1"/>
  <c r="P728" i="6"/>
  <c r="P727" i="6" s="1"/>
  <c r="P726" i="6" s="1"/>
  <c r="P725" i="6" s="1"/>
  <c r="P724" i="6" s="1"/>
  <c r="P723" i="6"/>
  <c r="P722" i="6" s="1"/>
  <c r="P721" i="6"/>
  <c r="P720" i="6" s="1"/>
  <c r="P719" i="6"/>
  <c r="P718" i="6" s="1"/>
  <c r="P713" i="6"/>
  <c r="P712" i="6" s="1"/>
  <c r="P711" i="6"/>
  <c r="P710" i="6" s="1"/>
  <c r="P705" i="6"/>
  <c r="P704" i="6" s="1"/>
  <c r="P703" i="6"/>
  <c r="P702" i="6" s="1"/>
  <c r="P696" i="6"/>
  <c r="P695" i="6" s="1"/>
  <c r="P694" i="6"/>
  <c r="P693" i="6" s="1"/>
  <c r="P688" i="6"/>
  <c r="P687" i="6" s="1"/>
  <c r="P686" i="6" s="1"/>
  <c r="P685" i="6" s="1"/>
  <c r="P684" i="6" s="1"/>
  <c r="P682" i="6"/>
  <c r="P681" i="6" s="1"/>
  <c r="P680" i="6" s="1"/>
  <c r="P679" i="6" s="1"/>
  <c r="P678" i="6" s="1"/>
  <c r="P677" i="6" s="1"/>
  <c r="P676" i="6"/>
  <c r="P675" i="6" s="1"/>
  <c r="P674" i="6" s="1"/>
  <c r="P673" i="6" s="1"/>
  <c r="P672" i="6" s="1"/>
  <c r="P669" i="6"/>
  <c r="P668" i="6" s="1"/>
  <c r="P667" i="6" s="1"/>
  <c r="P666" i="6" s="1"/>
  <c r="P665" i="6" s="1"/>
  <c r="P664" i="6" s="1"/>
  <c r="P658" i="6"/>
  <c r="P657" i="6" s="1"/>
  <c r="P656" i="6" s="1"/>
  <c r="P655" i="6" s="1"/>
  <c r="P654" i="6" s="1"/>
  <c r="P653" i="6"/>
  <c r="P652" i="6" s="1"/>
  <c r="P651" i="6" s="1"/>
  <c r="P650" i="6" s="1"/>
  <c r="P649" i="6" s="1"/>
  <c r="P641" i="6"/>
  <c r="P640" i="6" s="1"/>
  <c r="P639" i="6" s="1"/>
  <c r="P638" i="6" s="1"/>
  <c r="P637" i="6" s="1"/>
  <c r="P636" i="6"/>
  <c r="P635" i="6" s="1"/>
  <c r="P634" i="6" s="1"/>
  <c r="P633" i="6" s="1"/>
  <c r="P632" i="6" s="1"/>
  <c r="P629" i="6"/>
  <c r="P628" i="6" s="1"/>
  <c r="P627" i="6" s="1"/>
  <c r="P626" i="6" s="1"/>
  <c r="P625" i="6" s="1"/>
  <c r="P624" i="6"/>
  <c r="P623" i="6" s="1"/>
  <c r="P622" i="6"/>
  <c r="P621" i="6" s="1"/>
  <c r="P620" i="6"/>
  <c r="P619" i="6" s="1"/>
  <c r="P614" i="6"/>
  <c r="P613" i="6" s="1"/>
  <c r="P612" i="6" s="1"/>
  <c r="P611" i="6" s="1"/>
  <c r="P610" i="6" s="1"/>
  <c r="P609" i="6"/>
  <c r="P608" i="6" s="1"/>
  <c r="P607" i="6"/>
  <c r="P606" i="6" s="1"/>
  <c r="P602" i="6"/>
  <c r="P601" i="6" s="1"/>
  <c r="P600" i="6" s="1"/>
  <c r="P599" i="6" s="1"/>
  <c r="P598" i="6" s="1"/>
  <c r="P597" i="6" s="1"/>
  <c r="P596" i="6" s="1"/>
  <c r="P595" i="6"/>
  <c r="P594" i="6" s="1"/>
  <c r="P593" i="6" s="1"/>
  <c r="P592" i="6" s="1"/>
  <c r="P591" i="6" s="1"/>
  <c r="P590" i="6" s="1"/>
  <c r="P589" i="6" s="1"/>
  <c r="P588" i="6"/>
  <c r="P587" i="6" s="1"/>
  <c r="P586" i="6" s="1"/>
  <c r="P585" i="6" s="1"/>
  <c r="P584" i="6" s="1"/>
  <c r="P583" i="6" s="1"/>
  <c r="P582" i="6" s="1"/>
  <c r="P581" i="6"/>
  <c r="P580" i="6" s="1"/>
  <c r="P579" i="6" s="1"/>
  <c r="P578" i="6" s="1"/>
  <c r="P577" i="6" s="1"/>
  <c r="P576" i="6" s="1"/>
  <c r="P575" i="6" s="1"/>
  <c r="P574" i="6"/>
  <c r="P573" i="6" s="1"/>
  <c r="P572" i="6"/>
  <c r="P571" i="6" s="1"/>
  <c r="P567" i="6"/>
  <c r="P566" i="6" s="1"/>
  <c r="P565" i="6"/>
  <c r="P564" i="6" s="1"/>
  <c r="P559" i="6"/>
  <c r="P558" i="6" s="1"/>
  <c r="P557" i="6" s="1"/>
  <c r="P556" i="6" s="1"/>
  <c r="P555" i="6" s="1"/>
  <c r="P547" i="6"/>
  <c r="P546" i="6" s="1"/>
  <c r="P545" i="6" s="1"/>
  <c r="P544" i="6" s="1"/>
  <c r="P543" i="6" s="1"/>
  <c r="P542" i="6"/>
  <c r="P541" i="6" s="1"/>
  <c r="P540" i="6" s="1"/>
  <c r="P539" i="6" s="1"/>
  <c r="P538" i="6" s="1"/>
  <c r="P536" i="6"/>
  <c r="P535" i="6" s="1"/>
  <c r="P534" i="6" s="1"/>
  <c r="P533" i="6" s="1"/>
  <c r="P532" i="6"/>
  <c r="P531" i="6" s="1"/>
  <c r="P530" i="6" s="1"/>
  <c r="P529" i="6" s="1"/>
  <c r="P526" i="6"/>
  <c r="P525" i="6" s="1"/>
  <c r="P524" i="6" s="1"/>
  <c r="P523" i="6" s="1"/>
  <c r="P522" i="6" s="1"/>
  <c r="P521" i="6"/>
  <c r="P520" i="6"/>
  <c r="P514" i="6"/>
  <c r="P513" i="6" s="1"/>
  <c r="P512" i="6"/>
  <c r="P511" i="6" s="1"/>
  <c r="P510" i="6"/>
  <c r="P509" i="6" s="1"/>
  <c r="P507" i="6"/>
  <c r="P506" i="6" s="1"/>
  <c r="P505" i="6" s="1"/>
  <c r="P502" i="6"/>
  <c r="P501" i="6" s="1"/>
  <c r="P500" i="6" s="1"/>
  <c r="P499" i="6" s="1"/>
  <c r="P498" i="6" s="1"/>
  <c r="P497" i="6"/>
  <c r="P496" i="6" s="1"/>
  <c r="P495" i="6"/>
  <c r="P494" i="6" s="1"/>
  <c r="P489" i="6"/>
  <c r="P488" i="6" s="1"/>
  <c r="P487" i="6" s="1"/>
  <c r="P486" i="6" s="1"/>
  <c r="P485" i="6" s="1"/>
  <c r="P484" i="6"/>
  <c r="P483" i="6" s="1"/>
  <c r="P482" i="6" s="1"/>
  <c r="P481" i="6" s="1"/>
  <c r="P480" i="6" s="1"/>
  <c r="P479" i="6"/>
  <c r="P478" i="6" s="1"/>
  <c r="P477" i="6" s="1"/>
  <c r="P476" i="6" s="1"/>
  <c r="P475" i="6" s="1"/>
  <c r="P473" i="6"/>
  <c r="P472" i="6" s="1"/>
  <c r="P471" i="6" s="1"/>
  <c r="P470" i="6" s="1"/>
  <c r="P469" i="6" s="1"/>
  <c r="P468" i="6"/>
  <c r="P467" i="6" s="1"/>
  <c r="P466" i="6" s="1"/>
  <c r="P465" i="6" s="1"/>
  <c r="P464" i="6" s="1"/>
  <c r="P463" i="6"/>
  <c r="P462" i="6" s="1"/>
  <c r="P461" i="6" s="1"/>
  <c r="P460" i="6" s="1"/>
  <c r="P459" i="6" s="1"/>
  <c r="P458" i="6"/>
  <c r="P457" i="6" s="1"/>
  <c r="P456" i="6" s="1"/>
  <c r="P455" i="6" s="1"/>
  <c r="P454" i="6" s="1"/>
  <c r="P452" i="6"/>
  <c r="P451" i="6" s="1"/>
  <c r="P450" i="6" s="1"/>
  <c r="P449" i="6" s="1"/>
  <c r="P448" i="6" s="1"/>
  <c r="P446" i="6"/>
  <c r="P445" i="6" s="1"/>
  <c r="P444" i="6" s="1"/>
  <c r="P443" i="6" s="1"/>
  <c r="P442" i="6" s="1"/>
  <c r="P441" i="6" s="1"/>
  <c r="P440" i="6"/>
  <c r="P439" i="6" s="1"/>
  <c r="P438" i="6"/>
  <c r="P437" i="6" s="1"/>
  <c r="P433" i="6"/>
  <c r="P432" i="6" s="1"/>
  <c r="P431" i="6"/>
  <c r="P430" i="6" s="1"/>
  <c r="P425" i="6"/>
  <c r="P424" i="6" s="1"/>
  <c r="P423" i="6" s="1"/>
  <c r="P422" i="6" s="1"/>
  <c r="P421" i="6" s="1"/>
  <c r="P420" i="6"/>
  <c r="P419" i="6" s="1"/>
  <c r="P418" i="6" s="1"/>
  <c r="P417" i="6"/>
  <c r="P416" i="6" s="1"/>
  <c r="P415" i="6" s="1"/>
  <c r="P414" i="6"/>
  <c r="P413" i="6" s="1"/>
  <c r="P412" i="6" s="1"/>
  <c r="P408" i="6"/>
  <c r="P407" i="6" s="1"/>
  <c r="P406" i="6"/>
  <c r="P405" i="6" s="1"/>
  <c r="P401" i="6"/>
  <c r="P400" i="6" s="1"/>
  <c r="P399" i="6" s="1"/>
  <c r="P398" i="6" s="1"/>
  <c r="P397" i="6"/>
  <c r="P396" i="6" s="1"/>
  <c r="P395" i="6"/>
  <c r="P394" i="6" s="1"/>
  <c r="P393" i="6"/>
  <c r="P392" i="6" s="1"/>
  <c r="P386" i="6"/>
  <c r="P385" i="6" s="1"/>
  <c r="P384" i="6" s="1"/>
  <c r="P383" i="6" s="1"/>
  <c r="P382" i="6" s="1"/>
  <c r="P381" i="6"/>
  <c r="P380" i="6" s="1"/>
  <c r="P379" i="6"/>
  <c r="P378" i="6" s="1"/>
  <c r="P373" i="6"/>
  <c r="P372" i="6"/>
  <c r="P367" i="6"/>
  <c r="P366" i="6" s="1"/>
  <c r="P365" i="6"/>
  <c r="P364" i="6" s="1"/>
  <c r="P360" i="6"/>
  <c r="P359" i="6"/>
  <c r="P356" i="6"/>
  <c r="P355" i="6"/>
  <c r="P350" i="6"/>
  <c r="P349" i="6" s="1"/>
  <c r="P348" i="6" s="1"/>
  <c r="P347" i="6"/>
  <c r="P346" i="6"/>
  <c r="P341" i="6"/>
  <c r="P340" i="6" s="1"/>
  <c r="P339" i="6" s="1"/>
  <c r="P338" i="6" s="1"/>
  <c r="P337" i="6" s="1"/>
  <c r="P335" i="6"/>
  <c r="P334" i="6" s="1"/>
  <c r="P333" i="6" s="1"/>
  <c r="P332" i="6" s="1"/>
  <c r="P331" i="6" s="1"/>
  <c r="P330" i="6"/>
  <c r="P329" i="6" s="1"/>
  <c r="P328" i="6" s="1"/>
  <c r="P327" i="6" s="1"/>
  <c r="P326" i="6" s="1"/>
  <c r="P324" i="6"/>
  <c r="P323" i="6" s="1"/>
  <c r="P322" i="6" s="1"/>
  <c r="P321" i="6" s="1"/>
  <c r="P320" i="6" s="1"/>
  <c r="P319" i="6"/>
  <c r="P318" i="6" s="1"/>
  <c r="P317" i="6" s="1"/>
  <c r="P316" i="6" s="1"/>
  <c r="P315" i="6"/>
  <c r="P314" i="6" s="1"/>
  <c r="P313" i="6" s="1"/>
  <c r="P312" i="6" s="1"/>
  <c r="P310" i="6"/>
  <c r="P309" i="6" s="1"/>
  <c r="P308" i="6" s="1"/>
  <c r="P307" i="6" s="1"/>
  <c r="P306" i="6" s="1"/>
  <c r="P304" i="6"/>
  <c r="P303" i="6" s="1"/>
  <c r="P302" i="6" s="1"/>
  <c r="P301" i="6" s="1"/>
  <c r="P300" i="6" s="1"/>
  <c r="P299" i="6"/>
  <c r="P298" i="6" s="1"/>
  <c r="P297" i="6" s="1"/>
  <c r="P296" i="6" s="1"/>
  <c r="P295" i="6" s="1"/>
  <c r="P294" i="6"/>
  <c r="P293" i="6" s="1"/>
  <c r="P292" i="6" s="1"/>
  <c r="P291" i="6" s="1"/>
  <c r="P290" i="6" s="1"/>
  <c r="P289" i="6"/>
  <c r="P288" i="6"/>
  <c r="P282" i="6"/>
  <c r="P281" i="6" s="1"/>
  <c r="P280" i="6" s="1"/>
  <c r="P279" i="6" s="1"/>
  <c r="P278" i="6" s="1"/>
  <c r="P277" i="6"/>
  <c r="P276" i="6" s="1"/>
  <c r="P275" i="6" s="1"/>
  <c r="P274" i="6" s="1"/>
  <c r="P273" i="6" s="1"/>
  <c r="P272" i="6"/>
  <c r="P271" i="6" s="1"/>
  <c r="P270" i="6" s="1"/>
  <c r="P269" i="6" s="1"/>
  <c r="P268" i="6" s="1"/>
  <c r="P267" i="6"/>
  <c r="P266" i="6" s="1"/>
  <c r="P265" i="6" s="1"/>
  <c r="P264" i="6" s="1"/>
  <c r="P263" i="6" s="1"/>
  <c r="P262" i="6"/>
  <c r="P261" i="6" s="1"/>
  <c r="P260" i="6" s="1"/>
  <c r="P259" i="6" s="1"/>
  <c r="P258" i="6" s="1"/>
  <c r="P257" i="6"/>
  <c r="P256" i="6" s="1"/>
  <c r="P255" i="6" s="1"/>
  <c r="P254" i="6" s="1"/>
  <c r="P253" i="6" s="1"/>
  <c r="P252" i="6"/>
  <c r="P251" i="6" s="1"/>
  <c r="P250" i="6" s="1"/>
  <c r="P249" i="6" s="1"/>
  <c r="P248" i="6" s="1"/>
  <c r="P246" i="6"/>
  <c r="P245" i="6" s="1"/>
  <c r="P244" i="6"/>
  <c r="P243" i="6" s="1"/>
  <c r="P242" i="6"/>
  <c r="P241" i="6" s="1"/>
  <c r="P237" i="6"/>
  <c r="P236" i="6" s="1"/>
  <c r="P235" i="6"/>
  <c r="P234" i="6" s="1"/>
  <c r="P217" i="6"/>
  <c r="P216" i="6"/>
  <c r="P211" i="6"/>
  <c r="P210" i="6" s="1"/>
  <c r="P209" i="6" s="1"/>
  <c r="P208" i="6"/>
  <c r="P207" i="6" s="1"/>
  <c r="P206" i="6" s="1"/>
  <c r="P203" i="6"/>
  <c r="P202" i="6" s="1"/>
  <c r="P201" i="6" s="1"/>
  <c r="P200" i="6"/>
  <c r="P199" i="6" s="1"/>
  <c r="P198" i="6" s="1"/>
  <c r="P197" i="6"/>
  <c r="P196" i="6"/>
  <c r="P190" i="6"/>
  <c r="P189" i="6" s="1"/>
  <c r="P188" i="6" s="1"/>
  <c r="P187" i="6" s="1"/>
  <c r="P186" i="6" s="1"/>
  <c r="P185" i="6" s="1"/>
  <c r="P184" i="6" s="1"/>
  <c r="P183" i="6"/>
  <c r="P182" i="6" s="1"/>
  <c r="P181" i="6" s="1"/>
  <c r="P180" i="6" s="1"/>
  <c r="P179" i="6" s="1"/>
  <c r="P178" i="6"/>
  <c r="P177" i="6" s="1"/>
  <c r="P176" i="6" s="1"/>
  <c r="P175" i="6" s="1"/>
  <c r="P174" i="6" s="1"/>
  <c r="P173" i="6"/>
  <c r="P172" i="6" s="1"/>
  <c r="P171" i="6" s="1"/>
  <c r="P170" i="6" s="1"/>
  <c r="P169" i="6" s="1"/>
  <c r="P166" i="6"/>
  <c r="P165" i="6" s="1"/>
  <c r="P164" i="6" s="1"/>
  <c r="P163" i="6"/>
  <c r="P162" i="6" s="1"/>
  <c r="P161" i="6" s="1"/>
  <c r="P155" i="6"/>
  <c r="P154" i="6" s="1"/>
  <c r="P153" i="6" s="1"/>
  <c r="P152" i="6" s="1"/>
  <c r="P151" i="6" s="1"/>
  <c r="P150" i="6"/>
  <c r="P149" i="6" s="1"/>
  <c r="P148" i="6" s="1"/>
  <c r="P147" i="6" s="1"/>
  <c r="P146" i="6" s="1"/>
  <c r="P145" i="6"/>
  <c r="P144" i="6" s="1"/>
  <c r="P143" i="6" s="1"/>
  <c r="P142" i="6" s="1"/>
  <c r="P141" i="6" s="1"/>
  <c r="P140" i="6"/>
  <c r="P139" i="6" s="1"/>
  <c r="P138" i="6" s="1"/>
  <c r="P137" i="6"/>
  <c r="P136" i="6"/>
  <c r="P130" i="6"/>
  <c r="P129" i="6"/>
  <c r="P124" i="6"/>
  <c r="P123" i="6" s="1"/>
  <c r="P122" i="6" s="1"/>
  <c r="P121" i="6" s="1"/>
  <c r="P120" i="6"/>
  <c r="P119" i="6"/>
  <c r="P116" i="6"/>
  <c r="P115" i="6"/>
  <c r="P109" i="6"/>
  <c r="P108" i="6"/>
  <c r="P103" i="6"/>
  <c r="P102" i="6"/>
  <c r="P97" i="6"/>
  <c r="P96" i="6" s="1"/>
  <c r="P95" i="6" s="1"/>
  <c r="P94" i="6"/>
  <c r="P93" i="6"/>
  <c r="P86" i="6"/>
  <c r="P85" i="6" s="1"/>
  <c r="P84" i="6" s="1"/>
  <c r="P83" i="6" s="1"/>
  <c r="P82" i="6" s="1"/>
  <c r="P81" i="6" s="1"/>
  <c r="P80" i="6"/>
  <c r="P79" i="6" s="1"/>
  <c r="P78" i="6" s="1"/>
  <c r="P77" i="6" s="1"/>
  <c r="P76" i="6" s="1"/>
  <c r="P75" i="6" s="1"/>
  <c r="P74" i="6"/>
  <c r="P73" i="6"/>
  <c r="P70" i="6"/>
  <c r="P69" i="6"/>
  <c r="P64" i="6"/>
  <c r="P63" i="6"/>
  <c r="P56" i="6"/>
  <c r="P55" i="6" s="1"/>
  <c r="P54" i="6"/>
  <c r="P53" i="6" s="1"/>
  <c r="P48" i="6"/>
  <c r="P47" i="6" s="1"/>
  <c r="P46" i="6"/>
  <c r="P45" i="6" s="1"/>
  <c r="P44" i="6"/>
  <c r="P43" i="6" s="1"/>
  <c r="P39" i="6"/>
  <c r="P38" i="6"/>
  <c r="P33" i="6"/>
  <c r="P32" i="6" s="1"/>
  <c r="P31" i="6" s="1"/>
  <c r="P30" i="6"/>
  <c r="P29" i="6"/>
  <c r="P23" i="6"/>
  <c r="P22" i="6" s="1"/>
  <c r="P21" i="6" s="1"/>
  <c r="P20" i="6" s="1"/>
  <c r="P19" i="6" s="1"/>
  <c r="G1332" i="6"/>
  <c r="E69" i="1" s="1"/>
  <c r="G1330" i="6"/>
  <c r="G1329" i="6" s="1"/>
  <c r="G1328" i="6" s="1"/>
  <c r="G1327" i="6" s="1"/>
  <c r="G1326" i="6"/>
  <c r="G1325" i="6" s="1"/>
  <c r="G1324" i="6"/>
  <c r="G1323" i="6" s="1"/>
  <c r="G1319" i="6"/>
  <c r="G1318" i="6" s="1"/>
  <c r="G1317" i="6" s="1"/>
  <c r="G1316" i="6" s="1"/>
  <c r="G1315" i="6" s="1"/>
  <c r="G1313" i="6"/>
  <c r="G1312" i="6" s="1"/>
  <c r="G1311" i="6" s="1"/>
  <c r="G1310" i="6" s="1"/>
  <c r="G1309" i="6" s="1"/>
  <c r="G1308" i="6" s="1"/>
  <c r="G1307" i="6"/>
  <c r="G1306" i="6" s="1"/>
  <c r="G1305" i="6" s="1"/>
  <c r="G1304" i="6" s="1"/>
  <c r="G1303" i="6" s="1"/>
  <c r="G1302" i="6"/>
  <c r="G1301" i="6" s="1"/>
  <c r="G1300" i="6" s="1"/>
  <c r="G1299" i="6" s="1"/>
  <c r="G1298" i="6"/>
  <c r="G1297" i="6" s="1"/>
  <c r="G1296" i="6" s="1"/>
  <c r="G1295" i="6" s="1"/>
  <c r="G1292" i="6"/>
  <c r="G1291" i="6" s="1"/>
  <c r="G1290" i="6" s="1"/>
  <c r="G1289" i="6" s="1"/>
  <c r="G1288" i="6"/>
  <c r="G1287" i="6" s="1"/>
  <c r="G1286" i="6"/>
  <c r="G1285" i="6" s="1"/>
  <c r="G1280" i="6"/>
  <c r="G1279" i="6" s="1"/>
  <c r="G1278" i="6" s="1"/>
  <c r="G1277" i="6" s="1"/>
  <c r="G1276" i="6"/>
  <c r="G1275" i="6" s="1"/>
  <c r="G1274" i="6"/>
  <c r="G1273" i="6" s="1"/>
  <c r="G1272" i="6"/>
  <c r="G1271" i="6" s="1"/>
  <c r="G1260" i="6"/>
  <c r="G1259" i="6" s="1"/>
  <c r="G1258" i="6" s="1"/>
  <c r="G1257" i="6" s="1"/>
  <c r="G1256" i="6" s="1"/>
  <c r="G1255" i="6"/>
  <c r="G1254" i="6" s="1"/>
  <c r="G1253" i="6" s="1"/>
  <c r="G1252" i="6" s="1"/>
  <c r="G1251" i="6" s="1"/>
  <c r="G1250" i="6"/>
  <c r="G1249" i="6" s="1"/>
  <c r="G1248" i="6"/>
  <c r="G1247" i="6" s="1"/>
  <c r="G1243" i="6"/>
  <c r="G1242" i="6" s="1"/>
  <c r="G1241" i="6" s="1"/>
  <c r="G1240" i="6" s="1"/>
  <c r="G1239" i="6" s="1"/>
  <c r="G1238" i="6"/>
  <c r="G1237" i="6" s="1"/>
  <c r="G1236" i="6" s="1"/>
  <c r="G1235" i="6" s="1"/>
  <c r="G1234" i="6"/>
  <c r="G1233" i="6" s="1"/>
  <c r="G1232" i="6"/>
  <c r="G1231" i="6" s="1"/>
  <c r="G1229" i="6"/>
  <c r="G1228" i="6" s="1"/>
  <c r="G1227" i="6"/>
  <c r="G1226" i="6" s="1"/>
  <c r="G1221" i="6"/>
  <c r="G1220" i="6" s="1"/>
  <c r="G1219" i="6" s="1"/>
  <c r="G1218" i="6" s="1"/>
  <c r="G1217" i="6" s="1"/>
  <c r="G1216" i="6" s="1"/>
  <c r="G1213" i="6"/>
  <c r="G1212" i="6" s="1"/>
  <c r="G1211" i="6" s="1"/>
  <c r="G1210" i="6" s="1"/>
  <c r="G1209" i="6" s="1"/>
  <c r="G1208" i="6" s="1"/>
  <c r="G1207" i="6"/>
  <c r="G1206" i="6" s="1"/>
  <c r="G1205" i="6" s="1"/>
  <c r="G1204" i="6" s="1"/>
  <c r="G1203" i="6" s="1"/>
  <c r="G1202" i="6"/>
  <c r="G1201" i="6" s="1"/>
  <c r="G1200" i="6" s="1"/>
  <c r="G1199" i="6" s="1"/>
  <c r="G1198" i="6"/>
  <c r="G1197" i="6" s="1"/>
  <c r="G1196" i="6" s="1"/>
  <c r="G1195" i="6" s="1"/>
  <c r="G1194" i="6"/>
  <c r="G1193" i="6" s="1"/>
  <c r="G1192" i="6" s="1"/>
  <c r="G1191" i="6" s="1"/>
  <c r="G1190" i="6"/>
  <c r="G1189" i="6" s="1"/>
  <c r="G1188" i="6"/>
  <c r="G1187" i="6" s="1"/>
  <c r="G1186" i="6"/>
  <c r="G1185" i="6" s="1"/>
  <c r="G1182" i="6"/>
  <c r="G1181" i="6" s="1"/>
  <c r="G1180" i="6" s="1"/>
  <c r="G1179" i="6" s="1"/>
  <c r="G1177" i="6"/>
  <c r="G1176" i="6" s="1"/>
  <c r="G1175" i="6" s="1"/>
  <c r="G1174" i="6" s="1"/>
  <c r="G1173" i="6" s="1"/>
  <c r="G1170" i="6"/>
  <c r="G1169" i="6" s="1"/>
  <c r="G1168" i="6" s="1"/>
  <c r="G1167" i="6" s="1"/>
  <c r="G1166" i="6" s="1"/>
  <c r="G1165" i="6"/>
  <c r="G1164" i="6" s="1"/>
  <c r="G1163" i="6"/>
  <c r="G1162" i="6" s="1"/>
  <c r="G1161" i="6"/>
  <c r="G1160" i="6" s="1"/>
  <c r="G1157" i="6"/>
  <c r="G1156" i="6" s="1"/>
  <c r="G1155" i="6" s="1"/>
  <c r="G1154" i="6" s="1"/>
  <c r="G1152" i="6"/>
  <c r="G1151" i="6" s="1"/>
  <c r="G1150" i="6" s="1"/>
  <c r="G1149" i="6" s="1"/>
  <c r="G1148" i="6" s="1"/>
  <c r="G1147" i="6"/>
  <c r="G1146" i="6" s="1"/>
  <c r="G1145" i="6" s="1"/>
  <c r="G1144" i="6" s="1"/>
  <c r="G1143" i="6" s="1"/>
  <c r="G1141" i="6"/>
  <c r="G1140" i="6" s="1"/>
  <c r="G1139" i="6" s="1"/>
  <c r="G1138" i="6" s="1"/>
  <c r="G1137" i="6" s="1"/>
  <c r="G1136" i="6"/>
  <c r="G1135" i="6" s="1"/>
  <c r="G1134" i="6" s="1"/>
  <c r="G1133" i="6" s="1"/>
  <c r="G1132" i="6"/>
  <c r="G1131" i="6" s="1"/>
  <c r="G1130" i="6" s="1"/>
  <c r="G1129" i="6" s="1"/>
  <c r="G1126" i="6"/>
  <c r="G1125" i="6" s="1"/>
  <c r="G1124" i="6" s="1"/>
  <c r="G1123" i="6" s="1"/>
  <c r="G1122" i="6" s="1"/>
  <c r="G1120" i="6"/>
  <c r="G1119" i="6" s="1"/>
  <c r="G1118" i="6" s="1"/>
  <c r="G1117" i="6" s="1"/>
  <c r="G1116" i="6" s="1"/>
  <c r="G1115" i="6" s="1"/>
  <c r="G1114" i="6"/>
  <c r="G1113" i="6" s="1"/>
  <c r="G1112" i="6" s="1"/>
  <c r="G1111" i="6" s="1"/>
  <c r="G1110" i="6"/>
  <c r="G1109" i="6" s="1"/>
  <c r="G1108" i="6" s="1"/>
  <c r="G1107" i="6" s="1"/>
  <c r="G1105" i="6"/>
  <c r="G1104" i="6" s="1"/>
  <c r="G1103" i="6" s="1"/>
  <c r="G1102" i="6" s="1"/>
  <c r="G1101" i="6"/>
  <c r="G1100" i="6" s="1"/>
  <c r="G1099" i="6" s="1"/>
  <c r="G1098" i="6" s="1"/>
  <c r="G1095" i="6"/>
  <c r="G1094" i="6" s="1"/>
  <c r="G1093" i="6" s="1"/>
  <c r="G1092" i="6" s="1"/>
  <c r="G1091" i="6"/>
  <c r="G1090" i="6" s="1"/>
  <c r="G1089" i="6"/>
  <c r="G1088" i="6" s="1"/>
  <c r="G1087" i="6"/>
  <c r="G1086" i="6" s="1"/>
  <c r="G1082" i="6"/>
  <c r="G1081" i="6" s="1"/>
  <c r="G1080" i="6" s="1"/>
  <c r="G1079" i="6" s="1"/>
  <c r="G1078" i="6" s="1"/>
  <c r="G1075" i="6"/>
  <c r="G1074" i="6" s="1"/>
  <c r="G1073" i="6" s="1"/>
  <c r="G1072" i="6" s="1"/>
  <c r="G1071" i="6" s="1"/>
  <c r="G1070" i="6"/>
  <c r="G1069" i="6" s="1"/>
  <c r="G1068" i="6" s="1"/>
  <c r="G1067" i="6" s="1"/>
  <c r="G1066" i="6" s="1"/>
  <c r="G1064" i="6"/>
  <c r="G1063" i="6" s="1"/>
  <c r="G1062" i="6" s="1"/>
  <c r="G1061" i="6" s="1"/>
  <c r="G1060" i="6" s="1"/>
  <c r="G1058" i="6"/>
  <c r="G1057" i="6" s="1"/>
  <c r="G1056" i="6" s="1"/>
  <c r="G1055" i="6" s="1"/>
  <c r="G1054" i="6"/>
  <c r="G1053" i="6" s="1"/>
  <c r="G1052" i="6"/>
  <c r="G1051" i="6" s="1"/>
  <c r="G1047" i="6"/>
  <c r="G1046" i="6" s="1"/>
  <c r="G1045" i="6" s="1"/>
  <c r="G1044" i="6" s="1"/>
  <c r="G1043" i="6" s="1"/>
  <c r="G1041" i="6"/>
  <c r="G1040" i="6" s="1"/>
  <c r="G1039" i="6" s="1"/>
  <c r="G1038" i="6" s="1"/>
  <c r="G1037" i="6" s="1"/>
  <c r="G1036" i="6"/>
  <c r="G1035" i="6" s="1"/>
  <c r="G1034" i="6" s="1"/>
  <c r="G1033" i="6"/>
  <c r="G1032" i="6" s="1"/>
  <c r="G1031" i="6" s="1"/>
  <c r="G1029" i="6"/>
  <c r="G1028" i="6" s="1"/>
  <c r="G1027" i="6" s="1"/>
  <c r="G1026" i="6" s="1"/>
  <c r="G1025" i="6" s="1"/>
  <c r="G1024" i="6"/>
  <c r="G1023" i="6" s="1"/>
  <c r="G1022" i="6" s="1"/>
  <c r="G1021" i="6" s="1"/>
  <c r="G1020" i="6"/>
  <c r="G1019" i="6" s="1"/>
  <c r="G1018" i="6" s="1"/>
  <c r="G1017" i="6" s="1"/>
  <c r="G1015" i="6"/>
  <c r="G1014" i="6" s="1"/>
  <c r="G1013" i="6" s="1"/>
  <c r="G1012" i="6"/>
  <c r="G1011" i="6" s="1"/>
  <c r="G1010" i="6" s="1"/>
  <c r="G1007" i="6"/>
  <c r="G1006" i="6" s="1"/>
  <c r="G1005" i="6" s="1"/>
  <c r="G1004" i="6" s="1"/>
  <c r="G1003" i="6"/>
  <c r="G1002" i="6" s="1"/>
  <c r="G1001" i="6" s="1"/>
  <c r="G1000" i="6" s="1"/>
  <c r="G998" i="6"/>
  <c r="G997" i="6" s="1"/>
  <c r="G996" i="6" s="1"/>
  <c r="G995" i="6" s="1"/>
  <c r="G994" i="6"/>
  <c r="G993" i="6" s="1"/>
  <c r="G992" i="6" s="1"/>
  <c r="G991" i="6"/>
  <c r="G990" i="6" s="1"/>
  <c r="G989" i="6" s="1"/>
  <c r="G988" i="6"/>
  <c r="G987" i="6"/>
  <c r="G983" i="6"/>
  <c r="G982" i="6" s="1"/>
  <c r="G981" i="6" s="1"/>
  <c r="G980" i="6" s="1"/>
  <c r="G977" i="6"/>
  <c r="G976" i="6" s="1"/>
  <c r="G975" i="6" s="1"/>
  <c r="G974" i="6" s="1"/>
  <c r="G973" i="6"/>
  <c r="G972" i="6" s="1"/>
  <c r="G971" i="6" s="1"/>
  <c r="G970" i="6" s="1"/>
  <c r="G968" i="6"/>
  <c r="G967" i="6" s="1"/>
  <c r="G966" i="6" s="1"/>
  <c r="G965" i="6" s="1"/>
  <c r="G964" i="6"/>
  <c r="G963" i="6" s="1"/>
  <c r="G962" i="6"/>
  <c r="G961" i="6" s="1"/>
  <c r="G960" i="6"/>
  <c r="G959" i="6" s="1"/>
  <c r="G954" i="6"/>
  <c r="G953" i="6" s="1"/>
  <c r="G952" i="6" s="1"/>
  <c r="G951" i="6" s="1"/>
  <c r="G950" i="6"/>
  <c r="G949" i="6" s="1"/>
  <c r="G948" i="6"/>
  <c r="G947" i="6" s="1"/>
  <c r="G946" i="6"/>
  <c r="G945" i="6" s="1"/>
  <c r="G941" i="6"/>
  <c r="G940" i="6" s="1"/>
  <c r="G939" i="6" s="1"/>
  <c r="G938" i="6" s="1"/>
  <c r="G937" i="6" s="1"/>
  <c r="G936" i="6"/>
  <c r="G935" i="6" s="1"/>
  <c r="G934" i="6" s="1"/>
  <c r="G933" i="6" s="1"/>
  <c r="G932" i="6" s="1"/>
  <c r="G931" i="6"/>
  <c r="G930" i="6" s="1"/>
  <c r="G929" i="6" s="1"/>
  <c r="G928" i="6" s="1"/>
  <c r="G927" i="6"/>
  <c r="G926" i="6" s="1"/>
  <c r="G925" i="6" s="1"/>
  <c r="G924" i="6"/>
  <c r="G920" i="6"/>
  <c r="G919" i="6" s="1"/>
  <c r="G918" i="6" s="1"/>
  <c r="G917" i="6" s="1"/>
  <c r="G916" i="6"/>
  <c r="G915" i="6" s="1"/>
  <c r="G914" i="6" s="1"/>
  <c r="G913" i="6" s="1"/>
  <c r="G912" i="6"/>
  <c r="G906" i="6"/>
  <c r="G905" i="6" s="1"/>
  <c r="G904" i="6" s="1"/>
  <c r="G903" i="6" s="1"/>
  <c r="G902" i="6" s="1"/>
  <c r="G901" i="6"/>
  <c r="G900" i="6" s="1"/>
  <c r="G899" i="6" s="1"/>
  <c r="G898" i="6" s="1"/>
  <c r="G897" i="6" s="1"/>
  <c r="G895" i="6"/>
  <c r="G894" i="6" s="1"/>
  <c r="G893" i="6" s="1"/>
  <c r="G892" i="6" s="1"/>
  <c r="G891" i="6" s="1"/>
  <c r="G890" i="6"/>
  <c r="G889" i="6" s="1"/>
  <c r="G888" i="6" s="1"/>
  <c r="G887" i="6" s="1"/>
  <c r="G886" i="6" s="1"/>
  <c r="G885" i="6"/>
  <c r="G884" i="6" s="1"/>
  <c r="G883" i="6" s="1"/>
  <c r="G882" i="6" s="1"/>
  <c r="G881" i="6" s="1"/>
  <c r="G880" i="6"/>
  <c r="G879" i="6" s="1"/>
  <c r="G878" i="6" s="1"/>
  <c r="G877" i="6" s="1"/>
  <c r="G876" i="6" s="1"/>
  <c r="G875" i="6"/>
  <c r="G874" i="6" s="1"/>
  <c r="G873" i="6" s="1"/>
  <c r="G872" i="6" s="1"/>
  <c r="G871" i="6" s="1"/>
  <c r="G870" i="6"/>
  <c r="G869" i="6" s="1"/>
  <c r="G868" i="6" s="1"/>
  <c r="G867" i="6" s="1"/>
  <c r="G866" i="6" s="1"/>
  <c r="G865" i="6"/>
  <c r="G864" i="6" s="1"/>
  <c r="G863" i="6" s="1"/>
  <c r="G862" i="6" s="1"/>
  <c r="G861" i="6" s="1"/>
  <c r="G860" i="6"/>
  <c r="G859" i="6" s="1"/>
  <c r="G858" i="6" s="1"/>
  <c r="G857" i="6" s="1"/>
  <c r="G856" i="6" s="1"/>
  <c r="G855" i="6"/>
  <c r="G854" i="6" s="1"/>
  <c r="G853" i="6" s="1"/>
  <c r="G852" i="6"/>
  <c r="G851" i="6" s="1"/>
  <c r="G850" i="6" s="1"/>
  <c r="G848" i="6"/>
  <c r="G847" i="6" s="1"/>
  <c r="G846" i="6" s="1"/>
  <c r="G845" i="6"/>
  <c r="G844" i="6" s="1"/>
  <c r="G843" i="6" s="1"/>
  <c r="G841" i="6"/>
  <c r="G840" i="6" s="1"/>
  <c r="G839" i="6" s="1"/>
  <c r="G838" i="6" s="1"/>
  <c r="G837" i="6"/>
  <c r="G836" i="6" s="1"/>
  <c r="G835" i="6" s="1"/>
  <c r="G834" i="6" s="1"/>
  <c r="G830" i="6"/>
  <c r="G829" i="6" s="1"/>
  <c r="G828" i="6"/>
  <c r="G827" i="6" s="1"/>
  <c r="G822" i="6"/>
  <c r="G821" i="6" s="1"/>
  <c r="G820" i="6" s="1"/>
  <c r="G819" i="6" s="1"/>
  <c r="G818" i="6" s="1"/>
  <c r="G817" i="6"/>
  <c r="G816" i="6"/>
  <c r="G814" i="6"/>
  <c r="G813" i="6" s="1"/>
  <c r="G803" i="6"/>
  <c r="G802" i="6" s="1"/>
  <c r="G801" i="6" s="1"/>
  <c r="G800" i="6" s="1"/>
  <c r="G799" i="6"/>
  <c r="G798" i="6" s="1"/>
  <c r="G797" i="6" s="1"/>
  <c r="G796" i="6"/>
  <c r="G795" i="6" s="1"/>
  <c r="G794" i="6" s="1"/>
  <c r="G792" i="6"/>
  <c r="G791" i="6" s="1"/>
  <c r="G790" i="6" s="1"/>
  <c r="G789" i="6" s="1"/>
  <c r="G786" i="6"/>
  <c r="G785" i="6" s="1"/>
  <c r="G784" i="6" s="1"/>
  <c r="G783" i="6" s="1"/>
  <c r="G782" i="6" s="1"/>
  <c r="G781" i="6"/>
  <c r="G780" i="6" s="1"/>
  <c r="G779" i="6" s="1"/>
  <c r="G778" i="6" s="1"/>
  <c r="G777" i="6" s="1"/>
  <c r="G776" i="6"/>
  <c r="G775" i="6" s="1"/>
  <c r="G774" i="6" s="1"/>
  <c r="G773" i="6" s="1"/>
  <c r="G772" i="6" s="1"/>
  <c r="G771" i="6"/>
  <c r="G770" i="6" s="1"/>
  <c r="G769" i="6" s="1"/>
  <c r="G768" i="6" s="1"/>
  <c r="G767" i="6" s="1"/>
  <c r="G765" i="6"/>
  <c r="G764" i="6" s="1"/>
  <c r="G763" i="6" s="1"/>
  <c r="G762" i="6" s="1"/>
  <c r="G761" i="6" s="1"/>
  <c r="G760" i="6" s="1"/>
  <c r="G759" i="6"/>
  <c r="G758" i="6" s="1"/>
  <c r="G757" i="6" s="1"/>
  <c r="G756" i="6" s="1"/>
  <c r="G755" i="6" s="1"/>
  <c r="G754" i="6"/>
  <c r="G753" i="6" s="1"/>
  <c r="G752" i="6" s="1"/>
  <c r="G751" i="6" s="1"/>
  <c r="G750" i="6" s="1"/>
  <c r="G749" i="6" s="1"/>
  <c r="G748" i="6"/>
  <c r="G747" i="6" s="1"/>
  <c r="G746" i="6" s="1"/>
  <c r="G745" i="6" s="1"/>
  <c r="G744" i="6" s="1"/>
  <c r="G743" i="6" s="1"/>
  <c r="G742" i="6"/>
  <c r="G741" i="6" s="1"/>
  <c r="G740" i="6" s="1"/>
  <c r="G739" i="6" s="1"/>
  <c r="G738" i="6"/>
  <c r="G737" i="6" s="1"/>
  <c r="G736" i="6" s="1"/>
  <c r="G735" i="6" s="1"/>
  <c r="G733" i="6"/>
  <c r="G732" i="6" s="1"/>
  <c r="G731" i="6" s="1"/>
  <c r="G730" i="6" s="1"/>
  <c r="G729" i="6" s="1"/>
  <c r="G728" i="6"/>
  <c r="G727" i="6" s="1"/>
  <c r="G726" i="6" s="1"/>
  <c r="G725" i="6" s="1"/>
  <c r="G724" i="6" s="1"/>
  <c r="G723" i="6"/>
  <c r="G722" i="6" s="1"/>
  <c r="G721" i="6"/>
  <c r="G720" i="6" s="1"/>
  <c r="G719" i="6"/>
  <c r="G718" i="6" s="1"/>
  <c r="G713" i="6"/>
  <c r="G712" i="6" s="1"/>
  <c r="G711" i="6"/>
  <c r="G710" i="6" s="1"/>
  <c r="G705" i="6"/>
  <c r="G704" i="6" s="1"/>
  <c r="G703" i="6"/>
  <c r="G702" i="6" s="1"/>
  <c r="G696" i="6"/>
  <c r="G695" i="6" s="1"/>
  <c r="G694" i="6"/>
  <c r="G693" i="6" s="1"/>
  <c r="G688" i="6"/>
  <c r="G687" i="6" s="1"/>
  <c r="G686" i="6" s="1"/>
  <c r="G685" i="6" s="1"/>
  <c r="G684" i="6" s="1"/>
  <c r="G682" i="6"/>
  <c r="G681" i="6" s="1"/>
  <c r="G680" i="6" s="1"/>
  <c r="G679" i="6" s="1"/>
  <c r="G678" i="6" s="1"/>
  <c r="G677" i="6" s="1"/>
  <c r="G676" i="6"/>
  <c r="G675" i="6" s="1"/>
  <c r="G674" i="6" s="1"/>
  <c r="G673" i="6" s="1"/>
  <c r="G672" i="6" s="1"/>
  <c r="G669" i="6"/>
  <c r="G668" i="6" s="1"/>
  <c r="G667" i="6" s="1"/>
  <c r="G666" i="6" s="1"/>
  <c r="G665" i="6" s="1"/>
  <c r="G664" i="6" s="1"/>
  <c r="G658" i="6"/>
  <c r="G657" i="6" s="1"/>
  <c r="G656" i="6" s="1"/>
  <c r="G655" i="6" s="1"/>
  <c r="G654" i="6" s="1"/>
  <c r="G653" i="6"/>
  <c r="G652" i="6" s="1"/>
  <c r="G651" i="6" s="1"/>
  <c r="G650" i="6" s="1"/>
  <c r="G649" i="6" s="1"/>
  <c r="G641" i="6"/>
  <c r="G640" i="6" s="1"/>
  <c r="G639" i="6" s="1"/>
  <c r="G638" i="6" s="1"/>
  <c r="G637" i="6" s="1"/>
  <c r="G636" i="6"/>
  <c r="G635" i="6" s="1"/>
  <c r="G634" i="6" s="1"/>
  <c r="G633" i="6" s="1"/>
  <c r="G632" i="6" s="1"/>
  <c r="G629" i="6"/>
  <c r="G628" i="6" s="1"/>
  <c r="G627" i="6" s="1"/>
  <c r="G626" i="6" s="1"/>
  <c r="G625" i="6" s="1"/>
  <c r="G624" i="6"/>
  <c r="G623" i="6" s="1"/>
  <c r="G622" i="6"/>
  <c r="G621" i="6" s="1"/>
  <c r="G620" i="6"/>
  <c r="G619" i="6" s="1"/>
  <c r="G614" i="6"/>
  <c r="G613" i="6" s="1"/>
  <c r="G612" i="6" s="1"/>
  <c r="G611" i="6" s="1"/>
  <c r="G610" i="6" s="1"/>
  <c r="G609" i="6"/>
  <c r="G608" i="6" s="1"/>
  <c r="G607" i="6"/>
  <c r="G606" i="6" s="1"/>
  <c r="G602" i="6"/>
  <c r="G601" i="6" s="1"/>
  <c r="G600" i="6" s="1"/>
  <c r="G599" i="6" s="1"/>
  <c r="G598" i="6" s="1"/>
  <c r="G597" i="6" s="1"/>
  <c r="G596" i="6" s="1"/>
  <c r="G595" i="6"/>
  <c r="G594" i="6" s="1"/>
  <c r="G593" i="6" s="1"/>
  <c r="G592" i="6" s="1"/>
  <c r="G591" i="6" s="1"/>
  <c r="G590" i="6" s="1"/>
  <c r="G589" i="6" s="1"/>
  <c r="G588" i="6"/>
  <c r="G587" i="6" s="1"/>
  <c r="G586" i="6" s="1"/>
  <c r="G585" i="6" s="1"/>
  <c r="G584" i="6" s="1"/>
  <c r="G583" i="6" s="1"/>
  <c r="G582" i="6" s="1"/>
  <c r="G581" i="6"/>
  <c r="G580" i="6" s="1"/>
  <c r="G579" i="6" s="1"/>
  <c r="G578" i="6" s="1"/>
  <c r="G577" i="6" s="1"/>
  <c r="G576" i="6" s="1"/>
  <c r="G575" i="6" s="1"/>
  <c r="G574" i="6"/>
  <c r="G573" i="6" s="1"/>
  <c r="G572" i="6"/>
  <c r="G571" i="6" s="1"/>
  <c r="G567" i="6"/>
  <c r="G566" i="6" s="1"/>
  <c r="G565" i="6"/>
  <c r="G564" i="6" s="1"/>
  <c r="G559" i="6"/>
  <c r="G558" i="6" s="1"/>
  <c r="G557" i="6" s="1"/>
  <c r="G556" i="6" s="1"/>
  <c r="G555" i="6" s="1"/>
  <c r="G547" i="6"/>
  <c r="G546" i="6" s="1"/>
  <c r="G545" i="6" s="1"/>
  <c r="G544" i="6" s="1"/>
  <c r="G543" i="6" s="1"/>
  <c r="G542" i="6"/>
  <c r="G541" i="6" s="1"/>
  <c r="G540" i="6" s="1"/>
  <c r="G539" i="6" s="1"/>
  <c r="G538" i="6" s="1"/>
  <c r="G536" i="6"/>
  <c r="G535" i="6" s="1"/>
  <c r="G534" i="6" s="1"/>
  <c r="G533" i="6" s="1"/>
  <c r="G532" i="6"/>
  <c r="G531" i="6" s="1"/>
  <c r="G530" i="6" s="1"/>
  <c r="G529" i="6" s="1"/>
  <c r="G526" i="6"/>
  <c r="G525" i="6" s="1"/>
  <c r="G524" i="6" s="1"/>
  <c r="G523" i="6" s="1"/>
  <c r="G522" i="6" s="1"/>
  <c r="G521" i="6"/>
  <c r="G520" i="6"/>
  <c r="G514" i="6"/>
  <c r="G513" i="6" s="1"/>
  <c r="G512" i="6"/>
  <c r="G511" i="6" s="1"/>
  <c r="G510" i="6"/>
  <c r="G509" i="6" s="1"/>
  <c r="G507" i="6"/>
  <c r="G506" i="6" s="1"/>
  <c r="G505" i="6" s="1"/>
  <c r="G502" i="6"/>
  <c r="G501" i="6" s="1"/>
  <c r="G500" i="6" s="1"/>
  <c r="G499" i="6" s="1"/>
  <c r="G498" i="6" s="1"/>
  <c r="G497" i="6"/>
  <c r="G496" i="6" s="1"/>
  <c r="G495" i="6"/>
  <c r="G494" i="6" s="1"/>
  <c r="G489" i="6"/>
  <c r="G488" i="6" s="1"/>
  <c r="G487" i="6" s="1"/>
  <c r="G486" i="6" s="1"/>
  <c r="G485" i="6" s="1"/>
  <c r="G484" i="6"/>
  <c r="G483" i="6" s="1"/>
  <c r="G482" i="6" s="1"/>
  <c r="G481" i="6" s="1"/>
  <c r="G480" i="6" s="1"/>
  <c r="G479" i="6"/>
  <c r="G478" i="6" s="1"/>
  <c r="G477" i="6" s="1"/>
  <c r="G476" i="6" s="1"/>
  <c r="G475" i="6" s="1"/>
  <c r="G473" i="6"/>
  <c r="G468" i="6"/>
  <c r="G467" i="6" s="1"/>
  <c r="G466" i="6" s="1"/>
  <c r="G465" i="6" s="1"/>
  <c r="G464" i="6" s="1"/>
  <c r="G463" i="6"/>
  <c r="G462" i="6" s="1"/>
  <c r="G461" i="6" s="1"/>
  <c r="G460" i="6" s="1"/>
  <c r="G459" i="6" s="1"/>
  <c r="G458" i="6"/>
  <c r="G457" i="6" s="1"/>
  <c r="G456" i="6" s="1"/>
  <c r="G455" i="6" s="1"/>
  <c r="G454" i="6" s="1"/>
  <c r="G452" i="6"/>
  <c r="G451" i="6" s="1"/>
  <c r="G450" i="6" s="1"/>
  <c r="G449" i="6" s="1"/>
  <c r="G448" i="6" s="1"/>
  <c r="G446" i="6"/>
  <c r="G445" i="6" s="1"/>
  <c r="G444" i="6" s="1"/>
  <c r="G443" i="6" s="1"/>
  <c r="G442" i="6" s="1"/>
  <c r="G441" i="6" s="1"/>
  <c r="G440" i="6"/>
  <c r="G439" i="6" s="1"/>
  <c r="G438" i="6"/>
  <c r="G437" i="6" s="1"/>
  <c r="G433" i="6"/>
  <c r="G432" i="6" s="1"/>
  <c r="G431" i="6"/>
  <c r="G430" i="6" s="1"/>
  <c r="G425" i="6"/>
  <c r="G424" i="6" s="1"/>
  <c r="G423" i="6" s="1"/>
  <c r="G422" i="6" s="1"/>
  <c r="G421" i="6" s="1"/>
  <c r="G420" i="6"/>
  <c r="G419" i="6" s="1"/>
  <c r="G418" i="6" s="1"/>
  <c r="G417" i="6"/>
  <c r="G416" i="6" s="1"/>
  <c r="G415" i="6" s="1"/>
  <c r="G414" i="6"/>
  <c r="G413" i="6" s="1"/>
  <c r="G412" i="6" s="1"/>
  <c r="G408" i="6"/>
  <c r="G407" i="6" s="1"/>
  <c r="G406" i="6"/>
  <c r="G405" i="6" s="1"/>
  <c r="G401" i="6"/>
  <c r="G400" i="6" s="1"/>
  <c r="G399" i="6" s="1"/>
  <c r="G398" i="6" s="1"/>
  <c r="G397" i="6"/>
  <c r="G396" i="6" s="1"/>
  <c r="G395" i="6"/>
  <c r="G394" i="6" s="1"/>
  <c r="G393" i="6"/>
  <c r="G392" i="6" s="1"/>
  <c r="G386" i="6"/>
  <c r="G385" i="6" s="1"/>
  <c r="G384" i="6" s="1"/>
  <c r="G383" i="6" s="1"/>
  <c r="G382" i="6" s="1"/>
  <c r="G381" i="6"/>
  <c r="G380" i="6" s="1"/>
  <c r="G379" i="6"/>
  <c r="G378" i="6" s="1"/>
  <c r="G373" i="6"/>
  <c r="G372" i="6"/>
  <c r="G367" i="6"/>
  <c r="G366" i="6" s="1"/>
  <c r="G365" i="6"/>
  <c r="G364" i="6" s="1"/>
  <c r="G360" i="6"/>
  <c r="G359" i="6"/>
  <c r="G356" i="6"/>
  <c r="G355" i="6"/>
  <c r="G350" i="6"/>
  <c r="G349" i="6" s="1"/>
  <c r="G348" i="6" s="1"/>
  <c r="G347" i="6"/>
  <c r="G346" i="6"/>
  <c r="G341" i="6"/>
  <c r="G340" i="6" s="1"/>
  <c r="G339" i="6" s="1"/>
  <c r="G338" i="6" s="1"/>
  <c r="G337" i="6" s="1"/>
  <c r="G335" i="6"/>
  <c r="G334" i="6" s="1"/>
  <c r="G333" i="6" s="1"/>
  <c r="G332" i="6" s="1"/>
  <c r="G331" i="6" s="1"/>
  <c r="G330" i="6"/>
  <c r="G329" i="6" s="1"/>
  <c r="G328" i="6" s="1"/>
  <c r="G327" i="6" s="1"/>
  <c r="G326" i="6" s="1"/>
  <c r="G324" i="6"/>
  <c r="G323" i="6" s="1"/>
  <c r="G322" i="6" s="1"/>
  <c r="G321" i="6" s="1"/>
  <c r="G320" i="6" s="1"/>
  <c r="G319" i="6"/>
  <c r="G318" i="6" s="1"/>
  <c r="G317" i="6" s="1"/>
  <c r="G316" i="6" s="1"/>
  <c r="G315" i="6"/>
  <c r="G314" i="6" s="1"/>
  <c r="G313" i="6" s="1"/>
  <c r="G312" i="6" s="1"/>
  <c r="G310" i="6"/>
  <c r="G309" i="6" s="1"/>
  <c r="G308" i="6" s="1"/>
  <c r="G307" i="6" s="1"/>
  <c r="G306" i="6" s="1"/>
  <c r="G304" i="6"/>
  <c r="G303" i="6" s="1"/>
  <c r="G302" i="6" s="1"/>
  <c r="G301" i="6" s="1"/>
  <c r="G300" i="6" s="1"/>
  <c r="G299" i="6"/>
  <c r="G298" i="6" s="1"/>
  <c r="G297" i="6" s="1"/>
  <c r="G296" i="6" s="1"/>
  <c r="G295" i="6" s="1"/>
  <c r="G294" i="6"/>
  <c r="G293" i="6" s="1"/>
  <c r="G292" i="6" s="1"/>
  <c r="G291" i="6" s="1"/>
  <c r="G290" i="6" s="1"/>
  <c r="G289" i="6"/>
  <c r="G288" i="6"/>
  <c r="G282" i="6"/>
  <c r="G281" i="6" s="1"/>
  <c r="G280" i="6" s="1"/>
  <c r="G279" i="6" s="1"/>
  <c r="G278" i="6" s="1"/>
  <c r="G277" i="6"/>
  <c r="G276" i="6" s="1"/>
  <c r="G275" i="6" s="1"/>
  <c r="G274" i="6" s="1"/>
  <c r="G273" i="6" s="1"/>
  <c r="G272" i="6"/>
  <c r="G271" i="6" s="1"/>
  <c r="G270" i="6" s="1"/>
  <c r="G269" i="6" s="1"/>
  <c r="G268" i="6" s="1"/>
  <c r="G267" i="6"/>
  <c r="G266" i="6" s="1"/>
  <c r="G265" i="6" s="1"/>
  <c r="G264" i="6" s="1"/>
  <c r="G263" i="6" s="1"/>
  <c r="G262" i="6"/>
  <c r="G261" i="6" s="1"/>
  <c r="G260" i="6" s="1"/>
  <c r="G259" i="6" s="1"/>
  <c r="G258" i="6" s="1"/>
  <c r="G257" i="6"/>
  <c r="G256" i="6" s="1"/>
  <c r="G255" i="6" s="1"/>
  <c r="G254" i="6" s="1"/>
  <c r="G253" i="6" s="1"/>
  <c r="G252" i="6"/>
  <c r="G251" i="6" s="1"/>
  <c r="G250" i="6" s="1"/>
  <c r="G249" i="6" s="1"/>
  <c r="G248" i="6" s="1"/>
  <c r="G246" i="6"/>
  <c r="G245" i="6" s="1"/>
  <c r="G244" i="6"/>
  <c r="G243" i="6" s="1"/>
  <c r="G242" i="6"/>
  <c r="G241" i="6" s="1"/>
  <c r="G237" i="6"/>
  <c r="G236" i="6" s="1"/>
  <c r="G235" i="6"/>
  <c r="G234" i="6" s="1"/>
  <c r="G217" i="6"/>
  <c r="G216" i="6"/>
  <c r="G211" i="6"/>
  <c r="G210" i="6" s="1"/>
  <c r="G209" i="6" s="1"/>
  <c r="G208" i="6"/>
  <c r="G207" i="6" s="1"/>
  <c r="G206" i="6" s="1"/>
  <c r="G203" i="6"/>
  <c r="G202" i="6" s="1"/>
  <c r="G201" i="6" s="1"/>
  <c r="G200" i="6"/>
  <c r="G199" i="6" s="1"/>
  <c r="G198" i="6" s="1"/>
  <c r="G197" i="6"/>
  <c r="G196" i="6"/>
  <c r="G190" i="6"/>
  <c r="G189" i="6" s="1"/>
  <c r="G188" i="6" s="1"/>
  <c r="G187" i="6" s="1"/>
  <c r="G186" i="6" s="1"/>
  <c r="G185" i="6" s="1"/>
  <c r="G184" i="6" s="1"/>
  <c r="G183" i="6"/>
  <c r="G182" i="6" s="1"/>
  <c r="G181" i="6" s="1"/>
  <c r="G180" i="6" s="1"/>
  <c r="G179" i="6" s="1"/>
  <c r="G178" i="6"/>
  <c r="G177" i="6" s="1"/>
  <c r="G176" i="6" s="1"/>
  <c r="G175" i="6" s="1"/>
  <c r="G174" i="6" s="1"/>
  <c r="G173" i="6"/>
  <c r="G172" i="6" s="1"/>
  <c r="G171" i="6" s="1"/>
  <c r="G170" i="6" s="1"/>
  <c r="G169" i="6" s="1"/>
  <c r="G166" i="6"/>
  <c r="G165" i="6" s="1"/>
  <c r="G164" i="6" s="1"/>
  <c r="G163" i="6"/>
  <c r="G162" i="6" s="1"/>
  <c r="G161" i="6" s="1"/>
  <c r="G155" i="6"/>
  <c r="G154" i="6" s="1"/>
  <c r="G153" i="6" s="1"/>
  <c r="G152" i="6" s="1"/>
  <c r="G151" i="6" s="1"/>
  <c r="G150" i="6"/>
  <c r="G149" i="6" s="1"/>
  <c r="G148" i="6" s="1"/>
  <c r="G147" i="6" s="1"/>
  <c r="G146" i="6" s="1"/>
  <c r="G145" i="6"/>
  <c r="G144" i="6" s="1"/>
  <c r="G143" i="6" s="1"/>
  <c r="G142" i="6" s="1"/>
  <c r="G141" i="6" s="1"/>
  <c r="G140" i="6"/>
  <c r="G139" i="6" s="1"/>
  <c r="G138" i="6" s="1"/>
  <c r="G137" i="6"/>
  <c r="G136" i="6"/>
  <c r="G130" i="6"/>
  <c r="G129" i="6"/>
  <c r="G124" i="6"/>
  <c r="G123" i="6" s="1"/>
  <c r="G122" i="6" s="1"/>
  <c r="G121" i="6" s="1"/>
  <c r="G120" i="6"/>
  <c r="G119" i="6"/>
  <c r="G116" i="6"/>
  <c r="G115" i="6"/>
  <c r="G109" i="6"/>
  <c r="G108" i="6"/>
  <c r="G103" i="6"/>
  <c r="G102" i="6"/>
  <c r="G97" i="6"/>
  <c r="G96" i="6" s="1"/>
  <c r="G95" i="6" s="1"/>
  <c r="G94" i="6"/>
  <c r="G93" i="6"/>
  <c r="G86" i="6"/>
  <c r="G85" i="6" s="1"/>
  <c r="G84" i="6" s="1"/>
  <c r="G83" i="6" s="1"/>
  <c r="G82" i="6" s="1"/>
  <c r="G81" i="6" s="1"/>
  <c r="G80" i="6"/>
  <c r="G79" i="6" s="1"/>
  <c r="G78" i="6" s="1"/>
  <c r="G77" i="6" s="1"/>
  <c r="G76" i="6" s="1"/>
  <c r="G75" i="6" s="1"/>
  <c r="G74" i="6"/>
  <c r="G73" i="6"/>
  <c r="G70" i="6"/>
  <c r="G69" i="6"/>
  <c r="G64" i="6"/>
  <c r="G63" i="6"/>
  <c r="G56" i="6"/>
  <c r="G55" i="6" s="1"/>
  <c r="G54" i="6"/>
  <c r="G53" i="6" s="1"/>
  <c r="G48" i="6"/>
  <c r="G47" i="6" s="1"/>
  <c r="G46" i="6"/>
  <c r="G45" i="6" s="1"/>
  <c r="G44" i="6"/>
  <c r="G43" i="6" s="1"/>
  <c r="G39" i="6"/>
  <c r="G38" i="6"/>
  <c r="G33" i="6"/>
  <c r="G32" i="6" s="1"/>
  <c r="G31" i="6" s="1"/>
  <c r="G30" i="6"/>
  <c r="G29" i="6"/>
  <c r="G23" i="6"/>
  <c r="G22" i="6" s="1"/>
  <c r="G21" i="6" s="1"/>
  <c r="G20" i="6" s="1"/>
  <c r="G19" i="6" s="1"/>
  <c r="R1233" i="5"/>
  <c r="T1233" i="5" s="1"/>
  <c r="V1233" i="5" s="1"/>
  <c r="R1231" i="5"/>
  <c r="T1231" i="5" s="1"/>
  <c r="V1231" i="5" s="1"/>
  <c r="R1224" i="5"/>
  <c r="T1224" i="5" s="1"/>
  <c r="V1224" i="5" s="1"/>
  <c r="R1214" i="5"/>
  <c r="T1214" i="5" s="1"/>
  <c r="V1214" i="5" s="1"/>
  <c r="R1211" i="5"/>
  <c r="T1211" i="5" s="1"/>
  <c r="V1211" i="5" s="1"/>
  <c r="R1209" i="5"/>
  <c r="T1209" i="5" s="1"/>
  <c r="V1209" i="5" s="1"/>
  <c r="R1206" i="5"/>
  <c r="T1206" i="5" s="1"/>
  <c r="V1206" i="5" s="1"/>
  <c r="R1204" i="5"/>
  <c r="T1204" i="5" s="1"/>
  <c r="V1204" i="5" s="1"/>
  <c r="R1197" i="5"/>
  <c r="T1197" i="5" s="1"/>
  <c r="V1197" i="5" s="1"/>
  <c r="R1191" i="5"/>
  <c r="T1191" i="5" s="1"/>
  <c r="V1191" i="5" s="1"/>
  <c r="R1187" i="5"/>
  <c r="T1187" i="5" s="1"/>
  <c r="V1187" i="5" s="1"/>
  <c r="R1180" i="5"/>
  <c r="T1180" i="5" s="1"/>
  <c r="V1180" i="5" s="1"/>
  <c r="R1175" i="5"/>
  <c r="T1175" i="5" s="1"/>
  <c r="V1175" i="5" s="1"/>
  <c r="R1170" i="5"/>
  <c r="T1170" i="5" s="1"/>
  <c r="V1170" i="5" s="1"/>
  <c r="R1164" i="5"/>
  <c r="T1164" i="5" s="1"/>
  <c r="V1164" i="5" s="1"/>
  <c r="R1161" i="5"/>
  <c r="T1161" i="5" s="1"/>
  <c r="V1161" i="5" s="1"/>
  <c r="R1158" i="5"/>
  <c r="T1158" i="5" s="1"/>
  <c r="V1158" i="5" s="1"/>
  <c r="R1155" i="5"/>
  <c r="T1155" i="5" s="1"/>
  <c r="V1155" i="5" s="1"/>
  <c r="R1149" i="5"/>
  <c r="T1149" i="5" s="1"/>
  <c r="V1149" i="5" s="1"/>
  <c r="R1146" i="5"/>
  <c r="T1146" i="5" s="1"/>
  <c r="V1146" i="5" s="1"/>
  <c r="R1143" i="5"/>
  <c r="T1143" i="5" s="1"/>
  <c r="V1143" i="5" s="1"/>
  <c r="R1129" i="5"/>
  <c r="T1129" i="5" s="1"/>
  <c r="V1129" i="5" s="1"/>
  <c r="R1126" i="5"/>
  <c r="T1126" i="5" s="1"/>
  <c r="V1126" i="5" s="1"/>
  <c r="R1121" i="5"/>
  <c r="T1121" i="5" s="1"/>
  <c r="V1121" i="5" s="1"/>
  <c r="R1108" i="5"/>
  <c r="T1108" i="5" s="1"/>
  <c r="V1108" i="5" s="1"/>
  <c r="R1104" i="5"/>
  <c r="T1104" i="5" s="1"/>
  <c r="V1104" i="5" s="1"/>
  <c r="R1100" i="5"/>
  <c r="T1100" i="5" s="1"/>
  <c r="V1100" i="5" s="1"/>
  <c r="R1095" i="5"/>
  <c r="T1095" i="5" s="1"/>
  <c r="V1095" i="5" s="1"/>
  <c r="R1089" i="5"/>
  <c r="T1089" i="5" s="1"/>
  <c r="V1089" i="5" s="1"/>
  <c r="R1084" i="5"/>
  <c r="T1084" i="5" s="1"/>
  <c r="V1084" i="5" s="1"/>
  <c r="R1081" i="5"/>
  <c r="T1081" i="5" s="1"/>
  <c r="V1081" i="5" s="1"/>
  <c r="R1077" i="5"/>
  <c r="T1077" i="5" s="1"/>
  <c r="V1077" i="5" s="1"/>
  <c r="R1073" i="5"/>
  <c r="T1073" i="5" s="1"/>
  <c r="V1073" i="5" s="1"/>
  <c r="R1070" i="5"/>
  <c r="T1070" i="5" s="1"/>
  <c r="V1070" i="5" s="1"/>
  <c r="R1067" i="5"/>
  <c r="T1067" i="5" s="1"/>
  <c r="V1067" i="5" s="1"/>
  <c r="R1064" i="5"/>
  <c r="T1064" i="5" s="1"/>
  <c r="V1064" i="5" s="1"/>
  <c r="R1058" i="5"/>
  <c r="T1058" i="5" s="1"/>
  <c r="V1058" i="5" s="1"/>
  <c r="R1054" i="5"/>
  <c r="T1054" i="5" s="1"/>
  <c r="V1054" i="5" s="1"/>
  <c r="R1048" i="5"/>
  <c r="T1048" i="5" s="1"/>
  <c r="V1048" i="5" s="1"/>
  <c r="R1043" i="5"/>
  <c r="T1043" i="5" s="1"/>
  <c r="V1043" i="5" s="1"/>
  <c r="R1042" i="5"/>
  <c r="T1042" i="5" s="1"/>
  <c r="V1042" i="5" s="1"/>
  <c r="R1028" i="5"/>
  <c r="T1028" i="5" s="1"/>
  <c r="V1028" i="5" s="1"/>
  <c r="R1022" i="5"/>
  <c r="T1022" i="5" s="1"/>
  <c r="V1022" i="5" s="1"/>
  <c r="R1017" i="5"/>
  <c r="T1017" i="5" s="1"/>
  <c r="V1017" i="5" s="1"/>
  <c r="R1012" i="5"/>
  <c r="T1012" i="5" s="1"/>
  <c r="V1012" i="5" s="1"/>
  <c r="R1007" i="5"/>
  <c r="T1007" i="5" s="1"/>
  <c r="V1007" i="5" s="1"/>
  <c r="R1003" i="5"/>
  <c r="T1003" i="5" s="1"/>
  <c r="V1003" i="5" s="1"/>
  <c r="R999" i="5"/>
  <c r="T999" i="5" s="1"/>
  <c r="V999" i="5" s="1"/>
  <c r="R993" i="5"/>
  <c r="T993" i="5" s="1"/>
  <c r="V993" i="5" s="1"/>
  <c r="R992" i="5"/>
  <c r="T992" i="5" s="1"/>
  <c r="V992" i="5" s="1"/>
  <c r="R964" i="5"/>
  <c r="T964" i="5" s="1"/>
  <c r="V964" i="5" s="1"/>
  <c r="R959" i="5"/>
  <c r="T959" i="5" s="1"/>
  <c r="V959" i="5" s="1"/>
  <c r="R956" i="5"/>
  <c r="T956" i="5" s="1"/>
  <c r="V956" i="5" s="1"/>
  <c r="R951" i="5"/>
  <c r="T951" i="5" s="1"/>
  <c r="V951" i="5" s="1"/>
  <c r="R948" i="5"/>
  <c r="T948" i="5" s="1"/>
  <c r="V948" i="5" s="1"/>
  <c r="R936" i="5"/>
  <c r="T936" i="5" s="1"/>
  <c r="V936" i="5" s="1"/>
  <c r="R933" i="5"/>
  <c r="T933" i="5" s="1"/>
  <c r="V933" i="5" s="1"/>
  <c r="R930" i="5"/>
  <c r="T930" i="5" s="1"/>
  <c r="V930" i="5" s="1"/>
  <c r="R927" i="5"/>
  <c r="T927" i="5" s="1"/>
  <c r="V927" i="5" s="1"/>
  <c r="R924" i="5"/>
  <c r="T924" i="5" s="1"/>
  <c r="V924" i="5" s="1"/>
  <c r="R911" i="5"/>
  <c r="T911" i="5" s="1"/>
  <c r="V911" i="5" s="1"/>
  <c r="R906" i="5"/>
  <c r="T906" i="5" s="1"/>
  <c r="V906" i="5" s="1"/>
  <c r="R903" i="5"/>
  <c r="T903" i="5" s="1"/>
  <c r="V903" i="5" s="1"/>
  <c r="R900" i="5"/>
  <c r="T900" i="5" s="1"/>
  <c r="V900" i="5" s="1"/>
  <c r="R893" i="5"/>
  <c r="T893" i="5" s="1"/>
  <c r="V893" i="5" s="1"/>
  <c r="R890" i="5"/>
  <c r="T890" i="5" s="1"/>
  <c r="V890" i="5" s="1"/>
  <c r="R882" i="5"/>
  <c r="T882" i="5" s="1"/>
  <c r="V882" i="5" s="1"/>
  <c r="R875" i="5"/>
  <c r="T875" i="5" s="1"/>
  <c r="V875" i="5" s="1"/>
  <c r="R871" i="5"/>
  <c r="T871" i="5" s="1"/>
  <c r="V871" i="5" s="1"/>
  <c r="R863" i="5"/>
  <c r="T863" i="5" s="1"/>
  <c r="V863" i="5" s="1"/>
  <c r="R857" i="5"/>
  <c r="T857" i="5" s="1"/>
  <c r="V857" i="5" s="1"/>
  <c r="R851" i="5"/>
  <c r="T851" i="5" s="1"/>
  <c r="V851" i="5" s="1"/>
  <c r="R845" i="5"/>
  <c r="T845" i="5" s="1"/>
  <c r="V845" i="5" s="1"/>
  <c r="R842" i="5"/>
  <c r="T842" i="5" s="1"/>
  <c r="V842" i="5" s="1"/>
  <c r="R831" i="5"/>
  <c r="T831" i="5" s="1"/>
  <c r="V831" i="5" s="1"/>
  <c r="R820" i="5"/>
  <c r="T820" i="5" s="1"/>
  <c r="V820" i="5" s="1"/>
  <c r="R813" i="5"/>
  <c r="T813" i="5" s="1"/>
  <c r="V813" i="5" s="1"/>
  <c r="R810" i="5"/>
  <c r="T810" i="5" s="1"/>
  <c r="V810" i="5" s="1"/>
  <c r="R801" i="5"/>
  <c r="T801" i="5" s="1"/>
  <c r="V801" i="5" s="1"/>
  <c r="R799" i="5"/>
  <c r="T799" i="5" s="1"/>
  <c r="V799" i="5" s="1"/>
  <c r="R795" i="5"/>
  <c r="T795" i="5" s="1"/>
  <c r="V795" i="5" s="1"/>
  <c r="R793" i="5"/>
  <c r="T793" i="5" s="1"/>
  <c r="V793" i="5" s="1"/>
  <c r="R791" i="5"/>
  <c r="T791" i="5" s="1"/>
  <c r="V791" i="5" s="1"/>
  <c r="R788" i="5"/>
  <c r="T788" i="5" s="1"/>
  <c r="V788" i="5" s="1"/>
  <c r="R784" i="5"/>
  <c r="T784" i="5" s="1"/>
  <c r="V784" i="5" s="1"/>
  <c r="R779" i="5"/>
  <c r="T779" i="5" s="1"/>
  <c r="V779" i="5" s="1"/>
  <c r="R775" i="5"/>
  <c r="T775" i="5" s="1"/>
  <c r="V775" i="5" s="1"/>
  <c r="R770" i="5"/>
  <c r="T770" i="5" s="1"/>
  <c r="V770" i="5" s="1"/>
  <c r="R769" i="5"/>
  <c r="T769" i="5" s="1"/>
  <c r="V769" i="5" s="1"/>
  <c r="R763" i="5"/>
  <c r="T763" i="5" s="1"/>
  <c r="V763" i="5" s="1"/>
  <c r="R759" i="5"/>
  <c r="T759" i="5" s="1"/>
  <c r="V759" i="5" s="1"/>
  <c r="R755" i="5"/>
  <c r="T755" i="5" s="1"/>
  <c r="V755" i="5" s="1"/>
  <c r="R752" i="5"/>
  <c r="T752" i="5" s="1"/>
  <c r="V752" i="5" s="1"/>
  <c r="R742" i="5"/>
  <c r="T742" i="5" s="1"/>
  <c r="V742" i="5" s="1"/>
  <c r="R739" i="5"/>
  <c r="T739" i="5" s="1"/>
  <c r="V739" i="5" s="1"/>
  <c r="R736" i="5"/>
  <c r="T736" i="5" s="1"/>
  <c r="V736" i="5" s="1"/>
  <c r="R733" i="5"/>
  <c r="T733" i="5" s="1"/>
  <c r="V733" i="5" s="1"/>
  <c r="R728" i="5"/>
  <c r="T728" i="5" s="1"/>
  <c r="V728" i="5" s="1"/>
  <c r="R717" i="5"/>
  <c r="T717" i="5" s="1"/>
  <c r="V717" i="5" s="1"/>
  <c r="R714" i="5"/>
  <c r="T714" i="5" s="1"/>
  <c r="V714" i="5" s="1"/>
  <c r="R710" i="5"/>
  <c r="T710" i="5" s="1"/>
  <c r="V710" i="5" s="1"/>
  <c r="R705" i="5"/>
  <c r="T705" i="5" s="1"/>
  <c r="V705" i="5" s="1"/>
  <c r="R699" i="5"/>
  <c r="T699" i="5" s="1"/>
  <c r="V699" i="5" s="1"/>
  <c r="R698" i="5"/>
  <c r="T698" i="5" s="1"/>
  <c r="V698" i="5" s="1"/>
  <c r="R695" i="5"/>
  <c r="T695" i="5" s="1"/>
  <c r="V695" i="5" s="1"/>
  <c r="R694" i="5"/>
  <c r="T694" i="5" s="1"/>
  <c r="V694" i="5" s="1"/>
  <c r="R690" i="5"/>
  <c r="T690" i="5" s="1"/>
  <c r="V690" i="5" s="1"/>
  <c r="R689" i="5"/>
  <c r="T689" i="5" s="1"/>
  <c r="V689" i="5" s="1"/>
  <c r="R676" i="5"/>
  <c r="T676" i="5" s="1"/>
  <c r="V676" i="5" s="1"/>
  <c r="R672" i="5"/>
  <c r="T672" i="5" s="1"/>
  <c r="V672" i="5" s="1"/>
  <c r="R671" i="5"/>
  <c r="T671" i="5" s="1"/>
  <c r="V671" i="5" s="1"/>
  <c r="R665" i="5"/>
  <c r="T665" i="5" s="1"/>
  <c r="V665" i="5" s="1"/>
  <c r="R662" i="5"/>
  <c r="T662" i="5" s="1"/>
  <c r="V662" i="5" s="1"/>
  <c r="R659" i="5"/>
  <c r="T659" i="5" s="1"/>
  <c r="V659" i="5" s="1"/>
  <c r="R656" i="5"/>
  <c r="T656" i="5" s="1"/>
  <c r="V656" i="5" s="1"/>
  <c r="R655" i="5"/>
  <c r="T655" i="5" s="1"/>
  <c r="V655" i="5" s="1"/>
  <c r="R650" i="5"/>
  <c r="T650" i="5" s="1"/>
  <c r="V650" i="5" s="1"/>
  <c r="R646" i="5"/>
  <c r="T646" i="5" s="1"/>
  <c r="V646" i="5" s="1"/>
  <c r="R645" i="5"/>
  <c r="T645" i="5" s="1"/>
  <c r="V645" i="5" s="1"/>
  <c r="R642" i="5"/>
  <c r="T642" i="5" s="1"/>
  <c r="V642" i="5" s="1"/>
  <c r="R639" i="5"/>
  <c r="T639" i="5" s="1"/>
  <c r="V639" i="5" s="1"/>
  <c r="R638" i="5"/>
  <c r="T638" i="5" s="1"/>
  <c r="V638" i="5" s="1"/>
  <c r="R634" i="5"/>
  <c r="T634" i="5" s="1"/>
  <c r="V634" i="5" s="1"/>
  <c r="R628" i="5"/>
  <c r="T628" i="5" s="1"/>
  <c r="V628" i="5" s="1"/>
  <c r="R622" i="5"/>
  <c r="T622" i="5" s="1"/>
  <c r="V622" i="5" s="1"/>
  <c r="R621" i="5"/>
  <c r="T621" i="5" s="1"/>
  <c r="V621" i="5" s="1"/>
  <c r="R620" i="5"/>
  <c r="T620" i="5" s="1"/>
  <c r="V620" i="5" s="1"/>
  <c r="R619" i="5"/>
  <c r="T619" i="5" s="1"/>
  <c r="V619" i="5" s="1"/>
  <c r="R604" i="5"/>
  <c r="T604" i="5" s="1"/>
  <c r="V604" i="5" s="1"/>
  <c r="R598" i="5"/>
  <c r="T598" i="5" s="1"/>
  <c r="V598" i="5" s="1"/>
  <c r="R591" i="5"/>
  <c r="T591" i="5" s="1"/>
  <c r="V591" i="5" s="1"/>
  <c r="R588" i="5"/>
  <c r="T588" i="5" s="1"/>
  <c r="V588" i="5" s="1"/>
  <c r="R582" i="5"/>
  <c r="T582" i="5" s="1"/>
  <c r="V582" i="5" s="1"/>
  <c r="R574" i="5"/>
  <c r="T574" i="5" s="1"/>
  <c r="V574" i="5" s="1"/>
  <c r="R568" i="5"/>
  <c r="T568" i="5" s="1"/>
  <c r="V568" i="5" s="1"/>
  <c r="R563" i="5"/>
  <c r="T563" i="5" s="1"/>
  <c r="V563" i="5" s="1"/>
  <c r="R555" i="5"/>
  <c r="T555" i="5" s="1"/>
  <c r="V555" i="5" s="1"/>
  <c r="R553" i="5"/>
  <c r="T553" i="5" s="1"/>
  <c r="V553" i="5" s="1"/>
  <c r="R548" i="5"/>
  <c r="T548" i="5" s="1"/>
  <c r="V548" i="5" s="1"/>
  <c r="R542" i="5"/>
  <c r="T542" i="5" s="1"/>
  <c r="V542" i="5" s="1"/>
  <c r="R539" i="5"/>
  <c r="T539" i="5" s="1"/>
  <c r="V539" i="5" s="1"/>
  <c r="R536" i="5"/>
  <c r="T536" i="5" s="1"/>
  <c r="V536" i="5" s="1"/>
  <c r="R533" i="5"/>
  <c r="T533" i="5" s="1"/>
  <c r="V533" i="5" s="1"/>
  <c r="R528" i="5"/>
  <c r="T528" i="5" s="1"/>
  <c r="V528" i="5" s="1"/>
  <c r="R521" i="5"/>
  <c r="T521" i="5" s="1"/>
  <c r="V521" i="5" s="1"/>
  <c r="R515" i="5"/>
  <c r="T515" i="5" s="1"/>
  <c r="V515" i="5" s="1"/>
  <c r="R511" i="5"/>
  <c r="T511" i="5" s="1"/>
  <c r="V511" i="5" s="1"/>
  <c r="R508" i="5"/>
  <c r="T508" i="5" s="1"/>
  <c r="V508" i="5" s="1"/>
  <c r="R504" i="5"/>
  <c r="T504" i="5" s="1"/>
  <c r="V504" i="5" s="1"/>
  <c r="R501" i="5"/>
  <c r="T501" i="5" s="1"/>
  <c r="V501" i="5" s="1"/>
  <c r="R487" i="5"/>
  <c r="T487" i="5" s="1"/>
  <c r="V487" i="5" s="1"/>
  <c r="R481" i="5"/>
  <c r="T481" i="5" s="1"/>
  <c r="V481" i="5" s="1"/>
  <c r="R473" i="5"/>
  <c r="T473" i="5" s="1"/>
  <c r="V473" i="5" s="1"/>
  <c r="R465" i="5"/>
  <c r="T465" i="5" s="1"/>
  <c r="V465" i="5" s="1"/>
  <c r="R459" i="5"/>
  <c r="T459" i="5" s="1"/>
  <c r="V459" i="5" s="1"/>
  <c r="R457" i="5"/>
  <c r="T457" i="5" s="1"/>
  <c r="V457" i="5" s="1"/>
  <c r="R439" i="5"/>
  <c r="T439" i="5" s="1"/>
  <c r="V439" i="5" s="1"/>
  <c r="R434" i="5"/>
  <c r="T434" i="5" s="1"/>
  <c r="V434" i="5" s="1"/>
  <c r="R426" i="5"/>
  <c r="T426" i="5" s="1"/>
  <c r="V426" i="5" s="1"/>
  <c r="R424" i="5"/>
  <c r="T424" i="5" s="1"/>
  <c r="V424" i="5" s="1"/>
  <c r="R416" i="5"/>
  <c r="T416" i="5" s="1"/>
  <c r="V416" i="5" s="1"/>
  <c r="R411" i="5"/>
  <c r="T411" i="5" s="1"/>
  <c r="V411" i="5" s="1"/>
  <c r="R406" i="5"/>
  <c r="T406" i="5" s="1"/>
  <c r="V406" i="5" s="1"/>
  <c r="R399" i="5"/>
  <c r="T399" i="5" s="1"/>
  <c r="V399" i="5" s="1"/>
  <c r="R396" i="5"/>
  <c r="T396" i="5" s="1"/>
  <c r="V396" i="5" s="1"/>
  <c r="R388" i="5"/>
  <c r="T388" i="5" s="1"/>
  <c r="V388" i="5" s="1"/>
  <c r="R385" i="5"/>
  <c r="T385" i="5" s="1"/>
  <c r="V385" i="5" s="1"/>
  <c r="R378" i="5"/>
  <c r="T378" i="5" s="1"/>
  <c r="V378" i="5" s="1"/>
  <c r="R375" i="5"/>
  <c r="T375" i="5" s="1"/>
  <c r="V375" i="5" s="1"/>
  <c r="R370" i="5"/>
  <c r="T370" i="5" s="1"/>
  <c r="V370" i="5" s="1"/>
  <c r="R365" i="5"/>
  <c r="T365" i="5" s="1"/>
  <c r="V365" i="5" s="1"/>
  <c r="R360" i="5"/>
  <c r="T360" i="5" s="1"/>
  <c r="V360" i="5" s="1"/>
  <c r="R353" i="5"/>
  <c r="T353" i="5" s="1"/>
  <c r="V353" i="5" s="1"/>
  <c r="R346" i="5"/>
  <c r="T346" i="5" s="1"/>
  <c r="V346" i="5" s="1"/>
  <c r="R343" i="5"/>
  <c r="T343" i="5" s="1"/>
  <c r="V343" i="5" s="1"/>
  <c r="R340" i="5"/>
  <c r="T340" i="5" s="1"/>
  <c r="V340" i="5" s="1"/>
  <c r="R335" i="5"/>
  <c r="T335" i="5" s="1"/>
  <c r="V335" i="5" s="1"/>
  <c r="R333" i="5"/>
  <c r="T333" i="5" s="1"/>
  <c r="V333" i="5" s="1"/>
  <c r="R328" i="5"/>
  <c r="T328" i="5" s="1"/>
  <c r="V328" i="5" s="1"/>
  <c r="R323" i="5"/>
  <c r="T323" i="5" s="1"/>
  <c r="V323" i="5" s="1"/>
  <c r="R318" i="5"/>
  <c r="T318" i="5" s="1"/>
  <c r="V318" i="5" s="1"/>
  <c r="R314" i="5"/>
  <c r="T314" i="5" s="1"/>
  <c r="V314" i="5" s="1"/>
  <c r="R309" i="5"/>
  <c r="T309" i="5" s="1"/>
  <c r="V309" i="5" s="1"/>
  <c r="R300" i="5"/>
  <c r="T300" i="5" s="1"/>
  <c r="V300" i="5" s="1"/>
  <c r="R296" i="5"/>
  <c r="T296" i="5" s="1"/>
  <c r="V296" i="5" s="1"/>
  <c r="R293" i="5"/>
  <c r="T293" i="5" s="1"/>
  <c r="V293" i="5" s="1"/>
  <c r="R289" i="5"/>
  <c r="T289" i="5" s="1"/>
  <c r="V289" i="5" s="1"/>
  <c r="R285" i="5"/>
  <c r="T285" i="5" s="1"/>
  <c r="V285" i="5" s="1"/>
  <c r="R281" i="5"/>
  <c r="T281" i="5" s="1"/>
  <c r="V281" i="5" s="1"/>
  <c r="R277" i="5"/>
  <c r="T277" i="5" s="1"/>
  <c r="V277" i="5" s="1"/>
  <c r="R270" i="5"/>
  <c r="T270" i="5" s="1"/>
  <c r="V270" i="5" s="1"/>
  <c r="R265" i="5"/>
  <c r="T265" i="5" s="1"/>
  <c r="V265" i="5" s="1"/>
  <c r="R248" i="5"/>
  <c r="T248" i="5" s="1"/>
  <c r="V248" i="5" s="1"/>
  <c r="R245" i="5"/>
  <c r="T245" i="5" s="1"/>
  <c r="V245" i="5" s="1"/>
  <c r="R242" i="5"/>
  <c r="T242" i="5" s="1"/>
  <c r="V242" i="5" s="1"/>
  <c r="R238" i="5"/>
  <c r="T238" i="5" s="1"/>
  <c r="V238" i="5" s="1"/>
  <c r="R235" i="5"/>
  <c r="T235" i="5" s="1"/>
  <c r="V235" i="5" s="1"/>
  <c r="R232" i="5"/>
  <c r="T232" i="5" s="1"/>
  <c r="V232" i="5" s="1"/>
  <c r="R229" i="5"/>
  <c r="T229" i="5" s="1"/>
  <c r="V229" i="5" s="1"/>
  <c r="R225" i="5"/>
  <c r="T225" i="5" s="1"/>
  <c r="V225" i="5" s="1"/>
  <c r="R220" i="5"/>
  <c r="T220" i="5" s="1"/>
  <c r="V220" i="5" s="1"/>
  <c r="R216" i="5"/>
  <c r="T216" i="5" s="1"/>
  <c r="V216" i="5" s="1"/>
  <c r="R211" i="5"/>
  <c r="T211" i="5" s="1"/>
  <c r="V211" i="5" s="1"/>
  <c r="R208" i="5"/>
  <c r="T208" i="5" s="1"/>
  <c r="V208" i="5" s="1"/>
  <c r="R202" i="5"/>
  <c r="T202" i="5" s="1"/>
  <c r="V202" i="5" s="1"/>
  <c r="R198" i="5"/>
  <c r="T198" i="5" s="1"/>
  <c r="V198" i="5" s="1"/>
  <c r="R195" i="5"/>
  <c r="T195" i="5" s="1"/>
  <c r="V195" i="5" s="1"/>
  <c r="R191" i="5"/>
  <c r="T191" i="5" s="1"/>
  <c r="V191" i="5" s="1"/>
  <c r="R186" i="5"/>
  <c r="T186" i="5" s="1"/>
  <c r="V186" i="5" s="1"/>
  <c r="R178" i="5"/>
  <c r="T178" i="5" s="1"/>
  <c r="V178" i="5" s="1"/>
  <c r="R176" i="5"/>
  <c r="T176" i="5" s="1"/>
  <c r="V176" i="5" s="1"/>
  <c r="R169" i="5"/>
  <c r="T169" i="5" s="1"/>
  <c r="V169" i="5" s="1"/>
  <c r="R165" i="5"/>
  <c r="T165" i="5" s="1"/>
  <c r="V165" i="5" s="1"/>
  <c r="R160" i="5"/>
  <c r="T160" i="5" s="1"/>
  <c r="V160" i="5" s="1"/>
  <c r="R156" i="5"/>
  <c r="T156" i="5" s="1"/>
  <c r="V156" i="5" s="1"/>
  <c r="R153" i="5"/>
  <c r="T153" i="5" s="1"/>
  <c r="V153" i="5" s="1"/>
  <c r="R150" i="5"/>
  <c r="T150" i="5" s="1"/>
  <c r="V150" i="5" s="1"/>
  <c r="R146" i="5"/>
  <c r="T146" i="5" s="1"/>
  <c r="V146" i="5" s="1"/>
  <c r="R141" i="5"/>
  <c r="T141" i="5" s="1"/>
  <c r="V141" i="5" s="1"/>
  <c r="R133" i="5"/>
  <c r="T133" i="5" s="1"/>
  <c r="V133" i="5" s="1"/>
  <c r="R130" i="5"/>
  <c r="T130" i="5" s="1"/>
  <c r="V130" i="5" s="1"/>
  <c r="R125" i="5"/>
  <c r="T125" i="5" s="1"/>
  <c r="V125" i="5" s="1"/>
  <c r="R121" i="5"/>
  <c r="T121" i="5" s="1"/>
  <c r="V121" i="5" s="1"/>
  <c r="R118" i="5"/>
  <c r="T118" i="5" s="1"/>
  <c r="V118" i="5" s="1"/>
  <c r="R115" i="5"/>
  <c r="T115" i="5" s="1"/>
  <c r="V115" i="5" s="1"/>
  <c r="R110" i="5"/>
  <c r="T110" i="5" s="1"/>
  <c r="V110" i="5" s="1"/>
  <c r="R107" i="5"/>
  <c r="T107" i="5" s="1"/>
  <c r="V107" i="5" s="1"/>
  <c r="R103" i="5"/>
  <c r="T103" i="5" s="1"/>
  <c r="V103" i="5" s="1"/>
  <c r="R100" i="5"/>
  <c r="T100" i="5" s="1"/>
  <c r="V100" i="5" s="1"/>
  <c r="R95" i="5"/>
  <c r="T95" i="5" s="1"/>
  <c r="V95" i="5" s="1"/>
  <c r="R91" i="5"/>
  <c r="T91" i="5" s="1"/>
  <c r="V91" i="5" s="1"/>
  <c r="R88" i="5"/>
  <c r="T88" i="5" s="1"/>
  <c r="V88" i="5" s="1"/>
  <c r="R82" i="5"/>
  <c r="T82" i="5" s="1"/>
  <c r="V82" i="5" s="1"/>
  <c r="R75" i="5"/>
  <c r="T75" i="5" s="1"/>
  <c r="V75" i="5" s="1"/>
  <c r="R71" i="5"/>
  <c r="T71" i="5" s="1"/>
  <c r="V71" i="5" s="1"/>
  <c r="R68" i="5"/>
  <c r="T68" i="5" s="1"/>
  <c r="V68" i="5" s="1"/>
  <c r="R67" i="5"/>
  <c r="T67" i="5" s="1"/>
  <c r="V67" i="5" s="1"/>
  <c r="R63" i="5"/>
  <c r="T63" i="5" s="1"/>
  <c r="V63" i="5" s="1"/>
  <c r="R59" i="5"/>
  <c r="T59" i="5" s="1"/>
  <c r="V59" i="5" s="1"/>
  <c r="R52" i="5"/>
  <c r="T52" i="5" s="1"/>
  <c r="V52" i="5" s="1"/>
  <c r="R44" i="5"/>
  <c r="T44" i="5" s="1"/>
  <c r="V44" i="5" s="1"/>
  <c r="R37" i="5"/>
  <c r="T37" i="5" s="1"/>
  <c r="V37" i="5" s="1"/>
  <c r="R34" i="5"/>
  <c r="T34" i="5" s="1"/>
  <c r="V34" i="5" s="1"/>
  <c r="R29" i="5"/>
  <c r="T29" i="5" s="1"/>
  <c r="V29" i="5" s="1"/>
  <c r="I1231" i="5"/>
  <c r="K1231" i="5" s="1"/>
  <c r="M1231" i="5" s="1"/>
  <c r="O1231" i="5" s="1"/>
  <c r="I1224" i="5"/>
  <c r="K1224" i="5" s="1"/>
  <c r="M1224" i="5" s="1"/>
  <c r="O1224" i="5" s="1"/>
  <c r="I1214" i="5"/>
  <c r="K1214" i="5" s="1"/>
  <c r="M1214" i="5" s="1"/>
  <c r="O1214" i="5" s="1"/>
  <c r="I1211" i="5"/>
  <c r="K1211" i="5" s="1"/>
  <c r="M1211" i="5" s="1"/>
  <c r="O1211" i="5" s="1"/>
  <c r="I1209" i="5"/>
  <c r="K1209" i="5" s="1"/>
  <c r="M1209" i="5" s="1"/>
  <c r="O1209" i="5" s="1"/>
  <c r="I1206" i="5"/>
  <c r="K1206" i="5" s="1"/>
  <c r="M1206" i="5" s="1"/>
  <c r="O1206" i="5" s="1"/>
  <c r="I1204" i="5"/>
  <c r="K1204" i="5" s="1"/>
  <c r="M1204" i="5" s="1"/>
  <c r="O1204" i="5" s="1"/>
  <c r="I1197" i="5"/>
  <c r="K1197" i="5" s="1"/>
  <c r="M1197" i="5" s="1"/>
  <c r="O1197" i="5" s="1"/>
  <c r="I1191" i="5"/>
  <c r="K1191" i="5" s="1"/>
  <c r="M1191" i="5" s="1"/>
  <c r="O1191" i="5" s="1"/>
  <c r="I1187" i="5"/>
  <c r="K1187" i="5" s="1"/>
  <c r="M1187" i="5" s="1"/>
  <c r="O1187" i="5" s="1"/>
  <c r="I1180" i="5"/>
  <c r="K1180" i="5" s="1"/>
  <c r="M1180" i="5" s="1"/>
  <c r="O1180" i="5" s="1"/>
  <c r="I1175" i="5"/>
  <c r="K1175" i="5" s="1"/>
  <c r="M1175" i="5" s="1"/>
  <c r="O1175" i="5" s="1"/>
  <c r="I1170" i="5"/>
  <c r="K1170" i="5" s="1"/>
  <c r="M1170" i="5" s="1"/>
  <c r="O1170" i="5" s="1"/>
  <c r="I1164" i="5"/>
  <c r="K1164" i="5" s="1"/>
  <c r="M1164" i="5" s="1"/>
  <c r="O1164" i="5" s="1"/>
  <c r="I1161" i="5"/>
  <c r="K1161" i="5" s="1"/>
  <c r="M1161" i="5" s="1"/>
  <c r="O1161" i="5" s="1"/>
  <c r="I1155" i="5"/>
  <c r="K1155" i="5" s="1"/>
  <c r="M1155" i="5" s="1"/>
  <c r="O1155" i="5" s="1"/>
  <c r="I1149" i="5"/>
  <c r="K1149" i="5" s="1"/>
  <c r="M1149" i="5" s="1"/>
  <c r="O1149" i="5" s="1"/>
  <c r="I1143" i="5"/>
  <c r="K1143" i="5" s="1"/>
  <c r="M1143" i="5" s="1"/>
  <c r="O1143" i="5" s="1"/>
  <c r="I1129" i="5"/>
  <c r="K1129" i="5" s="1"/>
  <c r="M1129" i="5" s="1"/>
  <c r="O1129" i="5" s="1"/>
  <c r="I1126" i="5"/>
  <c r="K1126" i="5" s="1"/>
  <c r="M1126" i="5" s="1"/>
  <c r="O1126" i="5" s="1"/>
  <c r="I1121" i="5"/>
  <c r="K1121" i="5" s="1"/>
  <c r="M1121" i="5" s="1"/>
  <c r="O1121" i="5" s="1"/>
  <c r="I1108" i="5"/>
  <c r="K1108" i="5" s="1"/>
  <c r="M1108" i="5" s="1"/>
  <c r="O1108" i="5" s="1"/>
  <c r="I1104" i="5"/>
  <c r="K1104" i="5" s="1"/>
  <c r="M1104" i="5" s="1"/>
  <c r="O1104" i="5" s="1"/>
  <c r="I1100" i="5"/>
  <c r="K1100" i="5" s="1"/>
  <c r="M1100" i="5" s="1"/>
  <c r="O1100" i="5" s="1"/>
  <c r="I1095" i="5"/>
  <c r="K1095" i="5" s="1"/>
  <c r="M1095" i="5" s="1"/>
  <c r="O1095" i="5" s="1"/>
  <c r="I1089" i="5"/>
  <c r="K1089" i="5" s="1"/>
  <c r="M1089" i="5" s="1"/>
  <c r="O1089" i="5" s="1"/>
  <c r="I1084" i="5"/>
  <c r="K1084" i="5" s="1"/>
  <c r="M1084" i="5" s="1"/>
  <c r="O1084" i="5" s="1"/>
  <c r="I1081" i="5"/>
  <c r="K1081" i="5" s="1"/>
  <c r="M1081" i="5" s="1"/>
  <c r="O1081" i="5" s="1"/>
  <c r="I1077" i="5"/>
  <c r="K1077" i="5" s="1"/>
  <c r="M1077" i="5" s="1"/>
  <c r="O1077" i="5" s="1"/>
  <c r="I1073" i="5"/>
  <c r="K1073" i="5" s="1"/>
  <c r="M1073" i="5" s="1"/>
  <c r="O1073" i="5" s="1"/>
  <c r="I1067" i="5"/>
  <c r="K1067" i="5" s="1"/>
  <c r="M1067" i="5" s="1"/>
  <c r="O1067" i="5" s="1"/>
  <c r="I1064" i="5"/>
  <c r="K1064" i="5" s="1"/>
  <c r="M1064" i="5" s="1"/>
  <c r="O1064" i="5" s="1"/>
  <c r="I1058" i="5"/>
  <c r="K1058" i="5" s="1"/>
  <c r="M1058" i="5" s="1"/>
  <c r="O1058" i="5" s="1"/>
  <c r="I1054" i="5"/>
  <c r="K1054" i="5" s="1"/>
  <c r="M1054" i="5" s="1"/>
  <c r="O1054" i="5" s="1"/>
  <c r="I1048" i="5"/>
  <c r="K1048" i="5" s="1"/>
  <c r="M1048" i="5" s="1"/>
  <c r="O1048" i="5" s="1"/>
  <c r="I1043" i="5"/>
  <c r="K1043" i="5" s="1"/>
  <c r="M1043" i="5" s="1"/>
  <c r="O1043" i="5" s="1"/>
  <c r="I1042" i="5"/>
  <c r="K1042" i="5" s="1"/>
  <c r="M1042" i="5" s="1"/>
  <c r="O1042" i="5" s="1"/>
  <c r="I1028" i="5"/>
  <c r="K1028" i="5" s="1"/>
  <c r="M1028" i="5" s="1"/>
  <c r="O1028" i="5" s="1"/>
  <c r="I1022" i="5"/>
  <c r="K1022" i="5" s="1"/>
  <c r="M1022" i="5" s="1"/>
  <c r="O1022" i="5" s="1"/>
  <c r="I1017" i="5"/>
  <c r="K1017" i="5" s="1"/>
  <c r="M1017" i="5" s="1"/>
  <c r="O1017" i="5" s="1"/>
  <c r="I1012" i="5"/>
  <c r="K1012" i="5" s="1"/>
  <c r="M1012" i="5" s="1"/>
  <c r="O1012" i="5" s="1"/>
  <c r="I1007" i="5"/>
  <c r="K1007" i="5" s="1"/>
  <c r="M1007" i="5" s="1"/>
  <c r="O1007" i="5" s="1"/>
  <c r="I1003" i="5"/>
  <c r="K1003" i="5" s="1"/>
  <c r="M1003" i="5" s="1"/>
  <c r="O1003" i="5" s="1"/>
  <c r="I999" i="5"/>
  <c r="K999" i="5" s="1"/>
  <c r="M999" i="5" s="1"/>
  <c r="O999" i="5" s="1"/>
  <c r="I993" i="5"/>
  <c r="K993" i="5" s="1"/>
  <c r="M993" i="5" s="1"/>
  <c r="O993" i="5" s="1"/>
  <c r="I992" i="5"/>
  <c r="K992" i="5" s="1"/>
  <c r="M992" i="5" s="1"/>
  <c r="O992" i="5" s="1"/>
  <c r="I964" i="5"/>
  <c r="K964" i="5" s="1"/>
  <c r="M964" i="5" s="1"/>
  <c r="O964" i="5" s="1"/>
  <c r="I959" i="5"/>
  <c r="K959" i="5" s="1"/>
  <c r="M959" i="5" s="1"/>
  <c r="O959" i="5" s="1"/>
  <c r="I956" i="5"/>
  <c r="K956" i="5" s="1"/>
  <c r="M956" i="5" s="1"/>
  <c r="O956" i="5" s="1"/>
  <c r="I951" i="5"/>
  <c r="K951" i="5" s="1"/>
  <c r="M951" i="5" s="1"/>
  <c r="O951" i="5" s="1"/>
  <c r="I948" i="5"/>
  <c r="K948" i="5" s="1"/>
  <c r="M948" i="5" s="1"/>
  <c r="O948" i="5" s="1"/>
  <c r="I936" i="5"/>
  <c r="K936" i="5" s="1"/>
  <c r="M936" i="5" s="1"/>
  <c r="O936" i="5" s="1"/>
  <c r="I933" i="5"/>
  <c r="K933" i="5" s="1"/>
  <c r="M933" i="5" s="1"/>
  <c r="O933" i="5" s="1"/>
  <c r="I930" i="5"/>
  <c r="K930" i="5" s="1"/>
  <c r="M930" i="5" s="1"/>
  <c r="O930" i="5" s="1"/>
  <c r="I927" i="5"/>
  <c r="K927" i="5" s="1"/>
  <c r="M927" i="5" s="1"/>
  <c r="O927" i="5" s="1"/>
  <c r="I924" i="5"/>
  <c r="K924" i="5" s="1"/>
  <c r="M924" i="5" s="1"/>
  <c r="O924" i="5" s="1"/>
  <c r="I911" i="5"/>
  <c r="K911" i="5" s="1"/>
  <c r="M911" i="5" s="1"/>
  <c r="O911" i="5" s="1"/>
  <c r="I906" i="5"/>
  <c r="K906" i="5" s="1"/>
  <c r="M906" i="5" s="1"/>
  <c r="O906" i="5" s="1"/>
  <c r="I903" i="5"/>
  <c r="K903" i="5" s="1"/>
  <c r="M903" i="5" s="1"/>
  <c r="O903" i="5" s="1"/>
  <c r="I900" i="5"/>
  <c r="K900" i="5" s="1"/>
  <c r="M900" i="5" s="1"/>
  <c r="O900" i="5" s="1"/>
  <c r="I893" i="5"/>
  <c r="K893" i="5" s="1"/>
  <c r="M893" i="5" s="1"/>
  <c r="O893" i="5" s="1"/>
  <c r="I890" i="5"/>
  <c r="K890" i="5" s="1"/>
  <c r="M890" i="5" s="1"/>
  <c r="O890" i="5" s="1"/>
  <c r="I882" i="5"/>
  <c r="K882" i="5" s="1"/>
  <c r="M882" i="5" s="1"/>
  <c r="O882" i="5" s="1"/>
  <c r="I875" i="5"/>
  <c r="K875" i="5" s="1"/>
  <c r="M875" i="5" s="1"/>
  <c r="O875" i="5" s="1"/>
  <c r="I871" i="5"/>
  <c r="K871" i="5" s="1"/>
  <c r="M871" i="5" s="1"/>
  <c r="O871" i="5" s="1"/>
  <c r="I863" i="5"/>
  <c r="K863" i="5" s="1"/>
  <c r="M863" i="5" s="1"/>
  <c r="O863" i="5" s="1"/>
  <c r="I857" i="5"/>
  <c r="K857" i="5" s="1"/>
  <c r="M857" i="5" s="1"/>
  <c r="O857" i="5" s="1"/>
  <c r="I851" i="5"/>
  <c r="K851" i="5" s="1"/>
  <c r="M851" i="5" s="1"/>
  <c r="O851" i="5" s="1"/>
  <c r="I845" i="5"/>
  <c r="K845" i="5" s="1"/>
  <c r="M845" i="5" s="1"/>
  <c r="O845" i="5" s="1"/>
  <c r="I842" i="5"/>
  <c r="K842" i="5" s="1"/>
  <c r="M842" i="5" s="1"/>
  <c r="O842" i="5" s="1"/>
  <c r="I831" i="5"/>
  <c r="K831" i="5" s="1"/>
  <c r="M831" i="5" s="1"/>
  <c r="O831" i="5" s="1"/>
  <c r="I820" i="5"/>
  <c r="K820" i="5" s="1"/>
  <c r="M820" i="5" s="1"/>
  <c r="O820" i="5" s="1"/>
  <c r="I813" i="5"/>
  <c r="K813" i="5" s="1"/>
  <c r="M813" i="5" s="1"/>
  <c r="O813" i="5" s="1"/>
  <c r="I810" i="5"/>
  <c r="K810" i="5" s="1"/>
  <c r="M810" i="5" s="1"/>
  <c r="O810" i="5" s="1"/>
  <c r="I801" i="5"/>
  <c r="K801" i="5" s="1"/>
  <c r="M801" i="5" s="1"/>
  <c r="O801" i="5" s="1"/>
  <c r="I799" i="5"/>
  <c r="K799" i="5" s="1"/>
  <c r="M799" i="5" s="1"/>
  <c r="O799" i="5" s="1"/>
  <c r="I795" i="5"/>
  <c r="K795" i="5" s="1"/>
  <c r="M795" i="5" s="1"/>
  <c r="O795" i="5" s="1"/>
  <c r="I793" i="5"/>
  <c r="K793" i="5" s="1"/>
  <c r="M793" i="5" s="1"/>
  <c r="O793" i="5" s="1"/>
  <c r="I791" i="5"/>
  <c r="K791" i="5" s="1"/>
  <c r="M791" i="5" s="1"/>
  <c r="O791" i="5" s="1"/>
  <c r="I788" i="5"/>
  <c r="K788" i="5" s="1"/>
  <c r="M788" i="5" s="1"/>
  <c r="O788" i="5" s="1"/>
  <c r="I784" i="5"/>
  <c r="K784" i="5" s="1"/>
  <c r="M784" i="5" s="1"/>
  <c r="O784" i="5" s="1"/>
  <c r="I779" i="5"/>
  <c r="K779" i="5" s="1"/>
  <c r="M779" i="5" s="1"/>
  <c r="O779" i="5" s="1"/>
  <c r="I775" i="5"/>
  <c r="K775" i="5" s="1"/>
  <c r="M775" i="5" s="1"/>
  <c r="O775" i="5" s="1"/>
  <c r="I770" i="5"/>
  <c r="K770" i="5" s="1"/>
  <c r="M770" i="5" s="1"/>
  <c r="O770" i="5" s="1"/>
  <c r="I769" i="5"/>
  <c r="K769" i="5" s="1"/>
  <c r="M769" i="5" s="1"/>
  <c r="O769" i="5" s="1"/>
  <c r="I763" i="5"/>
  <c r="K763" i="5" s="1"/>
  <c r="M763" i="5" s="1"/>
  <c r="O763" i="5" s="1"/>
  <c r="I759" i="5"/>
  <c r="K759" i="5" s="1"/>
  <c r="M759" i="5" s="1"/>
  <c r="O759" i="5" s="1"/>
  <c r="I755" i="5"/>
  <c r="K755" i="5" s="1"/>
  <c r="M755" i="5" s="1"/>
  <c r="O755" i="5" s="1"/>
  <c r="I752" i="5"/>
  <c r="K752" i="5" s="1"/>
  <c r="M752" i="5" s="1"/>
  <c r="O752" i="5" s="1"/>
  <c r="I742" i="5"/>
  <c r="K742" i="5" s="1"/>
  <c r="M742" i="5" s="1"/>
  <c r="O742" i="5" s="1"/>
  <c r="I739" i="5"/>
  <c r="K739" i="5" s="1"/>
  <c r="M739" i="5" s="1"/>
  <c r="O739" i="5" s="1"/>
  <c r="I736" i="5"/>
  <c r="K736" i="5" s="1"/>
  <c r="M736" i="5" s="1"/>
  <c r="O736" i="5" s="1"/>
  <c r="I733" i="5"/>
  <c r="K733" i="5" s="1"/>
  <c r="M733" i="5" s="1"/>
  <c r="O733" i="5" s="1"/>
  <c r="I728" i="5"/>
  <c r="K728" i="5" s="1"/>
  <c r="M728" i="5" s="1"/>
  <c r="O728" i="5" s="1"/>
  <c r="I717" i="5"/>
  <c r="K717" i="5" s="1"/>
  <c r="M717" i="5" s="1"/>
  <c r="O717" i="5" s="1"/>
  <c r="I714" i="5"/>
  <c r="K714" i="5" s="1"/>
  <c r="M714" i="5" s="1"/>
  <c r="O714" i="5" s="1"/>
  <c r="I710" i="5"/>
  <c r="K710" i="5" s="1"/>
  <c r="M710" i="5" s="1"/>
  <c r="O710" i="5" s="1"/>
  <c r="I705" i="5"/>
  <c r="K705" i="5" s="1"/>
  <c r="M705" i="5" s="1"/>
  <c r="O705" i="5" s="1"/>
  <c r="I699" i="5"/>
  <c r="K699" i="5" s="1"/>
  <c r="M699" i="5" s="1"/>
  <c r="O699" i="5" s="1"/>
  <c r="I698" i="5"/>
  <c r="K698" i="5" s="1"/>
  <c r="M698" i="5" s="1"/>
  <c r="O698" i="5" s="1"/>
  <c r="I695" i="5"/>
  <c r="K695" i="5" s="1"/>
  <c r="M695" i="5" s="1"/>
  <c r="O695" i="5" s="1"/>
  <c r="I694" i="5"/>
  <c r="K694" i="5" s="1"/>
  <c r="M694" i="5" s="1"/>
  <c r="O694" i="5" s="1"/>
  <c r="I690" i="5"/>
  <c r="K690" i="5" s="1"/>
  <c r="M690" i="5" s="1"/>
  <c r="O690" i="5" s="1"/>
  <c r="I689" i="5"/>
  <c r="K689" i="5" s="1"/>
  <c r="M689" i="5" s="1"/>
  <c r="O689" i="5" s="1"/>
  <c r="I676" i="5"/>
  <c r="K676" i="5" s="1"/>
  <c r="M676" i="5" s="1"/>
  <c r="O676" i="5" s="1"/>
  <c r="I672" i="5"/>
  <c r="K672" i="5" s="1"/>
  <c r="M672" i="5" s="1"/>
  <c r="O672" i="5" s="1"/>
  <c r="I671" i="5"/>
  <c r="K671" i="5" s="1"/>
  <c r="M671" i="5" s="1"/>
  <c r="O671" i="5" s="1"/>
  <c r="I665" i="5"/>
  <c r="K665" i="5" s="1"/>
  <c r="M665" i="5" s="1"/>
  <c r="O665" i="5" s="1"/>
  <c r="I662" i="5"/>
  <c r="K662" i="5" s="1"/>
  <c r="M662" i="5" s="1"/>
  <c r="O662" i="5" s="1"/>
  <c r="I659" i="5"/>
  <c r="K659" i="5" s="1"/>
  <c r="M659" i="5" s="1"/>
  <c r="O659" i="5" s="1"/>
  <c r="I656" i="5"/>
  <c r="K656" i="5" s="1"/>
  <c r="M656" i="5" s="1"/>
  <c r="O656" i="5" s="1"/>
  <c r="I655" i="5"/>
  <c r="K655" i="5" s="1"/>
  <c r="M655" i="5" s="1"/>
  <c r="O655" i="5" s="1"/>
  <c r="I650" i="5"/>
  <c r="K650" i="5" s="1"/>
  <c r="M650" i="5" s="1"/>
  <c r="O650" i="5" s="1"/>
  <c r="I646" i="5"/>
  <c r="K646" i="5" s="1"/>
  <c r="M646" i="5" s="1"/>
  <c r="O646" i="5" s="1"/>
  <c r="I645" i="5"/>
  <c r="K645" i="5" s="1"/>
  <c r="M645" i="5" s="1"/>
  <c r="O645" i="5" s="1"/>
  <c r="I642" i="5"/>
  <c r="K642" i="5" s="1"/>
  <c r="M642" i="5" s="1"/>
  <c r="O642" i="5" s="1"/>
  <c r="I639" i="5"/>
  <c r="K639" i="5" s="1"/>
  <c r="M639" i="5" s="1"/>
  <c r="O639" i="5" s="1"/>
  <c r="I638" i="5"/>
  <c r="K638" i="5" s="1"/>
  <c r="M638" i="5" s="1"/>
  <c r="O638" i="5" s="1"/>
  <c r="I634" i="5"/>
  <c r="K634" i="5" s="1"/>
  <c r="M634" i="5" s="1"/>
  <c r="O634" i="5" s="1"/>
  <c r="I628" i="5"/>
  <c r="K628" i="5" s="1"/>
  <c r="M628" i="5" s="1"/>
  <c r="O628" i="5" s="1"/>
  <c r="I622" i="5"/>
  <c r="K622" i="5" s="1"/>
  <c r="M622" i="5" s="1"/>
  <c r="O622" i="5" s="1"/>
  <c r="I604" i="5"/>
  <c r="K604" i="5" s="1"/>
  <c r="M604" i="5" s="1"/>
  <c r="O604" i="5" s="1"/>
  <c r="I598" i="5"/>
  <c r="K598" i="5" s="1"/>
  <c r="M598" i="5" s="1"/>
  <c r="O598" i="5" s="1"/>
  <c r="I591" i="5"/>
  <c r="K591" i="5" s="1"/>
  <c r="M591" i="5" s="1"/>
  <c r="O591" i="5" s="1"/>
  <c r="I588" i="5"/>
  <c r="K588" i="5" s="1"/>
  <c r="M588" i="5" s="1"/>
  <c r="O588" i="5" s="1"/>
  <c r="I582" i="5"/>
  <c r="K582" i="5" s="1"/>
  <c r="M582" i="5" s="1"/>
  <c r="O582" i="5" s="1"/>
  <c r="I574" i="5"/>
  <c r="K574" i="5" s="1"/>
  <c r="M574" i="5" s="1"/>
  <c r="O574" i="5" s="1"/>
  <c r="I568" i="5"/>
  <c r="K568" i="5" s="1"/>
  <c r="M568" i="5" s="1"/>
  <c r="O568" i="5" s="1"/>
  <c r="I563" i="5"/>
  <c r="K563" i="5" s="1"/>
  <c r="M563" i="5" s="1"/>
  <c r="O563" i="5" s="1"/>
  <c r="I555" i="5"/>
  <c r="K555" i="5" s="1"/>
  <c r="M555" i="5" s="1"/>
  <c r="O555" i="5" s="1"/>
  <c r="I553" i="5"/>
  <c r="K553" i="5" s="1"/>
  <c r="M553" i="5" s="1"/>
  <c r="O553" i="5" s="1"/>
  <c r="I548" i="5"/>
  <c r="K548" i="5" s="1"/>
  <c r="M548" i="5" s="1"/>
  <c r="O548" i="5" s="1"/>
  <c r="I542" i="5"/>
  <c r="K542" i="5" s="1"/>
  <c r="M542" i="5" s="1"/>
  <c r="O542" i="5" s="1"/>
  <c r="I539" i="5"/>
  <c r="K539" i="5" s="1"/>
  <c r="M539" i="5" s="1"/>
  <c r="O539" i="5" s="1"/>
  <c r="I536" i="5"/>
  <c r="K536" i="5" s="1"/>
  <c r="M536" i="5" s="1"/>
  <c r="O536" i="5" s="1"/>
  <c r="I533" i="5"/>
  <c r="K533" i="5" s="1"/>
  <c r="M533" i="5" s="1"/>
  <c r="O533" i="5" s="1"/>
  <c r="I528" i="5"/>
  <c r="K528" i="5" s="1"/>
  <c r="M528" i="5" s="1"/>
  <c r="O528" i="5" s="1"/>
  <c r="I521" i="5"/>
  <c r="K521" i="5" s="1"/>
  <c r="M521" i="5" s="1"/>
  <c r="O521" i="5" s="1"/>
  <c r="I515" i="5"/>
  <c r="K515" i="5" s="1"/>
  <c r="M515" i="5" s="1"/>
  <c r="O515" i="5" s="1"/>
  <c r="I511" i="5"/>
  <c r="K511" i="5" s="1"/>
  <c r="M511" i="5" s="1"/>
  <c r="O511" i="5" s="1"/>
  <c r="I508" i="5"/>
  <c r="K508" i="5" s="1"/>
  <c r="M508" i="5" s="1"/>
  <c r="O508" i="5" s="1"/>
  <c r="I504" i="5"/>
  <c r="K504" i="5" s="1"/>
  <c r="M504" i="5" s="1"/>
  <c r="O504" i="5" s="1"/>
  <c r="I501" i="5"/>
  <c r="K501" i="5" s="1"/>
  <c r="M501" i="5" s="1"/>
  <c r="O501" i="5" s="1"/>
  <c r="I487" i="5"/>
  <c r="K487" i="5" s="1"/>
  <c r="M487" i="5" s="1"/>
  <c r="O487" i="5" s="1"/>
  <c r="I481" i="5"/>
  <c r="K481" i="5" s="1"/>
  <c r="M481" i="5" s="1"/>
  <c r="O481" i="5" s="1"/>
  <c r="I473" i="5"/>
  <c r="K473" i="5" s="1"/>
  <c r="M473" i="5" s="1"/>
  <c r="O473" i="5" s="1"/>
  <c r="I465" i="5"/>
  <c r="K465" i="5" s="1"/>
  <c r="M465" i="5" s="1"/>
  <c r="O465" i="5" s="1"/>
  <c r="I459" i="5"/>
  <c r="K459" i="5" s="1"/>
  <c r="M459" i="5" s="1"/>
  <c r="O459" i="5" s="1"/>
  <c r="I457" i="5"/>
  <c r="K457" i="5" s="1"/>
  <c r="M457" i="5" s="1"/>
  <c r="O457" i="5" s="1"/>
  <c r="I439" i="5"/>
  <c r="K439" i="5" s="1"/>
  <c r="M439" i="5" s="1"/>
  <c r="O439" i="5" s="1"/>
  <c r="I434" i="5"/>
  <c r="K434" i="5" s="1"/>
  <c r="M434" i="5" s="1"/>
  <c r="O434" i="5" s="1"/>
  <c r="I426" i="5"/>
  <c r="K426" i="5" s="1"/>
  <c r="M426" i="5" s="1"/>
  <c r="O426" i="5" s="1"/>
  <c r="I424" i="5"/>
  <c r="K424" i="5" s="1"/>
  <c r="M424" i="5" s="1"/>
  <c r="O424" i="5" s="1"/>
  <c r="I416" i="5"/>
  <c r="K416" i="5" s="1"/>
  <c r="M416" i="5" s="1"/>
  <c r="O416" i="5" s="1"/>
  <c r="I411" i="5"/>
  <c r="K411" i="5" s="1"/>
  <c r="M411" i="5" s="1"/>
  <c r="O411" i="5" s="1"/>
  <c r="I406" i="5"/>
  <c r="K406" i="5" s="1"/>
  <c r="M406" i="5" s="1"/>
  <c r="O406" i="5" s="1"/>
  <c r="I399" i="5"/>
  <c r="K399" i="5" s="1"/>
  <c r="M399" i="5" s="1"/>
  <c r="O399" i="5" s="1"/>
  <c r="I396" i="5"/>
  <c r="K396" i="5" s="1"/>
  <c r="M396" i="5" s="1"/>
  <c r="O396" i="5" s="1"/>
  <c r="I388" i="5"/>
  <c r="K388" i="5" s="1"/>
  <c r="M388" i="5" s="1"/>
  <c r="O388" i="5" s="1"/>
  <c r="I385" i="5"/>
  <c r="K385" i="5" s="1"/>
  <c r="M385" i="5" s="1"/>
  <c r="O385" i="5" s="1"/>
  <c r="I378" i="5"/>
  <c r="K378" i="5" s="1"/>
  <c r="M378" i="5" s="1"/>
  <c r="O378" i="5" s="1"/>
  <c r="I375" i="5"/>
  <c r="K375" i="5" s="1"/>
  <c r="M375" i="5" s="1"/>
  <c r="O375" i="5" s="1"/>
  <c r="I370" i="5"/>
  <c r="K370" i="5" s="1"/>
  <c r="M370" i="5" s="1"/>
  <c r="O370" i="5" s="1"/>
  <c r="I365" i="5"/>
  <c r="K365" i="5" s="1"/>
  <c r="M365" i="5" s="1"/>
  <c r="O365" i="5" s="1"/>
  <c r="I360" i="5"/>
  <c r="K360" i="5" s="1"/>
  <c r="M360" i="5" s="1"/>
  <c r="O360" i="5" s="1"/>
  <c r="I353" i="5"/>
  <c r="K353" i="5" s="1"/>
  <c r="M353" i="5" s="1"/>
  <c r="O353" i="5" s="1"/>
  <c r="I346" i="5"/>
  <c r="K346" i="5" s="1"/>
  <c r="M346" i="5" s="1"/>
  <c r="O346" i="5" s="1"/>
  <c r="I343" i="5"/>
  <c r="K343" i="5" s="1"/>
  <c r="M343" i="5" s="1"/>
  <c r="O343" i="5" s="1"/>
  <c r="I340" i="5"/>
  <c r="K340" i="5" s="1"/>
  <c r="M340" i="5" s="1"/>
  <c r="O340" i="5" s="1"/>
  <c r="I335" i="5"/>
  <c r="K335" i="5" s="1"/>
  <c r="M335" i="5" s="1"/>
  <c r="O335" i="5" s="1"/>
  <c r="I333" i="5"/>
  <c r="K333" i="5" s="1"/>
  <c r="M333" i="5" s="1"/>
  <c r="O333" i="5" s="1"/>
  <c r="I328" i="5"/>
  <c r="K328" i="5" s="1"/>
  <c r="M328" i="5" s="1"/>
  <c r="O328" i="5" s="1"/>
  <c r="I323" i="5"/>
  <c r="K323" i="5" s="1"/>
  <c r="M323" i="5" s="1"/>
  <c r="O323" i="5" s="1"/>
  <c r="I318" i="5"/>
  <c r="K318" i="5" s="1"/>
  <c r="M318" i="5" s="1"/>
  <c r="O318" i="5" s="1"/>
  <c r="I314" i="5"/>
  <c r="K314" i="5" s="1"/>
  <c r="M314" i="5" s="1"/>
  <c r="O314" i="5" s="1"/>
  <c r="I309" i="5"/>
  <c r="K309" i="5" s="1"/>
  <c r="M309" i="5" s="1"/>
  <c r="O309" i="5" s="1"/>
  <c r="I300" i="5"/>
  <c r="K300" i="5" s="1"/>
  <c r="M300" i="5" s="1"/>
  <c r="O300" i="5" s="1"/>
  <c r="I296" i="5"/>
  <c r="K296" i="5" s="1"/>
  <c r="M296" i="5" s="1"/>
  <c r="O296" i="5" s="1"/>
  <c r="I293" i="5"/>
  <c r="K293" i="5" s="1"/>
  <c r="M293" i="5" s="1"/>
  <c r="O293" i="5" s="1"/>
  <c r="I289" i="5"/>
  <c r="K289" i="5" s="1"/>
  <c r="M289" i="5" s="1"/>
  <c r="O289" i="5" s="1"/>
  <c r="I285" i="5"/>
  <c r="K285" i="5" s="1"/>
  <c r="M285" i="5" s="1"/>
  <c r="O285" i="5" s="1"/>
  <c r="I281" i="5"/>
  <c r="K281" i="5" s="1"/>
  <c r="M281" i="5" s="1"/>
  <c r="O281" i="5" s="1"/>
  <c r="I277" i="5"/>
  <c r="K277" i="5" s="1"/>
  <c r="M277" i="5" s="1"/>
  <c r="O277" i="5" s="1"/>
  <c r="I270" i="5"/>
  <c r="K270" i="5" s="1"/>
  <c r="M270" i="5" s="1"/>
  <c r="O270" i="5" s="1"/>
  <c r="I265" i="5"/>
  <c r="K265" i="5" s="1"/>
  <c r="M265" i="5" s="1"/>
  <c r="O265" i="5" s="1"/>
  <c r="I248" i="5"/>
  <c r="K248" i="5" s="1"/>
  <c r="M248" i="5" s="1"/>
  <c r="O248" i="5" s="1"/>
  <c r="I245" i="5"/>
  <c r="K245" i="5" s="1"/>
  <c r="M245" i="5" s="1"/>
  <c r="O245" i="5" s="1"/>
  <c r="I242" i="5"/>
  <c r="K242" i="5" s="1"/>
  <c r="M242" i="5" s="1"/>
  <c r="O242" i="5" s="1"/>
  <c r="I238" i="5"/>
  <c r="K238" i="5" s="1"/>
  <c r="M238" i="5" s="1"/>
  <c r="O238" i="5" s="1"/>
  <c r="I235" i="5"/>
  <c r="K235" i="5" s="1"/>
  <c r="M235" i="5" s="1"/>
  <c r="O235" i="5" s="1"/>
  <c r="I232" i="5"/>
  <c r="K232" i="5" s="1"/>
  <c r="M232" i="5" s="1"/>
  <c r="O232" i="5" s="1"/>
  <c r="I229" i="5"/>
  <c r="K229" i="5" s="1"/>
  <c r="M229" i="5" s="1"/>
  <c r="O229" i="5" s="1"/>
  <c r="I225" i="5"/>
  <c r="K225" i="5" s="1"/>
  <c r="M225" i="5" s="1"/>
  <c r="O225" i="5" s="1"/>
  <c r="I220" i="5"/>
  <c r="K220" i="5" s="1"/>
  <c r="M220" i="5" s="1"/>
  <c r="O220" i="5" s="1"/>
  <c r="I216" i="5"/>
  <c r="K216" i="5" s="1"/>
  <c r="M216" i="5" s="1"/>
  <c r="O216" i="5" s="1"/>
  <c r="I211" i="5"/>
  <c r="K211" i="5" s="1"/>
  <c r="M211" i="5" s="1"/>
  <c r="O211" i="5" s="1"/>
  <c r="I208" i="5"/>
  <c r="K208" i="5" s="1"/>
  <c r="M208" i="5" s="1"/>
  <c r="O208" i="5" s="1"/>
  <c r="I202" i="5"/>
  <c r="K202" i="5" s="1"/>
  <c r="M202" i="5" s="1"/>
  <c r="O202" i="5" s="1"/>
  <c r="I198" i="5"/>
  <c r="K198" i="5" s="1"/>
  <c r="M198" i="5" s="1"/>
  <c r="O198" i="5" s="1"/>
  <c r="I195" i="5"/>
  <c r="K195" i="5" s="1"/>
  <c r="M195" i="5" s="1"/>
  <c r="O195" i="5" s="1"/>
  <c r="I191" i="5"/>
  <c r="K191" i="5" s="1"/>
  <c r="M191" i="5" s="1"/>
  <c r="O191" i="5" s="1"/>
  <c r="I186" i="5"/>
  <c r="K186" i="5" s="1"/>
  <c r="M186" i="5" s="1"/>
  <c r="O186" i="5" s="1"/>
  <c r="I178" i="5"/>
  <c r="K178" i="5" s="1"/>
  <c r="M178" i="5" s="1"/>
  <c r="O178" i="5" s="1"/>
  <c r="I176" i="5"/>
  <c r="K176" i="5" s="1"/>
  <c r="M176" i="5" s="1"/>
  <c r="O176" i="5" s="1"/>
  <c r="I169" i="5"/>
  <c r="K169" i="5" s="1"/>
  <c r="M169" i="5" s="1"/>
  <c r="O169" i="5" s="1"/>
  <c r="I165" i="5"/>
  <c r="K165" i="5" s="1"/>
  <c r="M165" i="5" s="1"/>
  <c r="O165" i="5" s="1"/>
  <c r="I160" i="5"/>
  <c r="K160" i="5" s="1"/>
  <c r="M160" i="5" s="1"/>
  <c r="O160" i="5" s="1"/>
  <c r="I156" i="5"/>
  <c r="K156" i="5" s="1"/>
  <c r="M156" i="5" s="1"/>
  <c r="O156" i="5" s="1"/>
  <c r="I153" i="5"/>
  <c r="K153" i="5" s="1"/>
  <c r="M153" i="5" s="1"/>
  <c r="O153" i="5" s="1"/>
  <c r="I150" i="5"/>
  <c r="K150" i="5" s="1"/>
  <c r="M150" i="5" s="1"/>
  <c r="O150" i="5" s="1"/>
  <c r="I146" i="5"/>
  <c r="K146" i="5" s="1"/>
  <c r="M146" i="5" s="1"/>
  <c r="O146" i="5" s="1"/>
  <c r="I141" i="5"/>
  <c r="K141" i="5" s="1"/>
  <c r="M141" i="5" s="1"/>
  <c r="O141" i="5" s="1"/>
  <c r="I133" i="5"/>
  <c r="K133" i="5" s="1"/>
  <c r="M133" i="5" s="1"/>
  <c r="O133" i="5" s="1"/>
  <c r="I130" i="5"/>
  <c r="K130" i="5" s="1"/>
  <c r="M130" i="5" s="1"/>
  <c r="O130" i="5" s="1"/>
  <c r="I125" i="5"/>
  <c r="K125" i="5" s="1"/>
  <c r="M125" i="5" s="1"/>
  <c r="O125" i="5" s="1"/>
  <c r="I121" i="5"/>
  <c r="K121" i="5" s="1"/>
  <c r="M121" i="5" s="1"/>
  <c r="O121" i="5" s="1"/>
  <c r="I118" i="5"/>
  <c r="K118" i="5" s="1"/>
  <c r="M118" i="5" s="1"/>
  <c r="O118" i="5" s="1"/>
  <c r="I115" i="5"/>
  <c r="K115" i="5" s="1"/>
  <c r="M115" i="5" s="1"/>
  <c r="O115" i="5" s="1"/>
  <c r="I110" i="5"/>
  <c r="K110" i="5" s="1"/>
  <c r="M110" i="5" s="1"/>
  <c r="O110" i="5" s="1"/>
  <c r="I107" i="5"/>
  <c r="K107" i="5" s="1"/>
  <c r="M107" i="5" s="1"/>
  <c r="O107" i="5" s="1"/>
  <c r="I103" i="5"/>
  <c r="K103" i="5" s="1"/>
  <c r="M103" i="5" s="1"/>
  <c r="O103" i="5" s="1"/>
  <c r="I100" i="5"/>
  <c r="K100" i="5" s="1"/>
  <c r="M100" i="5" s="1"/>
  <c r="O100" i="5" s="1"/>
  <c r="I95" i="5"/>
  <c r="K95" i="5" s="1"/>
  <c r="M95" i="5" s="1"/>
  <c r="O95" i="5" s="1"/>
  <c r="I91" i="5"/>
  <c r="K91" i="5" s="1"/>
  <c r="M91" i="5" s="1"/>
  <c r="O91" i="5" s="1"/>
  <c r="I88" i="5"/>
  <c r="K88" i="5" s="1"/>
  <c r="M88" i="5" s="1"/>
  <c r="O88" i="5" s="1"/>
  <c r="I82" i="5"/>
  <c r="K82" i="5" s="1"/>
  <c r="M82" i="5" s="1"/>
  <c r="O82" i="5" s="1"/>
  <c r="I75" i="5"/>
  <c r="K75" i="5" s="1"/>
  <c r="M75" i="5" s="1"/>
  <c r="O75" i="5" s="1"/>
  <c r="I71" i="5"/>
  <c r="K71" i="5" s="1"/>
  <c r="M71" i="5" s="1"/>
  <c r="O71" i="5" s="1"/>
  <c r="I68" i="5"/>
  <c r="K68" i="5" s="1"/>
  <c r="M68" i="5" s="1"/>
  <c r="O68" i="5" s="1"/>
  <c r="I67" i="5"/>
  <c r="K67" i="5" s="1"/>
  <c r="M67" i="5" s="1"/>
  <c r="O67" i="5" s="1"/>
  <c r="I63" i="5"/>
  <c r="K63" i="5" s="1"/>
  <c r="M63" i="5" s="1"/>
  <c r="O63" i="5" s="1"/>
  <c r="I59" i="5"/>
  <c r="K59" i="5" s="1"/>
  <c r="M59" i="5" s="1"/>
  <c r="O59" i="5" s="1"/>
  <c r="I52" i="5"/>
  <c r="K52" i="5" s="1"/>
  <c r="M52" i="5" s="1"/>
  <c r="O52" i="5" s="1"/>
  <c r="I44" i="5"/>
  <c r="K44" i="5" s="1"/>
  <c r="M44" i="5" s="1"/>
  <c r="O44" i="5" s="1"/>
  <c r="I37" i="5"/>
  <c r="K37" i="5" s="1"/>
  <c r="M37" i="5" s="1"/>
  <c r="O37" i="5" s="1"/>
  <c r="I34" i="5"/>
  <c r="K34" i="5" s="1"/>
  <c r="M34" i="5" s="1"/>
  <c r="O34" i="5" s="1"/>
  <c r="I29" i="5"/>
  <c r="K29" i="5" s="1"/>
  <c r="M29" i="5" s="1"/>
  <c r="O29" i="5" s="1"/>
  <c r="Q1230" i="5"/>
  <c r="Q1229" i="5" s="1"/>
  <c r="Q1228" i="5" s="1"/>
  <c r="Q1227" i="5" s="1"/>
  <c r="Q1226" i="5" s="1"/>
  <c r="Q1225" i="5" s="1"/>
  <c r="Q1223" i="5"/>
  <c r="Q1221" i="5"/>
  <c r="Q1213" i="5"/>
  <c r="Q1212" i="5" s="1"/>
  <c r="Q1210" i="5"/>
  <c r="Q1208" i="5"/>
  <c r="Q1205" i="5"/>
  <c r="Q1203" i="5"/>
  <c r="Q1196" i="5"/>
  <c r="Q1195" i="5" s="1"/>
  <c r="Q1194" i="5" s="1"/>
  <c r="Q1193" i="5" s="1"/>
  <c r="Q1192" i="5" s="1"/>
  <c r="Q1190" i="5"/>
  <c r="Q1189" i="5" s="1"/>
  <c r="Q1188" i="5" s="1"/>
  <c r="Q1186" i="5"/>
  <c r="Q1185" i="5" s="1"/>
  <c r="Q1184" i="5" s="1"/>
  <c r="Q1179" i="5"/>
  <c r="Q1178" i="5" s="1"/>
  <c r="Q1177" i="5" s="1"/>
  <c r="Q1176" i="5" s="1"/>
  <c r="Q1174" i="5"/>
  <c r="Q1173" i="5" s="1"/>
  <c r="Q1172" i="5" s="1"/>
  <c r="Q1171" i="5" s="1"/>
  <c r="Q1169" i="5"/>
  <c r="Q1168" i="5" s="1"/>
  <c r="Q1167" i="5" s="1"/>
  <c r="Q1166" i="5" s="1"/>
  <c r="Q1163" i="5"/>
  <c r="Q1160" i="5"/>
  <c r="Q1159" i="5" s="1"/>
  <c r="Q1157" i="5"/>
  <c r="Q1156" i="5" s="1"/>
  <c r="Q1154" i="5"/>
  <c r="Q1153" i="5" s="1"/>
  <c r="Q1148" i="5"/>
  <c r="Q1147" i="5" s="1"/>
  <c r="Q1145" i="5"/>
  <c r="Q1144" i="5" s="1"/>
  <c r="Q1142" i="5"/>
  <c r="Q1141" i="5" s="1"/>
  <c r="Q1128" i="5"/>
  <c r="Q1127" i="5" s="1"/>
  <c r="Q1125" i="5"/>
  <c r="Q1120" i="5"/>
  <c r="Q1119" i="5" s="1"/>
  <c r="Q1118" i="5" s="1"/>
  <c r="Q1114" i="5"/>
  <c r="Q1112" i="5"/>
  <c r="Q1110" i="5"/>
  <c r="Q1107" i="5"/>
  <c r="Q1106" i="5" s="1"/>
  <c r="Q1105" i="5" s="1"/>
  <c r="Q1103" i="5"/>
  <c r="Q1102" i="5" s="1"/>
  <c r="Q1101" i="5" s="1"/>
  <c r="Q1099" i="5"/>
  <c r="Q1098" i="5" s="1"/>
  <c r="Q1094" i="5"/>
  <c r="Q1092" i="5"/>
  <c r="Q1088" i="5"/>
  <c r="Q1087" i="5" s="1"/>
  <c r="Q1083" i="5"/>
  <c r="Q1082" i="5" s="1"/>
  <c r="Q1080" i="5"/>
  <c r="Q1079" i="5" s="1"/>
  <c r="Q1076" i="5"/>
  <c r="Q1075" i="5" s="1"/>
  <c r="Q1074" i="5" s="1"/>
  <c r="Q1072" i="5"/>
  <c r="Q1071" i="5" s="1"/>
  <c r="Q1069" i="5"/>
  <c r="Q1068" i="5" s="1"/>
  <c r="Q1066" i="5"/>
  <c r="Q1065" i="5" s="1"/>
  <c r="Q1063" i="5"/>
  <c r="Q1062" i="5" s="1"/>
  <c r="Q1057" i="5"/>
  <c r="Q1056" i="5" s="1"/>
  <c r="Q1055" i="5" s="1"/>
  <c r="Q1053" i="5"/>
  <c r="Q1052" i="5" s="1"/>
  <c r="Q1051" i="5" s="1"/>
  <c r="Q1047" i="5"/>
  <c r="Q1041" i="5"/>
  <c r="Q1039" i="5"/>
  <c r="Q1034" i="5"/>
  <c r="Q1033" i="5" s="1"/>
  <c r="Q1027" i="5"/>
  <c r="Q1025" i="5"/>
  <c r="Q1021" i="5"/>
  <c r="Q1019" i="5"/>
  <c r="Q1016" i="5"/>
  <c r="Q1015" i="5" s="1"/>
  <c r="Q1011" i="5"/>
  <c r="Q1010" i="5" s="1"/>
  <c r="Q1009" i="5" s="1"/>
  <c r="Q1008" i="5" s="1"/>
  <c r="N62" i="1" s="1"/>
  <c r="Q1006" i="5"/>
  <c r="Q1005" i="5" s="1"/>
  <c r="Q1002" i="5"/>
  <c r="Q1001" i="5" s="1"/>
  <c r="Q998" i="5"/>
  <c r="Q997" i="5" s="1"/>
  <c r="Q991" i="5"/>
  <c r="Q990" i="5" s="1"/>
  <c r="Q989" i="5" s="1"/>
  <c r="Q988" i="5" s="1"/>
  <c r="Q985" i="5"/>
  <c r="Q984" i="5" s="1"/>
  <c r="Q983" i="5" s="1"/>
  <c r="Q982" i="5" s="1"/>
  <c r="Q978" i="5"/>
  <c r="Q976" i="5"/>
  <c r="Q974" i="5"/>
  <c r="Q971" i="5"/>
  <c r="Q969" i="5"/>
  <c r="Q963" i="5"/>
  <c r="Q962" i="5" s="1"/>
  <c r="Q961" i="5" s="1"/>
  <c r="Q960" i="5" s="1"/>
  <c r="Q958" i="5"/>
  <c r="Q957" i="5" s="1"/>
  <c r="Q955" i="5"/>
  <c r="Q954" i="5" s="1"/>
  <c r="Q950" i="5"/>
  <c r="Q949" i="5" s="1"/>
  <c r="Q947" i="5"/>
  <c r="Q946" i="5" s="1"/>
  <c r="Q944" i="5"/>
  <c r="Q943" i="5" s="1"/>
  <c r="Q939" i="5"/>
  <c r="Q938" i="5" s="1"/>
  <c r="Q937" i="5" s="1"/>
  <c r="Q935" i="5"/>
  <c r="Q934" i="5" s="1"/>
  <c r="Q932" i="5"/>
  <c r="Q931" i="5" s="1"/>
  <c r="Q929" i="5"/>
  <c r="Q928" i="5" s="1"/>
  <c r="Q926" i="5"/>
  <c r="Q925" i="5" s="1"/>
  <c r="Q923" i="5"/>
  <c r="Q922" i="5" s="1"/>
  <c r="Q920" i="5"/>
  <c r="Q919" i="5" s="1"/>
  <c r="Q917" i="5"/>
  <c r="Q916" i="5" s="1"/>
  <c r="Q910" i="5"/>
  <c r="Q909" i="5" s="1"/>
  <c r="Q908" i="5" s="1"/>
  <c r="Q907" i="5" s="1"/>
  <c r="Q905" i="5"/>
  <c r="Q904" i="5" s="1"/>
  <c r="Q902" i="5"/>
  <c r="Q901" i="5" s="1"/>
  <c r="Q899" i="5"/>
  <c r="Q898" i="5" s="1"/>
  <c r="Q892" i="5"/>
  <c r="Q891" i="5" s="1"/>
  <c r="Q889" i="5"/>
  <c r="Q888" i="5" s="1"/>
  <c r="Q881" i="5"/>
  <c r="Q880" i="5" s="1"/>
  <c r="Q879" i="5" s="1"/>
  <c r="Q878" i="5" s="1"/>
  <c r="Q877" i="5" s="1"/>
  <c r="Q874" i="5"/>
  <c r="Q873" i="5" s="1"/>
  <c r="Q872" i="5" s="1"/>
  <c r="Q870" i="5"/>
  <c r="Q869" i="5" s="1"/>
  <c r="Q868" i="5" s="1"/>
  <c r="Q867" i="5" s="1"/>
  <c r="Q862" i="5"/>
  <c r="Q861" i="5" s="1"/>
  <c r="Q860" i="5" s="1"/>
  <c r="Q859" i="5" s="1"/>
  <c r="Q858" i="5" s="1"/>
  <c r="Q856" i="5"/>
  <c r="Q855" i="5" s="1"/>
  <c r="Q854" i="5" s="1"/>
  <c r="Q850" i="5"/>
  <c r="Q848" i="5"/>
  <c r="Q844" i="5"/>
  <c r="Q843" i="5" s="1"/>
  <c r="Q841" i="5"/>
  <c r="Q839" i="5"/>
  <c r="Q830" i="5"/>
  <c r="Q829" i="5" s="1"/>
  <c r="Q828" i="5" s="1"/>
  <c r="Q827" i="5" s="1"/>
  <c r="Q826" i="5" s="1"/>
  <c r="Q824" i="5"/>
  <c r="Q823" i="5" s="1"/>
  <c r="Q822" i="5" s="1"/>
  <c r="Q821" i="5" s="1"/>
  <c r="Q819" i="5"/>
  <c r="Q818" i="5" s="1"/>
  <c r="Q817" i="5" s="1"/>
  <c r="Q816" i="5" s="1"/>
  <c r="Q812" i="5"/>
  <c r="Q811" i="5" s="1"/>
  <c r="Q809" i="5"/>
  <c r="Q808" i="5" s="1"/>
  <c r="Q800" i="5"/>
  <c r="Q798" i="5"/>
  <c r="Q794" i="5"/>
  <c r="Q792" i="5"/>
  <c r="Q790" i="5"/>
  <c r="Q787" i="5"/>
  <c r="Q786" i="5" s="1"/>
  <c r="Q785" i="5" s="1"/>
  <c r="Q783" i="5"/>
  <c r="Q782" i="5" s="1"/>
  <c r="Q778" i="5"/>
  <c r="Q777" i="5" s="1"/>
  <c r="Q776" i="5" s="1"/>
  <c r="Q774" i="5"/>
  <c r="Q773" i="5" s="1"/>
  <c r="Q772" i="5" s="1"/>
  <c r="Q771" i="5" s="1"/>
  <c r="Q768" i="5"/>
  <c r="Q767" i="5" s="1"/>
  <c r="Q766" i="5" s="1"/>
  <c r="Q762" i="5"/>
  <c r="Q761" i="5" s="1"/>
  <c r="Q760" i="5" s="1"/>
  <c r="Q758" i="5"/>
  <c r="Q757" i="5" s="1"/>
  <c r="Q756" i="5" s="1"/>
  <c r="Q754" i="5"/>
  <c r="Q753" i="5" s="1"/>
  <c r="Q751" i="5"/>
  <c r="Q750" i="5" s="1"/>
  <c r="Q747" i="5"/>
  <c r="Q746" i="5" s="1"/>
  <c r="Q741" i="5"/>
  <c r="Q740" i="5" s="1"/>
  <c r="Q738" i="5"/>
  <c r="Q737" i="5" s="1"/>
  <c r="Q735" i="5"/>
  <c r="Q734" i="5" s="1"/>
  <c r="Q732" i="5"/>
  <c r="Q731" i="5" s="1"/>
  <c r="Q727" i="5"/>
  <c r="Q726" i="5" s="1"/>
  <c r="Q725" i="5" s="1"/>
  <c r="Q716" i="5"/>
  <c r="Q715" i="5" s="1"/>
  <c r="Q713" i="5"/>
  <c r="Q712" i="5" s="1"/>
  <c r="Q709" i="5"/>
  <c r="Q708" i="5" s="1"/>
  <c r="Q707" i="5" s="1"/>
  <c r="Q706" i="5" s="1"/>
  <c r="Q704" i="5"/>
  <c r="Q703" i="5" s="1"/>
  <c r="Q702" i="5" s="1"/>
  <c r="Q701" i="5" s="1"/>
  <c r="Q697" i="5"/>
  <c r="Q696" i="5" s="1"/>
  <c r="Q693" i="5"/>
  <c r="Q692" i="5" s="1"/>
  <c r="Q691" i="5" s="1"/>
  <c r="Q688" i="5"/>
  <c r="Q687" i="5" s="1"/>
  <c r="Q684" i="5"/>
  <c r="Q683" i="5" s="1"/>
  <c r="Q680" i="5"/>
  <c r="Q679" i="5" s="1"/>
  <c r="Q674" i="5"/>
  <c r="Q673" i="5" s="1"/>
  <c r="Q670" i="5"/>
  <c r="Q669" i="5" s="1"/>
  <c r="Q664" i="5"/>
  <c r="Q663" i="5" s="1"/>
  <c r="Q661" i="5"/>
  <c r="Q660" i="5" s="1"/>
  <c r="Q658" i="5"/>
  <c r="Q657" i="5" s="1"/>
  <c r="Q654" i="5"/>
  <c r="Q653" i="5" s="1"/>
  <c r="Q649" i="5"/>
  <c r="Q648" i="5" s="1"/>
  <c r="Q647" i="5" s="1"/>
  <c r="Q644" i="5"/>
  <c r="Q643" i="5" s="1"/>
  <c r="Q641" i="5"/>
  <c r="Q640" i="5" s="1"/>
  <c r="Q637" i="5"/>
  <c r="Q636" i="5" s="1"/>
  <c r="Q633" i="5"/>
  <c r="Q632" i="5" s="1"/>
  <c r="Q631" i="5" s="1"/>
  <c r="Q630" i="5" s="1"/>
  <c r="Q629" i="5" s="1"/>
  <c r="Q626" i="5"/>
  <c r="Q625" i="5" s="1"/>
  <c r="Q624" i="5" s="1"/>
  <c r="Q623" i="5" s="1"/>
  <c r="Q616" i="5"/>
  <c r="Q615" i="5" s="1"/>
  <c r="Q612" i="5"/>
  <c r="Q611" i="5" s="1"/>
  <c r="Q610" i="5" s="1"/>
  <c r="Q603" i="5"/>
  <c r="Q601" i="5"/>
  <c r="Q597" i="5"/>
  <c r="Q596" i="5" s="1"/>
  <c r="Q590" i="5"/>
  <c r="Q589" i="5" s="1"/>
  <c r="Q587" i="5"/>
  <c r="Q586" i="5" s="1"/>
  <c r="Q581" i="5"/>
  <c r="Q580" i="5" s="1"/>
  <c r="Q579" i="5" s="1"/>
  <c r="Q578" i="5" s="1"/>
  <c r="Q577" i="5" s="1"/>
  <c r="Q576" i="5" s="1"/>
  <c r="Q573" i="5"/>
  <c r="Q572" i="5" s="1"/>
  <c r="Q571" i="5" s="1"/>
  <c r="Q570" i="5" s="1"/>
  <c r="Q567" i="5"/>
  <c r="Q566" i="5" s="1"/>
  <c r="Q565" i="5" s="1"/>
  <c r="Q564" i="5" s="1"/>
  <c r="Q562" i="5"/>
  <c r="Q560" i="5"/>
  <c r="Q554" i="5"/>
  <c r="Q552" i="5"/>
  <c r="Q547" i="5"/>
  <c r="Q546" i="5" s="1"/>
  <c r="Q545" i="5" s="1"/>
  <c r="Q544" i="5" s="1"/>
  <c r="Q541" i="5"/>
  <c r="Q540" i="5" s="1"/>
  <c r="Q538" i="5"/>
  <c r="Q537" i="5" s="1"/>
  <c r="Q535" i="5"/>
  <c r="Q534" i="5" s="1"/>
  <c r="Q532" i="5"/>
  <c r="Q531" i="5" s="1"/>
  <c r="Q527" i="5"/>
  <c r="Q526" i="5" s="1"/>
  <c r="Q525" i="5" s="1"/>
  <c r="Q524" i="5" s="1"/>
  <c r="Q520" i="5"/>
  <c r="Q519" i="5" s="1"/>
  <c r="Q518" i="5" s="1"/>
  <c r="Q517" i="5" s="1"/>
  <c r="Q516" i="5" s="1"/>
  <c r="Q514" i="5"/>
  <c r="Q513" i="5" s="1"/>
  <c r="Q512" i="5" s="1"/>
  <c r="Q510" i="5"/>
  <c r="Q509" i="5" s="1"/>
  <c r="Q507" i="5"/>
  <c r="Q506" i="5" s="1"/>
  <c r="Q505" i="5" s="1"/>
  <c r="Q503" i="5"/>
  <c r="Q502" i="5" s="1"/>
  <c r="Q500" i="5"/>
  <c r="Q499" i="5" s="1"/>
  <c r="Q497" i="5"/>
  <c r="Q495" i="5"/>
  <c r="Q493" i="5"/>
  <c r="Q486" i="5"/>
  <c r="Q485" i="5" s="1"/>
  <c r="Q484" i="5" s="1"/>
  <c r="Q483" i="5" s="1"/>
  <c r="Q480" i="5"/>
  <c r="Q479" i="5" s="1"/>
  <c r="Q478" i="5" s="1"/>
  <c r="Q477" i="5" s="1"/>
  <c r="Q476" i="5" s="1"/>
  <c r="Q475" i="5" s="1"/>
  <c r="Q472" i="5"/>
  <c r="Q471" i="5" s="1"/>
  <c r="Q470" i="5" s="1"/>
  <c r="Q469" i="5" s="1"/>
  <c r="Q468" i="5" s="1"/>
  <c r="Q467" i="5" s="1"/>
  <c r="Q466" i="5" s="1"/>
  <c r="Q464" i="5"/>
  <c r="Q463" i="5" s="1"/>
  <c r="Q462" i="5" s="1"/>
  <c r="Q461" i="5" s="1"/>
  <c r="Q460" i="5" s="1"/>
  <c r="Q458" i="5"/>
  <c r="Q456" i="5"/>
  <c r="Q454" i="5"/>
  <c r="Q447" i="5"/>
  <c r="Q446" i="5" s="1"/>
  <c r="Q445" i="5" s="1"/>
  <c r="Q444" i="5" s="1"/>
  <c r="Q443" i="5" s="1"/>
  <c r="Q442" i="5" s="1"/>
  <c r="N22" i="1" s="1"/>
  <c r="Q438" i="5"/>
  <c r="Q437" i="5" s="1"/>
  <c r="Q435" i="5"/>
  <c r="Q433" i="5"/>
  <c r="Q431" i="5"/>
  <c r="Q425" i="5"/>
  <c r="Q423" i="5"/>
  <c r="Q421" i="5"/>
  <c r="Q415" i="5"/>
  <c r="Q414" i="5" s="1"/>
  <c r="Q413" i="5" s="1"/>
  <c r="Q412" i="5" s="1"/>
  <c r="Q410" i="5"/>
  <c r="Q409" i="5" s="1"/>
  <c r="Q408" i="5" s="1"/>
  <c r="Q407" i="5" s="1"/>
  <c r="Q405" i="5"/>
  <c r="Q404" i="5" s="1"/>
  <c r="Q403" i="5" s="1"/>
  <c r="Q398" i="5"/>
  <c r="Q397" i="5" s="1"/>
  <c r="Q395" i="5"/>
  <c r="Q394" i="5" s="1"/>
  <c r="Q387" i="5"/>
  <c r="Q386" i="5" s="1"/>
  <c r="Q384" i="5"/>
  <c r="Q383" i="5" s="1"/>
  <c r="Q379" i="5"/>
  <c r="Q377" i="5"/>
  <c r="Q374" i="5"/>
  <c r="Q373" i="5" s="1"/>
  <c r="Q372" i="5" s="1"/>
  <c r="Q371" i="5" s="1"/>
  <c r="Q369" i="5"/>
  <c r="Q368" i="5" s="1"/>
  <c r="Q367" i="5" s="1"/>
  <c r="Q366" i="5" s="1"/>
  <c r="Q364" i="5"/>
  <c r="Q363" i="5" s="1"/>
  <c r="Q362" i="5" s="1"/>
  <c r="Q361" i="5" s="1"/>
  <c r="Q359" i="5"/>
  <c r="Q358" i="5" s="1"/>
  <c r="Q357" i="5" s="1"/>
  <c r="Q356" i="5" s="1"/>
  <c r="Q352" i="5"/>
  <c r="Q351" i="5" s="1"/>
  <c r="Q350" i="5" s="1"/>
  <c r="Q349" i="5" s="1"/>
  <c r="Q348" i="5" s="1"/>
  <c r="N56" i="1" s="1"/>
  <c r="Q345" i="5"/>
  <c r="Q344" i="5" s="1"/>
  <c r="Q342" i="5"/>
  <c r="Q341" i="5" s="1"/>
  <c r="Q339" i="5"/>
  <c r="Q338" i="5" s="1"/>
  <c r="Q334" i="5"/>
  <c r="Q332" i="5"/>
  <c r="Q330" i="5"/>
  <c r="Q327" i="5"/>
  <c r="Q326" i="5" s="1"/>
  <c r="Q322" i="5"/>
  <c r="Q321" i="5" s="1"/>
  <c r="Q320" i="5" s="1"/>
  <c r="Q319" i="5" s="1"/>
  <c r="Q317" i="5"/>
  <c r="Q316" i="5" s="1"/>
  <c r="Q315" i="5" s="1"/>
  <c r="Q313" i="5"/>
  <c r="Q312" i="5" s="1"/>
  <c r="Q311" i="5" s="1"/>
  <c r="Q310" i="5" s="1"/>
  <c r="Q308" i="5"/>
  <c r="Q307" i="5" s="1"/>
  <c r="Q306" i="5" s="1"/>
  <c r="Q304" i="5"/>
  <c r="Q303" i="5" s="1"/>
  <c r="Q302" i="5" s="1"/>
  <c r="Q299" i="5"/>
  <c r="Q298" i="5" s="1"/>
  <c r="Q297" i="5" s="1"/>
  <c r="Q295" i="5"/>
  <c r="Q294" i="5" s="1"/>
  <c r="Q292" i="5"/>
  <c r="Q291" i="5" s="1"/>
  <c r="Q288" i="5"/>
  <c r="Q287" i="5" s="1"/>
  <c r="Q286" i="5" s="1"/>
  <c r="Q284" i="5"/>
  <c r="Q283" i="5" s="1"/>
  <c r="Q282" i="5" s="1"/>
  <c r="Q280" i="5"/>
  <c r="Q279" i="5" s="1"/>
  <c r="Q278" i="5" s="1"/>
  <c r="Q276" i="5"/>
  <c r="Q275" i="5" s="1"/>
  <c r="Q274" i="5" s="1"/>
  <c r="Q273" i="5" s="1"/>
  <c r="Q269" i="5"/>
  <c r="Q267" i="5"/>
  <c r="Q264" i="5"/>
  <c r="Q262" i="5"/>
  <c r="Q247" i="5"/>
  <c r="Q246" i="5" s="1"/>
  <c r="Q244" i="5"/>
  <c r="Q243" i="5" s="1"/>
  <c r="Q241" i="5"/>
  <c r="Q240" i="5" s="1"/>
  <c r="Q237" i="5"/>
  <c r="Q236" i="5" s="1"/>
  <c r="Q234" i="5"/>
  <c r="Q233" i="5" s="1"/>
  <c r="Q231" i="5"/>
  <c r="Q230" i="5" s="1"/>
  <c r="Q228" i="5"/>
  <c r="Q227" i="5" s="1"/>
  <c r="Q224" i="5"/>
  <c r="Q223" i="5" s="1"/>
  <c r="Q219" i="5"/>
  <c r="Q218" i="5" s="1"/>
  <c r="Q217" i="5" s="1"/>
  <c r="Q215" i="5"/>
  <c r="Q214" i="5" s="1"/>
  <c r="Q213" i="5" s="1"/>
  <c r="Q210" i="5"/>
  <c r="Q209" i="5" s="1"/>
  <c r="Q207" i="5"/>
  <c r="Q206" i="5" s="1"/>
  <c r="Q201" i="5"/>
  <c r="Q200" i="5" s="1"/>
  <c r="Q199" i="5" s="1"/>
  <c r="Q197" i="5"/>
  <c r="Q196" i="5" s="1"/>
  <c r="Q194" i="5"/>
  <c r="Q193" i="5" s="1"/>
  <c r="Q190" i="5"/>
  <c r="Q189" i="5" s="1"/>
  <c r="Q185" i="5"/>
  <c r="Q183" i="5"/>
  <c r="Q177" i="5"/>
  <c r="Q175" i="5"/>
  <c r="Q173" i="5"/>
  <c r="Q168" i="5"/>
  <c r="Q167" i="5" s="1"/>
  <c r="Q166" i="5" s="1"/>
  <c r="Q164" i="5"/>
  <c r="Q162" i="5"/>
  <c r="Q159" i="5"/>
  <c r="Q158" i="5" s="1"/>
  <c r="Q155" i="5"/>
  <c r="Q154" i="5" s="1"/>
  <c r="Q152" i="5"/>
  <c r="Q151" i="5" s="1"/>
  <c r="Q149" i="5"/>
  <c r="Q148" i="5" s="1"/>
  <c r="Q145" i="5"/>
  <c r="Q144" i="5" s="1"/>
  <c r="Q142" i="5"/>
  <c r="Q140" i="5"/>
  <c r="Q138" i="5"/>
  <c r="Q132" i="5"/>
  <c r="Q131" i="5" s="1"/>
  <c r="Q129" i="5"/>
  <c r="Q128" i="5" s="1"/>
  <c r="Q124" i="5"/>
  <c r="Q123" i="5" s="1"/>
  <c r="Q122" i="5" s="1"/>
  <c r="Q120" i="5"/>
  <c r="Q119" i="5" s="1"/>
  <c r="Q117" i="5"/>
  <c r="Q116" i="5" s="1"/>
  <c r="Q114" i="5"/>
  <c r="Q113" i="5" s="1"/>
  <c r="Q109" i="5"/>
  <c r="Q108" i="5" s="1"/>
  <c r="Q106" i="5"/>
  <c r="Q105" i="5" s="1"/>
  <c r="Q102" i="5"/>
  <c r="Q101" i="5" s="1"/>
  <c r="Q99" i="5"/>
  <c r="Q98" i="5" s="1"/>
  <c r="Q94" i="5"/>
  <c r="Q93" i="5" s="1"/>
  <c r="Q92" i="5" s="1"/>
  <c r="Q90" i="5"/>
  <c r="Q89" i="5" s="1"/>
  <c r="Q87" i="5"/>
  <c r="Q86" i="5" s="1"/>
  <c r="Q83" i="5"/>
  <c r="Q81" i="5"/>
  <c r="Q79" i="5"/>
  <c r="Q74" i="5"/>
  <c r="Q73" i="5" s="1"/>
  <c r="Q72" i="5" s="1"/>
  <c r="Q70" i="5"/>
  <c r="Q69" i="5" s="1"/>
  <c r="Q66" i="5"/>
  <c r="Q65" i="5" s="1"/>
  <c r="Q62" i="5"/>
  <c r="Q61" i="5" s="1"/>
  <c r="Q60" i="5" s="1"/>
  <c r="Q58" i="5"/>
  <c r="Q56" i="5"/>
  <c r="Q53" i="5"/>
  <c r="Q51" i="5"/>
  <c r="Q49" i="5"/>
  <c r="Q43" i="5"/>
  <c r="Q42" i="5" s="1"/>
  <c r="Q41" i="5" s="1"/>
  <c r="Q36" i="5"/>
  <c r="Q35" i="5" s="1"/>
  <c r="Q33" i="5"/>
  <c r="Q31" i="5"/>
  <c r="Q28" i="5"/>
  <c r="Q26" i="5"/>
  <c r="H1230" i="5"/>
  <c r="H1229" i="5" s="1"/>
  <c r="H1228" i="5" s="1"/>
  <c r="H1227" i="5" s="1"/>
  <c r="H1226" i="5" s="1"/>
  <c r="H1225" i="5" s="1"/>
  <c r="H1223" i="5"/>
  <c r="H1221" i="5"/>
  <c r="H1213" i="5"/>
  <c r="H1212" i="5" s="1"/>
  <c r="H1210" i="5"/>
  <c r="H1208" i="5"/>
  <c r="H1205" i="5"/>
  <c r="H1203" i="5"/>
  <c r="H1196" i="5"/>
  <c r="H1195" i="5" s="1"/>
  <c r="H1194" i="5" s="1"/>
  <c r="H1193" i="5" s="1"/>
  <c r="H1192" i="5" s="1"/>
  <c r="H1190" i="5"/>
  <c r="H1189" i="5" s="1"/>
  <c r="H1188" i="5" s="1"/>
  <c r="H1186" i="5"/>
  <c r="H1185" i="5" s="1"/>
  <c r="H1184" i="5" s="1"/>
  <c r="H1179" i="5"/>
  <c r="H1178" i="5" s="1"/>
  <c r="H1177" i="5" s="1"/>
  <c r="H1176" i="5" s="1"/>
  <c r="H1174" i="5"/>
  <c r="H1173" i="5" s="1"/>
  <c r="H1172" i="5" s="1"/>
  <c r="H1171" i="5" s="1"/>
  <c r="H1169" i="5"/>
  <c r="H1168" i="5" s="1"/>
  <c r="H1167" i="5" s="1"/>
  <c r="H1166" i="5" s="1"/>
  <c r="H1163" i="5"/>
  <c r="H1160" i="5"/>
  <c r="H1159" i="5" s="1"/>
  <c r="H1157" i="5"/>
  <c r="H1156" i="5" s="1"/>
  <c r="H1154" i="5"/>
  <c r="H1153" i="5" s="1"/>
  <c r="H1148" i="5"/>
  <c r="H1147" i="5" s="1"/>
  <c r="H1145" i="5"/>
  <c r="H1144" i="5" s="1"/>
  <c r="H1142" i="5"/>
  <c r="H1141" i="5" s="1"/>
  <c r="H1128" i="5"/>
  <c r="H1127" i="5" s="1"/>
  <c r="H1125" i="5"/>
  <c r="H1120" i="5"/>
  <c r="H1119" i="5" s="1"/>
  <c r="H1118" i="5" s="1"/>
  <c r="H1114" i="5"/>
  <c r="H1112" i="5"/>
  <c r="H1110" i="5"/>
  <c r="H1107" i="5"/>
  <c r="H1106" i="5" s="1"/>
  <c r="H1105" i="5" s="1"/>
  <c r="H1103" i="5"/>
  <c r="H1102" i="5" s="1"/>
  <c r="H1101" i="5" s="1"/>
  <c r="H1099" i="5"/>
  <c r="H1098" i="5" s="1"/>
  <c r="H1094" i="5"/>
  <c r="H1092" i="5"/>
  <c r="H1088" i="5"/>
  <c r="H1087" i="5" s="1"/>
  <c r="H1083" i="5"/>
  <c r="H1082" i="5" s="1"/>
  <c r="H1080" i="5"/>
  <c r="H1079" i="5" s="1"/>
  <c r="H1076" i="5"/>
  <c r="H1075" i="5" s="1"/>
  <c r="H1074" i="5" s="1"/>
  <c r="H1072" i="5"/>
  <c r="H1071" i="5" s="1"/>
  <c r="H1069" i="5"/>
  <c r="H1068" i="5" s="1"/>
  <c r="H1066" i="5"/>
  <c r="H1065" i="5" s="1"/>
  <c r="H1063" i="5"/>
  <c r="H1062" i="5" s="1"/>
  <c r="H1057" i="5"/>
  <c r="H1056" i="5" s="1"/>
  <c r="H1055" i="5" s="1"/>
  <c r="H1053" i="5"/>
  <c r="H1052" i="5" s="1"/>
  <c r="H1051" i="5" s="1"/>
  <c r="H1047" i="5"/>
  <c r="H1041" i="5"/>
  <c r="H1039" i="5"/>
  <c r="H1034" i="5"/>
  <c r="H1033" i="5" s="1"/>
  <c r="H1027" i="5"/>
  <c r="H1025" i="5"/>
  <c r="H1021" i="5"/>
  <c r="H1019" i="5"/>
  <c r="H1016" i="5"/>
  <c r="H1015" i="5" s="1"/>
  <c r="H1011" i="5"/>
  <c r="H1010" i="5" s="1"/>
  <c r="H1009" i="5" s="1"/>
  <c r="H1008" i="5" s="1"/>
  <c r="E62" i="1" s="1"/>
  <c r="H1006" i="5"/>
  <c r="H1005" i="5" s="1"/>
  <c r="H1002" i="5"/>
  <c r="H1001" i="5" s="1"/>
  <c r="H998" i="5"/>
  <c r="H997" i="5" s="1"/>
  <c r="H991" i="5"/>
  <c r="H990" i="5" s="1"/>
  <c r="H989" i="5" s="1"/>
  <c r="H988" i="5" s="1"/>
  <c r="H985" i="5"/>
  <c r="H984" i="5" s="1"/>
  <c r="H983" i="5" s="1"/>
  <c r="H982" i="5" s="1"/>
  <c r="H978" i="5"/>
  <c r="H976" i="5"/>
  <c r="H974" i="5"/>
  <c r="H971" i="5"/>
  <c r="H969" i="5"/>
  <c r="H963" i="5"/>
  <c r="H962" i="5" s="1"/>
  <c r="H961" i="5" s="1"/>
  <c r="H960" i="5" s="1"/>
  <c r="H958" i="5"/>
  <c r="H957" i="5" s="1"/>
  <c r="H955" i="5"/>
  <c r="H954" i="5" s="1"/>
  <c r="H950" i="5"/>
  <c r="H949" i="5" s="1"/>
  <c r="H947" i="5"/>
  <c r="H946" i="5" s="1"/>
  <c r="H944" i="5"/>
  <c r="H943" i="5" s="1"/>
  <c r="H939" i="5"/>
  <c r="H938" i="5" s="1"/>
  <c r="H937" i="5" s="1"/>
  <c r="H935" i="5"/>
  <c r="H934" i="5" s="1"/>
  <c r="H932" i="5"/>
  <c r="H931" i="5" s="1"/>
  <c r="H929" i="5"/>
  <c r="H928" i="5" s="1"/>
  <c r="H926" i="5"/>
  <c r="H925" i="5" s="1"/>
  <c r="H923" i="5"/>
  <c r="H922" i="5" s="1"/>
  <c r="H920" i="5"/>
  <c r="H919" i="5" s="1"/>
  <c r="H917" i="5"/>
  <c r="H916" i="5" s="1"/>
  <c r="H910" i="5"/>
  <c r="H909" i="5" s="1"/>
  <c r="H908" i="5" s="1"/>
  <c r="H907" i="5" s="1"/>
  <c r="H905" i="5"/>
  <c r="H904" i="5" s="1"/>
  <c r="H902" i="5"/>
  <c r="H901" i="5" s="1"/>
  <c r="H899" i="5"/>
  <c r="H898" i="5" s="1"/>
  <c r="H892" i="5"/>
  <c r="H891" i="5" s="1"/>
  <c r="H889" i="5"/>
  <c r="H888" i="5" s="1"/>
  <c r="H881" i="5"/>
  <c r="H880" i="5" s="1"/>
  <c r="H879" i="5" s="1"/>
  <c r="H878" i="5" s="1"/>
  <c r="H877" i="5" s="1"/>
  <c r="H874" i="5"/>
  <c r="H873" i="5" s="1"/>
  <c r="H872" i="5" s="1"/>
  <c r="H870" i="5"/>
  <c r="H869" i="5" s="1"/>
  <c r="H868" i="5" s="1"/>
  <c r="H867" i="5" s="1"/>
  <c r="H862" i="5"/>
  <c r="H861" i="5" s="1"/>
  <c r="H860" i="5" s="1"/>
  <c r="H859" i="5" s="1"/>
  <c r="H858" i="5" s="1"/>
  <c r="H856" i="5"/>
  <c r="H855" i="5" s="1"/>
  <c r="H854" i="5" s="1"/>
  <c r="H853" i="5" s="1"/>
  <c r="H850" i="5"/>
  <c r="H848" i="5"/>
  <c r="H844" i="5"/>
  <c r="H843" i="5" s="1"/>
  <c r="H841" i="5"/>
  <c r="H839" i="5"/>
  <c r="H830" i="5"/>
  <c r="H829" i="5" s="1"/>
  <c r="H828" i="5" s="1"/>
  <c r="H827" i="5" s="1"/>
  <c r="H826" i="5" s="1"/>
  <c r="H824" i="5"/>
  <c r="H823" i="5" s="1"/>
  <c r="H822" i="5" s="1"/>
  <c r="H821" i="5" s="1"/>
  <c r="H819" i="5"/>
  <c r="H818" i="5" s="1"/>
  <c r="H817" i="5" s="1"/>
  <c r="H816" i="5" s="1"/>
  <c r="H812" i="5"/>
  <c r="H811" i="5" s="1"/>
  <c r="H809" i="5"/>
  <c r="H808" i="5" s="1"/>
  <c r="H800" i="5"/>
  <c r="H798" i="5"/>
  <c r="H794" i="5"/>
  <c r="H792" i="5"/>
  <c r="H790" i="5"/>
  <c r="H787" i="5"/>
  <c r="H786" i="5" s="1"/>
  <c r="H785" i="5" s="1"/>
  <c r="H783" i="5"/>
  <c r="H782" i="5" s="1"/>
  <c r="H778" i="5"/>
  <c r="H777" i="5" s="1"/>
  <c r="H776" i="5" s="1"/>
  <c r="H774" i="5"/>
  <c r="H773" i="5" s="1"/>
  <c r="H772" i="5" s="1"/>
  <c r="H771" i="5" s="1"/>
  <c r="H768" i="5"/>
  <c r="H767" i="5" s="1"/>
  <c r="H766" i="5" s="1"/>
  <c r="H762" i="5"/>
  <c r="H761" i="5" s="1"/>
  <c r="H760" i="5" s="1"/>
  <c r="H758" i="5"/>
  <c r="H757" i="5" s="1"/>
  <c r="H756" i="5" s="1"/>
  <c r="H754" i="5"/>
  <c r="H753" i="5" s="1"/>
  <c r="H751" i="5"/>
  <c r="H750" i="5" s="1"/>
  <c r="H747" i="5"/>
  <c r="H746" i="5" s="1"/>
  <c r="H741" i="5"/>
  <c r="H740" i="5" s="1"/>
  <c r="H738" i="5"/>
  <c r="H737" i="5" s="1"/>
  <c r="H735" i="5"/>
  <c r="H734" i="5" s="1"/>
  <c r="H732" i="5"/>
  <c r="H731" i="5" s="1"/>
  <c r="H727" i="5"/>
  <c r="H726" i="5" s="1"/>
  <c r="H725" i="5" s="1"/>
  <c r="H716" i="5"/>
  <c r="H715" i="5" s="1"/>
  <c r="H713" i="5"/>
  <c r="H712" i="5" s="1"/>
  <c r="H709" i="5"/>
  <c r="H708" i="5" s="1"/>
  <c r="H707" i="5" s="1"/>
  <c r="H706" i="5" s="1"/>
  <c r="H704" i="5"/>
  <c r="H703" i="5" s="1"/>
  <c r="H702" i="5" s="1"/>
  <c r="H701" i="5" s="1"/>
  <c r="H697" i="5"/>
  <c r="H696" i="5" s="1"/>
  <c r="H693" i="5"/>
  <c r="H692" i="5" s="1"/>
  <c r="H691" i="5" s="1"/>
  <c r="H688" i="5"/>
  <c r="H687" i="5" s="1"/>
  <c r="H684" i="5"/>
  <c r="H683" i="5" s="1"/>
  <c r="H680" i="5"/>
  <c r="H679" i="5" s="1"/>
  <c r="H674" i="5"/>
  <c r="H673" i="5" s="1"/>
  <c r="H670" i="5"/>
  <c r="H669" i="5" s="1"/>
  <c r="H664" i="5"/>
  <c r="H663" i="5" s="1"/>
  <c r="H661" i="5"/>
  <c r="H660" i="5" s="1"/>
  <c r="H658" i="5"/>
  <c r="H657" i="5" s="1"/>
  <c r="H654" i="5"/>
  <c r="H653" i="5" s="1"/>
  <c r="H649" i="5"/>
  <c r="H648" i="5" s="1"/>
  <c r="H647" i="5" s="1"/>
  <c r="H644" i="5"/>
  <c r="H643" i="5" s="1"/>
  <c r="H641" i="5"/>
  <c r="H640" i="5" s="1"/>
  <c r="H637" i="5"/>
  <c r="H636" i="5" s="1"/>
  <c r="H633" i="5"/>
  <c r="H632" i="5" s="1"/>
  <c r="H631" i="5" s="1"/>
  <c r="H630" i="5" s="1"/>
  <c r="H629" i="5" s="1"/>
  <c r="H626" i="5"/>
  <c r="H625" i="5" s="1"/>
  <c r="H624" i="5" s="1"/>
  <c r="H623" i="5" s="1"/>
  <c r="H621" i="5"/>
  <c r="H620" i="5" s="1"/>
  <c r="H619" i="5" s="1"/>
  <c r="H616" i="5"/>
  <c r="H615" i="5" s="1"/>
  <c r="H612" i="5"/>
  <c r="H611" i="5" s="1"/>
  <c r="H610" i="5" s="1"/>
  <c r="H603" i="5"/>
  <c r="H601" i="5"/>
  <c r="H597" i="5"/>
  <c r="H596" i="5" s="1"/>
  <c r="H590" i="5"/>
  <c r="H589" i="5" s="1"/>
  <c r="H587" i="5"/>
  <c r="H586" i="5" s="1"/>
  <c r="H581" i="5"/>
  <c r="H580" i="5" s="1"/>
  <c r="H579" i="5" s="1"/>
  <c r="H578" i="5" s="1"/>
  <c r="H577" i="5" s="1"/>
  <c r="H576" i="5" s="1"/>
  <c r="H573" i="5"/>
  <c r="H572" i="5" s="1"/>
  <c r="H571" i="5" s="1"/>
  <c r="H570" i="5" s="1"/>
  <c r="H567" i="5"/>
  <c r="H566" i="5" s="1"/>
  <c r="H565" i="5" s="1"/>
  <c r="H564" i="5" s="1"/>
  <c r="H562" i="5"/>
  <c r="H560" i="5"/>
  <c r="H554" i="5"/>
  <c r="H552" i="5"/>
  <c r="H547" i="5"/>
  <c r="H546" i="5" s="1"/>
  <c r="H545" i="5" s="1"/>
  <c r="H544" i="5" s="1"/>
  <c r="H541" i="5"/>
  <c r="H540" i="5" s="1"/>
  <c r="H538" i="5"/>
  <c r="H537" i="5" s="1"/>
  <c r="H535" i="5"/>
  <c r="H534" i="5" s="1"/>
  <c r="H532" i="5"/>
  <c r="H531" i="5" s="1"/>
  <c r="H527" i="5"/>
  <c r="H526" i="5" s="1"/>
  <c r="H525" i="5" s="1"/>
  <c r="H524" i="5" s="1"/>
  <c r="H520" i="5"/>
  <c r="H519" i="5" s="1"/>
  <c r="H518" i="5" s="1"/>
  <c r="H517" i="5" s="1"/>
  <c r="H516" i="5" s="1"/>
  <c r="H514" i="5"/>
  <c r="H513" i="5" s="1"/>
  <c r="H512" i="5" s="1"/>
  <c r="H510" i="5"/>
  <c r="H509" i="5" s="1"/>
  <c r="H507" i="5"/>
  <c r="H506" i="5" s="1"/>
  <c r="H505" i="5" s="1"/>
  <c r="H503" i="5"/>
  <c r="H502" i="5" s="1"/>
  <c r="H500" i="5"/>
  <c r="H499" i="5" s="1"/>
  <c r="H497" i="5"/>
  <c r="H495" i="5"/>
  <c r="H493" i="5"/>
  <c r="H486" i="5"/>
  <c r="H485" i="5" s="1"/>
  <c r="H484" i="5" s="1"/>
  <c r="H483" i="5" s="1"/>
  <c r="H480" i="5"/>
  <c r="H479" i="5" s="1"/>
  <c r="H478" i="5" s="1"/>
  <c r="H477" i="5" s="1"/>
  <c r="H476" i="5" s="1"/>
  <c r="H475" i="5" s="1"/>
  <c r="H472" i="5"/>
  <c r="H471" i="5" s="1"/>
  <c r="H470" i="5" s="1"/>
  <c r="H469" i="5" s="1"/>
  <c r="H468" i="5" s="1"/>
  <c r="H467" i="5" s="1"/>
  <c r="H466" i="5" s="1"/>
  <c r="H464" i="5"/>
  <c r="H463" i="5" s="1"/>
  <c r="H462" i="5" s="1"/>
  <c r="H461" i="5" s="1"/>
  <c r="H460" i="5" s="1"/>
  <c r="H458" i="5"/>
  <c r="H456" i="5"/>
  <c r="H454" i="5"/>
  <c r="H447" i="5"/>
  <c r="H446" i="5" s="1"/>
  <c r="H445" i="5" s="1"/>
  <c r="H444" i="5" s="1"/>
  <c r="H443" i="5" s="1"/>
  <c r="H442" i="5" s="1"/>
  <c r="E22" i="1" s="1"/>
  <c r="H438" i="5"/>
  <c r="H437" i="5" s="1"/>
  <c r="H435" i="5"/>
  <c r="H433" i="5"/>
  <c r="H431" i="5"/>
  <c r="H425" i="5"/>
  <c r="H423" i="5"/>
  <c r="H421" i="5"/>
  <c r="H415" i="5"/>
  <c r="H414" i="5" s="1"/>
  <c r="H413" i="5" s="1"/>
  <c r="H412" i="5" s="1"/>
  <c r="H410" i="5"/>
  <c r="H409" i="5" s="1"/>
  <c r="H408" i="5" s="1"/>
  <c r="H407" i="5" s="1"/>
  <c r="H405" i="5"/>
  <c r="H404" i="5" s="1"/>
  <c r="H403" i="5" s="1"/>
  <c r="H398" i="5"/>
  <c r="H397" i="5" s="1"/>
  <c r="H395" i="5"/>
  <c r="H394" i="5" s="1"/>
  <c r="H387" i="5"/>
  <c r="H386" i="5" s="1"/>
  <c r="H384" i="5"/>
  <c r="H383" i="5" s="1"/>
  <c r="H379" i="5"/>
  <c r="H377" i="5"/>
  <c r="H374" i="5"/>
  <c r="H373" i="5" s="1"/>
  <c r="H372" i="5" s="1"/>
  <c r="H371" i="5" s="1"/>
  <c r="H369" i="5"/>
  <c r="H368" i="5" s="1"/>
  <c r="H367" i="5" s="1"/>
  <c r="H366" i="5" s="1"/>
  <c r="H364" i="5"/>
  <c r="H363" i="5" s="1"/>
  <c r="H362" i="5" s="1"/>
  <c r="H361" i="5" s="1"/>
  <c r="H359" i="5"/>
  <c r="H358" i="5" s="1"/>
  <c r="H357" i="5" s="1"/>
  <c r="H356" i="5" s="1"/>
  <c r="H352" i="5"/>
  <c r="H351" i="5" s="1"/>
  <c r="H350" i="5" s="1"/>
  <c r="H349" i="5" s="1"/>
  <c r="H348" i="5" s="1"/>
  <c r="E56" i="1" s="1"/>
  <c r="H345" i="5"/>
  <c r="H344" i="5" s="1"/>
  <c r="H342" i="5"/>
  <c r="H341" i="5" s="1"/>
  <c r="H339" i="5"/>
  <c r="H338" i="5" s="1"/>
  <c r="H334" i="5"/>
  <c r="H332" i="5"/>
  <c r="H330" i="5"/>
  <c r="H327" i="5"/>
  <c r="H326" i="5" s="1"/>
  <c r="H322" i="5"/>
  <c r="H321" i="5" s="1"/>
  <c r="H320" i="5" s="1"/>
  <c r="H319" i="5" s="1"/>
  <c r="H317" i="5"/>
  <c r="H316" i="5" s="1"/>
  <c r="H315" i="5" s="1"/>
  <c r="H313" i="5"/>
  <c r="H312" i="5" s="1"/>
  <c r="H311" i="5" s="1"/>
  <c r="H310" i="5" s="1"/>
  <c r="H308" i="5"/>
  <c r="H307" i="5" s="1"/>
  <c r="H306" i="5" s="1"/>
  <c r="H304" i="5"/>
  <c r="H303" i="5" s="1"/>
  <c r="H302" i="5" s="1"/>
  <c r="H299" i="5"/>
  <c r="H298" i="5" s="1"/>
  <c r="H297" i="5" s="1"/>
  <c r="H295" i="5"/>
  <c r="H294" i="5" s="1"/>
  <c r="H292" i="5"/>
  <c r="H291" i="5" s="1"/>
  <c r="H288" i="5"/>
  <c r="H287" i="5" s="1"/>
  <c r="H286" i="5" s="1"/>
  <c r="H284" i="5"/>
  <c r="H283" i="5" s="1"/>
  <c r="H282" i="5" s="1"/>
  <c r="H280" i="5"/>
  <c r="H279" i="5" s="1"/>
  <c r="H278" i="5" s="1"/>
  <c r="H276" i="5"/>
  <c r="H275" i="5" s="1"/>
  <c r="H274" i="5" s="1"/>
  <c r="H273" i="5" s="1"/>
  <c r="H269" i="5"/>
  <c r="H267" i="5"/>
  <c r="H264" i="5"/>
  <c r="H262" i="5"/>
  <c r="H247" i="5"/>
  <c r="H246" i="5" s="1"/>
  <c r="H244" i="5"/>
  <c r="H243" i="5" s="1"/>
  <c r="H241" i="5"/>
  <c r="H240" i="5" s="1"/>
  <c r="H237" i="5"/>
  <c r="H236" i="5" s="1"/>
  <c r="H234" i="5"/>
  <c r="H233" i="5" s="1"/>
  <c r="H231" i="5"/>
  <c r="H230" i="5" s="1"/>
  <c r="H228" i="5"/>
  <c r="H227" i="5" s="1"/>
  <c r="H224" i="5"/>
  <c r="H223" i="5" s="1"/>
  <c r="H219" i="5"/>
  <c r="H218" i="5" s="1"/>
  <c r="H217" i="5" s="1"/>
  <c r="H215" i="5"/>
  <c r="H214" i="5" s="1"/>
  <c r="H213" i="5" s="1"/>
  <c r="H210" i="5"/>
  <c r="H209" i="5" s="1"/>
  <c r="H207" i="5"/>
  <c r="H206" i="5" s="1"/>
  <c r="H201" i="5"/>
  <c r="H200" i="5" s="1"/>
  <c r="H199" i="5" s="1"/>
  <c r="H197" i="5"/>
  <c r="H196" i="5" s="1"/>
  <c r="H194" i="5"/>
  <c r="H193" i="5" s="1"/>
  <c r="H190" i="5"/>
  <c r="H189" i="5" s="1"/>
  <c r="H185" i="5"/>
  <c r="H183" i="5"/>
  <c r="H177" i="5"/>
  <c r="H175" i="5"/>
  <c r="H173" i="5"/>
  <c r="H168" i="5"/>
  <c r="H167" i="5" s="1"/>
  <c r="H166" i="5" s="1"/>
  <c r="H164" i="5"/>
  <c r="H162" i="5"/>
  <c r="H159" i="5"/>
  <c r="H158" i="5" s="1"/>
  <c r="H155" i="5"/>
  <c r="H154" i="5" s="1"/>
  <c r="H152" i="5"/>
  <c r="H151" i="5" s="1"/>
  <c r="H149" i="5"/>
  <c r="H148" i="5" s="1"/>
  <c r="H145" i="5"/>
  <c r="H144" i="5" s="1"/>
  <c r="H142" i="5"/>
  <c r="H140" i="5"/>
  <c r="H138" i="5"/>
  <c r="H132" i="5"/>
  <c r="H131" i="5" s="1"/>
  <c r="H129" i="5"/>
  <c r="H128" i="5" s="1"/>
  <c r="H124" i="5"/>
  <c r="H123" i="5" s="1"/>
  <c r="H122" i="5" s="1"/>
  <c r="H120" i="5"/>
  <c r="H119" i="5" s="1"/>
  <c r="H117" i="5"/>
  <c r="H116" i="5" s="1"/>
  <c r="H114" i="5"/>
  <c r="H113" i="5" s="1"/>
  <c r="H109" i="5"/>
  <c r="H108" i="5" s="1"/>
  <c r="H106" i="5"/>
  <c r="H105" i="5" s="1"/>
  <c r="H102" i="5"/>
  <c r="H101" i="5" s="1"/>
  <c r="H99" i="5"/>
  <c r="H98" i="5" s="1"/>
  <c r="H94" i="5"/>
  <c r="H93" i="5" s="1"/>
  <c r="H92" i="5" s="1"/>
  <c r="H90" i="5"/>
  <c r="H89" i="5" s="1"/>
  <c r="H87" i="5"/>
  <c r="H86" i="5" s="1"/>
  <c r="H83" i="5"/>
  <c r="H81" i="5"/>
  <c r="H79" i="5"/>
  <c r="H74" i="5"/>
  <c r="H73" i="5" s="1"/>
  <c r="H72" i="5" s="1"/>
  <c r="H70" i="5"/>
  <c r="H69" i="5" s="1"/>
  <c r="H66" i="5"/>
  <c r="H65" i="5" s="1"/>
  <c r="H62" i="5"/>
  <c r="H61" i="5" s="1"/>
  <c r="H60" i="5" s="1"/>
  <c r="H58" i="5"/>
  <c r="H56" i="5"/>
  <c r="H53" i="5"/>
  <c r="H51" i="5"/>
  <c r="H49" i="5"/>
  <c r="H43" i="5"/>
  <c r="H42" i="5" s="1"/>
  <c r="H41" i="5" s="1"/>
  <c r="H36" i="5"/>
  <c r="H35" i="5" s="1"/>
  <c r="H33" i="5"/>
  <c r="H31" i="5"/>
  <c r="H28" i="5"/>
  <c r="H26" i="5"/>
  <c r="A236" i="5"/>
  <c r="J1096" i="5" l="1"/>
  <c r="J1085" i="5" s="1"/>
  <c r="S354" i="5"/>
  <c r="P57" i="1" s="1"/>
  <c r="S47" i="5"/>
  <c r="S46" i="5" s="1"/>
  <c r="J24" i="5"/>
  <c r="J23" i="5" s="1"/>
  <c r="J22" i="5" s="1"/>
  <c r="J21" i="5" s="1"/>
  <c r="G24" i="1" s="1"/>
  <c r="S781" i="5"/>
  <c r="S780" i="5" s="1"/>
  <c r="P49" i="1" s="1"/>
  <c r="J1201" i="5"/>
  <c r="J1200" i="5" s="1"/>
  <c r="J1199" i="5" s="1"/>
  <c r="J1198" i="5" s="1"/>
  <c r="S1201" i="5"/>
  <c r="S1200" i="5" s="1"/>
  <c r="S1199" i="5" s="1"/>
  <c r="S1198" i="5" s="1"/>
  <c r="J1014" i="5"/>
  <c r="J1013" i="5" s="1"/>
  <c r="J994" i="5" s="1"/>
  <c r="J980" i="5" s="1"/>
  <c r="S966" i="5"/>
  <c r="S965" i="5" s="1"/>
  <c r="P52" i="1" s="1"/>
  <c r="H559" i="5"/>
  <c r="H558" i="5" s="1"/>
  <c r="H557" i="5" s="1"/>
  <c r="H556" i="5" s="1"/>
  <c r="E40" i="1" s="1"/>
  <c r="S608" i="5"/>
  <c r="S607" i="5" s="1"/>
  <c r="P44" i="1" s="1"/>
  <c r="S1060" i="5"/>
  <c r="S1059" i="5" s="1"/>
  <c r="P34" i="1" s="1"/>
  <c r="S324" i="5"/>
  <c r="J802" i="5"/>
  <c r="J136" i="5"/>
  <c r="J135" i="5" s="1"/>
  <c r="J134" i="5" s="1"/>
  <c r="J966" i="5"/>
  <c r="J965" i="5" s="1"/>
  <c r="G52" i="1" s="1"/>
  <c r="Q1202" i="5"/>
  <c r="R112" i="6"/>
  <c r="R111" i="6" s="1"/>
  <c r="R110" i="6" s="1"/>
  <c r="S136" i="5"/>
  <c r="S135" i="5" s="1"/>
  <c r="P30" i="1" s="1"/>
  <c r="P29" i="1" s="1"/>
  <c r="J608" i="5"/>
  <c r="J607" i="5" s="1"/>
  <c r="J221" i="5"/>
  <c r="S187" i="5"/>
  <c r="P35" i="1" s="1"/>
  <c r="S1014" i="5"/>
  <c r="S1013" i="5" s="1"/>
  <c r="P63" i="1" s="1"/>
  <c r="I910" i="6"/>
  <c r="J272" i="5"/>
  <c r="G47" i="1" s="1"/>
  <c r="R560" i="6"/>
  <c r="R554" i="6" s="1"/>
  <c r="S835" i="5"/>
  <c r="S834" i="5" s="1"/>
  <c r="S833" i="5" s="1"/>
  <c r="S832" i="5" s="1"/>
  <c r="P39" i="1"/>
  <c r="S76" i="5"/>
  <c r="S45" i="5" s="1"/>
  <c r="S20" i="5" s="1"/>
  <c r="S272" i="5"/>
  <c r="P47" i="1" s="1"/>
  <c r="J251" i="5"/>
  <c r="K252" i="5"/>
  <c r="M252" i="5" s="1"/>
  <c r="O252" i="5" s="1"/>
  <c r="J324" i="5"/>
  <c r="J271" i="5" s="1"/>
  <c r="P46" i="1"/>
  <c r="S667" i="5"/>
  <c r="S666" i="5" s="1"/>
  <c r="S606" i="5" s="1"/>
  <c r="S605" i="5" s="1"/>
  <c r="R527" i="6"/>
  <c r="S250" i="5"/>
  <c r="T251" i="5"/>
  <c r="V251" i="5" s="1"/>
  <c r="J1060" i="5"/>
  <c r="J1059" i="5" s="1"/>
  <c r="I24" i="6"/>
  <c r="P40" i="1"/>
  <c r="J1151" i="5"/>
  <c r="J1150" i="5" s="1"/>
  <c r="J1137" i="5" s="1"/>
  <c r="J441" i="5"/>
  <c r="J440" i="5" s="1"/>
  <c r="S1085" i="5"/>
  <c r="S441" i="5"/>
  <c r="S440" i="5" s="1"/>
  <c r="G39" i="1"/>
  <c r="I787" i="6"/>
  <c r="R352" i="6"/>
  <c r="R351" i="6" s="1"/>
  <c r="R88" i="6"/>
  <c r="I156" i="6"/>
  <c r="R630" i="6"/>
  <c r="I1096" i="6"/>
  <c r="I1076" i="6" s="1"/>
  <c r="I426" i="6"/>
  <c r="I409" i="6" s="1"/>
  <c r="R1224" i="6"/>
  <c r="R1223" i="6" s="1"/>
  <c r="R426" i="6"/>
  <c r="R409" i="6" s="1"/>
  <c r="I908" i="6"/>
  <c r="I907" i="6" s="1"/>
  <c r="I1224" i="6"/>
  <c r="I1223" i="6" s="1"/>
  <c r="I833" i="6"/>
  <c r="I832" i="6" s="1"/>
  <c r="I527" i="6"/>
  <c r="I66" i="6"/>
  <c r="I65" i="6" s="1"/>
  <c r="I57" i="6" s="1"/>
  <c r="I112" i="6"/>
  <c r="I111" i="6" s="1"/>
  <c r="I110" i="6" s="1"/>
  <c r="I706" i="6"/>
  <c r="I697" i="6" s="1"/>
  <c r="I388" i="6"/>
  <c r="I387" i="6" s="1"/>
  <c r="R833" i="6"/>
  <c r="R832" i="6" s="1"/>
  <c r="R156" i="6"/>
  <c r="I352" i="6"/>
  <c r="I351" i="6" s="1"/>
  <c r="I336" i="6" s="1"/>
  <c r="I490" i="6"/>
  <c r="R24" i="6"/>
  <c r="J257" i="5"/>
  <c r="G42" i="1"/>
  <c r="G41" i="1" s="1"/>
  <c r="G44" i="1"/>
  <c r="R490" i="6"/>
  <c r="R388" i="6"/>
  <c r="R387" i="6" s="1"/>
  <c r="I560" i="6"/>
  <c r="I554" i="6" s="1"/>
  <c r="P42" i="1"/>
  <c r="P41" i="1" s="1"/>
  <c r="G46" i="1"/>
  <c r="J667" i="5"/>
  <c r="J666" i="5" s="1"/>
  <c r="G45" i="1" s="1"/>
  <c r="J76" i="5"/>
  <c r="G48" i="1"/>
  <c r="S912" i="5"/>
  <c r="S883" i="5" s="1"/>
  <c r="P51" i="1"/>
  <c r="P50" i="1" s="1"/>
  <c r="P48" i="1"/>
  <c r="G30" i="1"/>
  <c r="G29" i="1" s="1"/>
  <c r="P36" i="1"/>
  <c r="S522" i="5"/>
  <c r="S474" i="5" s="1"/>
  <c r="P38" i="1"/>
  <c r="J482" i="5"/>
  <c r="S1151" i="5"/>
  <c r="S1150" i="5" s="1"/>
  <c r="P59" i="1"/>
  <c r="J833" i="5"/>
  <c r="J832" i="5" s="1"/>
  <c r="G27" i="1"/>
  <c r="S134" i="5"/>
  <c r="P61" i="1"/>
  <c r="S347" i="5"/>
  <c r="S1044" i="5"/>
  <c r="R909" i="6" s="1"/>
  <c r="R908" i="6" s="1"/>
  <c r="R907" i="6" s="1"/>
  <c r="R910" i="6"/>
  <c r="S427" i="5"/>
  <c r="P65" i="1"/>
  <c r="P64" i="1" s="1"/>
  <c r="J427" i="5"/>
  <c r="G65" i="1"/>
  <c r="G64" i="1" s="1"/>
  <c r="J522" i="5"/>
  <c r="G38" i="1"/>
  <c r="J354" i="5"/>
  <c r="J187" i="5"/>
  <c r="R66" i="6"/>
  <c r="R65" i="6" s="1"/>
  <c r="R57" i="6" s="1"/>
  <c r="R787" i="6"/>
  <c r="I88" i="6"/>
  <c r="R706" i="6"/>
  <c r="R697" i="6" s="1"/>
  <c r="I978" i="6"/>
  <c r="I955" i="6" s="1"/>
  <c r="G135" i="6"/>
  <c r="G134" i="6" s="1"/>
  <c r="G133" i="6" s="1"/>
  <c r="G132" i="6" s="1"/>
  <c r="G131" i="6" s="1"/>
  <c r="I191" i="6"/>
  <c r="R1096" i="6"/>
  <c r="R1076" i="6" s="1"/>
  <c r="R336" i="6"/>
  <c r="R191" i="6"/>
  <c r="G1030" i="6"/>
  <c r="I229" i="6"/>
  <c r="R229" i="6"/>
  <c r="R978" i="6"/>
  <c r="R955" i="6" s="1"/>
  <c r="G1097" i="6"/>
  <c r="G101" i="6"/>
  <c r="G100" i="6" s="1"/>
  <c r="G99" i="6" s="1"/>
  <c r="G98" i="6" s="1"/>
  <c r="P815" i="6"/>
  <c r="P812" i="6" s="1"/>
  <c r="P811" i="6" s="1"/>
  <c r="P810" i="6" s="1"/>
  <c r="P842" i="6"/>
  <c r="G815" i="6"/>
  <c r="G812" i="6" s="1"/>
  <c r="G811" i="6" s="1"/>
  <c r="G810" i="6" s="1"/>
  <c r="P52" i="6"/>
  <c r="P51" i="6" s="1"/>
  <c r="P50" i="6" s="1"/>
  <c r="P49" i="6" s="1"/>
  <c r="J45" i="5"/>
  <c r="J914" i="5"/>
  <c r="J913" i="5" s="1"/>
  <c r="P128" i="6"/>
  <c r="P127" i="6" s="1"/>
  <c r="P126" i="6" s="1"/>
  <c r="P125" i="6" s="1"/>
  <c r="P411" i="6"/>
  <c r="P410" i="6" s="1"/>
  <c r="P62" i="6"/>
  <c r="P61" i="6" s="1"/>
  <c r="P60" i="6" s="1"/>
  <c r="P59" i="6" s="1"/>
  <c r="P58" i="6" s="1"/>
  <c r="P72" i="6"/>
  <c r="P71" i="6" s="1"/>
  <c r="P101" i="6"/>
  <c r="P100" i="6" s="1"/>
  <c r="P99" i="6" s="1"/>
  <c r="P98" i="6" s="1"/>
  <c r="P287" i="6"/>
  <c r="P286" i="6" s="1"/>
  <c r="P285" i="6" s="1"/>
  <c r="P284" i="6" s="1"/>
  <c r="P283" i="6" s="1"/>
  <c r="P404" i="6"/>
  <c r="P403" i="6" s="1"/>
  <c r="P402" i="6" s="1"/>
  <c r="P1016" i="6"/>
  <c r="G358" i="6"/>
  <c r="G357" i="6" s="1"/>
  <c r="P793" i="6"/>
  <c r="G537" i="6"/>
  <c r="P631" i="6"/>
  <c r="P1009" i="6"/>
  <c r="P1008" i="6" s="1"/>
  <c r="P1230" i="6"/>
  <c r="H1202" i="5"/>
  <c r="G28" i="6"/>
  <c r="G27" i="6" s="1"/>
  <c r="G26" i="6" s="1"/>
  <c r="G25" i="6" s="1"/>
  <c r="G107" i="6"/>
  <c r="G106" i="6" s="1"/>
  <c r="G105" i="6" s="1"/>
  <c r="G104" i="6" s="1"/>
  <c r="G118" i="6"/>
  <c r="G117" i="6" s="1"/>
  <c r="G648" i="6"/>
  <c r="G647" i="6" s="1"/>
  <c r="G999" i="6"/>
  <c r="P354" i="6"/>
  <c r="P353" i="6" s="1"/>
  <c r="P363" i="6"/>
  <c r="P362" i="6" s="1"/>
  <c r="P361" i="6" s="1"/>
  <c r="P377" i="6"/>
  <c r="P376" i="6" s="1"/>
  <c r="P375" i="6" s="1"/>
  <c r="P374" i="6" s="1"/>
  <c r="P493" i="6"/>
  <c r="P492" i="6" s="1"/>
  <c r="P491" i="6" s="1"/>
  <c r="P618" i="6"/>
  <c r="P617" i="6" s="1"/>
  <c r="P616" i="6" s="1"/>
  <c r="P615" i="6" s="1"/>
  <c r="P692" i="6"/>
  <c r="P691" i="6" s="1"/>
  <c r="P690" i="6" s="1"/>
  <c r="P689" i="6" s="1"/>
  <c r="P683" i="6" s="1"/>
  <c r="P986" i="6"/>
  <c r="P985" i="6" s="1"/>
  <c r="P984" i="6" s="1"/>
  <c r="P979" i="6" s="1"/>
  <c r="P1128" i="6"/>
  <c r="P1127" i="6" s="1"/>
  <c r="P1121" i="6" s="1"/>
  <c r="H575" i="5"/>
  <c r="E54" i="1"/>
  <c r="E53" i="1" s="1"/>
  <c r="Q575" i="5"/>
  <c r="N54" i="1"/>
  <c r="N53" i="1" s="1"/>
  <c r="H569" i="5"/>
  <c r="Q569" i="5"/>
  <c r="H261" i="5"/>
  <c r="H797" i="5"/>
  <c r="H796" i="5" s="1"/>
  <c r="H876" i="5"/>
  <c r="E67" i="1"/>
  <c r="E66" i="1" s="1"/>
  <c r="Q25" i="5"/>
  <c r="Q64" i="5"/>
  <c r="Q876" i="5"/>
  <c r="N67" i="1"/>
  <c r="N66" i="1" s="1"/>
  <c r="H1046" i="5"/>
  <c r="H1045" i="5" s="1"/>
  <c r="G911" i="6"/>
  <c r="H1124" i="5"/>
  <c r="H1123" i="5" s="1"/>
  <c r="H1122" i="5" s="1"/>
  <c r="H1117" i="5" s="1"/>
  <c r="H1116" i="5" s="1"/>
  <c r="G807" i="6"/>
  <c r="G806" i="6" s="1"/>
  <c r="G805" i="6" s="1"/>
  <c r="G804" i="6" s="1"/>
  <c r="H1162" i="5"/>
  <c r="G922" i="6" s="1"/>
  <c r="G921" i="6" s="1"/>
  <c r="G923" i="6"/>
  <c r="H1220" i="5"/>
  <c r="H1219" i="5" s="1"/>
  <c r="H1218" i="5" s="1"/>
  <c r="H1217" i="5" s="1"/>
  <c r="H1216" i="5" s="1"/>
  <c r="H1215" i="5" s="1"/>
  <c r="Q55" i="5"/>
  <c r="Q1046" i="5"/>
  <c r="Q1045" i="5" s="1"/>
  <c r="P911" i="6"/>
  <c r="Q1124" i="5"/>
  <c r="Q1123" i="5" s="1"/>
  <c r="Q1122" i="5" s="1"/>
  <c r="Q1117" i="5" s="1"/>
  <c r="Q1116" i="5" s="1"/>
  <c r="P807" i="6"/>
  <c r="P806" i="6" s="1"/>
  <c r="P805" i="6" s="1"/>
  <c r="P804" i="6" s="1"/>
  <c r="Q1162" i="5"/>
  <c r="P922" i="6" s="1"/>
  <c r="P921" i="6" s="1"/>
  <c r="P923" i="6"/>
  <c r="G345" i="6"/>
  <c r="G344" i="6" s="1"/>
  <c r="G343" i="6" s="1"/>
  <c r="G342" i="6" s="1"/>
  <c r="G842" i="6"/>
  <c r="G493" i="6"/>
  <c r="G492" i="6" s="1"/>
  <c r="G491" i="6" s="1"/>
  <c r="G563" i="6"/>
  <c r="G562" i="6" s="1"/>
  <c r="G561" i="6" s="1"/>
  <c r="G631" i="6"/>
  <c r="G896" i="6"/>
  <c r="G62" i="6"/>
  <c r="G61" i="6" s="1"/>
  <c r="G60" i="6" s="1"/>
  <c r="G59" i="6" s="1"/>
  <c r="G58" i="6" s="1"/>
  <c r="G72" i="6"/>
  <c r="G71" i="6" s="1"/>
  <c r="G287" i="6"/>
  <c r="G286" i="6" s="1"/>
  <c r="G285" i="6" s="1"/>
  <c r="G284" i="6" s="1"/>
  <c r="G283" i="6" s="1"/>
  <c r="G377" i="6"/>
  <c r="G376" i="6" s="1"/>
  <c r="G375" i="6" s="1"/>
  <c r="G374" i="6" s="1"/>
  <c r="G1294" i="6"/>
  <c r="G1293" i="6" s="1"/>
  <c r="G37" i="6"/>
  <c r="G36" i="6" s="1"/>
  <c r="G35" i="6" s="1"/>
  <c r="G34" i="6" s="1"/>
  <c r="G363" i="6"/>
  <c r="G362" i="6" s="1"/>
  <c r="G361" i="6" s="1"/>
  <c r="G849" i="6"/>
  <c r="P42" i="6"/>
  <c r="P41" i="6" s="1"/>
  <c r="P40" i="6" s="1"/>
  <c r="P118" i="6"/>
  <c r="P117" i="6" s="1"/>
  <c r="P135" i="6"/>
  <c r="P134" i="6" s="1"/>
  <c r="P133" i="6" s="1"/>
  <c r="P132" i="6" s="1"/>
  <c r="P131" i="6" s="1"/>
  <c r="P215" i="6"/>
  <c r="P214" i="6" s="1"/>
  <c r="P213" i="6" s="1"/>
  <c r="P212" i="6" s="1"/>
  <c r="P391" i="6"/>
  <c r="P390" i="6" s="1"/>
  <c r="P389" i="6" s="1"/>
  <c r="P388" i="6" s="1"/>
  <c r="P387" i="6" s="1"/>
  <c r="P429" i="6"/>
  <c r="P428" i="6" s="1"/>
  <c r="P427" i="6" s="1"/>
  <c r="P969" i="6"/>
  <c r="P1294" i="6"/>
  <c r="P1293" i="6" s="1"/>
  <c r="P1322" i="6"/>
  <c r="P1321" i="6" s="1"/>
  <c r="P1320" i="6" s="1"/>
  <c r="P1314" i="6" s="1"/>
  <c r="G1225" i="6"/>
  <c r="P240" i="6"/>
  <c r="P239" i="6" s="1"/>
  <c r="P238" i="6" s="1"/>
  <c r="P528" i="6"/>
  <c r="P537" i="6"/>
  <c r="P563" i="6"/>
  <c r="P562" i="6" s="1"/>
  <c r="P561" i="6" s="1"/>
  <c r="P648" i="6"/>
  <c r="P647" i="6" s="1"/>
  <c r="P944" i="6"/>
  <c r="P943" i="6" s="1"/>
  <c r="P942" i="6" s="1"/>
  <c r="G986" i="6"/>
  <c r="G985" i="6" s="1"/>
  <c r="G984" i="6" s="1"/>
  <c r="G979" i="6" s="1"/>
  <c r="G1009" i="6"/>
  <c r="G1008" i="6" s="1"/>
  <c r="G1246" i="6"/>
  <c r="G1245" i="6" s="1"/>
  <c r="G1244" i="6" s="1"/>
  <c r="G1284" i="6"/>
  <c r="G1283" i="6" s="1"/>
  <c r="G1282" i="6" s="1"/>
  <c r="G1281" i="6" s="1"/>
  <c r="P92" i="6"/>
  <c r="P91" i="6" s="1"/>
  <c r="P90" i="6" s="1"/>
  <c r="P89" i="6" s="1"/>
  <c r="P701" i="6"/>
  <c r="P700" i="6" s="1"/>
  <c r="P699" i="6" s="1"/>
  <c r="P698" i="6" s="1"/>
  <c r="G969" i="6"/>
  <c r="G1128" i="6"/>
  <c r="G1127" i="6" s="1"/>
  <c r="G1121" i="6" s="1"/>
  <c r="G1016" i="6"/>
  <c r="G391" i="6"/>
  <c r="G390" i="6" s="1"/>
  <c r="G389" i="6" s="1"/>
  <c r="P734" i="6"/>
  <c r="G42" i="6"/>
  <c r="G41" i="6" s="1"/>
  <c r="G40" i="6" s="1"/>
  <c r="G92" i="6"/>
  <c r="G91" i="6" s="1"/>
  <c r="G90" i="6" s="1"/>
  <c r="G89" i="6" s="1"/>
  <c r="G114" i="6"/>
  <c r="G113" i="6" s="1"/>
  <c r="G354" i="6"/>
  <c r="G353" i="6" s="1"/>
  <c r="G371" i="6"/>
  <c r="G370" i="6" s="1"/>
  <c r="G369" i="6" s="1"/>
  <c r="G368" i="6" s="1"/>
  <c r="G570" i="6"/>
  <c r="G569" i="6" s="1"/>
  <c r="G568" i="6" s="1"/>
  <c r="G560" i="6" s="1"/>
  <c r="G692" i="6"/>
  <c r="G691" i="6" s="1"/>
  <c r="G690" i="6" s="1"/>
  <c r="G689" i="6" s="1"/>
  <c r="G683" i="6" s="1"/>
  <c r="G826" i="6"/>
  <c r="G825" i="6" s="1"/>
  <c r="G824" i="6" s="1"/>
  <c r="G823" i="6" s="1"/>
  <c r="G1184" i="6"/>
  <c r="G1183" i="6" s="1"/>
  <c r="G1178" i="6" s="1"/>
  <c r="G1172" i="6" s="1"/>
  <c r="G1171" i="6" s="1"/>
  <c r="P37" i="6"/>
  <c r="P36" i="6" s="1"/>
  <c r="P35" i="6" s="1"/>
  <c r="P34" i="6" s="1"/>
  <c r="P68" i="6"/>
  <c r="P67" i="6" s="1"/>
  <c r="P107" i="6"/>
  <c r="P106" i="6" s="1"/>
  <c r="P105" i="6" s="1"/>
  <c r="P104" i="6" s="1"/>
  <c r="P195" i="6"/>
  <c r="P194" i="6" s="1"/>
  <c r="P193" i="6" s="1"/>
  <c r="P192" i="6" s="1"/>
  <c r="P233" i="6"/>
  <c r="P232" i="6" s="1"/>
  <c r="P231" i="6" s="1"/>
  <c r="P230" i="6" s="1"/>
  <c r="P358" i="6"/>
  <c r="P357" i="6" s="1"/>
  <c r="P371" i="6"/>
  <c r="P370" i="6" s="1"/>
  <c r="P369" i="6" s="1"/>
  <c r="P368" i="6" s="1"/>
  <c r="P605" i="6"/>
  <c r="P604" i="6" s="1"/>
  <c r="P603" i="6" s="1"/>
  <c r="P709" i="6"/>
  <c r="P708" i="6" s="1"/>
  <c r="P707" i="6" s="1"/>
  <c r="P958" i="6"/>
  <c r="P957" i="6" s="1"/>
  <c r="P956" i="6" s="1"/>
  <c r="G233" i="6"/>
  <c r="G232" i="6" s="1"/>
  <c r="G231" i="6" s="1"/>
  <c r="G230" i="6" s="1"/>
  <c r="G404" i="6"/>
  <c r="G403" i="6" s="1"/>
  <c r="G402" i="6" s="1"/>
  <c r="G508" i="6"/>
  <c r="G504" i="6" s="1"/>
  <c r="G503" i="6" s="1"/>
  <c r="G519" i="6"/>
  <c r="G518" i="6" s="1"/>
  <c r="G517" i="6" s="1"/>
  <c r="G516" i="6" s="1"/>
  <c r="G515" i="6" s="1"/>
  <c r="G605" i="6"/>
  <c r="G604" i="6" s="1"/>
  <c r="G603" i="6" s="1"/>
  <c r="G701" i="6"/>
  <c r="G700" i="6" s="1"/>
  <c r="G699" i="6" s="1"/>
  <c r="G698" i="6" s="1"/>
  <c r="G709" i="6"/>
  <c r="G708" i="6" s="1"/>
  <c r="G707" i="6" s="1"/>
  <c r="G717" i="6"/>
  <c r="G716" i="6" s="1"/>
  <c r="G715" i="6" s="1"/>
  <c r="G714" i="6" s="1"/>
  <c r="G1085" i="6"/>
  <c r="G1084" i="6" s="1"/>
  <c r="G1083" i="6" s="1"/>
  <c r="G1077" i="6" s="1"/>
  <c r="G1230" i="6"/>
  <c r="G1270" i="6"/>
  <c r="G1269" i="6" s="1"/>
  <c r="G1268" i="6" s="1"/>
  <c r="G1267" i="6" s="1"/>
  <c r="G1266" i="6" s="1"/>
  <c r="P114" i="6"/>
  <c r="P113" i="6" s="1"/>
  <c r="P508" i="6"/>
  <c r="P504" i="6" s="1"/>
  <c r="P503" i="6" s="1"/>
  <c r="P1050" i="6"/>
  <c r="P1049" i="6" s="1"/>
  <c r="P1048" i="6" s="1"/>
  <c r="P1042" i="6" s="1"/>
  <c r="P1184" i="6"/>
  <c r="P1183" i="6" s="1"/>
  <c r="P1178" i="6" s="1"/>
  <c r="P1172" i="6" s="1"/>
  <c r="P1171" i="6" s="1"/>
  <c r="P1246" i="6"/>
  <c r="P1245" i="6" s="1"/>
  <c r="P1244" i="6" s="1"/>
  <c r="G247" i="6"/>
  <c r="G325" i="6"/>
  <c r="G429" i="6"/>
  <c r="G428" i="6" s="1"/>
  <c r="G427" i="6" s="1"/>
  <c r="G436" i="6"/>
  <c r="G435" i="6" s="1"/>
  <c r="G434" i="6" s="1"/>
  <c r="G618" i="6"/>
  <c r="G617" i="6" s="1"/>
  <c r="G616" i="6" s="1"/>
  <c r="G615" i="6" s="1"/>
  <c r="G1050" i="6"/>
  <c r="G1049" i="6" s="1"/>
  <c r="G1048" i="6" s="1"/>
  <c r="G1042" i="6" s="1"/>
  <c r="G1159" i="6"/>
  <c r="G1158" i="6" s="1"/>
  <c r="G1153" i="6" s="1"/>
  <c r="G1142" i="6" s="1"/>
  <c r="G1322" i="6"/>
  <c r="G1321" i="6" s="1"/>
  <c r="G1320" i="6" s="1"/>
  <c r="G1314" i="6" s="1"/>
  <c r="P205" i="6"/>
  <c r="P204" i="6" s="1"/>
  <c r="P247" i="6"/>
  <c r="P345" i="6"/>
  <c r="P344" i="6" s="1"/>
  <c r="P343" i="6" s="1"/>
  <c r="P342" i="6" s="1"/>
  <c r="P519" i="6"/>
  <c r="P518" i="6" s="1"/>
  <c r="P517" i="6" s="1"/>
  <c r="P516" i="6" s="1"/>
  <c r="P515" i="6" s="1"/>
  <c r="P570" i="6"/>
  <c r="P569" i="6" s="1"/>
  <c r="P568" i="6" s="1"/>
  <c r="P766" i="6"/>
  <c r="P1030" i="6"/>
  <c r="G68" i="6"/>
  <c r="G67" i="6" s="1"/>
  <c r="G128" i="6"/>
  <c r="G127" i="6" s="1"/>
  <c r="G126" i="6" s="1"/>
  <c r="G125" i="6" s="1"/>
  <c r="G195" i="6"/>
  <c r="G194" i="6" s="1"/>
  <c r="G193" i="6" s="1"/>
  <c r="G192" i="6" s="1"/>
  <c r="G205" i="6"/>
  <c r="G204" i="6" s="1"/>
  <c r="G215" i="6"/>
  <c r="G214" i="6" s="1"/>
  <c r="G213" i="6" s="1"/>
  <c r="G212" i="6" s="1"/>
  <c r="G311" i="6"/>
  <c r="G305" i="6" s="1"/>
  <c r="G793" i="6"/>
  <c r="G958" i="6"/>
  <c r="G957" i="6" s="1"/>
  <c r="G956" i="6" s="1"/>
  <c r="P28" i="6"/>
  <c r="P27" i="6" s="1"/>
  <c r="P26" i="6" s="1"/>
  <c r="P25" i="6" s="1"/>
  <c r="P453" i="6"/>
  <c r="G472" i="6"/>
  <c r="P160" i="6"/>
  <c r="P159" i="6" s="1"/>
  <c r="P158" i="6" s="1"/>
  <c r="P157" i="6" s="1"/>
  <c r="P168" i="6"/>
  <c r="P167" i="6" s="1"/>
  <c r="P436" i="6"/>
  <c r="P435" i="6" s="1"/>
  <c r="P434" i="6" s="1"/>
  <c r="P896" i="6"/>
  <c r="P999" i="6"/>
  <c r="P1065" i="6"/>
  <c r="P1059" i="6" s="1"/>
  <c r="P1106" i="6"/>
  <c r="P474" i="6"/>
  <c r="P717" i="6"/>
  <c r="P716" i="6" s="1"/>
  <c r="P715" i="6" s="1"/>
  <c r="P714" i="6" s="1"/>
  <c r="P826" i="6"/>
  <c r="P825" i="6" s="1"/>
  <c r="P824" i="6" s="1"/>
  <c r="P823" i="6" s="1"/>
  <c r="P849" i="6"/>
  <c r="P1085" i="6"/>
  <c r="P1084" i="6" s="1"/>
  <c r="P1083" i="6" s="1"/>
  <c r="P1077" i="6" s="1"/>
  <c r="P1159" i="6"/>
  <c r="P1158" i="6" s="1"/>
  <c r="P1153" i="6" s="1"/>
  <c r="P1142" i="6" s="1"/>
  <c r="P671" i="6"/>
  <c r="P670" i="6"/>
  <c r="P1097" i="6"/>
  <c r="P1225" i="6"/>
  <c r="P1270" i="6"/>
  <c r="P1269" i="6" s="1"/>
  <c r="P1268" i="6" s="1"/>
  <c r="P1267" i="6" s="1"/>
  <c r="P1266" i="6" s="1"/>
  <c r="P1284" i="6"/>
  <c r="P1283" i="6" s="1"/>
  <c r="P1282" i="6" s="1"/>
  <c r="P1281" i="6" s="1"/>
  <c r="P311" i="6"/>
  <c r="P305" i="6" s="1"/>
  <c r="P325" i="6"/>
  <c r="G168" i="6"/>
  <c r="G167" i="6" s="1"/>
  <c r="G734" i="6"/>
  <c r="G766" i="6"/>
  <c r="G944" i="6"/>
  <c r="G943" i="6" s="1"/>
  <c r="G942" i="6" s="1"/>
  <c r="G671" i="6"/>
  <c r="G670" i="6"/>
  <c r="G474" i="6"/>
  <c r="G52" i="6"/>
  <c r="G51" i="6" s="1"/>
  <c r="G50" i="6" s="1"/>
  <c r="G49" i="6" s="1"/>
  <c r="G160" i="6"/>
  <c r="G159" i="6" s="1"/>
  <c r="G158" i="6" s="1"/>
  <c r="G157" i="6" s="1"/>
  <c r="G240" i="6"/>
  <c r="G239" i="6" s="1"/>
  <c r="G238" i="6" s="1"/>
  <c r="G411" i="6"/>
  <c r="G410" i="6" s="1"/>
  <c r="G528" i="6"/>
  <c r="G1065" i="6"/>
  <c r="G1059" i="6" s="1"/>
  <c r="G1106" i="6"/>
  <c r="H1038" i="5"/>
  <c r="H1032" i="5" s="1"/>
  <c r="Q981" i="5"/>
  <c r="H376" i="5"/>
  <c r="H212" i="5"/>
  <c r="H789" i="5"/>
  <c r="H711" i="5"/>
  <c r="H609" i="5"/>
  <c r="H30" i="5"/>
  <c r="H48" i="5"/>
  <c r="H172" i="5"/>
  <c r="H171" i="5" s="1"/>
  <c r="H170" i="5" s="1"/>
  <c r="H492" i="5"/>
  <c r="H491" i="5" s="1"/>
  <c r="H490" i="5" s="1"/>
  <c r="H489" i="5" s="1"/>
  <c r="H488" i="5" s="1"/>
  <c r="Q212" i="5"/>
  <c r="Q847" i="5"/>
  <c r="Q846" i="5" s="1"/>
  <c r="Q968" i="5"/>
  <c r="Q967" i="5" s="1"/>
  <c r="Q30" i="5"/>
  <c r="Q48" i="5"/>
  <c r="Q530" i="5"/>
  <c r="Q529" i="5" s="1"/>
  <c r="Q523" i="5" s="1"/>
  <c r="N38" i="1" s="1"/>
  <c r="Q1050" i="5"/>
  <c r="N33" i="1" s="1"/>
  <c r="Q104" i="5"/>
  <c r="Q192" i="5"/>
  <c r="Q188" i="5" s="1"/>
  <c r="Q205" i="5"/>
  <c r="Q204" i="5" s="1"/>
  <c r="Q203" i="5" s="1"/>
  <c r="Q376" i="5"/>
  <c r="Q355" i="5" s="1"/>
  <c r="Q337" i="5"/>
  <c r="Q336" i="5" s="1"/>
  <c r="Q137" i="5"/>
  <c r="Q226" i="5"/>
  <c r="Q222" i="5" s="1"/>
  <c r="Q420" i="5"/>
  <c r="Q419" i="5" s="1"/>
  <c r="Q418" i="5" s="1"/>
  <c r="Q417" i="5" s="1"/>
  <c r="Q635" i="5"/>
  <c r="H78" i="5"/>
  <c r="H77" i="5" s="1"/>
  <c r="H266" i="5"/>
  <c r="H85" i="5"/>
  <c r="H161" i="5"/>
  <c r="H157" i="5" s="1"/>
  <c r="H329" i="5"/>
  <c r="H325" i="5" s="1"/>
  <c r="H1024" i="5"/>
  <c r="H1023" i="5" s="1"/>
  <c r="H866" i="5"/>
  <c r="H865" i="5" s="1"/>
  <c r="H864" i="5" s="1"/>
  <c r="H55" i="5"/>
  <c r="H182" i="5"/>
  <c r="H181" i="5" s="1"/>
  <c r="H180" i="5" s="1"/>
  <c r="E32" i="1" s="1"/>
  <c r="H382" i="5"/>
  <c r="H838" i="5"/>
  <c r="H837" i="5" s="1"/>
  <c r="H836" i="5" s="1"/>
  <c r="H64" i="5"/>
  <c r="Q1140" i="5"/>
  <c r="Q1139" i="5" s="1"/>
  <c r="Q1138" i="5" s="1"/>
  <c r="H530" i="5"/>
  <c r="H529" i="5" s="1"/>
  <c r="H523" i="5" s="1"/>
  <c r="E38" i="1" s="1"/>
  <c r="H897" i="5"/>
  <c r="H896" i="5" s="1"/>
  <c r="H895" i="5" s="1"/>
  <c r="H894" i="5" s="1"/>
  <c r="Q85" i="5"/>
  <c r="Q585" i="5"/>
  <c r="Q584" i="5" s="1"/>
  <c r="Q583" i="5" s="1"/>
  <c r="Q1183" i="5"/>
  <c r="Q1182" i="5" s="1"/>
  <c r="Q1181" i="5" s="1"/>
  <c r="H205" i="5"/>
  <c r="H204" i="5" s="1"/>
  <c r="H203" i="5" s="1"/>
  <c r="H393" i="5"/>
  <c r="H392" i="5" s="1"/>
  <c r="H420" i="5"/>
  <c r="H419" i="5" s="1"/>
  <c r="H418" i="5" s="1"/>
  <c r="H417" i="5" s="1"/>
  <c r="H585" i="5"/>
  <c r="H584" i="5" s="1"/>
  <c r="H583" i="5" s="1"/>
  <c r="H847" i="5"/>
  <c r="H846" i="5" s="1"/>
  <c r="H1183" i="5"/>
  <c r="H1182" i="5" s="1"/>
  <c r="Q161" i="5"/>
  <c r="Q157" i="5" s="1"/>
  <c r="Q239" i="5"/>
  <c r="Q430" i="5"/>
  <c r="Q429" i="5" s="1"/>
  <c r="Q428" i="5" s="1"/>
  <c r="Q551" i="5"/>
  <c r="Q550" i="5" s="1"/>
  <c r="Q549" i="5" s="1"/>
  <c r="Q543" i="5" s="1"/>
  <c r="Q700" i="5"/>
  <c r="Q765" i="5"/>
  <c r="Q764" i="5" s="1"/>
  <c r="Q942" i="5"/>
  <c r="Q973" i="5"/>
  <c r="Q1018" i="5"/>
  <c r="Q1078" i="5"/>
  <c r="H97" i="5"/>
  <c r="H96" i="5" s="1"/>
  <c r="H137" i="5"/>
  <c r="H337" i="5"/>
  <c r="H336" i="5" s="1"/>
  <c r="H453" i="5"/>
  <c r="H452" i="5" s="1"/>
  <c r="H451" i="5" s="1"/>
  <c r="H450" i="5" s="1"/>
  <c r="H449" i="5" s="1"/>
  <c r="H551" i="5"/>
  <c r="H550" i="5" s="1"/>
  <c r="H549" i="5" s="1"/>
  <c r="H543" i="5" s="1"/>
  <c r="H600" i="5"/>
  <c r="H599" i="5" s="1"/>
  <c r="H595" i="5" s="1"/>
  <c r="H594" i="5" s="1"/>
  <c r="H593" i="5" s="1"/>
  <c r="H592" i="5" s="1"/>
  <c r="H678" i="5"/>
  <c r="H677" i="5" s="1"/>
  <c r="H700" i="5"/>
  <c r="H765" i="5"/>
  <c r="H764" i="5" s="1"/>
  <c r="H915" i="5"/>
  <c r="H968" i="5"/>
  <c r="H967" i="5" s="1"/>
  <c r="H1018" i="5"/>
  <c r="H1050" i="5"/>
  <c r="E33" i="1" s="1"/>
  <c r="H1091" i="5"/>
  <c r="H1090" i="5" s="1"/>
  <c r="H1086" i="5" s="1"/>
  <c r="Q172" i="5"/>
  <c r="Q171" i="5" s="1"/>
  <c r="Q170" i="5" s="1"/>
  <c r="Q182" i="5"/>
  <c r="Q181" i="5" s="1"/>
  <c r="Q180" i="5" s="1"/>
  <c r="N32" i="1" s="1"/>
  <c r="Q261" i="5"/>
  <c r="Q329" i="5"/>
  <c r="Q325" i="5" s="1"/>
  <c r="Q324" i="5" s="1"/>
  <c r="N48" i="1" s="1"/>
  <c r="Q453" i="5"/>
  <c r="Q452" i="5" s="1"/>
  <c r="Q451" i="5" s="1"/>
  <c r="Q450" i="5" s="1"/>
  <c r="Q449" i="5" s="1"/>
  <c r="Q600" i="5"/>
  <c r="Q599" i="5" s="1"/>
  <c r="Q595" i="5" s="1"/>
  <c r="Q594" i="5" s="1"/>
  <c r="Q593" i="5" s="1"/>
  <c r="Q592" i="5" s="1"/>
  <c r="Q745" i="5"/>
  <c r="Q744" i="5" s="1"/>
  <c r="Q743" i="5" s="1"/>
  <c r="Q789" i="5"/>
  <c r="Q797" i="5"/>
  <c r="Q796" i="5" s="1"/>
  <c r="Q1038" i="5"/>
  <c r="Q1032" i="5" s="1"/>
  <c r="Q1091" i="5"/>
  <c r="Q1090" i="5" s="1"/>
  <c r="Q1086" i="5" s="1"/>
  <c r="Q1207" i="5"/>
  <c r="H25" i="5"/>
  <c r="H24" i="5" s="1"/>
  <c r="H23" i="5" s="1"/>
  <c r="H22" i="5" s="1"/>
  <c r="H21" i="5" s="1"/>
  <c r="E24" i="1" s="1"/>
  <c r="H652" i="5"/>
  <c r="H651" i="5" s="1"/>
  <c r="H730" i="5"/>
  <c r="H729" i="5" s="1"/>
  <c r="H807" i="5"/>
  <c r="H806" i="5" s="1"/>
  <c r="H805" i="5" s="1"/>
  <c r="H804" i="5" s="1"/>
  <c r="H803" i="5" s="1"/>
  <c r="H887" i="5"/>
  <c r="H886" i="5" s="1"/>
  <c r="H885" i="5" s="1"/>
  <c r="H884" i="5" s="1"/>
  <c r="H942" i="5"/>
  <c r="H953" i="5"/>
  <c r="H952" i="5" s="1"/>
  <c r="H973" i="5"/>
  <c r="H981" i="5"/>
  <c r="H1140" i="5"/>
  <c r="H1139" i="5" s="1"/>
  <c r="H1138" i="5" s="1"/>
  <c r="H1152" i="5"/>
  <c r="H1207" i="5"/>
  <c r="Q112" i="5"/>
  <c r="Q111" i="5" s="1"/>
  <c r="Q266" i="5"/>
  <c r="Q382" i="5"/>
  <c r="Q393" i="5"/>
  <c r="Q392" i="5" s="1"/>
  <c r="Q559" i="5"/>
  <c r="Q558" i="5" s="1"/>
  <c r="Q557" i="5" s="1"/>
  <c r="Q556" i="5" s="1"/>
  <c r="N40" i="1" s="1"/>
  <c r="Q609" i="5"/>
  <c r="Q711" i="5"/>
  <c r="Q815" i="5"/>
  <c r="Q814" i="5" s="1"/>
  <c r="N58" i="1" s="1"/>
  <c r="Q838" i="5"/>
  <c r="Q837" i="5" s="1"/>
  <c r="Q836" i="5" s="1"/>
  <c r="Q953" i="5"/>
  <c r="Q952" i="5" s="1"/>
  <c r="Q1024" i="5"/>
  <c r="Q1023" i="5" s="1"/>
  <c r="Q1220" i="5"/>
  <c r="Q1219" i="5" s="1"/>
  <c r="Q1218" i="5" s="1"/>
  <c r="Q1217" i="5" s="1"/>
  <c r="Q1216" i="5" s="1"/>
  <c r="Q1215" i="5" s="1"/>
  <c r="Q40" i="5"/>
  <c r="Q39" i="5" s="1"/>
  <c r="Q38" i="5"/>
  <c r="N25" i="1" s="1"/>
  <c r="Q852" i="5"/>
  <c r="N27" i="1" s="1"/>
  <c r="Q853" i="5"/>
  <c r="Q97" i="5"/>
  <c r="Q96" i="5" s="1"/>
  <c r="Q668" i="5"/>
  <c r="Q897" i="5"/>
  <c r="Q896" i="5" s="1"/>
  <c r="Q895" i="5" s="1"/>
  <c r="Q894" i="5" s="1"/>
  <c r="Q78" i="5"/>
  <c r="Q77" i="5" s="1"/>
  <c r="Q492" i="5"/>
  <c r="Q491" i="5" s="1"/>
  <c r="Q490" i="5" s="1"/>
  <c r="Q489" i="5" s="1"/>
  <c r="Q488" i="5" s="1"/>
  <c r="Q678" i="5"/>
  <c r="Q677" i="5" s="1"/>
  <c r="Q807" i="5"/>
  <c r="Q806" i="5" s="1"/>
  <c r="Q805" i="5" s="1"/>
  <c r="Q804" i="5" s="1"/>
  <c r="Q803" i="5" s="1"/>
  <c r="Q887" i="5"/>
  <c r="Q886" i="5" s="1"/>
  <c r="Q885" i="5" s="1"/>
  <c r="Q884" i="5" s="1"/>
  <c r="Q1097" i="5"/>
  <c r="Q1165" i="5"/>
  <c r="Q127" i="5"/>
  <c r="Q126" i="5" s="1"/>
  <c r="Q147" i="5"/>
  <c r="Q290" i="5"/>
  <c r="Q301" i="5"/>
  <c r="Q730" i="5"/>
  <c r="Q729" i="5" s="1"/>
  <c r="Q866" i="5"/>
  <c r="Q865" i="5" s="1"/>
  <c r="Q864" i="5" s="1"/>
  <c r="Q996" i="5"/>
  <c r="Q995" i="5" s="1"/>
  <c r="N61" i="1" s="1"/>
  <c r="Q1152" i="5"/>
  <c r="Q652" i="5"/>
  <c r="Q651" i="5" s="1"/>
  <c r="Q915" i="5"/>
  <c r="Q1061" i="5"/>
  <c r="Q1109" i="5"/>
  <c r="H239" i="5"/>
  <c r="H290" i="5"/>
  <c r="H635" i="5"/>
  <c r="H1109" i="5"/>
  <c r="H104" i="5"/>
  <c r="H112" i="5"/>
  <c r="H111" i="5" s="1"/>
  <c r="H127" i="5"/>
  <c r="H126" i="5" s="1"/>
  <c r="H301" i="5"/>
  <c r="H355" i="5"/>
  <c r="H996" i="5"/>
  <c r="H995" i="5" s="1"/>
  <c r="E61" i="1" s="1"/>
  <c r="H1097" i="5"/>
  <c r="H147" i="5"/>
  <c r="H192" i="5"/>
  <c r="H188" i="5" s="1"/>
  <c r="H226" i="5"/>
  <c r="H222" i="5" s="1"/>
  <c r="H430" i="5"/>
  <c r="H429" i="5" s="1"/>
  <c r="H428" i="5" s="1"/>
  <c r="H668" i="5"/>
  <c r="H745" i="5"/>
  <c r="H744" i="5" s="1"/>
  <c r="H743" i="5" s="1"/>
  <c r="H1061" i="5"/>
  <c r="H1078" i="5"/>
  <c r="H1165" i="5"/>
  <c r="H1181" i="5"/>
  <c r="H815" i="5"/>
  <c r="H814" i="5" s="1"/>
  <c r="E58" i="1" s="1"/>
  <c r="H38" i="5"/>
  <c r="E25" i="1" s="1"/>
  <c r="H40" i="5"/>
  <c r="H39" i="5" s="1"/>
  <c r="H852" i="5"/>
  <c r="E27" i="1" s="1"/>
  <c r="G1233" i="5"/>
  <c r="I1233" i="5" s="1"/>
  <c r="K1233" i="5" s="1"/>
  <c r="M1233" i="5" s="1"/>
  <c r="O1233" i="5" s="1"/>
  <c r="G1158" i="5"/>
  <c r="I1158" i="5" s="1"/>
  <c r="K1158" i="5" s="1"/>
  <c r="M1158" i="5" s="1"/>
  <c r="O1158" i="5" s="1"/>
  <c r="A715" i="6"/>
  <c r="S179" i="5" l="1"/>
  <c r="J1049" i="5"/>
  <c r="R87" i="6"/>
  <c r="G36" i="1"/>
  <c r="S271" i="5"/>
  <c r="G59" i="1"/>
  <c r="H835" i="5"/>
  <c r="H834" i="5" s="1"/>
  <c r="S1049" i="5"/>
  <c r="G63" i="1"/>
  <c r="G60" i="1" s="1"/>
  <c r="S994" i="5"/>
  <c r="S980" i="5" s="1"/>
  <c r="P45" i="1"/>
  <c r="Q1201" i="5"/>
  <c r="Q1200" i="5" s="1"/>
  <c r="Q1199" i="5" s="1"/>
  <c r="Q1198" i="5" s="1"/>
  <c r="P31" i="1"/>
  <c r="G34" i="1"/>
  <c r="S1137" i="5"/>
  <c r="P26" i="1"/>
  <c r="H260" i="5"/>
  <c r="H259" i="5" s="1"/>
  <c r="H258" i="5" s="1"/>
  <c r="H257" i="5" s="1"/>
  <c r="P60" i="1"/>
  <c r="P37" i="1"/>
  <c r="K251" i="5"/>
  <c r="M251" i="5" s="1"/>
  <c r="O251" i="5" s="1"/>
  <c r="J250" i="5"/>
  <c r="I831" i="6"/>
  <c r="Q835" i="5"/>
  <c r="Q834" i="5" s="1"/>
  <c r="I87" i="6"/>
  <c r="I18" i="6" s="1"/>
  <c r="S19" i="5"/>
  <c r="E26" i="1"/>
  <c r="E39" i="1"/>
  <c r="E37" i="1" s="1"/>
  <c r="J1029" i="5"/>
  <c r="G37" i="1"/>
  <c r="T250" i="5"/>
  <c r="V250" i="5" s="1"/>
  <c r="S249" i="5"/>
  <c r="T249" i="5" s="1"/>
  <c r="V249" i="5" s="1"/>
  <c r="P833" i="6"/>
  <c r="P832" i="6" s="1"/>
  <c r="R1222" i="6"/>
  <c r="R1215" i="6" s="1"/>
  <c r="R1214" i="6" s="1"/>
  <c r="P1224" i="6"/>
  <c r="P1223" i="6" s="1"/>
  <c r="P1222" i="6" s="1"/>
  <c r="P1215" i="6" s="1"/>
  <c r="P1214" i="6" s="1"/>
  <c r="I1222" i="6"/>
  <c r="I1215" i="6" s="1"/>
  <c r="I1214" i="6" s="1"/>
  <c r="G1224" i="6"/>
  <c r="G1223" i="6" s="1"/>
  <c r="G1222" i="6" s="1"/>
  <c r="G1215" i="6" s="1"/>
  <c r="G1214" i="6" s="1"/>
  <c r="G112" i="6"/>
  <c r="G111" i="6" s="1"/>
  <c r="G110" i="6" s="1"/>
  <c r="G24" i="6"/>
  <c r="P490" i="6"/>
  <c r="R831" i="6"/>
  <c r="G88" i="6"/>
  <c r="G87" i="6" s="1"/>
  <c r="P88" i="6"/>
  <c r="P43" i="1"/>
  <c r="J347" i="5"/>
  <c r="G57" i="1"/>
  <c r="G55" i="1" s="1"/>
  <c r="N26" i="1"/>
  <c r="J474" i="5"/>
  <c r="S1031" i="5"/>
  <c r="J912" i="5"/>
  <c r="J883" i="5" s="1"/>
  <c r="G51" i="1"/>
  <c r="G50" i="1" s="1"/>
  <c r="J179" i="5"/>
  <c r="G35" i="1"/>
  <c r="G31" i="1" s="1"/>
  <c r="Q24" i="5"/>
  <c r="Q23" i="5" s="1"/>
  <c r="Q22" i="5" s="1"/>
  <c r="Q21" i="5" s="1"/>
  <c r="N24" i="1" s="1"/>
  <c r="J606" i="5"/>
  <c r="J605" i="5" s="1"/>
  <c r="J20" i="5"/>
  <c r="G28" i="1"/>
  <c r="G21" i="1" s="1"/>
  <c r="G43" i="1"/>
  <c r="P55" i="1"/>
  <c r="P352" i="6"/>
  <c r="P351" i="6" s="1"/>
  <c r="P336" i="6" s="1"/>
  <c r="G352" i="6"/>
  <c r="G351" i="6" s="1"/>
  <c r="G336" i="6" s="1"/>
  <c r="R18" i="6"/>
  <c r="G527" i="6"/>
  <c r="P112" i="6"/>
  <c r="P111" i="6" s="1"/>
  <c r="P110" i="6" s="1"/>
  <c r="P66" i="6"/>
  <c r="P65" i="6" s="1"/>
  <c r="P57" i="6" s="1"/>
  <c r="G1096" i="6"/>
  <c r="G1076" i="6" s="1"/>
  <c r="P560" i="6"/>
  <c r="P554" i="6" s="1"/>
  <c r="G490" i="6"/>
  <c r="P630" i="6"/>
  <c r="G788" i="6"/>
  <c r="G787" i="6" s="1"/>
  <c r="P788" i="6"/>
  <c r="P787" i="6" s="1"/>
  <c r="P156" i="6"/>
  <c r="G978" i="6"/>
  <c r="G955" i="6" s="1"/>
  <c r="G833" i="6"/>
  <c r="G832" i="6" s="1"/>
  <c r="G630" i="6"/>
  <c r="P706" i="6"/>
  <c r="P697" i="6" s="1"/>
  <c r="P24" i="6"/>
  <c r="H608" i="5"/>
  <c r="H607" i="5" s="1"/>
  <c r="E44" i="1" s="1"/>
  <c r="G554" i="6"/>
  <c r="H781" i="5"/>
  <c r="H780" i="5" s="1"/>
  <c r="E49" i="1" s="1"/>
  <c r="H1201" i="5"/>
  <c r="H1200" i="5" s="1"/>
  <c r="H1199" i="5" s="1"/>
  <c r="H1198" i="5" s="1"/>
  <c r="Q966" i="5"/>
  <c r="Q965" i="5" s="1"/>
  <c r="N52" i="1" s="1"/>
  <c r="Q1151" i="5"/>
  <c r="Q1150" i="5" s="1"/>
  <c r="H1151" i="5"/>
  <c r="H1150" i="5" s="1"/>
  <c r="H1137" i="5" s="1"/>
  <c r="N46" i="1"/>
  <c r="H47" i="5"/>
  <c r="H46" i="5" s="1"/>
  <c r="G426" i="6"/>
  <c r="G409" i="6" s="1"/>
  <c r="H482" i="5"/>
  <c r="H427" i="5"/>
  <c r="E65" i="1"/>
  <c r="E64" i="1" s="1"/>
  <c r="G388" i="6"/>
  <c r="G387" i="6" s="1"/>
  <c r="H1014" i="5"/>
  <c r="H1013" i="5" s="1"/>
  <c r="E63" i="1" s="1"/>
  <c r="E60" i="1" s="1"/>
  <c r="Q427" i="5"/>
  <c r="N65" i="1"/>
  <c r="N64" i="1" s="1"/>
  <c r="G706" i="6"/>
  <c r="G697" i="6" s="1"/>
  <c r="P527" i="6"/>
  <c r="Q482" i="5"/>
  <c r="N39" i="1"/>
  <c r="N37" i="1" s="1"/>
  <c r="H381" i="5"/>
  <c r="H354" i="5" s="1"/>
  <c r="E46" i="1"/>
  <c r="Q381" i="5"/>
  <c r="Q354" i="5" s="1"/>
  <c r="Q441" i="5"/>
  <c r="Q440" i="5" s="1"/>
  <c r="N23" i="1"/>
  <c r="H441" i="5"/>
  <c r="H440" i="5" s="1"/>
  <c r="E23" i="1"/>
  <c r="Q47" i="5"/>
  <c r="Q46" i="5" s="1"/>
  <c r="P426" i="6"/>
  <c r="P409" i="6" s="1"/>
  <c r="G66" i="6"/>
  <c r="G65" i="6" s="1"/>
  <c r="G57" i="6" s="1"/>
  <c r="P978" i="6"/>
  <c r="P955" i="6" s="1"/>
  <c r="Q1044" i="5"/>
  <c r="P909" i="6" s="1"/>
  <c r="P908" i="6" s="1"/>
  <c r="P907" i="6" s="1"/>
  <c r="P910" i="6"/>
  <c r="P191" i="6"/>
  <c r="H1044" i="5"/>
  <c r="G909" i="6" s="1"/>
  <c r="G908" i="6" s="1"/>
  <c r="G907" i="6" s="1"/>
  <c r="G910" i="6"/>
  <c r="G156" i="6"/>
  <c r="G229" i="6"/>
  <c r="P229" i="6"/>
  <c r="P1096" i="6"/>
  <c r="P1076" i="6" s="1"/>
  <c r="G191" i="6"/>
  <c r="P447" i="6"/>
  <c r="G471" i="6"/>
  <c r="Q272" i="5"/>
  <c r="N47" i="1" s="1"/>
  <c r="H324" i="5"/>
  <c r="E48" i="1" s="1"/>
  <c r="Q608" i="5"/>
  <c r="Q607" i="5" s="1"/>
  <c r="N44" i="1" s="1"/>
  <c r="H187" i="5"/>
  <c r="E35" i="1" s="1"/>
  <c r="Q187" i="5"/>
  <c r="N35" i="1" s="1"/>
  <c r="Q136" i="5"/>
  <c r="Q135" i="5" s="1"/>
  <c r="Q1060" i="5"/>
  <c r="Q1059" i="5" s="1"/>
  <c r="N34" i="1" s="1"/>
  <c r="Q781" i="5"/>
  <c r="Q780" i="5" s="1"/>
  <c r="N49" i="1" s="1"/>
  <c r="Q1014" i="5"/>
  <c r="Q1013" i="5" s="1"/>
  <c r="Q1137" i="5"/>
  <c r="Q914" i="5"/>
  <c r="Q913" i="5" s="1"/>
  <c r="N51" i="1" s="1"/>
  <c r="H136" i="5"/>
  <c r="H135" i="5" s="1"/>
  <c r="H76" i="5"/>
  <c r="H45" i="5" s="1"/>
  <c r="H802" i="5"/>
  <c r="H221" i="5"/>
  <c r="H272" i="5"/>
  <c r="E47" i="1" s="1"/>
  <c r="H833" i="5"/>
  <c r="H832" i="5" s="1"/>
  <c r="H966" i="5"/>
  <c r="H965" i="5" s="1"/>
  <c r="E52" i="1" s="1"/>
  <c r="Q260" i="5"/>
  <c r="Q259" i="5" s="1"/>
  <c r="Q258" i="5" s="1"/>
  <c r="H667" i="5"/>
  <c r="H666" i="5" s="1"/>
  <c r="Q221" i="5"/>
  <c r="Q802" i="5"/>
  <c r="Q833" i="5"/>
  <c r="Q832" i="5" s="1"/>
  <c r="H914" i="5"/>
  <c r="H913" i="5" s="1"/>
  <c r="E51" i="1" s="1"/>
  <c r="Q522" i="5"/>
  <c r="Q1096" i="5"/>
  <c r="Q1085" i="5" s="1"/>
  <c r="Q76" i="5"/>
  <c r="Q667" i="5"/>
  <c r="Q666" i="5" s="1"/>
  <c r="N45" i="1" s="1"/>
  <c r="H522" i="5"/>
  <c r="H1096" i="5"/>
  <c r="H1085" i="5" s="1"/>
  <c r="H1060" i="5"/>
  <c r="H1059" i="5" s="1"/>
  <c r="E34" i="1" s="1"/>
  <c r="O86" i="6"/>
  <c r="F86" i="6"/>
  <c r="G621" i="5"/>
  <c r="A619" i="5"/>
  <c r="A81" i="6"/>
  <c r="A86" i="6"/>
  <c r="A643" i="5"/>
  <c r="A82" i="6"/>
  <c r="A622" i="5"/>
  <c r="A492" i="5"/>
  <c r="A85" i="6"/>
  <c r="A621" i="5"/>
  <c r="A620" i="5"/>
  <c r="A83" i="6"/>
  <c r="E42" i="1" l="1"/>
  <c r="E41" i="1" s="1"/>
  <c r="N59" i="1"/>
  <c r="J249" i="5"/>
  <c r="K249" i="5" s="1"/>
  <c r="M249" i="5" s="1"/>
  <c r="O249" i="5" s="1"/>
  <c r="K250" i="5"/>
  <c r="M250" i="5" s="1"/>
  <c r="O250" i="5" s="1"/>
  <c r="N50" i="1"/>
  <c r="I1331" i="6"/>
  <c r="I1333" i="6" s="1"/>
  <c r="R1331" i="6"/>
  <c r="R1333" i="6" s="1"/>
  <c r="P87" i="6"/>
  <c r="P18" i="6" s="1"/>
  <c r="G831" i="6"/>
  <c r="S1030" i="5"/>
  <c r="S1029" i="5" s="1"/>
  <c r="S1232" i="5" s="1"/>
  <c r="S1234" i="5" s="1"/>
  <c r="P28" i="1"/>
  <c r="P21" i="1" s="1"/>
  <c r="P68" i="1" s="1"/>
  <c r="P70" i="1" s="1"/>
  <c r="H474" i="5"/>
  <c r="H994" i="5"/>
  <c r="H980" i="5" s="1"/>
  <c r="E59" i="1"/>
  <c r="G68" i="1"/>
  <c r="G70" i="1" s="1"/>
  <c r="Q271" i="5"/>
  <c r="P831" i="6"/>
  <c r="N43" i="1"/>
  <c r="E45" i="1"/>
  <c r="E43" i="1" s="1"/>
  <c r="Q474" i="5"/>
  <c r="H1031" i="5"/>
  <c r="H1030" i="5" s="1"/>
  <c r="E36" i="1"/>
  <c r="E31" i="1" s="1"/>
  <c r="G18" i="6"/>
  <c r="H347" i="5"/>
  <c r="E57" i="1"/>
  <c r="Q257" i="5"/>
  <c r="N42" i="1"/>
  <c r="N41" i="1" s="1"/>
  <c r="Q994" i="5"/>
  <c r="Q980" i="5" s="1"/>
  <c r="N63" i="1"/>
  <c r="N60" i="1" s="1"/>
  <c r="N36" i="1"/>
  <c r="N31" i="1" s="1"/>
  <c r="Q912" i="5"/>
  <c r="Q883" i="5" s="1"/>
  <c r="Q347" i="5"/>
  <c r="N57" i="1"/>
  <c r="Q1031" i="5"/>
  <c r="Q1030" i="5" s="1"/>
  <c r="Q45" i="5"/>
  <c r="E50" i="1"/>
  <c r="H20" i="5"/>
  <c r="E28" i="1"/>
  <c r="E21" i="1" s="1"/>
  <c r="H134" i="5"/>
  <c r="E30" i="1"/>
  <c r="E29" i="1" s="1"/>
  <c r="Q134" i="5"/>
  <c r="N30" i="1"/>
  <c r="N29" i="1" s="1"/>
  <c r="F85" i="6"/>
  <c r="H86" i="6"/>
  <c r="J86" i="6" s="1"/>
  <c r="L86" i="6" s="1"/>
  <c r="N86" i="6" s="1"/>
  <c r="O85" i="6"/>
  <c r="Q86" i="6"/>
  <c r="S86" i="6" s="1"/>
  <c r="U86" i="6" s="1"/>
  <c r="Q179" i="5"/>
  <c r="G470" i="6"/>
  <c r="H179" i="5"/>
  <c r="H271" i="5"/>
  <c r="G620" i="5"/>
  <c r="I621" i="5"/>
  <c r="K621" i="5" s="1"/>
  <c r="M621" i="5" s="1"/>
  <c r="O621" i="5" s="1"/>
  <c r="H606" i="5"/>
  <c r="H605" i="5" s="1"/>
  <c r="Q606" i="5"/>
  <c r="Q605" i="5" s="1"/>
  <c r="Q1049" i="5"/>
  <c r="H912" i="5"/>
  <c r="H883" i="5" s="1"/>
  <c r="H1049" i="5"/>
  <c r="H1029" i="5" s="1"/>
  <c r="G422" i="5"/>
  <c r="I422" i="5" s="1"/>
  <c r="K422" i="5" s="1"/>
  <c r="M422" i="5" s="1"/>
  <c r="O422" i="5" s="1"/>
  <c r="P422" i="5"/>
  <c r="R422" i="5" s="1"/>
  <c r="T422" i="5" s="1"/>
  <c r="V422" i="5" s="1"/>
  <c r="F440" i="6"/>
  <c r="O440" i="6"/>
  <c r="G268" i="5"/>
  <c r="I268" i="5" s="1"/>
  <c r="K268" i="5" s="1"/>
  <c r="M268" i="5" s="1"/>
  <c r="O268" i="5" s="1"/>
  <c r="P268" i="5"/>
  <c r="R268" i="5" s="1"/>
  <c r="T268" i="5" s="1"/>
  <c r="V268" i="5" s="1"/>
  <c r="G269" i="5"/>
  <c r="I269" i="5" s="1"/>
  <c r="K269" i="5" s="1"/>
  <c r="M269" i="5" s="1"/>
  <c r="O269" i="5" s="1"/>
  <c r="P269" i="5"/>
  <c r="R269" i="5" s="1"/>
  <c r="T269" i="5" s="1"/>
  <c r="V269" i="5" s="1"/>
  <c r="P33" i="5"/>
  <c r="R33" i="5" s="1"/>
  <c r="T33" i="5" s="1"/>
  <c r="V33" i="5" s="1"/>
  <c r="G33" i="5"/>
  <c r="I33" i="5" s="1"/>
  <c r="K33" i="5" s="1"/>
  <c r="M33" i="5" s="1"/>
  <c r="O33" i="5" s="1"/>
  <c r="P32" i="5"/>
  <c r="R32" i="5" s="1"/>
  <c r="T32" i="5" s="1"/>
  <c r="V32" i="5" s="1"/>
  <c r="G32" i="5"/>
  <c r="I32" i="5" s="1"/>
  <c r="K32" i="5" s="1"/>
  <c r="M32" i="5" s="1"/>
  <c r="O32" i="5" s="1"/>
  <c r="A269" i="5"/>
  <c r="A268" i="5"/>
  <c r="A267" i="5"/>
  <c r="A270" i="5"/>
  <c r="A266" i="5"/>
  <c r="N55" i="1" l="1"/>
  <c r="J19" i="5"/>
  <c r="J1232" i="5" s="1"/>
  <c r="J1234" i="5" s="1"/>
  <c r="E55" i="1"/>
  <c r="E68" i="1" s="1"/>
  <c r="P1331" i="6"/>
  <c r="P1333" i="6" s="1"/>
  <c r="Q1029" i="5"/>
  <c r="Q20" i="5"/>
  <c r="Q19" i="5" s="1"/>
  <c r="N28" i="1"/>
  <c r="N21" i="1" s="1"/>
  <c r="O84" i="6"/>
  <c r="Q85" i="6"/>
  <c r="S85" i="6" s="1"/>
  <c r="U85" i="6" s="1"/>
  <c r="F439" i="6"/>
  <c r="H439" i="6" s="1"/>
  <c r="J439" i="6" s="1"/>
  <c r="L439" i="6" s="1"/>
  <c r="N439" i="6" s="1"/>
  <c r="H440" i="6"/>
  <c r="J440" i="6" s="1"/>
  <c r="L440" i="6" s="1"/>
  <c r="N440" i="6" s="1"/>
  <c r="O439" i="6"/>
  <c r="Q439" i="6" s="1"/>
  <c r="S439" i="6" s="1"/>
  <c r="U439" i="6" s="1"/>
  <c r="Q440" i="6"/>
  <c r="S440" i="6" s="1"/>
  <c r="U440" i="6" s="1"/>
  <c r="F84" i="6"/>
  <c r="H85" i="6"/>
  <c r="J85" i="6" s="1"/>
  <c r="L85" i="6" s="1"/>
  <c r="N85" i="6" s="1"/>
  <c r="G469" i="6"/>
  <c r="H19" i="5"/>
  <c r="H1232" i="5" s="1"/>
  <c r="H1234" i="5" s="1"/>
  <c r="G619" i="5"/>
  <c r="I619" i="5" s="1"/>
  <c r="K619" i="5" s="1"/>
  <c r="M619" i="5" s="1"/>
  <c r="O619" i="5" s="1"/>
  <c r="I620" i="5"/>
  <c r="K620" i="5" s="1"/>
  <c r="M620" i="5" s="1"/>
  <c r="O620" i="5" s="1"/>
  <c r="P267" i="5"/>
  <c r="G267" i="5"/>
  <c r="O438" i="6"/>
  <c r="F438" i="6"/>
  <c r="G945" i="5"/>
  <c r="I945" i="5" s="1"/>
  <c r="K945" i="5" s="1"/>
  <c r="M945" i="5" s="1"/>
  <c r="O945" i="5" s="1"/>
  <c r="P945" i="5"/>
  <c r="R945" i="5" s="1"/>
  <c r="T945" i="5" s="1"/>
  <c r="V945" i="5" s="1"/>
  <c r="G614" i="5"/>
  <c r="I614" i="5" s="1"/>
  <c r="K614" i="5" s="1"/>
  <c r="M614" i="5" s="1"/>
  <c r="O614" i="5" s="1"/>
  <c r="P975" i="5"/>
  <c r="R975" i="5" s="1"/>
  <c r="T975" i="5" s="1"/>
  <c r="V975" i="5" s="1"/>
  <c r="G975" i="5"/>
  <c r="I975" i="5" s="1"/>
  <c r="K975" i="5" s="1"/>
  <c r="M975" i="5" s="1"/>
  <c r="O975" i="5" s="1"/>
  <c r="P940" i="5"/>
  <c r="R940" i="5" s="1"/>
  <c r="T940" i="5" s="1"/>
  <c r="V940" i="5" s="1"/>
  <c r="G940" i="5"/>
  <c r="I940" i="5" s="1"/>
  <c r="K940" i="5" s="1"/>
  <c r="M940" i="5" s="1"/>
  <c r="O940" i="5" s="1"/>
  <c r="P941" i="5"/>
  <c r="R941" i="5" s="1"/>
  <c r="T941" i="5" s="1"/>
  <c r="V941" i="5" s="1"/>
  <c r="G941" i="5"/>
  <c r="I941" i="5" s="1"/>
  <c r="K941" i="5" s="1"/>
  <c r="M941" i="5" s="1"/>
  <c r="O941" i="5" s="1"/>
  <c r="P921" i="5"/>
  <c r="R921" i="5" s="1"/>
  <c r="T921" i="5" s="1"/>
  <c r="V921" i="5" s="1"/>
  <c r="G921" i="5"/>
  <c r="I921" i="5" s="1"/>
  <c r="K921" i="5" s="1"/>
  <c r="M921" i="5" s="1"/>
  <c r="O921" i="5" s="1"/>
  <c r="N68" i="1" l="1"/>
  <c r="N70" i="1" s="1"/>
  <c r="Q1232" i="5"/>
  <c r="Q1234" i="5" s="1"/>
  <c r="G266" i="5"/>
  <c r="I266" i="5" s="1"/>
  <c r="K266" i="5" s="1"/>
  <c r="M266" i="5" s="1"/>
  <c r="O266" i="5" s="1"/>
  <c r="I267" i="5"/>
  <c r="K267" i="5" s="1"/>
  <c r="M267" i="5" s="1"/>
  <c r="O267" i="5" s="1"/>
  <c r="P266" i="5"/>
  <c r="R266" i="5" s="1"/>
  <c r="T266" i="5" s="1"/>
  <c r="V266" i="5" s="1"/>
  <c r="R267" i="5"/>
  <c r="T267" i="5" s="1"/>
  <c r="V267" i="5" s="1"/>
  <c r="O437" i="6"/>
  <c r="Q438" i="6"/>
  <c r="S438" i="6" s="1"/>
  <c r="U438" i="6" s="1"/>
  <c r="O83" i="6"/>
  <c r="Q84" i="6"/>
  <c r="S84" i="6" s="1"/>
  <c r="U84" i="6" s="1"/>
  <c r="F437" i="6"/>
  <c r="H438" i="6"/>
  <c r="J438" i="6" s="1"/>
  <c r="L438" i="6" s="1"/>
  <c r="N438" i="6" s="1"/>
  <c r="F83" i="6"/>
  <c r="H84" i="6"/>
  <c r="J84" i="6" s="1"/>
  <c r="L84" i="6" s="1"/>
  <c r="N84" i="6" s="1"/>
  <c r="G453" i="6"/>
  <c r="E70" i="1"/>
  <c r="P918" i="5"/>
  <c r="R918" i="5" s="1"/>
  <c r="T918" i="5" s="1"/>
  <c r="V918" i="5" s="1"/>
  <c r="G918" i="5"/>
  <c r="I918" i="5" s="1"/>
  <c r="K918" i="5" s="1"/>
  <c r="M918" i="5" s="1"/>
  <c r="O918" i="5" s="1"/>
  <c r="F196" i="6"/>
  <c r="H196" i="6" s="1"/>
  <c r="J196" i="6" s="1"/>
  <c r="L196" i="6" s="1"/>
  <c r="N196" i="6" s="1"/>
  <c r="O196" i="6"/>
  <c r="Q196" i="6" s="1"/>
  <c r="S196" i="6" s="1"/>
  <c r="U196" i="6" s="1"/>
  <c r="F197" i="6"/>
  <c r="H197" i="6" s="1"/>
  <c r="J197" i="6" s="1"/>
  <c r="L197" i="6" s="1"/>
  <c r="N197" i="6" s="1"/>
  <c r="O197" i="6"/>
  <c r="Q197" i="6" s="1"/>
  <c r="S197" i="6" s="1"/>
  <c r="U197" i="6" s="1"/>
  <c r="F200" i="6"/>
  <c r="O200" i="6"/>
  <c r="F203" i="6"/>
  <c r="O203" i="6"/>
  <c r="G758" i="5"/>
  <c r="I758" i="5" s="1"/>
  <c r="K758" i="5" s="1"/>
  <c r="M758" i="5" s="1"/>
  <c r="O758" i="5" s="1"/>
  <c r="P758" i="5"/>
  <c r="R758" i="5" s="1"/>
  <c r="T758" i="5" s="1"/>
  <c r="V758" i="5" s="1"/>
  <c r="G713" i="5"/>
  <c r="P713" i="5"/>
  <c r="G825" i="5"/>
  <c r="I825" i="5" s="1"/>
  <c r="K825" i="5" s="1"/>
  <c r="M825" i="5" s="1"/>
  <c r="O825" i="5" s="1"/>
  <c r="P825" i="5"/>
  <c r="R825" i="5" s="1"/>
  <c r="T825" i="5" s="1"/>
  <c r="V825" i="5" s="1"/>
  <c r="F120" i="6"/>
  <c r="H120" i="6" s="1"/>
  <c r="J120" i="6" s="1"/>
  <c r="L120" i="6" s="1"/>
  <c r="N120" i="6" s="1"/>
  <c r="O120" i="6"/>
  <c r="Q120" i="6" s="1"/>
  <c r="S120" i="6" s="1"/>
  <c r="U120" i="6" s="1"/>
  <c r="G693" i="5"/>
  <c r="I693" i="5" s="1"/>
  <c r="K693" i="5" s="1"/>
  <c r="M693" i="5" s="1"/>
  <c r="O693" i="5" s="1"/>
  <c r="P693" i="5"/>
  <c r="R693" i="5" s="1"/>
  <c r="T693" i="5" s="1"/>
  <c r="V693" i="5" s="1"/>
  <c r="G627" i="5"/>
  <c r="I627" i="5" s="1"/>
  <c r="K627" i="5" s="1"/>
  <c r="M627" i="5" s="1"/>
  <c r="O627" i="5" s="1"/>
  <c r="P627" i="5"/>
  <c r="R627" i="5" s="1"/>
  <c r="T627" i="5" s="1"/>
  <c r="V627" i="5" s="1"/>
  <c r="G675" i="5"/>
  <c r="I675" i="5" s="1"/>
  <c r="K675" i="5" s="1"/>
  <c r="M675" i="5" s="1"/>
  <c r="O675" i="5" s="1"/>
  <c r="P675" i="5"/>
  <c r="R675" i="5" s="1"/>
  <c r="T675" i="5" s="1"/>
  <c r="V675" i="5" s="1"/>
  <c r="P686" i="5"/>
  <c r="R686" i="5" s="1"/>
  <c r="T686" i="5" s="1"/>
  <c r="V686" i="5" s="1"/>
  <c r="G686" i="5"/>
  <c r="I686" i="5" s="1"/>
  <c r="K686" i="5" s="1"/>
  <c r="M686" i="5" s="1"/>
  <c r="O686" i="5" s="1"/>
  <c r="P685" i="5"/>
  <c r="R685" i="5" s="1"/>
  <c r="T685" i="5" s="1"/>
  <c r="V685" i="5" s="1"/>
  <c r="G685" i="5"/>
  <c r="I685" i="5" s="1"/>
  <c r="K685" i="5" s="1"/>
  <c r="M685" i="5" s="1"/>
  <c r="O685" i="5" s="1"/>
  <c r="P613" i="5"/>
  <c r="R613" i="5" s="1"/>
  <c r="T613" i="5" s="1"/>
  <c r="V613" i="5" s="1"/>
  <c r="G613" i="5"/>
  <c r="I613" i="5" s="1"/>
  <c r="K613" i="5" s="1"/>
  <c r="M613" i="5" s="1"/>
  <c r="O613" i="5" s="1"/>
  <c r="P614" i="5"/>
  <c r="R614" i="5" s="1"/>
  <c r="T614" i="5" s="1"/>
  <c r="V614" i="5" s="1"/>
  <c r="A636" i="5"/>
  <c r="A120" i="6"/>
  <c r="A695" i="5"/>
  <c r="G712" i="5" l="1"/>
  <c r="I712" i="5" s="1"/>
  <c r="K712" i="5" s="1"/>
  <c r="M712" i="5" s="1"/>
  <c r="O712" i="5" s="1"/>
  <c r="I713" i="5"/>
  <c r="K713" i="5" s="1"/>
  <c r="M713" i="5" s="1"/>
  <c r="O713" i="5" s="1"/>
  <c r="P712" i="5"/>
  <c r="R712" i="5" s="1"/>
  <c r="T712" i="5" s="1"/>
  <c r="V712" i="5" s="1"/>
  <c r="R713" i="5"/>
  <c r="T713" i="5" s="1"/>
  <c r="V713" i="5" s="1"/>
  <c r="O199" i="6"/>
  <c r="Q200" i="6"/>
  <c r="S200" i="6" s="1"/>
  <c r="U200" i="6" s="1"/>
  <c r="F202" i="6"/>
  <c r="H203" i="6"/>
  <c r="J203" i="6" s="1"/>
  <c r="L203" i="6" s="1"/>
  <c r="N203" i="6" s="1"/>
  <c r="F82" i="6"/>
  <c r="H83" i="6"/>
  <c r="J83" i="6" s="1"/>
  <c r="L83" i="6" s="1"/>
  <c r="N83" i="6" s="1"/>
  <c r="O82" i="6"/>
  <c r="Q83" i="6"/>
  <c r="S83" i="6" s="1"/>
  <c r="U83" i="6" s="1"/>
  <c r="O202" i="6"/>
  <c r="Q203" i="6"/>
  <c r="S203" i="6" s="1"/>
  <c r="U203" i="6" s="1"/>
  <c r="F199" i="6"/>
  <c r="H200" i="6"/>
  <c r="J200" i="6" s="1"/>
  <c r="L200" i="6" s="1"/>
  <c r="N200" i="6" s="1"/>
  <c r="F436" i="6"/>
  <c r="H437" i="6"/>
  <c r="J437" i="6" s="1"/>
  <c r="L437" i="6" s="1"/>
  <c r="N437" i="6" s="1"/>
  <c r="O436" i="6"/>
  <c r="Q437" i="6"/>
  <c r="S437" i="6" s="1"/>
  <c r="U437" i="6" s="1"/>
  <c r="G447" i="6"/>
  <c r="G757" i="5"/>
  <c r="P757" i="5"/>
  <c r="F195" i="6"/>
  <c r="O195" i="6"/>
  <c r="P987" i="5"/>
  <c r="R987" i="5" s="1"/>
  <c r="T987" i="5" s="1"/>
  <c r="V987" i="5" s="1"/>
  <c r="G987" i="5"/>
  <c r="I987" i="5" s="1"/>
  <c r="K987" i="5" s="1"/>
  <c r="M987" i="5" s="1"/>
  <c r="O987" i="5" s="1"/>
  <c r="P986" i="5"/>
  <c r="R986" i="5" s="1"/>
  <c r="T986" i="5" s="1"/>
  <c r="V986" i="5" s="1"/>
  <c r="G986" i="5"/>
  <c r="I986" i="5" s="1"/>
  <c r="K986" i="5" s="1"/>
  <c r="M986" i="5" s="1"/>
  <c r="O986" i="5" s="1"/>
  <c r="F885" i="6"/>
  <c r="O885" i="6"/>
  <c r="F880" i="6"/>
  <c r="O880" i="6"/>
  <c r="G1099" i="5"/>
  <c r="P1099" i="5"/>
  <c r="G57" i="5"/>
  <c r="I57" i="5" s="1"/>
  <c r="K57" i="5" s="1"/>
  <c r="M57" i="5" s="1"/>
  <c r="O57" i="5" s="1"/>
  <c r="P57" i="5"/>
  <c r="R57" i="5" s="1"/>
  <c r="T57" i="5" s="1"/>
  <c r="V57" i="5" s="1"/>
  <c r="A1128" i="6"/>
  <c r="A98" i="5"/>
  <c r="A877" i="6"/>
  <c r="A1098" i="5"/>
  <c r="A879" i="6"/>
  <c r="A1099" i="5"/>
  <c r="A1100" i="5"/>
  <c r="A880" i="6"/>
  <c r="A876" i="6"/>
  <c r="A312" i="5"/>
  <c r="P756" i="5" l="1"/>
  <c r="R756" i="5" s="1"/>
  <c r="T756" i="5" s="1"/>
  <c r="V756" i="5" s="1"/>
  <c r="R757" i="5"/>
  <c r="T757" i="5" s="1"/>
  <c r="V757" i="5" s="1"/>
  <c r="G756" i="5"/>
  <c r="I756" i="5" s="1"/>
  <c r="K756" i="5" s="1"/>
  <c r="M756" i="5" s="1"/>
  <c r="O756" i="5" s="1"/>
  <c r="I757" i="5"/>
  <c r="K757" i="5" s="1"/>
  <c r="M757" i="5" s="1"/>
  <c r="O757" i="5" s="1"/>
  <c r="O884" i="6"/>
  <c r="Q885" i="6"/>
  <c r="S885" i="6" s="1"/>
  <c r="U885" i="6" s="1"/>
  <c r="F879" i="6"/>
  <c r="H880" i="6"/>
  <c r="J880" i="6" s="1"/>
  <c r="L880" i="6" s="1"/>
  <c r="N880" i="6" s="1"/>
  <c r="F194" i="6"/>
  <c r="H195" i="6"/>
  <c r="J195" i="6" s="1"/>
  <c r="L195" i="6" s="1"/>
  <c r="N195" i="6" s="1"/>
  <c r="O435" i="6"/>
  <c r="Q436" i="6"/>
  <c r="S436" i="6" s="1"/>
  <c r="U436" i="6" s="1"/>
  <c r="F198" i="6"/>
  <c r="H198" i="6" s="1"/>
  <c r="J198" i="6" s="1"/>
  <c r="L198" i="6" s="1"/>
  <c r="N198" i="6" s="1"/>
  <c r="H199" i="6"/>
  <c r="J199" i="6" s="1"/>
  <c r="L199" i="6" s="1"/>
  <c r="N199" i="6" s="1"/>
  <c r="O81" i="6"/>
  <c r="Q81" i="6" s="1"/>
  <c r="S81" i="6" s="1"/>
  <c r="U81" i="6" s="1"/>
  <c r="Q82" i="6"/>
  <c r="S82" i="6" s="1"/>
  <c r="U82" i="6" s="1"/>
  <c r="F201" i="6"/>
  <c r="H201" i="6" s="1"/>
  <c r="J201" i="6" s="1"/>
  <c r="L201" i="6" s="1"/>
  <c r="N201" i="6" s="1"/>
  <c r="H202" i="6"/>
  <c r="J202" i="6" s="1"/>
  <c r="L202" i="6" s="1"/>
  <c r="N202" i="6" s="1"/>
  <c r="O879" i="6"/>
  <c r="Q880" i="6"/>
  <c r="S880" i="6" s="1"/>
  <c r="U880" i="6" s="1"/>
  <c r="O194" i="6"/>
  <c r="Q195" i="6"/>
  <c r="S195" i="6" s="1"/>
  <c r="U195" i="6" s="1"/>
  <c r="F884" i="6"/>
  <c r="H885" i="6"/>
  <c r="J885" i="6" s="1"/>
  <c r="L885" i="6" s="1"/>
  <c r="N885" i="6" s="1"/>
  <c r="F435" i="6"/>
  <c r="H436" i="6"/>
  <c r="J436" i="6" s="1"/>
  <c r="L436" i="6" s="1"/>
  <c r="N436" i="6" s="1"/>
  <c r="O201" i="6"/>
  <c r="Q201" i="6" s="1"/>
  <c r="S201" i="6" s="1"/>
  <c r="U201" i="6" s="1"/>
  <c r="Q202" i="6"/>
  <c r="S202" i="6" s="1"/>
  <c r="U202" i="6" s="1"/>
  <c r="F81" i="6"/>
  <c r="H81" i="6" s="1"/>
  <c r="J81" i="6" s="1"/>
  <c r="L81" i="6" s="1"/>
  <c r="N81" i="6" s="1"/>
  <c r="H82" i="6"/>
  <c r="J82" i="6" s="1"/>
  <c r="L82" i="6" s="1"/>
  <c r="N82" i="6" s="1"/>
  <c r="O198" i="6"/>
  <c r="Q198" i="6" s="1"/>
  <c r="S198" i="6" s="1"/>
  <c r="U198" i="6" s="1"/>
  <c r="Q199" i="6"/>
  <c r="S199" i="6" s="1"/>
  <c r="U199" i="6" s="1"/>
  <c r="G1331" i="6"/>
  <c r="G1098" i="5"/>
  <c r="I1098" i="5" s="1"/>
  <c r="K1098" i="5" s="1"/>
  <c r="M1098" i="5" s="1"/>
  <c r="O1098" i="5" s="1"/>
  <c r="I1099" i="5"/>
  <c r="K1099" i="5" s="1"/>
  <c r="M1099" i="5" s="1"/>
  <c r="O1099" i="5" s="1"/>
  <c r="P1098" i="5"/>
  <c r="R1098" i="5" s="1"/>
  <c r="T1098" i="5" s="1"/>
  <c r="V1098" i="5" s="1"/>
  <c r="R1099" i="5"/>
  <c r="T1099" i="5" s="1"/>
  <c r="V1099" i="5" s="1"/>
  <c r="P50" i="5"/>
  <c r="R50" i="5" s="1"/>
  <c r="T50" i="5" s="1"/>
  <c r="V50" i="5" s="1"/>
  <c r="G50" i="5"/>
  <c r="I50" i="5" s="1"/>
  <c r="K50" i="5" s="1"/>
  <c r="M50" i="5" s="1"/>
  <c r="O50" i="5" s="1"/>
  <c r="P331" i="5"/>
  <c r="R331" i="5" s="1"/>
  <c r="T331" i="5" s="1"/>
  <c r="V331" i="5" s="1"/>
  <c r="G331" i="5"/>
  <c r="I331" i="5" s="1"/>
  <c r="K331" i="5" s="1"/>
  <c r="M331" i="5" s="1"/>
  <c r="O331" i="5" s="1"/>
  <c r="P184" i="5"/>
  <c r="R184" i="5" s="1"/>
  <c r="T184" i="5" s="1"/>
  <c r="V184" i="5" s="1"/>
  <c r="G184" i="5"/>
  <c r="I184" i="5" s="1"/>
  <c r="K184" i="5" s="1"/>
  <c r="M184" i="5" s="1"/>
  <c r="O184" i="5" s="1"/>
  <c r="P749" i="5"/>
  <c r="R749" i="5" s="1"/>
  <c r="T749" i="5" s="1"/>
  <c r="V749" i="5" s="1"/>
  <c r="G749" i="5"/>
  <c r="I749" i="5" s="1"/>
  <c r="K749" i="5" s="1"/>
  <c r="M749" i="5" s="1"/>
  <c r="O749" i="5" s="1"/>
  <c r="P748" i="5"/>
  <c r="R748" i="5" s="1"/>
  <c r="T748" i="5" s="1"/>
  <c r="V748" i="5" s="1"/>
  <c r="G748" i="5"/>
  <c r="I748" i="5" s="1"/>
  <c r="K748" i="5" s="1"/>
  <c r="M748" i="5" s="1"/>
  <c r="O748" i="5" s="1"/>
  <c r="P681" i="5"/>
  <c r="R681" i="5" s="1"/>
  <c r="T681" i="5" s="1"/>
  <c r="V681" i="5" s="1"/>
  <c r="G681" i="5"/>
  <c r="I681" i="5" s="1"/>
  <c r="K681" i="5" s="1"/>
  <c r="M681" i="5" s="1"/>
  <c r="O681" i="5" s="1"/>
  <c r="P682" i="5"/>
  <c r="R682" i="5" s="1"/>
  <c r="T682" i="5" s="1"/>
  <c r="V682" i="5" s="1"/>
  <c r="G682" i="5"/>
  <c r="I682" i="5" s="1"/>
  <c r="K682" i="5" s="1"/>
  <c r="M682" i="5" s="1"/>
  <c r="O682" i="5" s="1"/>
  <c r="P617" i="5"/>
  <c r="R617" i="5" s="1"/>
  <c r="T617" i="5" s="1"/>
  <c r="V617" i="5" s="1"/>
  <c r="G617" i="5"/>
  <c r="I617" i="5" s="1"/>
  <c r="K617" i="5" s="1"/>
  <c r="M617" i="5" s="1"/>
  <c r="O617" i="5" s="1"/>
  <c r="P618" i="5"/>
  <c r="R618" i="5" s="1"/>
  <c r="T618" i="5" s="1"/>
  <c r="V618" i="5" s="1"/>
  <c r="G618" i="5"/>
  <c r="I618" i="5" s="1"/>
  <c r="K618" i="5" s="1"/>
  <c r="M618" i="5" s="1"/>
  <c r="O618" i="5" s="1"/>
  <c r="A885" i="6"/>
  <c r="A882" i="6"/>
  <c r="A881" i="6"/>
  <c r="A884" i="6"/>
  <c r="F434" i="6" l="1"/>
  <c r="H434" i="6" s="1"/>
  <c r="J434" i="6" s="1"/>
  <c r="L434" i="6" s="1"/>
  <c r="N434" i="6" s="1"/>
  <c r="H435" i="6"/>
  <c r="J435" i="6" s="1"/>
  <c r="L435" i="6" s="1"/>
  <c r="N435" i="6" s="1"/>
  <c r="O193" i="6"/>
  <c r="Q194" i="6"/>
  <c r="S194" i="6" s="1"/>
  <c r="U194" i="6" s="1"/>
  <c r="F193" i="6"/>
  <c r="H194" i="6"/>
  <c r="J194" i="6" s="1"/>
  <c r="L194" i="6" s="1"/>
  <c r="N194" i="6" s="1"/>
  <c r="O883" i="6"/>
  <c r="Q884" i="6"/>
  <c r="S884" i="6" s="1"/>
  <c r="U884" i="6" s="1"/>
  <c r="F883" i="6"/>
  <c r="H884" i="6"/>
  <c r="J884" i="6" s="1"/>
  <c r="L884" i="6" s="1"/>
  <c r="N884" i="6" s="1"/>
  <c r="O878" i="6"/>
  <c r="Q879" i="6"/>
  <c r="S879" i="6" s="1"/>
  <c r="U879" i="6" s="1"/>
  <c r="O434" i="6"/>
  <c r="Q434" i="6" s="1"/>
  <c r="S434" i="6" s="1"/>
  <c r="U434" i="6" s="1"/>
  <c r="Q435" i="6"/>
  <c r="S435" i="6" s="1"/>
  <c r="U435" i="6" s="1"/>
  <c r="F878" i="6"/>
  <c r="H879" i="6"/>
  <c r="J879" i="6" s="1"/>
  <c r="L879" i="6" s="1"/>
  <c r="N879" i="6" s="1"/>
  <c r="G1333" i="6"/>
  <c r="F906" i="6"/>
  <c r="O906" i="6"/>
  <c r="G1076" i="5"/>
  <c r="P1076" i="5"/>
  <c r="O865" i="6"/>
  <c r="G1070" i="5"/>
  <c r="I1070" i="5" s="1"/>
  <c r="K1070" i="5" s="1"/>
  <c r="M1070" i="5" s="1"/>
  <c r="O1070" i="5" s="1"/>
  <c r="P1069" i="5"/>
  <c r="A1076" i="5"/>
  <c r="A906" i="6"/>
  <c r="A1068" i="5"/>
  <c r="A1069" i="5"/>
  <c r="A864" i="6"/>
  <c r="A1074" i="5"/>
  <c r="A1075" i="5"/>
  <c r="A862" i="6"/>
  <c r="A1070" i="5"/>
  <c r="A1077" i="5"/>
  <c r="A902" i="6"/>
  <c r="A861" i="6"/>
  <c r="A905" i="6"/>
  <c r="A903" i="6"/>
  <c r="A865" i="6"/>
  <c r="P1068" i="5" l="1"/>
  <c r="R1068" i="5" s="1"/>
  <c r="T1068" i="5" s="1"/>
  <c r="V1068" i="5" s="1"/>
  <c r="R1069" i="5"/>
  <c r="T1069" i="5" s="1"/>
  <c r="V1069" i="5" s="1"/>
  <c r="F882" i="6"/>
  <c r="H883" i="6"/>
  <c r="J883" i="6" s="1"/>
  <c r="L883" i="6" s="1"/>
  <c r="N883" i="6" s="1"/>
  <c r="F192" i="6"/>
  <c r="H192" i="6" s="1"/>
  <c r="J192" i="6" s="1"/>
  <c r="L192" i="6" s="1"/>
  <c r="N192" i="6" s="1"/>
  <c r="H193" i="6"/>
  <c r="J193" i="6" s="1"/>
  <c r="L193" i="6" s="1"/>
  <c r="N193" i="6" s="1"/>
  <c r="F905" i="6"/>
  <c r="H906" i="6"/>
  <c r="J906" i="6" s="1"/>
  <c r="L906" i="6" s="1"/>
  <c r="N906" i="6" s="1"/>
  <c r="F877" i="6"/>
  <c r="H878" i="6"/>
  <c r="J878" i="6" s="1"/>
  <c r="L878" i="6" s="1"/>
  <c r="N878" i="6" s="1"/>
  <c r="O877" i="6"/>
  <c r="Q878" i="6"/>
  <c r="S878" i="6" s="1"/>
  <c r="U878" i="6" s="1"/>
  <c r="O882" i="6"/>
  <c r="Q883" i="6"/>
  <c r="S883" i="6" s="1"/>
  <c r="U883" i="6" s="1"/>
  <c r="O192" i="6"/>
  <c r="Q192" i="6" s="1"/>
  <c r="S192" i="6" s="1"/>
  <c r="U192" i="6" s="1"/>
  <c r="Q193" i="6"/>
  <c r="S193" i="6" s="1"/>
  <c r="U193" i="6" s="1"/>
  <c r="O864" i="6"/>
  <c r="Q865" i="6"/>
  <c r="S865" i="6" s="1"/>
  <c r="U865" i="6" s="1"/>
  <c r="O905" i="6"/>
  <c r="Q906" i="6"/>
  <c r="S906" i="6" s="1"/>
  <c r="U906" i="6" s="1"/>
  <c r="P1075" i="5"/>
  <c r="R1076" i="5"/>
  <c r="T1076" i="5" s="1"/>
  <c r="V1076" i="5" s="1"/>
  <c r="G1075" i="5"/>
  <c r="I1076" i="5"/>
  <c r="K1076" i="5" s="1"/>
  <c r="M1076" i="5" s="1"/>
  <c r="O1076" i="5" s="1"/>
  <c r="G1069" i="5"/>
  <c r="F865" i="6"/>
  <c r="P432" i="5"/>
  <c r="R432" i="5" s="1"/>
  <c r="T432" i="5" s="1"/>
  <c r="V432" i="5" s="1"/>
  <c r="G432" i="5"/>
  <c r="I432" i="5" s="1"/>
  <c r="K432" i="5" s="1"/>
  <c r="M432" i="5" s="1"/>
  <c r="O432" i="5" s="1"/>
  <c r="A338" i="6"/>
  <c r="A167" i="5"/>
  <c r="G1068" i="5" l="1"/>
  <c r="I1068" i="5" s="1"/>
  <c r="K1068" i="5" s="1"/>
  <c r="M1068" i="5" s="1"/>
  <c r="O1068" i="5" s="1"/>
  <c r="I1069" i="5"/>
  <c r="K1069" i="5" s="1"/>
  <c r="M1069" i="5" s="1"/>
  <c r="O1069" i="5" s="1"/>
  <c r="F881" i="6"/>
  <c r="H881" i="6" s="1"/>
  <c r="J881" i="6" s="1"/>
  <c r="L881" i="6" s="1"/>
  <c r="N881" i="6" s="1"/>
  <c r="H882" i="6"/>
  <c r="J882" i="6" s="1"/>
  <c r="L882" i="6" s="1"/>
  <c r="N882" i="6" s="1"/>
  <c r="O876" i="6"/>
  <c r="Q876" i="6" s="1"/>
  <c r="S876" i="6" s="1"/>
  <c r="U876" i="6" s="1"/>
  <c r="Q877" i="6"/>
  <c r="S877" i="6" s="1"/>
  <c r="U877" i="6" s="1"/>
  <c r="F864" i="6"/>
  <c r="H865" i="6"/>
  <c r="J865" i="6" s="1"/>
  <c r="L865" i="6" s="1"/>
  <c r="N865" i="6" s="1"/>
  <c r="O904" i="6"/>
  <c r="Q905" i="6"/>
  <c r="S905" i="6" s="1"/>
  <c r="U905" i="6" s="1"/>
  <c r="F904" i="6"/>
  <c r="H905" i="6"/>
  <c r="J905" i="6" s="1"/>
  <c r="L905" i="6" s="1"/>
  <c r="N905" i="6" s="1"/>
  <c r="O863" i="6"/>
  <c r="Q864" i="6"/>
  <c r="S864" i="6" s="1"/>
  <c r="U864" i="6" s="1"/>
  <c r="O881" i="6"/>
  <c r="Q881" i="6" s="1"/>
  <c r="S881" i="6" s="1"/>
  <c r="U881" i="6" s="1"/>
  <c r="Q882" i="6"/>
  <c r="S882" i="6" s="1"/>
  <c r="U882" i="6" s="1"/>
  <c r="F876" i="6"/>
  <c r="H876" i="6" s="1"/>
  <c r="J876" i="6" s="1"/>
  <c r="L876" i="6" s="1"/>
  <c r="N876" i="6" s="1"/>
  <c r="H877" i="6"/>
  <c r="J877" i="6" s="1"/>
  <c r="L877" i="6" s="1"/>
  <c r="N877" i="6" s="1"/>
  <c r="P1074" i="5"/>
  <c r="R1074" i="5" s="1"/>
  <c r="T1074" i="5" s="1"/>
  <c r="V1074" i="5" s="1"/>
  <c r="R1075" i="5"/>
  <c r="T1075" i="5" s="1"/>
  <c r="V1075" i="5" s="1"/>
  <c r="G1074" i="5"/>
  <c r="I1074" i="5" s="1"/>
  <c r="K1074" i="5" s="1"/>
  <c r="M1074" i="5" s="1"/>
  <c r="O1074" i="5" s="1"/>
  <c r="I1075" i="5"/>
  <c r="K1075" i="5" s="1"/>
  <c r="M1075" i="5" s="1"/>
  <c r="O1075" i="5" s="1"/>
  <c r="F901" i="6"/>
  <c r="O901" i="6"/>
  <c r="G1103" i="5"/>
  <c r="P1103" i="5"/>
  <c r="A901" i="6"/>
  <c r="A898" i="6"/>
  <c r="A900" i="6"/>
  <c r="A896" i="6"/>
  <c r="A1101" i="5"/>
  <c r="A897" i="6"/>
  <c r="F903" i="6" l="1"/>
  <c r="H904" i="6"/>
  <c r="J904" i="6" s="1"/>
  <c r="L904" i="6" s="1"/>
  <c r="N904" i="6" s="1"/>
  <c r="F900" i="6"/>
  <c r="H901" i="6"/>
  <c r="J901" i="6" s="1"/>
  <c r="L901" i="6" s="1"/>
  <c r="N901" i="6" s="1"/>
  <c r="F863" i="6"/>
  <c r="H864" i="6"/>
  <c r="J864" i="6" s="1"/>
  <c r="L864" i="6" s="1"/>
  <c r="N864" i="6" s="1"/>
  <c r="O862" i="6"/>
  <c r="Q863" i="6"/>
  <c r="S863" i="6" s="1"/>
  <c r="U863" i="6" s="1"/>
  <c r="O900" i="6"/>
  <c r="Q901" i="6"/>
  <c r="S901" i="6" s="1"/>
  <c r="U901" i="6" s="1"/>
  <c r="O903" i="6"/>
  <c r="Q904" i="6"/>
  <c r="S904" i="6" s="1"/>
  <c r="U904" i="6" s="1"/>
  <c r="G1102" i="5"/>
  <c r="I1103" i="5"/>
  <c r="K1103" i="5" s="1"/>
  <c r="M1103" i="5" s="1"/>
  <c r="O1103" i="5" s="1"/>
  <c r="P1102" i="5"/>
  <c r="R1103" i="5"/>
  <c r="T1103" i="5" s="1"/>
  <c r="V1103" i="5" s="1"/>
  <c r="G27" i="5"/>
  <c r="I27" i="5" s="1"/>
  <c r="K27" i="5" s="1"/>
  <c r="M27" i="5" s="1"/>
  <c r="O27" i="5" s="1"/>
  <c r="P27" i="5"/>
  <c r="R27" i="5" s="1"/>
  <c r="T27" i="5" s="1"/>
  <c r="V27" i="5" s="1"/>
  <c r="A27" i="5"/>
  <c r="A26" i="5"/>
  <c r="A25" i="5"/>
  <c r="A28" i="5"/>
  <c r="A24" i="5"/>
  <c r="A23" i="5"/>
  <c r="A19" i="5"/>
  <c r="A22" i="5"/>
  <c r="A20" i="5"/>
  <c r="O899" i="6" l="1"/>
  <c r="Q900" i="6"/>
  <c r="S900" i="6" s="1"/>
  <c r="U900" i="6" s="1"/>
  <c r="F902" i="6"/>
  <c r="H902" i="6" s="1"/>
  <c r="J902" i="6" s="1"/>
  <c r="L902" i="6" s="1"/>
  <c r="N902" i="6" s="1"/>
  <c r="H903" i="6"/>
  <c r="J903" i="6" s="1"/>
  <c r="L903" i="6" s="1"/>
  <c r="N903" i="6" s="1"/>
  <c r="O902" i="6"/>
  <c r="Q902" i="6" s="1"/>
  <c r="S902" i="6" s="1"/>
  <c r="U902" i="6" s="1"/>
  <c r="Q903" i="6"/>
  <c r="S903" i="6" s="1"/>
  <c r="U903" i="6" s="1"/>
  <c r="F899" i="6"/>
  <c r="H900" i="6"/>
  <c r="J900" i="6" s="1"/>
  <c r="L900" i="6" s="1"/>
  <c r="N900" i="6" s="1"/>
  <c r="F862" i="6"/>
  <c r="H863" i="6"/>
  <c r="J863" i="6" s="1"/>
  <c r="L863" i="6" s="1"/>
  <c r="N863" i="6" s="1"/>
  <c r="O861" i="6"/>
  <c r="Q861" i="6" s="1"/>
  <c r="S861" i="6" s="1"/>
  <c r="U861" i="6" s="1"/>
  <c r="Q862" i="6"/>
  <c r="S862" i="6" s="1"/>
  <c r="U862" i="6" s="1"/>
  <c r="G1101" i="5"/>
  <c r="I1102" i="5"/>
  <c r="K1102" i="5" s="1"/>
  <c r="M1102" i="5" s="1"/>
  <c r="O1102" i="5" s="1"/>
  <c r="P1101" i="5"/>
  <c r="R1102" i="5"/>
  <c r="T1102" i="5" s="1"/>
  <c r="V1102" i="5" s="1"/>
  <c r="P26" i="5"/>
  <c r="R26" i="5" s="1"/>
  <c r="T26" i="5" s="1"/>
  <c r="V26" i="5" s="1"/>
  <c r="G26" i="5"/>
  <c r="I26" i="5" s="1"/>
  <c r="K26" i="5" s="1"/>
  <c r="M26" i="5" s="1"/>
  <c r="O26" i="5" s="1"/>
  <c r="G28" i="5"/>
  <c r="I28" i="5" s="1"/>
  <c r="K28" i="5" s="1"/>
  <c r="M28" i="5" s="1"/>
  <c r="O28" i="5" s="1"/>
  <c r="P28" i="5"/>
  <c r="R28" i="5" s="1"/>
  <c r="T28" i="5" s="1"/>
  <c r="V28" i="5" s="1"/>
  <c r="A31" i="5"/>
  <c r="A30" i="5"/>
  <c r="A29" i="5"/>
  <c r="F861" i="6" l="1"/>
  <c r="H861" i="6" s="1"/>
  <c r="J861" i="6" s="1"/>
  <c r="L861" i="6" s="1"/>
  <c r="N861" i="6" s="1"/>
  <c r="H862" i="6"/>
  <c r="J862" i="6" s="1"/>
  <c r="L862" i="6" s="1"/>
  <c r="N862" i="6" s="1"/>
  <c r="O898" i="6"/>
  <c r="Q899" i="6"/>
  <c r="S899" i="6" s="1"/>
  <c r="U899" i="6" s="1"/>
  <c r="F898" i="6"/>
  <c r="H899" i="6"/>
  <c r="J899" i="6" s="1"/>
  <c r="L899" i="6" s="1"/>
  <c r="N899" i="6" s="1"/>
  <c r="G1097" i="5"/>
  <c r="I1097" i="5" s="1"/>
  <c r="K1097" i="5" s="1"/>
  <c r="M1097" i="5" s="1"/>
  <c r="O1097" i="5" s="1"/>
  <c r="I1101" i="5"/>
  <c r="K1101" i="5" s="1"/>
  <c r="M1101" i="5" s="1"/>
  <c r="O1101" i="5" s="1"/>
  <c r="P1097" i="5"/>
  <c r="R1097" i="5" s="1"/>
  <c r="T1097" i="5" s="1"/>
  <c r="V1097" i="5" s="1"/>
  <c r="R1101" i="5"/>
  <c r="T1101" i="5" s="1"/>
  <c r="V1101" i="5" s="1"/>
  <c r="P25" i="5"/>
  <c r="R25" i="5" s="1"/>
  <c r="T25" i="5" s="1"/>
  <c r="V25" i="5" s="1"/>
  <c r="G25" i="5"/>
  <c r="I25" i="5" s="1"/>
  <c r="K25" i="5" s="1"/>
  <c r="M25" i="5" s="1"/>
  <c r="O25" i="5" s="1"/>
  <c r="G31" i="5"/>
  <c r="P31" i="5"/>
  <c r="G36" i="5"/>
  <c r="P36" i="5"/>
  <c r="G43" i="5"/>
  <c r="P43" i="5"/>
  <c r="A34" i="5"/>
  <c r="A43" i="5"/>
  <c r="A44" i="5"/>
  <c r="A36" i="5"/>
  <c r="A42" i="5"/>
  <c r="A40" i="5"/>
  <c r="A32" i="5"/>
  <c r="A33" i="5"/>
  <c r="A37" i="5"/>
  <c r="A35" i="5"/>
  <c r="A39" i="5"/>
  <c r="A41" i="5"/>
  <c r="G42" i="5" l="1"/>
  <c r="I43" i="5"/>
  <c r="K43" i="5" s="1"/>
  <c r="M43" i="5" s="1"/>
  <c r="O43" i="5" s="1"/>
  <c r="G30" i="5"/>
  <c r="I30" i="5" s="1"/>
  <c r="K30" i="5" s="1"/>
  <c r="M30" i="5" s="1"/>
  <c r="O30" i="5" s="1"/>
  <c r="I31" i="5"/>
  <c r="K31" i="5" s="1"/>
  <c r="M31" i="5" s="1"/>
  <c r="O31" i="5" s="1"/>
  <c r="P42" i="5"/>
  <c r="R43" i="5"/>
  <c r="T43" i="5" s="1"/>
  <c r="V43" i="5" s="1"/>
  <c r="P30" i="5"/>
  <c r="R30" i="5" s="1"/>
  <c r="T30" i="5" s="1"/>
  <c r="V30" i="5" s="1"/>
  <c r="R31" i="5"/>
  <c r="T31" i="5" s="1"/>
  <c r="V31" i="5" s="1"/>
  <c r="F897" i="6"/>
  <c r="H898" i="6"/>
  <c r="J898" i="6" s="1"/>
  <c r="L898" i="6" s="1"/>
  <c r="N898" i="6" s="1"/>
  <c r="O897" i="6"/>
  <c r="Q898" i="6"/>
  <c r="S898" i="6" s="1"/>
  <c r="U898" i="6" s="1"/>
  <c r="P35" i="5"/>
  <c r="R35" i="5" s="1"/>
  <c r="T35" i="5" s="1"/>
  <c r="V35" i="5" s="1"/>
  <c r="R36" i="5"/>
  <c r="T36" i="5" s="1"/>
  <c r="V36" i="5" s="1"/>
  <c r="G35" i="5"/>
  <c r="I35" i="5" s="1"/>
  <c r="K35" i="5" s="1"/>
  <c r="M35" i="5" s="1"/>
  <c r="O35" i="5" s="1"/>
  <c r="I36" i="5"/>
  <c r="K36" i="5" s="1"/>
  <c r="M36" i="5" s="1"/>
  <c r="O36" i="5" s="1"/>
  <c r="A46" i="5"/>
  <c r="A49" i="5"/>
  <c r="A47" i="5"/>
  <c r="A48" i="5"/>
  <c r="A51" i="5"/>
  <c r="A50" i="5"/>
  <c r="G24" i="5" l="1"/>
  <c r="G23" i="5" s="1"/>
  <c r="P24" i="5"/>
  <c r="R24" i="5" s="1"/>
  <c r="T24" i="5" s="1"/>
  <c r="V24" i="5" s="1"/>
  <c r="P41" i="5"/>
  <c r="R42" i="5"/>
  <c r="T42" i="5" s="1"/>
  <c r="V42" i="5" s="1"/>
  <c r="G41" i="5"/>
  <c r="I42" i="5"/>
  <c r="K42" i="5" s="1"/>
  <c r="M42" i="5" s="1"/>
  <c r="O42" i="5" s="1"/>
  <c r="F896" i="6"/>
  <c r="H896" i="6" s="1"/>
  <c r="J896" i="6" s="1"/>
  <c r="L896" i="6" s="1"/>
  <c r="N896" i="6" s="1"/>
  <c r="H897" i="6"/>
  <c r="J897" i="6" s="1"/>
  <c r="L897" i="6" s="1"/>
  <c r="N897" i="6" s="1"/>
  <c r="O896" i="6"/>
  <c r="Q896" i="6" s="1"/>
  <c r="S896" i="6" s="1"/>
  <c r="U896" i="6" s="1"/>
  <c r="Q897" i="6"/>
  <c r="S897" i="6" s="1"/>
  <c r="U897" i="6" s="1"/>
  <c r="P49" i="5"/>
  <c r="R49" i="5" s="1"/>
  <c r="T49" i="5" s="1"/>
  <c r="V49" i="5" s="1"/>
  <c r="G49" i="5"/>
  <c r="I49" i="5" s="1"/>
  <c r="K49" i="5" s="1"/>
  <c r="M49" i="5" s="1"/>
  <c r="O49" i="5" s="1"/>
  <c r="G51" i="5"/>
  <c r="I51" i="5" s="1"/>
  <c r="K51" i="5" s="1"/>
  <c r="M51" i="5" s="1"/>
  <c r="O51" i="5" s="1"/>
  <c r="P51" i="5"/>
  <c r="R51" i="5" s="1"/>
  <c r="T51" i="5" s="1"/>
  <c r="V51" i="5" s="1"/>
  <c r="A53" i="5"/>
  <c r="A54" i="5"/>
  <c r="A52" i="5"/>
  <c r="P23" i="5" l="1"/>
  <c r="R23" i="5" s="1"/>
  <c r="T23" i="5" s="1"/>
  <c r="V23" i="5" s="1"/>
  <c r="I24" i="5"/>
  <c r="K24" i="5" s="1"/>
  <c r="M24" i="5" s="1"/>
  <c r="O24" i="5" s="1"/>
  <c r="R41" i="5"/>
  <c r="T41" i="5" s="1"/>
  <c r="V41" i="5" s="1"/>
  <c r="P40" i="5"/>
  <c r="P38" i="5"/>
  <c r="R38" i="5" s="1"/>
  <c r="T38" i="5" s="1"/>
  <c r="V38" i="5" s="1"/>
  <c r="I41" i="5"/>
  <c r="K41" i="5" s="1"/>
  <c r="M41" i="5" s="1"/>
  <c r="O41" i="5" s="1"/>
  <c r="G38" i="5"/>
  <c r="I38" i="5" s="1"/>
  <c r="K38" i="5" s="1"/>
  <c r="M38" i="5" s="1"/>
  <c r="O38" i="5" s="1"/>
  <c r="G40" i="5"/>
  <c r="P22" i="5"/>
  <c r="G22" i="5"/>
  <c r="I23" i="5"/>
  <c r="K23" i="5" s="1"/>
  <c r="M23" i="5" s="1"/>
  <c r="O23" i="5" s="1"/>
  <c r="G54" i="5"/>
  <c r="I54" i="5" s="1"/>
  <c r="K54" i="5" s="1"/>
  <c r="M54" i="5" s="1"/>
  <c r="O54" i="5" s="1"/>
  <c r="P54" i="5"/>
  <c r="R54" i="5" s="1"/>
  <c r="T54" i="5" s="1"/>
  <c r="V54" i="5" s="1"/>
  <c r="A55" i="5"/>
  <c r="A56" i="5"/>
  <c r="G39" i="5" l="1"/>
  <c r="I39" i="5" s="1"/>
  <c r="K39" i="5" s="1"/>
  <c r="M39" i="5" s="1"/>
  <c r="O39" i="5" s="1"/>
  <c r="I40" i="5"/>
  <c r="K40" i="5" s="1"/>
  <c r="M40" i="5" s="1"/>
  <c r="O40" i="5" s="1"/>
  <c r="P39" i="5"/>
  <c r="R39" i="5" s="1"/>
  <c r="T39" i="5" s="1"/>
  <c r="V39" i="5" s="1"/>
  <c r="R40" i="5"/>
  <c r="T40" i="5" s="1"/>
  <c r="V40" i="5" s="1"/>
  <c r="P21" i="5"/>
  <c r="R21" i="5" s="1"/>
  <c r="T21" i="5" s="1"/>
  <c r="V21" i="5" s="1"/>
  <c r="R22" i="5"/>
  <c r="T22" i="5" s="1"/>
  <c r="V22" i="5" s="1"/>
  <c r="G21" i="5"/>
  <c r="I21" i="5" s="1"/>
  <c r="K21" i="5" s="1"/>
  <c r="M21" i="5" s="1"/>
  <c r="O21" i="5" s="1"/>
  <c r="I22" i="5"/>
  <c r="K22" i="5" s="1"/>
  <c r="M22" i="5" s="1"/>
  <c r="O22" i="5" s="1"/>
  <c r="P53" i="5"/>
  <c r="G53" i="5"/>
  <c r="G56" i="5"/>
  <c r="I56" i="5" s="1"/>
  <c r="K56" i="5" s="1"/>
  <c r="M56" i="5" s="1"/>
  <c r="O56" i="5" s="1"/>
  <c r="P56" i="5"/>
  <c r="R56" i="5" s="1"/>
  <c r="T56" i="5" s="1"/>
  <c r="V56" i="5" s="1"/>
  <c r="A58" i="5"/>
  <c r="A57" i="5"/>
  <c r="G48" i="5" l="1"/>
  <c r="I48" i="5" s="1"/>
  <c r="K48" i="5" s="1"/>
  <c r="M48" i="5" s="1"/>
  <c r="O48" i="5" s="1"/>
  <c r="I53" i="5"/>
  <c r="K53" i="5" s="1"/>
  <c r="M53" i="5" s="1"/>
  <c r="O53" i="5" s="1"/>
  <c r="P48" i="5"/>
  <c r="R48" i="5" s="1"/>
  <c r="T48" i="5" s="1"/>
  <c r="V48" i="5" s="1"/>
  <c r="R53" i="5"/>
  <c r="T53" i="5" s="1"/>
  <c r="V53" i="5" s="1"/>
  <c r="G58" i="5"/>
  <c r="P58" i="5"/>
  <c r="G62" i="5"/>
  <c r="P62" i="5"/>
  <c r="G66" i="5"/>
  <c r="P66" i="5"/>
  <c r="G70" i="5"/>
  <c r="P70" i="5"/>
  <c r="G74" i="5"/>
  <c r="P74" i="5"/>
  <c r="G80" i="5"/>
  <c r="I80" i="5" s="1"/>
  <c r="K80" i="5" s="1"/>
  <c r="M80" i="5" s="1"/>
  <c r="O80" i="5" s="1"/>
  <c r="P80" i="5"/>
  <c r="R80" i="5" s="1"/>
  <c r="T80" i="5" s="1"/>
  <c r="V80" i="5" s="1"/>
  <c r="A81" i="5"/>
  <c r="A62" i="5"/>
  <c r="A67" i="5"/>
  <c r="A66" i="5"/>
  <c r="A79" i="5"/>
  <c r="A59" i="5"/>
  <c r="A78" i="5"/>
  <c r="A71" i="5"/>
  <c r="A64" i="5"/>
  <c r="A80" i="5"/>
  <c r="A74" i="5"/>
  <c r="A69" i="5"/>
  <c r="A72" i="5"/>
  <c r="A75" i="5"/>
  <c r="A68" i="5"/>
  <c r="A61" i="5"/>
  <c r="A70" i="5"/>
  <c r="A65" i="5"/>
  <c r="A73" i="5"/>
  <c r="A77" i="5"/>
  <c r="A60" i="5"/>
  <c r="A63" i="5"/>
  <c r="A76" i="5"/>
  <c r="P69" i="5" l="1"/>
  <c r="R69" i="5" s="1"/>
  <c r="T69" i="5" s="1"/>
  <c r="V69" i="5" s="1"/>
  <c r="R70" i="5"/>
  <c r="T70" i="5" s="1"/>
  <c r="V70" i="5" s="1"/>
  <c r="P61" i="5"/>
  <c r="R62" i="5"/>
  <c r="T62" i="5" s="1"/>
  <c r="V62" i="5" s="1"/>
  <c r="G73" i="5"/>
  <c r="I74" i="5"/>
  <c r="K74" i="5" s="1"/>
  <c r="M74" i="5" s="1"/>
  <c r="O74" i="5" s="1"/>
  <c r="G65" i="5"/>
  <c r="I65" i="5" s="1"/>
  <c r="K65" i="5" s="1"/>
  <c r="M65" i="5" s="1"/>
  <c r="O65" i="5" s="1"/>
  <c r="I66" i="5"/>
  <c r="K66" i="5" s="1"/>
  <c r="M66" i="5" s="1"/>
  <c r="O66" i="5" s="1"/>
  <c r="G55" i="5"/>
  <c r="I58" i="5"/>
  <c r="K58" i="5" s="1"/>
  <c r="M58" i="5" s="1"/>
  <c r="O58" i="5" s="1"/>
  <c r="G69" i="5"/>
  <c r="I69" i="5" s="1"/>
  <c r="K69" i="5" s="1"/>
  <c r="M69" i="5" s="1"/>
  <c r="O69" i="5" s="1"/>
  <c r="I70" i="5"/>
  <c r="K70" i="5" s="1"/>
  <c r="M70" i="5" s="1"/>
  <c r="O70" i="5" s="1"/>
  <c r="G61" i="5"/>
  <c r="I62" i="5"/>
  <c r="K62" i="5" s="1"/>
  <c r="M62" i="5" s="1"/>
  <c r="O62" i="5" s="1"/>
  <c r="P73" i="5"/>
  <c r="R74" i="5"/>
  <c r="T74" i="5" s="1"/>
  <c r="V74" i="5" s="1"/>
  <c r="P65" i="5"/>
  <c r="R65" i="5" s="1"/>
  <c r="T65" i="5" s="1"/>
  <c r="V65" i="5" s="1"/>
  <c r="R66" i="5"/>
  <c r="T66" i="5" s="1"/>
  <c r="V66" i="5" s="1"/>
  <c r="P55" i="5"/>
  <c r="R58" i="5"/>
  <c r="T58" i="5" s="1"/>
  <c r="V58" i="5" s="1"/>
  <c r="P79" i="5"/>
  <c r="R79" i="5" s="1"/>
  <c r="T79" i="5" s="1"/>
  <c r="V79" i="5" s="1"/>
  <c r="G79" i="5"/>
  <c r="I79" i="5" s="1"/>
  <c r="K79" i="5" s="1"/>
  <c r="M79" i="5" s="1"/>
  <c r="O79" i="5" s="1"/>
  <c r="G81" i="5"/>
  <c r="I81" i="5" s="1"/>
  <c r="K81" i="5" s="1"/>
  <c r="M81" i="5" s="1"/>
  <c r="O81" i="5" s="1"/>
  <c r="P81" i="5"/>
  <c r="R81" i="5" s="1"/>
  <c r="T81" i="5" s="1"/>
  <c r="V81" i="5" s="1"/>
  <c r="A82" i="5"/>
  <c r="A83" i="5"/>
  <c r="A84" i="5"/>
  <c r="G64" i="5" l="1"/>
  <c r="I64" i="5" s="1"/>
  <c r="K64" i="5" s="1"/>
  <c r="M64" i="5" s="1"/>
  <c r="O64" i="5" s="1"/>
  <c r="P64" i="5"/>
  <c r="R64" i="5" s="1"/>
  <c r="T64" i="5" s="1"/>
  <c r="V64" i="5" s="1"/>
  <c r="G60" i="5"/>
  <c r="I60" i="5" s="1"/>
  <c r="K60" i="5" s="1"/>
  <c r="M60" i="5" s="1"/>
  <c r="O60" i="5" s="1"/>
  <c r="I61" i="5"/>
  <c r="K61" i="5" s="1"/>
  <c r="M61" i="5" s="1"/>
  <c r="O61" i="5" s="1"/>
  <c r="P47" i="5"/>
  <c r="R55" i="5"/>
  <c r="T55" i="5" s="1"/>
  <c r="V55" i="5" s="1"/>
  <c r="P72" i="5"/>
  <c r="R72" i="5" s="1"/>
  <c r="T72" i="5" s="1"/>
  <c r="V72" i="5" s="1"/>
  <c r="R73" i="5"/>
  <c r="T73" i="5" s="1"/>
  <c r="V73" i="5" s="1"/>
  <c r="P60" i="5"/>
  <c r="R60" i="5" s="1"/>
  <c r="T60" i="5" s="1"/>
  <c r="V60" i="5" s="1"/>
  <c r="R61" i="5"/>
  <c r="T61" i="5" s="1"/>
  <c r="V61" i="5" s="1"/>
  <c r="G47" i="5"/>
  <c r="I55" i="5"/>
  <c r="K55" i="5" s="1"/>
  <c r="M55" i="5" s="1"/>
  <c r="O55" i="5" s="1"/>
  <c r="G72" i="5"/>
  <c r="I72" i="5" s="1"/>
  <c r="K72" i="5" s="1"/>
  <c r="M72" i="5" s="1"/>
  <c r="O72" i="5" s="1"/>
  <c r="I73" i="5"/>
  <c r="K73" i="5" s="1"/>
  <c r="M73" i="5" s="1"/>
  <c r="O73" i="5" s="1"/>
  <c r="G84" i="5"/>
  <c r="I84" i="5" s="1"/>
  <c r="K84" i="5" s="1"/>
  <c r="M84" i="5" s="1"/>
  <c r="O84" i="5" s="1"/>
  <c r="P84" i="5"/>
  <c r="R84" i="5" s="1"/>
  <c r="T84" i="5" s="1"/>
  <c r="V84" i="5" s="1"/>
  <c r="A86" i="5"/>
  <c r="A87" i="5"/>
  <c r="A85" i="5"/>
  <c r="P46" i="5" l="1"/>
  <c r="R46" i="5" s="1"/>
  <c r="T46" i="5" s="1"/>
  <c r="V46" i="5" s="1"/>
  <c r="R47" i="5"/>
  <c r="T47" i="5" s="1"/>
  <c r="V47" i="5" s="1"/>
  <c r="G46" i="5"/>
  <c r="I46" i="5" s="1"/>
  <c r="K46" i="5" s="1"/>
  <c r="M46" i="5" s="1"/>
  <c r="O46" i="5" s="1"/>
  <c r="I47" i="5"/>
  <c r="K47" i="5" s="1"/>
  <c r="M47" i="5" s="1"/>
  <c r="O47" i="5" s="1"/>
  <c r="P83" i="5"/>
  <c r="G83" i="5"/>
  <c r="G87" i="5"/>
  <c r="P87" i="5"/>
  <c r="A88" i="5"/>
  <c r="A90" i="5"/>
  <c r="A89" i="5"/>
  <c r="P78" i="5" l="1"/>
  <c r="R83" i="5"/>
  <c r="T83" i="5" s="1"/>
  <c r="V83" i="5" s="1"/>
  <c r="P86" i="5"/>
  <c r="R86" i="5" s="1"/>
  <c r="T86" i="5" s="1"/>
  <c r="V86" i="5" s="1"/>
  <c r="R87" i="5"/>
  <c r="T87" i="5" s="1"/>
  <c r="V87" i="5" s="1"/>
  <c r="G86" i="5"/>
  <c r="I86" i="5" s="1"/>
  <c r="K86" i="5" s="1"/>
  <c r="M86" i="5" s="1"/>
  <c r="O86" i="5" s="1"/>
  <c r="I87" i="5"/>
  <c r="K87" i="5" s="1"/>
  <c r="M87" i="5" s="1"/>
  <c r="O87" i="5" s="1"/>
  <c r="G78" i="5"/>
  <c r="I83" i="5"/>
  <c r="K83" i="5" s="1"/>
  <c r="M83" i="5" s="1"/>
  <c r="O83" i="5" s="1"/>
  <c r="G90" i="5"/>
  <c r="P90" i="5"/>
  <c r="G94" i="5"/>
  <c r="P94" i="5"/>
  <c r="G99" i="5"/>
  <c r="P99" i="5"/>
  <c r="G102" i="5"/>
  <c r="P102" i="5"/>
  <c r="G106" i="5"/>
  <c r="P106" i="5"/>
  <c r="G109" i="5"/>
  <c r="P109" i="5"/>
  <c r="G114" i="5"/>
  <c r="P114" i="5"/>
  <c r="G117" i="5"/>
  <c r="P117" i="5"/>
  <c r="G120" i="5"/>
  <c r="P120" i="5"/>
  <c r="G124" i="5"/>
  <c r="P124" i="5"/>
  <c r="G129" i="5"/>
  <c r="P129" i="5"/>
  <c r="G132" i="5"/>
  <c r="P132" i="5"/>
  <c r="G139" i="5"/>
  <c r="I139" i="5" s="1"/>
  <c r="K139" i="5" s="1"/>
  <c r="M139" i="5" s="1"/>
  <c r="O139" i="5" s="1"/>
  <c r="P139" i="5"/>
  <c r="R139" i="5" s="1"/>
  <c r="T139" i="5" s="1"/>
  <c r="V139" i="5" s="1"/>
  <c r="A119" i="5"/>
  <c r="A118" i="5"/>
  <c r="A100" i="5"/>
  <c r="A95" i="5"/>
  <c r="A138" i="5"/>
  <c r="A109" i="5"/>
  <c r="A107" i="5"/>
  <c r="A137" i="5"/>
  <c r="A97" i="5"/>
  <c r="A116" i="5"/>
  <c r="A96" i="5"/>
  <c r="A101" i="5"/>
  <c r="A93" i="5"/>
  <c r="A94" i="5"/>
  <c r="A112" i="5"/>
  <c r="A133" i="5"/>
  <c r="A136" i="5"/>
  <c r="A111" i="5"/>
  <c r="A132" i="5"/>
  <c r="A140" i="5"/>
  <c r="A91" i="5"/>
  <c r="A131" i="5"/>
  <c r="A103" i="5"/>
  <c r="A125" i="5"/>
  <c r="A99" i="5"/>
  <c r="A115" i="5"/>
  <c r="A114" i="5"/>
  <c r="A105" i="5"/>
  <c r="A124" i="5"/>
  <c r="A122" i="5"/>
  <c r="A102" i="5"/>
  <c r="A128" i="5"/>
  <c r="A106" i="5"/>
  <c r="A110" i="5"/>
  <c r="A129" i="5"/>
  <c r="A108" i="5"/>
  <c r="A117" i="5"/>
  <c r="A126" i="5"/>
  <c r="A134" i="5"/>
  <c r="A120" i="5"/>
  <c r="A139" i="5"/>
  <c r="A104" i="5"/>
  <c r="A130" i="5"/>
  <c r="A92" i="5"/>
  <c r="A121" i="5"/>
  <c r="A127" i="5"/>
  <c r="G128" i="5" l="1"/>
  <c r="I128" i="5" s="1"/>
  <c r="K128" i="5" s="1"/>
  <c r="M128" i="5" s="1"/>
  <c r="O128" i="5" s="1"/>
  <c r="I129" i="5"/>
  <c r="K129" i="5" s="1"/>
  <c r="M129" i="5" s="1"/>
  <c r="O129" i="5" s="1"/>
  <c r="G105" i="5"/>
  <c r="I105" i="5" s="1"/>
  <c r="K105" i="5" s="1"/>
  <c r="M105" i="5" s="1"/>
  <c r="O105" i="5" s="1"/>
  <c r="I106" i="5"/>
  <c r="K106" i="5" s="1"/>
  <c r="M106" i="5" s="1"/>
  <c r="O106" i="5" s="1"/>
  <c r="G98" i="5"/>
  <c r="I98" i="5" s="1"/>
  <c r="K98" i="5" s="1"/>
  <c r="M98" i="5" s="1"/>
  <c r="O98" i="5" s="1"/>
  <c r="I99" i="5"/>
  <c r="K99" i="5" s="1"/>
  <c r="M99" i="5" s="1"/>
  <c r="O99" i="5" s="1"/>
  <c r="G89" i="5"/>
  <c r="I90" i="5"/>
  <c r="K90" i="5" s="1"/>
  <c r="M90" i="5" s="1"/>
  <c r="O90" i="5" s="1"/>
  <c r="P77" i="5"/>
  <c r="R77" i="5" s="1"/>
  <c r="T77" i="5" s="1"/>
  <c r="V77" i="5" s="1"/>
  <c r="R78" i="5"/>
  <c r="T78" i="5" s="1"/>
  <c r="V78" i="5" s="1"/>
  <c r="P131" i="5"/>
  <c r="R131" i="5" s="1"/>
  <c r="T131" i="5" s="1"/>
  <c r="V131" i="5" s="1"/>
  <c r="R132" i="5"/>
  <c r="T132" i="5" s="1"/>
  <c r="V132" i="5" s="1"/>
  <c r="P108" i="5"/>
  <c r="R108" i="5" s="1"/>
  <c r="T108" i="5" s="1"/>
  <c r="V108" i="5" s="1"/>
  <c r="R109" i="5"/>
  <c r="T109" i="5" s="1"/>
  <c r="V109" i="5" s="1"/>
  <c r="P101" i="5"/>
  <c r="R101" i="5" s="1"/>
  <c r="T101" i="5" s="1"/>
  <c r="V101" i="5" s="1"/>
  <c r="R102" i="5"/>
  <c r="T102" i="5" s="1"/>
  <c r="V102" i="5" s="1"/>
  <c r="G131" i="5"/>
  <c r="I131" i="5" s="1"/>
  <c r="K131" i="5" s="1"/>
  <c r="M131" i="5" s="1"/>
  <c r="O131" i="5" s="1"/>
  <c r="I132" i="5"/>
  <c r="K132" i="5" s="1"/>
  <c r="M132" i="5" s="1"/>
  <c r="O132" i="5" s="1"/>
  <c r="G108" i="5"/>
  <c r="I108" i="5" s="1"/>
  <c r="K108" i="5" s="1"/>
  <c r="M108" i="5" s="1"/>
  <c r="O108" i="5" s="1"/>
  <c r="I109" i="5"/>
  <c r="K109" i="5" s="1"/>
  <c r="M109" i="5" s="1"/>
  <c r="O109" i="5" s="1"/>
  <c r="G101" i="5"/>
  <c r="I101" i="5" s="1"/>
  <c r="K101" i="5" s="1"/>
  <c r="M101" i="5" s="1"/>
  <c r="O101" i="5" s="1"/>
  <c r="I102" i="5"/>
  <c r="K102" i="5" s="1"/>
  <c r="M102" i="5" s="1"/>
  <c r="O102" i="5" s="1"/>
  <c r="G77" i="5"/>
  <c r="I77" i="5" s="1"/>
  <c r="K77" i="5" s="1"/>
  <c r="M77" i="5" s="1"/>
  <c r="O77" i="5" s="1"/>
  <c r="I78" i="5"/>
  <c r="K78" i="5" s="1"/>
  <c r="M78" i="5" s="1"/>
  <c r="O78" i="5" s="1"/>
  <c r="P128" i="5"/>
  <c r="R128" i="5" s="1"/>
  <c r="T128" i="5" s="1"/>
  <c r="V128" i="5" s="1"/>
  <c r="R129" i="5"/>
  <c r="T129" i="5" s="1"/>
  <c r="V129" i="5" s="1"/>
  <c r="P105" i="5"/>
  <c r="R105" i="5" s="1"/>
  <c r="T105" i="5" s="1"/>
  <c r="V105" i="5" s="1"/>
  <c r="R106" i="5"/>
  <c r="T106" i="5" s="1"/>
  <c r="V106" i="5" s="1"/>
  <c r="P98" i="5"/>
  <c r="R98" i="5" s="1"/>
  <c r="T98" i="5" s="1"/>
  <c r="V98" i="5" s="1"/>
  <c r="R99" i="5"/>
  <c r="T99" i="5" s="1"/>
  <c r="V99" i="5" s="1"/>
  <c r="P89" i="5"/>
  <c r="R90" i="5"/>
  <c r="T90" i="5" s="1"/>
  <c r="V90" i="5" s="1"/>
  <c r="P93" i="5"/>
  <c r="R94" i="5"/>
  <c r="T94" i="5" s="1"/>
  <c r="V94" i="5" s="1"/>
  <c r="G93" i="5"/>
  <c r="I94" i="5"/>
  <c r="K94" i="5" s="1"/>
  <c r="M94" i="5" s="1"/>
  <c r="O94" i="5" s="1"/>
  <c r="G113" i="5"/>
  <c r="I113" i="5" s="1"/>
  <c r="K113" i="5" s="1"/>
  <c r="M113" i="5" s="1"/>
  <c r="O113" i="5" s="1"/>
  <c r="I114" i="5"/>
  <c r="K114" i="5" s="1"/>
  <c r="M114" i="5" s="1"/>
  <c r="O114" i="5" s="1"/>
  <c r="P113" i="5"/>
  <c r="R113" i="5" s="1"/>
  <c r="T113" i="5" s="1"/>
  <c r="V113" i="5" s="1"/>
  <c r="R114" i="5"/>
  <c r="T114" i="5" s="1"/>
  <c r="V114" i="5" s="1"/>
  <c r="G119" i="5"/>
  <c r="I119" i="5" s="1"/>
  <c r="K119" i="5" s="1"/>
  <c r="M119" i="5" s="1"/>
  <c r="O119" i="5" s="1"/>
  <c r="I120" i="5"/>
  <c r="K120" i="5" s="1"/>
  <c r="M120" i="5" s="1"/>
  <c r="O120" i="5" s="1"/>
  <c r="P119" i="5"/>
  <c r="R119" i="5" s="1"/>
  <c r="T119" i="5" s="1"/>
  <c r="V119" i="5" s="1"/>
  <c r="R120" i="5"/>
  <c r="T120" i="5" s="1"/>
  <c r="V120" i="5" s="1"/>
  <c r="G123" i="5"/>
  <c r="I124" i="5"/>
  <c r="K124" i="5" s="1"/>
  <c r="M124" i="5" s="1"/>
  <c r="O124" i="5" s="1"/>
  <c r="G116" i="5"/>
  <c r="I116" i="5" s="1"/>
  <c r="K116" i="5" s="1"/>
  <c r="M116" i="5" s="1"/>
  <c r="O116" i="5" s="1"/>
  <c r="I117" i="5"/>
  <c r="K117" i="5" s="1"/>
  <c r="M117" i="5" s="1"/>
  <c r="O117" i="5" s="1"/>
  <c r="P123" i="5"/>
  <c r="R124" i="5"/>
  <c r="T124" i="5" s="1"/>
  <c r="V124" i="5" s="1"/>
  <c r="P116" i="5"/>
  <c r="R116" i="5" s="1"/>
  <c r="T116" i="5" s="1"/>
  <c r="V116" i="5" s="1"/>
  <c r="R117" i="5"/>
  <c r="T117" i="5" s="1"/>
  <c r="V117" i="5" s="1"/>
  <c r="P138" i="5"/>
  <c r="R138" i="5" s="1"/>
  <c r="T138" i="5" s="1"/>
  <c r="V138" i="5" s="1"/>
  <c r="G138" i="5"/>
  <c r="I138" i="5" s="1"/>
  <c r="K138" i="5" s="1"/>
  <c r="M138" i="5" s="1"/>
  <c r="O138" i="5" s="1"/>
  <c r="G140" i="5"/>
  <c r="I140" i="5" s="1"/>
  <c r="K140" i="5" s="1"/>
  <c r="M140" i="5" s="1"/>
  <c r="O140" i="5" s="1"/>
  <c r="P140" i="5"/>
  <c r="R140" i="5" s="1"/>
  <c r="T140" i="5" s="1"/>
  <c r="V140" i="5" s="1"/>
  <c r="A143" i="5"/>
  <c r="A142" i="5"/>
  <c r="A141" i="5"/>
  <c r="P112" i="5" l="1"/>
  <c r="R112" i="5" s="1"/>
  <c r="T112" i="5" s="1"/>
  <c r="V112" i="5" s="1"/>
  <c r="P97" i="5"/>
  <c r="R97" i="5" s="1"/>
  <c r="T97" i="5" s="1"/>
  <c r="V97" i="5" s="1"/>
  <c r="G104" i="5"/>
  <c r="I104" i="5" s="1"/>
  <c r="K104" i="5" s="1"/>
  <c r="M104" i="5" s="1"/>
  <c r="O104" i="5" s="1"/>
  <c r="P127" i="5"/>
  <c r="P126" i="5" s="1"/>
  <c r="R126" i="5" s="1"/>
  <c r="T126" i="5" s="1"/>
  <c r="V126" i="5" s="1"/>
  <c r="P104" i="5"/>
  <c r="R104" i="5" s="1"/>
  <c r="T104" i="5" s="1"/>
  <c r="V104" i="5" s="1"/>
  <c r="P96" i="5"/>
  <c r="R96" i="5" s="1"/>
  <c r="T96" i="5" s="1"/>
  <c r="V96" i="5" s="1"/>
  <c r="G112" i="5"/>
  <c r="P85" i="5"/>
  <c r="R85" i="5" s="1"/>
  <c r="T85" i="5" s="1"/>
  <c r="V85" i="5" s="1"/>
  <c r="R89" i="5"/>
  <c r="T89" i="5" s="1"/>
  <c r="V89" i="5" s="1"/>
  <c r="G85" i="5"/>
  <c r="I85" i="5" s="1"/>
  <c r="K85" i="5" s="1"/>
  <c r="M85" i="5" s="1"/>
  <c r="O85" i="5" s="1"/>
  <c r="I89" i="5"/>
  <c r="K89" i="5" s="1"/>
  <c r="M89" i="5" s="1"/>
  <c r="O89" i="5" s="1"/>
  <c r="G127" i="5"/>
  <c r="G97" i="5"/>
  <c r="P92" i="5"/>
  <c r="R92" i="5" s="1"/>
  <c r="T92" i="5" s="1"/>
  <c r="V92" i="5" s="1"/>
  <c r="R93" i="5"/>
  <c r="T93" i="5" s="1"/>
  <c r="V93" i="5" s="1"/>
  <c r="G92" i="5"/>
  <c r="I92" i="5" s="1"/>
  <c r="K92" i="5" s="1"/>
  <c r="M92" i="5" s="1"/>
  <c r="O92" i="5" s="1"/>
  <c r="I93" i="5"/>
  <c r="K93" i="5" s="1"/>
  <c r="M93" i="5" s="1"/>
  <c r="O93" i="5" s="1"/>
  <c r="P122" i="5"/>
  <c r="R122" i="5" s="1"/>
  <c r="T122" i="5" s="1"/>
  <c r="V122" i="5" s="1"/>
  <c r="R123" i="5"/>
  <c r="T123" i="5" s="1"/>
  <c r="V123" i="5" s="1"/>
  <c r="G122" i="5"/>
  <c r="I122" i="5" s="1"/>
  <c r="K122" i="5" s="1"/>
  <c r="M122" i="5" s="1"/>
  <c r="O122" i="5" s="1"/>
  <c r="I123" i="5"/>
  <c r="K123" i="5" s="1"/>
  <c r="M123" i="5" s="1"/>
  <c r="O123" i="5" s="1"/>
  <c r="P111" i="5"/>
  <c r="R111" i="5" s="1"/>
  <c r="T111" i="5" s="1"/>
  <c r="V111" i="5" s="1"/>
  <c r="G143" i="5"/>
  <c r="I143" i="5" s="1"/>
  <c r="K143" i="5" s="1"/>
  <c r="M143" i="5" s="1"/>
  <c r="O143" i="5" s="1"/>
  <c r="P143" i="5"/>
  <c r="R143" i="5" s="1"/>
  <c r="T143" i="5" s="1"/>
  <c r="V143" i="5" s="1"/>
  <c r="A145" i="5"/>
  <c r="A144" i="5"/>
  <c r="R127" i="5" l="1"/>
  <c r="T127" i="5" s="1"/>
  <c r="V127" i="5" s="1"/>
  <c r="G111" i="5"/>
  <c r="I111" i="5" s="1"/>
  <c r="K111" i="5" s="1"/>
  <c r="M111" i="5" s="1"/>
  <c r="O111" i="5" s="1"/>
  <c r="I112" i="5"/>
  <c r="K112" i="5" s="1"/>
  <c r="M112" i="5" s="1"/>
  <c r="O112" i="5" s="1"/>
  <c r="G96" i="5"/>
  <c r="I96" i="5" s="1"/>
  <c r="K96" i="5" s="1"/>
  <c r="M96" i="5" s="1"/>
  <c r="O96" i="5" s="1"/>
  <c r="I97" i="5"/>
  <c r="K97" i="5" s="1"/>
  <c r="M97" i="5" s="1"/>
  <c r="O97" i="5" s="1"/>
  <c r="G126" i="5"/>
  <c r="I126" i="5" s="1"/>
  <c r="K126" i="5" s="1"/>
  <c r="M126" i="5" s="1"/>
  <c r="O126" i="5" s="1"/>
  <c r="I127" i="5"/>
  <c r="K127" i="5" s="1"/>
  <c r="M127" i="5" s="1"/>
  <c r="O127" i="5" s="1"/>
  <c r="G76" i="5"/>
  <c r="I76" i="5" s="1"/>
  <c r="K76" i="5" s="1"/>
  <c r="M76" i="5" s="1"/>
  <c r="O76" i="5" s="1"/>
  <c r="P76" i="5"/>
  <c r="P142" i="5"/>
  <c r="G142" i="5"/>
  <c r="G145" i="5"/>
  <c r="P145" i="5"/>
  <c r="A148" i="5"/>
  <c r="A146" i="5"/>
  <c r="A149" i="5"/>
  <c r="A147" i="5"/>
  <c r="G144" i="5" l="1"/>
  <c r="I144" i="5" s="1"/>
  <c r="K144" i="5" s="1"/>
  <c r="M144" i="5" s="1"/>
  <c r="O144" i="5" s="1"/>
  <c r="I145" i="5"/>
  <c r="K145" i="5" s="1"/>
  <c r="M145" i="5" s="1"/>
  <c r="O145" i="5" s="1"/>
  <c r="G137" i="5"/>
  <c r="I137" i="5" s="1"/>
  <c r="K137" i="5" s="1"/>
  <c r="M137" i="5" s="1"/>
  <c r="O137" i="5" s="1"/>
  <c r="I142" i="5"/>
  <c r="K142" i="5" s="1"/>
  <c r="M142" i="5" s="1"/>
  <c r="O142" i="5" s="1"/>
  <c r="P137" i="5"/>
  <c r="R137" i="5" s="1"/>
  <c r="T137" i="5" s="1"/>
  <c r="V137" i="5" s="1"/>
  <c r="R142" i="5"/>
  <c r="T142" i="5" s="1"/>
  <c r="V142" i="5" s="1"/>
  <c r="P144" i="5"/>
  <c r="R144" i="5" s="1"/>
  <c r="T144" i="5" s="1"/>
  <c r="V144" i="5" s="1"/>
  <c r="R145" i="5"/>
  <c r="T145" i="5" s="1"/>
  <c r="V145" i="5" s="1"/>
  <c r="R76" i="5"/>
  <c r="T76" i="5" s="1"/>
  <c r="V76" i="5" s="1"/>
  <c r="P45" i="5"/>
  <c r="G45" i="5"/>
  <c r="G149" i="5"/>
  <c r="P149" i="5"/>
  <c r="G152" i="5"/>
  <c r="P152" i="5"/>
  <c r="G155" i="5"/>
  <c r="P155" i="5"/>
  <c r="G159" i="5"/>
  <c r="P159" i="5"/>
  <c r="G163" i="5"/>
  <c r="I163" i="5" s="1"/>
  <c r="K163" i="5" s="1"/>
  <c r="M163" i="5" s="1"/>
  <c r="O163" i="5" s="1"/>
  <c r="P163" i="5"/>
  <c r="R163" i="5" s="1"/>
  <c r="T163" i="5" s="1"/>
  <c r="V163" i="5" s="1"/>
  <c r="A154" i="5"/>
  <c r="A151" i="5"/>
  <c r="A159" i="5"/>
  <c r="A162" i="5"/>
  <c r="A160" i="5"/>
  <c r="A153" i="5"/>
  <c r="A155" i="5"/>
  <c r="A150" i="5"/>
  <c r="A161" i="5"/>
  <c r="A156" i="5"/>
  <c r="A163" i="5"/>
  <c r="A157" i="5"/>
  <c r="A164" i="5"/>
  <c r="A152" i="5"/>
  <c r="A158" i="5"/>
  <c r="R45" i="5" l="1"/>
  <c r="T45" i="5" s="1"/>
  <c r="V45" i="5" s="1"/>
  <c r="P20" i="5"/>
  <c r="R20" i="5" s="1"/>
  <c r="T20" i="5" s="1"/>
  <c r="V20" i="5" s="1"/>
  <c r="I45" i="5"/>
  <c r="K45" i="5" s="1"/>
  <c r="M45" i="5" s="1"/>
  <c r="O45" i="5" s="1"/>
  <c r="G20" i="5"/>
  <c r="I20" i="5" s="1"/>
  <c r="K20" i="5" s="1"/>
  <c r="M20" i="5" s="1"/>
  <c r="O20" i="5" s="1"/>
  <c r="G151" i="5"/>
  <c r="I151" i="5" s="1"/>
  <c r="K151" i="5" s="1"/>
  <c r="M151" i="5" s="1"/>
  <c r="O151" i="5" s="1"/>
  <c r="I152" i="5"/>
  <c r="K152" i="5" s="1"/>
  <c r="M152" i="5" s="1"/>
  <c r="O152" i="5" s="1"/>
  <c r="G154" i="5"/>
  <c r="I154" i="5" s="1"/>
  <c r="K154" i="5" s="1"/>
  <c r="M154" i="5" s="1"/>
  <c r="O154" i="5" s="1"/>
  <c r="I155" i="5"/>
  <c r="K155" i="5" s="1"/>
  <c r="M155" i="5" s="1"/>
  <c r="O155" i="5" s="1"/>
  <c r="G148" i="5"/>
  <c r="I148" i="5" s="1"/>
  <c r="K148" i="5" s="1"/>
  <c r="M148" i="5" s="1"/>
  <c r="O148" i="5" s="1"/>
  <c r="I149" i="5"/>
  <c r="K149" i="5" s="1"/>
  <c r="M149" i="5" s="1"/>
  <c r="O149" i="5" s="1"/>
  <c r="P154" i="5"/>
  <c r="R154" i="5" s="1"/>
  <c r="T154" i="5" s="1"/>
  <c r="V154" i="5" s="1"/>
  <c r="R155" i="5"/>
  <c r="T155" i="5" s="1"/>
  <c r="V155" i="5" s="1"/>
  <c r="P148" i="5"/>
  <c r="R148" i="5" s="1"/>
  <c r="T148" i="5" s="1"/>
  <c r="V148" i="5" s="1"/>
  <c r="R149" i="5"/>
  <c r="T149" i="5" s="1"/>
  <c r="V149" i="5" s="1"/>
  <c r="P151" i="5"/>
  <c r="R151" i="5" s="1"/>
  <c r="T151" i="5" s="1"/>
  <c r="V151" i="5" s="1"/>
  <c r="R152" i="5"/>
  <c r="T152" i="5" s="1"/>
  <c r="V152" i="5" s="1"/>
  <c r="G158" i="5"/>
  <c r="I158" i="5" s="1"/>
  <c r="K158" i="5" s="1"/>
  <c r="M158" i="5" s="1"/>
  <c r="O158" i="5" s="1"/>
  <c r="I159" i="5"/>
  <c r="K159" i="5" s="1"/>
  <c r="M159" i="5" s="1"/>
  <c r="O159" i="5" s="1"/>
  <c r="P158" i="5"/>
  <c r="R158" i="5" s="1"/>
  <c r="T158" i="5" s="1"/>
  <c r="V158" i="5" s="1"/>
  <c r="R159" i="5"/>
  <c r="T159" i="5" s="1"/>
  <c r="V159" i="5" s="1"/>
  <c r="P162" i="5"/>
  <c r="R162" i="5" s="1"/>
  <c r="T162" i="5" s="1"/>
  <c r="V162" i="5" s="1"/>
  <c r="G162" i="5"/>
  <c r="I162" i="5" s="1"/>
  <c r="K162" i="5" s="1"/>
  <c r="M162" i="5" s="1"/>
  <c r="O162" i="5" s="1"/>
  <c r="G164" i="5"/>
  <c r="I164" i="5" s="1"/>
  <c r="K164" i="5" s="1"/>
  <c r="M164" i="5" s="1"/>
  <c r="O164" i="5" s="1"/>
  <c r="P164" i="5"/>
  <c r="R164" i="5" s="1"/>
  <c r="T164" i="5" s="1"/>
  <c r="V164" i="5" s="1"/>
  <c r="G168" i="5"/>
  <c r="P168" i="5"/>
  <c r="G174" i="5"/>
  <c r="I174" i="5" s="1"/>
  <c r="K174" i="5" s="1"/>
  <c r="M174" i="5" s="1"/>
  <c r="O174" i="5" s="1"/>
  <c r="P174" i="5"/>
  <c r="R174" i="5" s="1"/>
  <c r="T174" i="5" s="1"/>
  <c r="V174" i="5" s="1"/>
  <c r="A174" i="5"/>
  <c r="A171" i="5"/>
  <c r="A172" i="5"/>
  <c r="A165" i="5"/>
  <c r="A169" i="5"/>
  <c r="A166" i="5"/>
  <c r="A175" i="5"/>
  <c r="A168" i="5"/>
  <c r="A173" i="5"/>
  <c r="A170" i="5"/>
  <c r="G147" i="5" l="1"/>
  <c r="I147" i="5" s="1"/>
  <c r="K147" i="5" s="1"/>
  <c r="M147" i="5" s="1"/>
  <c r="O147" i="5" s="1"/>
  <c r="P167" i="5"/>
  <c r="R168" i="5"/>
  <c r="T168" i="5" s="1"/>
  <c r="V168" i="5" s="1"/>
  <c r="G167" i="5"/>
  <c r="I168" i="5"/>
  <c r="K168" i="5" s="1"/>
  <c r="M168" i="5" s="1"/>
  <c r="O168" i="5" s="1"/>
  <c r="P147" i="5"/>
  <c r="R147" i="5" s="1"/>
  <c r="T147" i="5" s="1"/>
  <c r="V147" i="5" s="1"/>
  <c r="P161" i="5"/>
  <c r="G161" i="5"/>
  <c r="G173" i="5"/>
  <c r="I173" i="5" s="1"/>
  <c r="K173" i="5" s="1"/>
  <c r="M173" i="5" s="1"/>
  <c r="O173" i="5" s="1"/>
  <c r="P173" i="5"/>
  <c r="R173" i="5" s="1"/>
  <c r="T173" i="5" s="1"/>
  <c r="V173" i="5" s="1"/>
  <c r="G175" i="5"/>
  <c r="I175" i="5" s="1"/>
  <c r="K175" i="5" s="1"/>
  <c r="M175" i="5" s="1"/>
  <c r="O175" i="5" s="1"/>
  <c r="P175" i="5"/>
  <c r="R175" i="5" s="1"/>
  <c r="T175" i="5" s="1"/>
  <c r="V175" i="5" s="1"/>
  <c r="A177" i="5"/>
  <c r="A176" i="5"/>
  <c r="P166" i="5" l="1"/>
  <c r="R166" i="5" s="1"/>
  <c r="T166" i="5" s="1"/>
  <c r="V166" i="5" s="1"/>
  <c r="R167" i="5"/>
  <c r="T167" i="5" s="1"/>
  <c r="V167" i="5" s="1"/>
  <c r="G157" i="5"/>
  <c r="I157" i="5" s="1"/>
  <c r="K157" i="5" s="1"/>
  <c r="M157" i="5" s="1"/>
  <c r="O157" i="5" s="1"/>
  <c r="I161" i="5"/>
  <c r="K161" i="5" s="1"/>
  <c r="M161" i="5" s="1"/>
  <c r="O161" i="5" s="1"/>
  <c r="G166" i="5"/>
  <c r="I166" i="5" s="1"/>
  <c r="K166" i="5" s="1"/>
  <c r="M166" i="5" s="1"/>
  <c r="O166" i="5" s="1"/>
  <c r="I167" i="5"/>
  <c r="K167" i="5" s="1"/>
  <c r="M167" i="5" s="1"/>
  <c r="O167" i="5" s="1"/>
  <c r="P157" i="5"/>
  <c r="R157" i="5" s="1"/>
  <c r="T157" i="5" s="1"/>
  <c r="V157" i="5" s="1"/>
  <c r="R161" i="5"/>
  <c r="T161" i="5" s="1"/>
  <c r="V161" i="5" s="1"/>
  <c r="G177" i="5"/>
  <c r="P177" i="5"/>
  <c r="A183" i="5"/>
  <c r="A182" i="5"/>
  <c r="A179" i="5"/>
  <c r="A181" i="5"/>
  <c r="A185" i="5"/>
  <c r="A184" i="5"/>
  <c r="A178" i="5"/>
  <c r="P136" i="5" l="1"/>
  <c r="R136" i="5" s="1"/>
  <c r="T136" i="5" s="1"/>
  <c r="V136" i="5" s="1"/>
  <c r="G136" i="5"/>
  <c r="I136" i="5" s="1"/>
  <c r="K136" i="5" s="1"/>
  <c r="M136" i="5" s="1"/>
  <c r="O136" i="5" s="1"/>
  <c r="G172" i="5"/>
  <c r="I177" i="5"/>
  <c r="K177" i="5" s="1"/>
  <c r="M177" i="5" s="1"/>
  <c r="O177" i="5" s="1"/>
  <c r="P172" i="5"/>
  <c r="R177" i="5"/>
  <c r="T177" i="5" s="1"/>
  <c r="V177" i="5" s="1"/>
  <c r="P183" i="5"/>
  <c r="R183" i="5" s="1"/>
  <c r="T183" i="5" s="1"/>
  <c r="V183" i="5" s="1"/>
  <c r="G183" i="5"/>
  <c r="I183" i="5" s="1"/>
  <c r="K183" i="5" s="1"/>
  <c r="M183" i="5" s="1"/>
  <c r="O183" i="5" s="1"/>
  <c r="G185" i="5"/>
  <c r="I185" i="5" s="1"/>
  <c r="K185" i="5" s="1"/>
  <c r="M185" i="5" s="1"/>
  <c r="O185" i="5" s="1"/>
  <c r="P185" i="5"/>
  <c r="R185" i="5" s="1"/>
  <c r="T185" i="5" s="1"/>
  <c r="V185" i="5" s="1"/>
  <c r="A188" i="5"/>
  <c r="A186" i="5"/>
  <c r="A190" i="5"/>
  <c r="A189" i="5"/>
  <c r="P171" i="5" l="1"/>
  <c r="R172" i="5"/>
  <c r="T172" i="5" s="1"/>
  <c r="V172" i="5" s="1"/>
  <c r="G171" i="5"/>
  <c r="I172" i="5"/>
  <c r="K172" i="5" s="1"/>
  <c r="M172" i="5" s="1"/>
  <c r="O172" i="5" s="1"/>
  <c r="G182" i="5"/>
  <c r="P182" i="5"/>
  <c r="G190" i="5"/>
  <c r="P190" i="5"/>
  <c r="G194" i="5"/>
  <c r="P194" i="5"/>
  <c r="A193" i="5"/>
  <c r="A197" i="5"/>
  <c r="A195" i="5"/>
  <c r="A192" i="5"/>
  <c r="A194" i="5"/>
  <c r="A191" i="5"/>
  <c r="A196" i="5"/>
  <c r="P170" i="5" l="1"/>
  <c r="R171" i="5"/>
  <c r="T171" i="5" s="1"/>
  <c r="V171" i="5" s="1"/>
  <c r="P193" i="5"/>
  <c r="R193" i="5" s="1"/>
  <c r="T193" i="5" s="1"/>
  <c r="V193" i="5" s="1"/>
  <c r="R194" i="5"/>
  <c r="T194" i="5" s="1"/>
  <c r="V194" i="5" s="1"/>
  <c r="G170" i="5"/>
  <c r="I171" i="5"/>
  <c r="K171" i="5" s="1"/>
  <c r="M171" i="5" s="1"/>
  <c r="O171" i="5" s="1"/>
  <c r="G193" i="5"/>
  <c r="I193" i="5" s="1"/>
  <c r="K193" i="5" s="1"/>
  <c r="M193" i="5" s="1"/>
  <c r="O193" i="5" s="1"/>
  <c r="I194" i="5"/>
  <c r="K194" i="5" s="1"/>
  <c r="M194" i="5" s="1"/>
  <c r="O194" i="5" s="1"/>
  <c r="G181" i="5"/>
  <c r="I182" i="5"/>
  <c r="K182" i="5" s="1"/>
  <c r="M182" i="5" s="1"/>
  <c r="O182" i="5" s="1"/>
  <c r="P181" i="5"/>
  <c r="R182" i="5"/>
  <c r="T182" i="5" s="1"/>
  <c r="V182" i="5" s="1"/>
  <c r="G189" i="5"/>
  <c r="I189" i="5" s="1"/>
  <c r="K189" i="5" s="1"/>
  <c r="M189" i="5" s="1"/>
  <c r="O189" i="5" s="1"/>
  <c r="I190" i="5"/>
  <c r="K190" i="5" s="1"/>
  <c r="M190" i="5" s="1"/>
  <c r="O190" i="5" s="1"/>
  <c r="P189" i="5"/>
  <c r="R189" i="5" s="1"/>
  <c r="T189" i="5" s="1"/>
  <c r="V189" i="5" s="1"/>
  <c r="R190" i="5"/>
  <c r="T190" i="5" s="1"/>
  <c r="V190" i="5" s="1"/>
  <c r="G197" i="5"/>
  <c r="P197" i="5"/>
  <c r="G201" i="5"/>
  <c r="P201" i="5"/>
  <c r="G207" i="5"/>
  <c r="P207" i="5"/>
  <c r="G210" i="5"/>
  <c r="P210" i="5"/>
  <c r="G215" i="5"/>
  <c r="P215" i="5"/>
  <c r="G219" i="5"/>
  <c r="P219" i="5"/>
  <c r="A215" i="5"/>
  <c r="A198" i="5"/>
  <c r="A204" i="5"/>
  <c r="A202" i="5"/>
  <c r="A220" i="5"/>
  <c r="A211" i="5"/>
  <c r="A207" i="5"/>
  <c r="A201" i="5"/>
  <c r="A213" i="5"/>
  <c r="A216" i="5"/>
  <c r="A210" i="5"/>
  <c r="A212" i="5"/>
  <c r="A203" i="5"/>
  <c r="A214" i="5"/>
  <c r="A217" i="5"/>
  <c r="A206" i="5"/>
  <c r="A219" i="5"/>
  <c r="A199" i="5"/>
  <c r="A208" i="5"/>
  <c r="A209" i="5"/>
  <c r="A218" i="5"/>
  <c r="A200" i="5"/>
  <c r="A205" i="5"/>
  <c r="P209" i="5" l="1"/>
  <c r="R209" i="5" s="1"/>
  <c r="T209" i="5" s="1"/>
  <c r="V209" i="5" s="1"/>
  <c r="R210" i="5"/>
  <c r="T210" i="5" s="1"/>
  <c r="V210" i="5" s="1"/>
  <c r="G196" i="5"/>
  <c r="I197" i="5"/>
  <c r="K197" i="5" s="1"/>
  <c r="M197" i="5" s="1"/>
  <c r="O197" i="5" s="1"/>
  <c r="G135" i="5"/>
  <c r="I170" i="5"/>
  <c r="K170" i="5" s="1"/>
  <c r="M170" i="5" s="1"/>
  <c r="O170" i="5" s="1"/>
  <c r="R170" i="5"/>
  <c r="T170" i="5" s="1"/>
  <c r="V170" i="5" s="1"/>
  <c r="P135" i="5"/>
  <c r="G209" i="5"/>
  <c r="I209" i="5" s="1"/>
  <c r="K209" i="5" s="1"/>
  <c r="M209" i="5" s="1"/>
  <c r="O209" i="5" s="1"/>
  <c r="I210" i="5"/>
  <c r="K210" i="5" s="1"/>
  <c r="M210" i="5" s="1"/>
  <c r="O210" i="5" s="1"/>
  <c r="P196" i="5"/>
  <c r="R197" i="5"/>
  <c r="T197" i="5" s="1"/>
  <c r="V197" i="5" s="1"/>
  <c r="P180" i="5"/>
  <c r="R180" i="5" s="1"/>
  <c r="T180" i="5" s="1"/>
  <c r="V180" i="5" s="1"/>
  <c r="R181" i="5"/>
  <c r="T181" i="5" s="1"/>
  <c r="V181" i="5" s="1"/>
  <c r="G180" i="5"/>
  <c r="I180" i="5" s="1"/>
  <c r="K180" i="5" s="1"/>
  <c r="M180" i="5" s="1"/>
  <c r="O180" i="5" s="1"/>
  <c r="I181" i="5"/>
  <c r="K181" i="5" s="1"/>
  <c r="M181" i="5" s="1"/>
  <c r="O181" i="5" s="1"/>
  <c r="P200" i="5"/>
  <c r="R201" i="5"/>
  <c r="T201" i="5" s="1"/>
  <c r="V201" i="5" s="1"/>
  <c r="G200" i="5"/>
  <c r="I201" i="5"/>
  <c r="K201" i="5" s="1"/>
  <c r="M201" i="5" s="1"/>
  <c r="O201" i="5" s="1"/>
  <c r="G206" i="5"/>
  <c r="I206" i="5" s="1"/>
  <c r="K206" i="5" s="1"/>
  <c r="M206" i="5" s="1"/>
  <c r="O206" i="5" s="1"/>
  <c r="I207" i="5"/>
  <c r="K207" i="5" s="1"/>
  <c r="M207" i="5" s="1"/>
  <c r="O207" i="5" s="1"/>
  <c r="P206" i="5"/>
  <c r="R206" i="5" s="1"/>
  <c r="T206" i="5" s="1"/>
  <c r="V206" i="5" s="1"/>
  <c r="R207" i="5"/>
  <c r="T207" i="5" s="1"/>
  <c r="V207" i="5" s="1"/>
  <c r="P218" i="5"/>
  <c r="R218" i="5" s="1"/>
  <c r="T218" i="5" s="1"/>
  <c r="V218" i="5" s="1"/>
  <c r="R219" i="5"/>
  <c r="T219" i="5" s="1"/>
  <c r="V219" i="5" s="1"/>
  <c r="G218" i="5"/>
  <c r="I218" i="5" s="1"/>
  <c r="K218" i="5" s="1"/>
  <c r="M218" i="5" s="1"/>
  <c r="O218" i="5" s="1"/>
  <c r="I219" i="5"/>
  <c r="K219" i="5" s="1"/>
  <c r="M219" i="5" s="1"/>
  <c r="O219" i="5" s="1"/>
  <c r="G214" i="5"/>
  <c r="I215" i="5"/>
  <c r="K215" i="5" s="1"/>
  <c r="M215" i="5" s="1"/>
  <c r="O215" i="5" s="1"/>
  <c r="P214" i="5"/>
  <c r="R215" i="5"/>
  <c r="T215" i="5" s="1"/>
  <c r="V215" i="5" s="1"/>
  <c r="A223" i="5"/>
  <c r="A222" i="5"/>
  <c r="A224" i="5"/>
  <c r="G217" i="5" l="1"/>
  <c r="I217" i="5" s="1"/>
  <c r="K217" i="5" s="1"/>
  <c r="M217" i="5" s="1"/>
  <c r="O217" i="5" s="1"/>
  <c r="P205" i="5"/>
  <c r="P204" i="5" s="1"/>
  <c r="P217" i="5"/>
  <c r="R217" i="5" s="1"/>
  <c r="T217" i="5" s="1"/>
  <c r="V217" i="5" s="1"/>
  <c r="I135" i="5"/>
  <c r="K135" i="5" s="1"/>
  <c r="M135" i="5" s="1"/>
  <c r="O135" i="5" s="1"/>
  <c r="G134" i="5"/>
  <c r="I134" i="5" s="1"/>
  <c r="K134" i="5" s="1"/>
  <c r="M134" i="5" s="1"/>
  <c r="O134" i="5" s="1"/>
  <c r="R135" i="5"/>
  <c r="T135" i="5" s="1"/>
  <c r="V135" i="5" s="1"/>
  <c r="P134" i="5"/>
  <c r="R134" i="5" s="1"/>
  <c r="T134" i="5" s="1"/>
  <c r="V134" i="5" s="1"/>
  <c r="P192" i="5"/>
  <c r="R196" i="5"/>
  <c r="T196" i="5" s="1"/>
  <c r="V196" i="5" s="1"/>
  <c r="G192" i="5"/>
  <c r="I196" i="5"/>
  <c r="K196" i="5" s="1"/>
  <c r="M196" i="5" s="1"/>
  <c r="O196" i="5" s="1"/>
  <c r="P199" i="5"/>
  <c r="R199" i="5" s="1"/>
  <c r="T199" i="5" s="1"/>
  <c r="V199" i="5" s="1"/>
  <c r="R200" i="5"/>
  <c r="T200" i="5" s="1"/>
  <c r="V200" i="5" s="1"/>
  <c r="G199" i="5"/>
  <c r="I199" i="5" s="1"/>
  <c r="K199" i="5" s="1"/>
  <c r="M199" i="5" s="1"/>
  <c r="O199" i="5" s="1"/>
  <c r="I200" i="5"/>
  <c r="K200" i="5" s="1"/>
  <c r="M200" i="5" s="1"/>
  <c r="O200" i="5" s="1"/>
  <c r="G205" i="5"/>
  <c r="G213" i="5"/>
  <c r="I214" i="5"/>
  <c r="K214" i="5" s="1"/>
  <c r="M214" i="5" s="1"/>
  <c r="O214" i="5" s="1"/>
  <c r="P213" i="5"/>
  <c r="R214" i="5"/>
  <c r="T214" i="5" s="1"/>
  <c r="V214" i="5" s="1"/>
  <c r="G224" i="5"/>
  <c r="P224" i="5"/>
  <c r="A226" i="5"/>
  <c r="A228" i="5"/>
  <c r="A227" i="5"/>
  <c r="A225" i="5"/>
  <c r="R205" i="5" l="1"/>
  <c r="T205" i="5" s="1"/>
  <c r="V205" i="5" s="1"/>
  <c r="G188" i="5"/>
  <c r="I188" i="5" s="1"/>
  <c r="K188" i="5" s="1"/>
  <c r="M188" i="5" s="1"/>
  <c r="O188" i="5" s="1"/>
  <c r="I192" i="5"/>
  <c r="K192" i="5" s="1"/>
  <c r="M192" i="5" s="1"/>
  <c r="O192" i="5" s="1"/>
  <c r="G223" i="5"/>
  <c r="I223" i="5" s="1"/>
  <c r="K223" i="5" s="1"/>
  <c r="M223" i="5" s="1"/>
  <c r="O223" i="5" s="1"/>
  <c r="I224" i="5"/>
  <c r="K224" i="5" s="1"/>
  <c r="M224" i="5" s="1"/>
  <c r="O224" i="5" s="1"/>
  <c r="P223" i="5"/>
  <c r="R223" i="5" s="1"/>
  <c r="T223" i="5" s="1"/>
  <c r="V223" i="5" s="1"/>
  <c r="R224" i="5"/>
  <c r="T224" i="5" s="1"/>
  <c r="V224" i="5" s="1"/>
  <c r="P188" i="5"/>
  <c r="R188" i="5" s="1"/>
  <c r="T188" i="5" s="1"/>
  <c r="V188" i="5" s="1"/>
  <c r="R192" i="5"/>
  <c r="T192" i="5" s="1"/>
  <c r="V192" i="5" s="1"/>
  <c r="P203" i="5"/>
  <c r="R203" i="5" s="1"/>
  <c r="T203" i="5" s="1"/>
  <c r="V203" i="5" s="1"/>
  <c r="R204" i="5"/>
  <c r="T204" i="5" s="1"/>
  <c r="V204" i="5" s="1"/>
  <c r="G204" i="5"/>
  <c r="I205" i="5"/>
  <c r="K205" i="5" s="1"/>
  <c r="M205" i="5" s="1"/>
  <c r="O205" i="5" s="1"/>
  <c r="I213" i="5"/>
  <c r="K213" i="5" s="1"/>
  <c r="M213" i="5" s="1"/>
  <c r="O213" i="5" s="1"/>
  <c r="G212" i="5"/>
  <c r="R213" i="5"/>
  <c r="T213" i="5" s="1"/>
  <c r="V213" i="5" s="1"/>
  <c r="P212" i="5"/>
  <c r="G228" i="5"/>
  <c r="P228" i="5"/>
  <c r="G231" i="5"/>
  <c r="P231" i="5"/>
  <c r="G234" i="5"/>
  <c r="P234" i="5"/>
  <c r="G237" i="5"/>
  <c r="P237" i="5"/>
  <c r="G241" i="5"/>
  <c r="P241" i="5"/>
  <c r="G244" i="5"/>
  <c r="P244" i="5"/>
  <c r="G247" i="5"/>
  <c r="P247" i="5"/>
  <c r="A229" i="5"/>
  <c r="A235" i="5"/>
  <c r="A232" i="5"/>
  <c r="A243" i="5"/>
  <c r="A233" i="5"/>
  <c r="A234" i="5"/>
  <c r="A237" i="5"/>
  <c r="A239" i="5"/>
  <c r="A231" i="5"/>
  <c r="A245" i="5"/>
  <c r="A257" i="5"/>
  <c r="A244" i="5"/>
  <c r="A230" i="5"/>
  <c r="A246" i="5"/>
  <c r="A248" i="5"/>
  <c r="A247" i="5"/>
  <c r="A240" i="5"/>
  <c r="A241" i="5"/>
  <c r="A242" i="5"/>
  <c r="A238" i="5"/>
  <c r="G246" i="5" l="1"/>
  <c r="I246" i="5" s="1"/>
  <c r="K246" i="5" s="1"/>
  <c r="M246" i="5" s="1"/>
  <c r="O246" i="5" s="1"/>
  <c r="I247" i="5"/>
  <c r="K247" i="5" s="1"/>
  <c r="M247" i="5" s="1"/>
  <c r="O247" i="5" s="1"/>
  <c r="P243" i="5"/>
  <c r="R243" i="5" s="1"/>
  <c r="T243" i="5" s="1"/>
  <c r="V243" i="5" s="1"/>
  <c r="R244" i="5"/>
  <c r="T244" i="5" s="1"/>
  <c r="V244" i="5" s="1"/>
  <c r="P236" i="5"/>
  <c r="R236" i="5" s="1"/>
  <c r="T236" i="5" s="1"/>
  <c r="V236" i="5" s="1"/>
  <c r="R237" i="5"/>
  <c r="T237" i="5" s="1"/>
  <c r="V237" i="5" s="1"/>
  <c r="G240" i="5"/>
  <c r="I240" i="5" s="1"/>
  <c r="K240" i="5" s="1"/>
  <c r="M240" i="5" s="1"/>
  <c r="O240" i="5" s="1"/>
  <c r="I241" i="5"/>
  <c r="K241" i="5" s="1"/>
  <c r="M241" i="5" s="1"/>
  <c r="O241" i="5" s="1"/>
  <c r="G233" i="5"/>
  <c r="I233" i="5" s="1"/>
  <c r="K233" i="5" s="1"/>
  <c r="M233" i="5" s="1"/>
  <c r="O233" i="5" s="1"/>
  <c r="I234" i="5"/>
  <c r="K234" i="5" s="1"/>
  <c r="M234" i="5" s="1"/>
  <c r="O234" i="5" s="1"/>
  <c r="G243" i="5"/>
  <c r="I243" i="5" s="1"/>
  <c r="K243" i="5" s="1"/>
  <c r="M243" i="5" s="1"/>
  <c r="O243" i="5" s="1"/>
  <c r="I244" i="5"/>
  <c r="K244" i="5" s="1"/>
  <c r="M244" i="5" s="1"/>
  <c r="O244" i="5" s="1"/>
  <c r="G236" i="5"/>
  <c r="I236" i="5" s="1"/>
  <c r="K236" i="5" s="1"/>
  <c r="M236" i="5" s="1"/>
  <c r="O236" i="5" s="1"/>
  <c r="I237" i="5"/>
  <c r="K237" i="5" s="1"/>
  <c r="M237" i="5" s="1"/>
  <c r="O237" i="5" s="1"/>
  <c r="P246" i="5"/>
  <c r="R246" i="5" s="1"/>
  <c r="T246" i="5" s="1"/>
  <c r="V246" i="5" s="1"/>
  <c r="R247" i="5"/>
  <c r="T247" i="5" s="1"/>
  <c r="V247" i="5" s="1"/>
  <c r="P240" i="5"/>
  <c r="R240" i="5" s="1"/>
  <c r="T240" i="5" s="1"/>
  <c r="V240" i="5" s="1"/>
  <c r="R241" i="5"/>
  <c r="T241" i="5" s="1"/>
  <c r="V241" i="5" s="1"/>
  <c r="P233" i="5"/>
  <c r="R233" i="5" s="1"/>
  <c r="T233" i="5" s="1"/>
  <c r="V233" i="5" s="1"/>
  <c r="R234" i="5"/>
  <c r="T234" i="5" s="1"/>
  <c r="V234" i="5" s="1"/>
  <c r="G203" i="5"/>
  <c r="I203" i="5" s="1"/>
  <c r="K203" i="5" s="1"/>
  <c r="M203" i="5" s="1"/>
  <c r="O203" i="5" s="1"/>
  <c r="I204" i="5"/>
  <c r="K204" i="5" s="1"/>
  <c r="M204" i="5" s="1"/>
  <c r="O204" i="5" s="1"/>
  <c r="I212" i="5"/>
  <c r="K212" i="5" s="1"/>
  <c r="M212" i="5" s="1"/>
  <c r="O212" i="5" s="1"/>
  <c r="R212" i="5"/>
  <c r="T212" i="5" s="1"/>
  <c r="V212" i="5" s="1"/>
  <c r="P187" i="5"/>
  <c r="R187" i="5" s="1"/>
  <c r="T187" i="5" s="1"/>
  <c r="V187" i="5" s="1"/>
  <c r="G227" i="5"/>
  <c r="I227" i="5" s="1"/>
  <c r="K227" i="5" s="1"/>
  <c r="M227" i="5" s="1"/>
  <c r="O227" i="5" s="1"/>
  <c r="I228" i="5"/>
  <c r="K228" i="5" s="1"/>
  <c r="M228" i="5" s="1"/>
  <c r="O228" i="5" s="1"/>
  <c r="P227" i="5"/>
  <c r="R227" i="5" s="1"/>
  <c r="T227" i="5" s="1"/>
  <c r="V227" i="5" s="1"/>
  <c r="R228" i="5"/>
  <c r="T228" i="5" s="1"/>
  <c r="V228" i="5" s="1"/>
  <c r="G230" i="5"/>
  <c r="I230" i="5" s="1"/>
  <c r="K230" i="5" s="1"/>
  <c r="M230" i="5" s="1"/>
  <c r="O230" i="5" s="1"/>
  <c r="I231" i="5"/>
  <c r="K231" i="5" s="1"/>
  <c r="M231" i="5" s="1"/>
  <c r="O231" i="5" s="1"/>
  <c r="P230" i="5"/>
  <c r="R230" i="5" s="1"/>
  <c r="T230" i="5" s="1"/>
  <c r="V230" i="5" s="1"/>
  <c r="R231" i="5"/>
  <c r="T231" i="5" s="1"/>
  <c r="V231" i="5" s="1"/>
  <c r="G263" i="5"/>
  <c r="I263" i="5" s="1"/>
  <c r="K263" i="5" s="1"/>
  <c r="M263" i="5" s="1"/>
  <c r="O263" i="5" s="1"/>
  <c r="P263" i="5"/>
  <c r="R263" i="5" s="1"/>
  <c r="T263" i="5" s="1"/>
  <c r="V263" i="5" s="1"/>
  <c r="A259" i="5"/>
  <c r="A260" i="5"/>
  <c r="A264" i="5"/>
  <c r="A261" i="5"/>
  <c r="A263" i="5"/>
  <c r="A262" i="5"/>
  <c r="P239" i="5" l="1"/>
  <c r="R239" i="5" s="1"/>
  <c r="T239" i="5" s="1"/>
  <c r="V239" i="5" s="1"/>
  <c r="P226" i="5"/>
  <c r="P222" i="5" s="1"/>
  <c r="R222" i="5" s="1"/>
  <c r="T222" i="5" s="1"/>
  <c r="V222" i="5" s="1"/>
  <c r="G239" i="5"/>
  <c r="I239" i="5" s="1"/>
  <c r="K239" i="5" s="1"/>
  <c r="M239" i="5" s="1"/>
  <c r="O239" i="5" s="1"/>
  <c r="G187" i="5"/>
  <c r="I187" i="5" s="1"/>
  <c r="K187" i="5" s="1"/>
  <c r="M187" i="5" s="1"/>
  <c r="O187" i="5" s="1"/>
  <c r="G226" i="5"/>
  <c r="P262" i="5"/>
  <c r="R262" i="5" s="1"/>
  <c r="T262" i="5" s="1"/>
  <c r="V262" i="5" s="1"/>
  <c r="G262" i="5"/>
  <c r="I262" i="5" s="1"/>
  <c r="K262" i="5" s="1"/>
  <c r="M262" i="5" s="1"/>
  <c r="O262" i="5" s="1"/>
  <c r="G264" i="5"/>
  <c r="I264" i="5" s="1"/>
  <c r="K264" i="5" s="1"/>
  <c r="M264" i="5" s="1"/>
  <c r="O264" i="5" s="1"/>
  <c r="P264" i="5"/>
  <c r="R264" i="5" s="1"/>
  <c r="T264" i="5" s="1"/>
  <c r="V264" i="5" s="1"/>
  <c r="G276" i="5"/>
  <c r="P276" i="5"/>
  <c r="G280" i="5"/>
  <c r="P280" i="5"/>
  <c r="G284" i="5"/>
  <c r="P284" i="5"/>
  <c r="G288" i="5"/>
  <c r="P288" i="5"/>
  <c r="G292" i="5"/>
  <c r="P292" i="5"/>
  <c r="G295" i="5"/>
  <c r="P295" i="5"/>
  <c r="G299" i="5"/>
  <c r="P299" i="5"/>
  <c r="G305" i="5"/>
  <c r="I305" i="5" s="1"/>
  <c r="K305" i="5" s="1"/>
  <c r="M305" i="5" s="1"/>
  <c r="O305" i="5" s="1"/>
  <c r="P305" i="5"/>
  <c r="R305" i="5" s="1"/>
  <c r="T305" i="5" s="1"/>
  <c r="V305" i="5" s="1"/>
  <c r="A291" i="5"/>
  <c r="A277" i="5"/>
  <c r="A304" i="5"/>
  <c r="A284" i="5"/>
  <c r="A292" i="5"/>
  <c r="A282" i="5"/>
  <c r="A296" i="5"/>
  <c r="A308" i="5"/>
  <c r="A285" i="5"/>
  <c r="A265" i="5"/>
  <c r="A280" i="5"/>
  <c r="A295" i="5"/>
  <c r="A287" i="5"/>
  <c r="A302" i="5"/>
  <c r="A299" i="5"/>
  <c r="A286" i="5"/>
  <c r="A271" i="5"/>
  <c r="A279" i="5"/>
  <c r="A305" i="5"/>
  <c r="A294" i="5"/>
  <c r="A303" i="5"/>
  <c r="A307" i="5"/>
  <c r="A298" i="5"/>
  <c r="A293" i="5"/>
  <c r="A276" i="5"/>
  <c r="A301" i="5"/>
  <c r="A273" i="5"/>
  <c r="A278" i="5"/>
  <c r="A283" i="5"/>
  <c r="A288" i="5"/>
  <c r="A274" i="5"/>
  <c r="A306" i="5"/>
  <c r="A290" i="5"/>
  <c r="A289" i="5"/>
  <c r="A300" i="5"/>
  <c r="A275" i="5"/>
  <c r="A297" i="5"/>
  <c r="A281" i="5"/>
  <c r="R226" i="5" l="1"/>
  <c r="T226" i="5" s="1"/>
  <c r="V226" i="5" s="1"/>
  <c r="P291" i="5"/>
  <c r="R291" i="5" s="1"/>
  <c r="T291" i="5" s="1"/>
  <c r="V291" i="5" s="1"/>
  <c r="R292" i="5"/>
  <c r="T292" i="5" s="1"/>
  <c r="V292" i="5" s="1"/>
  <c r="P275" i="5"/>
  <c r="R276" i="5"/>
  <c r="T276" i="5" s="1"/>
  <c r="V276" i="5" s="1"/>
  <c r="G291" i="5"/>
  <c r="I291" i="5" s="1"/>
  <c r="K291" i="5" s="1"/>
  <c r="M291" i="5" s="1"/>
  <c r="O291" i="5" s="1"/>
  <c r="I292" i="5"/>
  <c r="K292" i="5" s="1"/>
  <c r="M292" i="5" s="1"/>
  <c r="O292" i="5" s="1"/>
  <c r="G275" i="5"/>
  <c r="I276" i="5"/>
  <c r="K276" i="5" s="1"/>
  <c r="M276" i="5" s="1"/>
  <c r="O276" i="5" s="1"/>
  <c r="P294" i="5"/>
  <c r="R294" i="5" s="1"/>
  <c r="T294" i="5" s="1"/>
  <c r="V294" i="5" s="1"/>
  <c r="R295" i="5"/>
  <c r="T295" i="5" s="1"/>
  <c r="V295" i="5" s="1"/>
  <c r="P279" i="5"/>
  <c r="R280" i="5"/>
  <c r="T280" i="5" s="1"/>
  <c r="V280" i="5" s="1"/>
  <c r="G294" i="5"/>
  <c r="I294" i="5" s="1"/>
  <c r="K294" i="5" s="1"/>
  <c r="M294" i="5" s="1"/>
  <c r="O294" i="5" s="1"/>
  <c r="I295" i="5"/>
  <c r="K295" i="5" s="1"/>
  <c r="M295" i="5" s="1"/>
  <c r="O295" i="5" s="1"/>
  <c r="G279" i="5"/>
  <c r="I280" i="5"/>
  <c r="K280" i="5" s="1"/>
  <c r="M280" i="5" s="1"/>
  <c r="O280" i="5" s="1"/>
  <c r="G222" i="5"/>
  <c r="I226" i="5"/>
  <c r="K226" i="5" s="1"/>
  <c r="M226" i="5" s="1"/>
  <c r="O226" i="5" s="1"/>
  <c r="P221" i="5"/>
  <c r="R221" i="5" s="1"/>
  <c r="T221" i="5" s="1"/>
  <c r="V221" i="5" s="1"/>
  <c r="P283" i="5"/>
  <c r="R284" i="5"/>
  <c r="T284" i="5" s="1"/>
  <c r="V284" i="5" s="1"/>
  <c r="G287" i="5"/>
  <c r="I288" i="5"/>
  <c r="K288" i="5" s="1"/>
  <c r="M288" i="5" s="1"/>
  <c r="O288" i="5" s="1"/>
  <c r="P287" i="5"/>
  <c r="R288" i="5"/>
  <c r="T288" i="5" s="1"/>
  <c r="V288" i="5" s="1"/>
  <c r="G283" i="5"/>
  <c r="I284" i="5"/>
  <c r="K284" i="5" s="1"/>
  <c r="M284" i="5" s="1"/>
  <c r="O284" i="5" s="1"/>
  <c r="P298" i="5"/>
  <c r="R299" i="5"/>
  <c r="T299" i="5" s="1"/>
  <c r="V299" i="5" s="1"/>
  <c r="G298" i="5"/>
  <c r="I299" i="5"/>
  <c r="K299" i="5" s="1"/>
  <c r="M299" i="5" s="1"/>
  <c r="O299" i="5" s="1"/>
  <c r="G261" i="5"/>
  <c r="P261" i="5"/>
  <c r="P304" i="5"/>
  <c r="G304" i="5"/>
  <c r="G308" i="5"/>
  <c r="P308" i="5"/>
  <c r="G313" i="5"/>
  <c r="P313" i="5"/>
  <c r="G317" i="5"/>
  <c r="P317" i="5"/>
  <c r="G322" i="5"/>
  <c r="P322" i="5"/>
  <c r="G327" i="5"/>
  <c r="P327" i="5"/>
  <c r="A328" i="5"/>
  <c r="A316" i="5"/>
  <c r="A332" i="5"/>
  <c r="A309" i="5"/>
  <c r="A326" i="5"/>
  <c r="A322" i="5"/>
  <c r="A318" i="5"/>
  <c r="A313" i="5"/>
  <c r="A311" i="5"/>
  <c r="A330" i="5"/>
  <c r="A314" i="5"/>
  <c r="A329" i="5"/>
  <c r="A310" i="5"/>
  <c r="A317" i="5"/>
  <c r="A321" i="5"/>
  <c r="A325" i="5"/>
  <c r="A319" i="5"/>
  <c r="A331" i="5"/>
  <c r="A323" i="5"/>
  <c r="A327" i="5"/>
  <c r="A320" i="5"/>
  <c r="A315" i="5"/>
  <c r="P179" i="5" l="1"/>
  <c r="R179" i="5" s="1"/>
  <c r="T179" i="5" s="1"/>
  <c r="V179" i="5" s="1"/>
  <c r="P321" i="5"/>
  <c r="R322" i="5"/>
  <c r="T322" i="5" s="1"/>
  <c r="V322" i="5" s="1"/>
  <c r="P312" i="5"/>
  <c r="R313" i="5"/>
  <c r="T313" i="5" s="1"/>
  <c r="V313" i="5" s="1"/>
  <c r="G303" i="5"/>
  <c r="I304" i="5"/>
  <c r="K304" i="5" s="1"/>
  <c r="M304" i="5" s="1"/>
  <c r="O304" i="5" s="1"/>
  <c r="G260" i="5"/>
  <c r="I261" i="5"/>
  <c r="K261" i="5" s="1"/>
  <c r="M261" i="5" s="1"/>
  <c r="O261" i="5" s="1"/>
  <c r="G326" i="5"/>
  <c r="I326" i="5" s="1"/>
  <c r="K326" i="5" s="1"/>
  <c r="M326" i="5" s="1"/>
  <c r="O326" i="5" s="1"/>
  <c r="I327" i="5"/>
  <c r="K327" i="5" s="1"/>
  <c r="M327" i="5" s="1"/>
  <c r="O327" i="5" s="1"/>
  <c r="G307" i="5"/>
  <c r="I308" i="5"/>
  <c r="K308" i="5" s="1"/>
  <c r="M308" i="5" s="1"/>
  <c r="O308" i="5" s="1"/>
  <c r="G321" i="5"/>
  <c r="I322" i="5"/>
  <c r="K322" i="5" s="1"/>
  <c r="M322" i="5" s="1"/>
  <c r="O322" i="5" s="1"/>
  <c r="G312" i="5"/>
  <c r="I313" i="5"/>
  <c r="K313" i="5" s="1"/>
  <c r="M313" i="5" s="1"/>
  <c r="O313" i="5" s="1"/>
  <c r="P303" i="5"/>
  <c r="R304" i="5"/>
  <c r="T304" i="5" s="1"/>
  <c r="V304" i="5" s="1"/>
  <c r="G278" i="5"/>
  <c r="I278" i="5" s="1"/>
  <c r="K278" i="5" s="1"/>
  <c r="M278" i="5" s="1"/>
  <c r="O278" i="5" s="1"/>
  <c r="I279" i="5"/>
  <c r="K279" i="5" s="1"/>
  <c r="M279" i="5" s="1"/>
  <c r="O279" i="5" s="1"/>
  <c r="P278" i="5"/>
  <c r="R278" i="5" s="1"/>
  <c r="T278" i="5" s="1"/>
  <c r="V278" i="5" s="1"/>
  <c r="R279" i="5"/>
  <c r="T279" i="5" s="1"/>
  <c r="V279" i="5" s="1"/>
  <c r="G274" i="5"/>
  <c r="I275" i="5"/>
  <c r="K275" i="5" s="1"/>
  <c r="M275" i="5" s="1"/>
  <c r="O275" i="5" s="1"/>
  <c r="P274" i="5"/>
  <c r="R275" i="5"/>
  <c r="T275" i="5" s="1"/>
  <c r="V275" i="5" s="1"/>
  <c r="P326" i="5"/>
  <c r="R326" i="5" s="1"/>
  <c r="T326" i="5" s="1"/>
  <c r="V326" i="5" s="1"/>
  <c r="R327" i="5"/>
  <c r="T327" i="5" s="1"/>
  <c r="V327" i="5" s="1"/>
  <c r="P307" i="5"/>
  <c r="R308" i="5"/>
  <c r="T308" i="5" s="1"/>
  <c r="V308" i="5" s="1"/>
  <c r="P260" i="5"/>
  <c r="R261" i="5"/>
  <c r="T261" i="5" s="1"/>
  <c r="V261" i="5" s="1"/>
  <c r="I222" i="5"/>
  <c r="K222" i="5" s="1"/>
  <c r="M222" i="5" s="1"/>
  <c r="O222" i="5" s="1"/>
  <c r="G221" i="5"/>
  <c r="P286" i="5"/>
  <c r="R286" i="5" s="1"/>
  <c r="T286" i="5" s="1"/>
  <c r="V286" i="5" s="1"/>
  <c r="R287" i="5"/>
  <c r="T287" i="5" s="1"/>
  <c r="V287" i="5" s="1"/>
  <c r="P282" i="5"/>
  <c r="R282" i="5" s="1"/>
  <c r="T282" i="5" s="1"/>
  <c r="V282" i="5" s="1"/>
  <c r="R283" i="5"/>
  <c r="T283" i="5" s="1"/>
  <c r="V283" i="5" s="1"/>
  <c r="G282" i="5"/>
  <c r="I282" i="5" s="1"/>
  <c r="K282" i="5" s="1"/>
  <c r="M282" i="5" s="1"/>
  <c r="O282" i="5" s="1"/>
  <c r="I283" i="5"/>
  <c r="K283" i="5" s="1"/>
  <c r="M283" i="5" s="1"/>
  <c r="O283" i="5" s="1"/>
  <c r="G286" i="5"/>
  <c r="I286" i="5" s="1"/>
  <c r="K286" i="5" s="1"/>
  <c r="M286" i="5" s="1"/>
  <c r="O286" i="5" s="1"/>
  <c r="I287" i="5"/>
  <c r="K287" i="5" s="1"/>
  <c r="M287" i="5" s="1"/>
  <c r="O287" i="5" s="1"/>
  <c r="P297" i="5"/>
  <c r="R298" i="5"/>
  <c r="T298" i="5" s="1"/>
  <c r="V298" i="5" s="1"/>
  <c r="G297" i="5"/>
  <c r="I298" i="5"/>
  <c r="K298" i="5" s="1"/>
  <c r="M298" i="5" s="1"/>
  <c r="O298" i="5" s="1"/>
  <c r="P316" i="5"/>
  <c r="R317" i="5"/>
  <c r="T317" i="5" s="1"/>
  <c r="V317" i="5" s="1"/>
  <c r="G316" i="5"/>
  <c r="I317" i="5"/>
  <c r="K317" i="5" s="1"/>
  <c r="M317" i="5" s="1"/>
  <c r="O317" i="5" s="1"/>
  <c r="P330" i="5"/>
  <c r="R330" i="5" s="1"/>
  <c r="T330" i="5" s="1"/>
  <c r="V330" i="5" s="1"/>
  <c r="G330" i="5"/>
  <c r="I330" i="5" s="1"/>
  <c r="K330" i="5" s="1"/>
  <c r="M330" i="5" s="1"/>
  <c r="O330" i="5" s="1"/>
  <c r="G332" i="5"/>
  <c r="I332" i="5" s="1"/>
  <c r="K332" i="5" s="1"/>
  <c r="M332" i="5" s="1"/>
  <c r="O332" i="5" s="1"/>
  <c r="P332" i="5"/>
  <c r="R332" i="5" s="1"/>
  <c r="T332" i="5" s="1"/>
  <c r="V332" i="5" s="1"/>
  <c r="A333" i="5"/>
  <c r="A334" i="5"/>
  <c r="P259" i="5" l="1"/>
  <c r="R260" i="5"/>
  <c r="T260" i="5" s="1"/>
  <c r="V260" i="5" s="1"/>
  <c r="G273" i="5"/>
  <c r="I273" i="5" s="1"/>
  <c r="K273" i="5" s="1"/>
  <c r="M273" i="5" s="1"/>
  <c r="O273" i="5" s="1"/>
  <c r="I274" i="5"/>
  <c r="K274" i="5" s="1"/>
  <c r="M274" i="5" s="1"/>
  <c r="O274" i="5" s="1"/>
  <c r="G311" i="5"/>
  <c r="I312" i="5"/>
  <c r="K312" i="5" s="1"/>
  <c r="M312" i="5" s="1"/>
  <c r="O312" i="5" s="1"/>
  <c r="G306" i="5"/>
  <c r="I306" i="5" s="1"/>
  <c r="K306" i="5" s="1"/>
  <c r="M306" i="5" s="1"/>
  <c r="O306" i="5" s="1"/>
  <c r="I307" i="5"/>
  <c r="K307" i="5" s="1"/>
  <c r="M307" i="5" s="1"/>
  <c r="O307" i="5" s="1"/>
  <c r="G259" i="5"/>
  <c r="I260" i="5"/>
  <c r="K260" i="5" s="1"/>
  <c r="M260" i="5" s="1"/>
  <c r="O260" i="5" s="1"/>
  <c r="P311" i="5"/>
  <c r="R312" i="5"/>
  <c r="T312" i="5" s="1"/>
  <c r="V312" i="5" s="1"/>
  <c r="P306" i="5"/>
  <c r="R306" i="5" s="1"/>
  <c r="T306" i="5" s="1"/>
  <c r="V306" i="5" s="1"/>
  <c r="R307" i="5"/>
  <c r="T307" i="5" s="1"/>
  <c r="V307" i="5" s="1"/>
  <c r="P273" i="5"/>
  <c r="R273" i="5" s="1"/>
  <c r="T273" i="5" s="1"/>
  <c r="V273" i="5" s="1"/>
  <c r="R274" i="5"/>
  <c r="T274" i="5" s="1"/>
  <c r="V274" i="5" s="1"/>
  <c r="P302" i="5"/>
  <c r="R303" i="5"/>
  <c r="T303" i="5" s="1"/>
  <c r="V303" i="5" s="1"/>
  <c r="G320" i="5"/>
  <c r="I321" i="5"/>
  <c r="K321" i="5" s="1"/>
  <c r="M321" i="5" s="1"/>
  <c r="O321" i="5" s="1"/>
  <c r="G302" i="5"/>
  <c r="I303" i="5"/>
  <c r="K303" i="5" s="1"/>
  <c r="M303" i="5" s="1"/>
  <c r="O303" i="5" s="1"/>
  <c r="P320" i="5"/>
  <c r="R321" i="5"/>
  <c r="T321" i="5" s="1"/>
  <c r="V321" i="5" s="1"/>
  <c r="I221" i="5"/>
  <c r="K221" i="5" s="1"/>
  <c r="M221" i="5" s="1"/>
  <c r="O221" i="5" s="1"/>
  <c r="G179" i="5"/>
  <c r="I179" i="5" s="1"/>
  <c r="K179" i="5" s="1"/>
  <c r="M179" i="5" s="1"/>
  <c r="O179" i="5" s="1"/>
  <c r="R297" i="5"/>
  <c r="T297" i="5" s="1"/>
  <c r="V297" i="5" s="1"/>
  <c r="P290" i="5"/>
  <c r="R290" i="5" s="1"/>
  <c r="T290" i="5" s="1"/>
  <c r="V290" i="5" s="1"/>
  <c r="I297" i="5"/>
  <c r="K297" i="5" s="1"/>
  <c r="M297" i="5" s="1"/>
  <c r="O297" i="5" s="1"/>
  <c r="G290" i="5"/>
  <c r="I290" i="5" s="1"/>
  <c r="K290" i="5" s="1"/>
  <c r="M290" i="5" s="1"/>
  <c r="O290" i="5" s="1"/>
  <c r="G315" i="5"/>
  <c r="I315" i="5" s="1"/>
  <c r="K315" i="5" s="1"/>
  <c r="M315" i="5" s="1"/>
  <c r="O315" i="5" s="1"/>
  <c r="I316" i="5"/>
  <c r="K316" i="5" s="1"/>
  <c r="M316" i="5" s="1"/>
  <c r="O316" i="5" s="1"/>
  <c r="P315" i="5"/>
  <c r="R315" i="5" s="1"/>
  <c r="T315" i="5" s="1"/>
  <c r="V315" i="5" s="1"/>
  <c r="R316" i="5"/>
  <c r="T316" i="5" s="1"/>
  <c r="V316" i="5" s="1"/>
  <c r="G334" i="5"/>
  <c r="P334" i="5"/>
  <c r="G339" i="5"/>
  <c r="P339" i="5"/>
  <c r="G342" i="5"/>
  <c r="P342" i="5"/>
  <c r="G345" i="5"/>
  <c r="P345" i="5"/>
  <c r="G352" i="5"/>
  <c r="P352" i="5"/>
  <c r="G359" i="5"/>
  <c r="P359" i="5"/>
  <c r="G364" i="5"/>
  <c r="P364" i="5"/>
  <c r="G369" i="5"/>
  <c r="P369" i="5"/>
  <c r="G374" i="5"/>
  <c r="P374" i="5"/>
  <c r="G377" i="5"/>
  <c r="I377" i="5" s="1"/>
  <c r="K377" i="5" s="1"/>
  <c r="M377" i="5" s="1"/>
  <c r="O377" i="5" s="1"/>
  <c r="P377" i="5"/>
  <c r="R377" i="5" s="1"/>
  <c r="T377" i="5" s="1"/>
  <c r="V377" i="5" s="1"/>
  <c r="G380" i="5"/>
  <c r="I380" i="5" s="1"/>
  <c r="K380" i="5" s="1"/>
  <c r="M380" i="5" s="1"/>
  <c r="O380" i="5" s="1"/>
  <c r="P380" i="5"/>
  <c r="R380" i="5" s="1"/>
  <c r="T380" i="5" s="1"/>
  <c r="V380" i="5" s="1"/>
  <c r="A346" i="5"/>
  <c r="A384" i="5"/>
  <c r="A335" i="5"/>
  <c r="A367" i="5"/>
  <c r="A378" i="5"/>
  <c r="A368" i="5"/>
  <c r="A347" i="5"/>
  <c r="A380" i="5"/>
  <c r="A338" i="5"/>
  <c r="A360" i="5"/>
  <c r="A344" i="5"/>
  <c r="A364" i="5"/>
  <c r="A371" i="5"/>
  <c r="A355" i="5"/>
  <c r="A369" i="5"/>
  <c r="A340" i="5"/>
  <c r="A352" i="5"/>
  <c r="A376" i="5"/>
  <c r="A359" i="5"/>
  <c r="A379" i="5"/>
  <c r="A345" i="5"/>
  <c r="A370" i="5"/>
  <c r="A337" i="5"/>
  <c r="A383" i="5"/>
  <c r="A341" i="5"/>
  <c r="A381" i="5"/>
  <c r="A362" i="5"/>
  <c r="A339" i="5"/>
  <c r="A353" i="5"/>
  <c r="A377" i="5"/>
  <c r="A372" i="5"/>
  <c r="A349" i="5"/>
  <c r="A336" i="5"/>
  <c r="A356" i="5"/>
  <c r="A358" i="5"/>
  <c r="A350" i="5"/>
  <c r="A375" i="5"/>
  <c r="A361" i="5"/>
  <c r="A357" i="5"/>
  <c r="A343" i="5"/>
  <c r="A373" i="5"/>
  <c r="A351" i="5"/>
  <c r="A366" i="5"/>
  <c r="A342" i="5"/>
  <c r="A374" i="5"/>
  <c r="A363" i="5"/>
  <c r="A365" i="5"/>
  <c r="A382" i="5"/>
  <c r="P373" i="5" l="1"/>
  <c r="R374" i="5"/>
  <c r="T374" i="5" s="1"/>
  <c r="V374" i="5" s="1"/>
  <c r="P363" i="5"/>
  <c r="R364" i="5"/>
  <c r="T364" i="5" s="1"/>
  <c r="V364" i="5" s="1"/>
  <c r="P351" i="5"/>
  <c r="R352" i="5"/>
  <c r="T352" i="5" s="1"/>
  <c r="V352" i="5" s="1"/>
  <c r="P329" i="5"/>
  <c r="R334" i="5"/>
  <c r="T334" i="5" s="1"/>
  <c r="V334" i="5" s="1"/>
  <c r="G373" i="5"/>
  <c r="I374" i="5"/>
  <c r="K374" i="5" s="1"/>
  <c r="M374" i="5" s="1"/>
  <c r="O374" i="5" s="1"/>
  <c r="G363" i="5"/>
  <c r="I364" i="5"/>
  <c r="K364" i="5" s="1"/>
  <c r="M364" i="5" s="1"/>
  <c r="O364" i="5" s="1"/>
  <c r="G351" i="5"/>
  <c r="I352" i="5"/>
  <c r="K352" i="5" s="1"/>
  <c r="M352" i="5" s="1"/>
  <c r="O352" i="5" s="1"/>
  <c r="G329" i="5"/>
  <c r="I334" i="5"/>
  <c r="K334" i="5" s="1"/>
  <c r="M334" i="5" s="1"/>
  <c r="O334" i="5" s="1"/>
  <c r="P319" i="5"/>
  <c r="R319" i="5" s="1"/>
  <c r="T319" i="5" s="1"/>
  <c r="V319" i="5" s="1"/>
  <c r="R320" i="5"/>
  <c r="T320" i="5" s="1"/>
  <c r="V320" i="5" s="1"/>
  <c r="G319" i="5"/>
  <c r="I319" i="5" s="1"/>
  <c r="K319" i="5" s="1"/>
  <c r="M319" i="5" s="1"/>
  <c r="O319" i="5" s="1"/>
  <c r="I320" i="5"/>
  <c r="K320" i="5" s="1"/>
  <c r="M320" i="5" s="1"/>
  <c r="O320" i="5" s="1"/>
  <c r="P310" i="5"/>
  <c r="R310" i="5" s="1"/>
  <c r="T310" i="5" s="1"/>
  <c r="V310" i="5" s="1"/>
  <c r="R311" i="5"/>
  <c r="T311" i="5" s="1"/>
  <c r="V311" i="5" s="1"/>
  <c r="P368" i="5"/>
  <c r="R369" i="5"/>
  <c r="T369" i="5" s="1"/>
  <c r="V369" i="5" s="1"/>
  <c r="P358" i="5"/>
  <c r="R359" i="5"/>
  <c r="T359" i="5" s="1"/>
  <c r="V359" i="5" s="1"/>
  <c r="G368" i="5"/>
  <c r="I369" i="5"/>
  <c r="K369" i="5" s="1"/>
  <c r="M369" i="5" s="1"/>
  <c r="O369" i="5" s="1"/>
  <c r="G358" i="5"/>
  <c r="I359" i="5"/>
  <c r="K359" i="5" s="1"/>
  <c r="M359" i="5" s="1"/>
  <c r="O359" i="5" s="1"/>
  <c r="I302" i="5"/>
  <c r="K302" i="5" s="1"/>
  <c r="M302" i="5" s="1"/>
  <c r="O302" i="5" s="1"/>
  <c r="R302" i="5"/>
  <c r="T302" i="5" s="1"/>
  <c r="V302" i="5" s="1"/>
  <c r="P301" i="5"/>
  <c r="R301" i="5" s="1"/>
  <c r="T301" i="5" s="1"/>
  <c r="V301" i="5" s="1"/>
  <c r="G258" i="5"/>
  <c r="I259" i="5"/>
  <c r="K259" i="5" s="1"/>
  <c r="M259" i="5" s="1"/>
  <c r="O259" i="5" s="1"/>
  <c r="G310" i="5"/>
  <c r="I310" i="5" s="1"/>
  <c r="K310" i="5" s="1"/>
  <c r="M310" i="5" s="1"/>
  <c r="O310" i="5" s="1"/>
  <c r="I311" i="5"/>
  <c r="K311" i="5" s="1"/>
  <c r="M311" i="5" s="1"/>
  <c r="O311" i="5" s="1"/>
  <c r="P258" i="5"/>
  <c r="R259" i="5"/>
  <c r="T259" i="5" s="1"/>
  <c r="V259" i="5" s="1"/>
  <c r="P341" i="5"/>
  <c r="R341" i="5" s="1"/>
  <c r="T341" i="5" s="1"/>
  <c r="V341" i="5" s="1"/>
  <c r="R342" i="5"/>
  <c r="T342" i="5" s="1"/>
  <c r="V342" i="5" s="1"/>
  <c r="G344" i="5"/>
  <c r="I344" i="5" s="1"/>
  <c r="K344" i="5" s="1"/>
  <c r="M344" i="5" s="1"/>
  <c r="O344" i="5" s="1"/>
  <c r="I345" i="5"/>
  <c r="K345" i="5" s="1"/>
  <c r="M345" i="5" s="1"/>
  <c r="O345" i="5" s="1"/>
  <c r="G338" i="5"/>
  <c r="I338" i="5" s="1"/>
  <c r="K338" i="5" s="1"/>
  <c r="M338" i="5" s="1"/>
  <c r="O338" i="5" s="1"/>
  <c r="I339" i="5"/>
  <c r="K339" i="5" s="1"/>
  <c r="M339" i="5" s="1"/>
  <c r="O339" i="5" s="1"/>
  <c r="P344" i="5"/>
  <c r="R344" i="5" s="1"/>
  <c r="T344" i="5" s="1"/>
  <c r="V344" i="5" s="1"/>
  <c r="R345" i="5"/>
  <c r="T345" i="5" s="1"/>
  <c r="V345" i="5" s="1"/>
  <c r="P338" i="5"/>
  <c r="R338" i="5" s="1"/>
  <c r="T338" i="5" s="1"/>
  <c r="V338" i="5" s="1"/>
  <c r="R339" i="5"/>
  <c r="T339" i="5" s="1"/>
  <c r="V339" i="5" s="1"/>
  <c r="G341" i="5"/>
  <c r="I341" i="5" s="1"/>
  <c r="K341" i="5" s="1"/>
  <c r="M341" i="5" s="1"/>
  <c r="O341" i="5" s="1"/>
  <c r="I342" i="5"/>
  <c r="K342" i="5" s="1"/>
  <c r="M342" i="5" s="1"/>
  <c r="O342" i="5" s="1"/>
  <c r="P379" i="5"/>
  <c r="G379" i="5"/>
  <c r="G384" i="5"/>
  <c r="P384" i="5"/>
  <c r="G387" i="5"/>
  <c r="P387" i="5"/>
  <c r="G395" i="5"/>
  <c r="P395" i="5"/>
  <c r="G398" i="5"/>
  <c r="P398" i="5"/>
  <c r="G405" i="5"/>
  <c r="P405" i="5"/>
  <c r="G410" i="5"/>
  <c r="P410" i="5"/>
  <c r="G415" i="5"/>
  <c r="P415" i="5"/>
  <c r="G421" i="5"/>
  <c r="I421" i="5" s="1"/>
  <c r="K421" i="5" s="1"/>
  <c r="M421" i="5" s="1"/>
  <c r="O421" i="5" s="1"/>
  <c r="P421" i="5"/>
  <c r="R421" i="5" s="1"/>
  <c r="T421" i="5" s="1"/>
  <c r="V421" i="5" s="1"/>
  <c r="A388" i="5"/>
  <c r="A408" i="5"/>
  <c r="A404" i="5"/>
  <c r="A395" i="5"/>
  <c r="A396" i="5"/>
  <c r="A418" i="5"/>
  <c r="A405" i="5"/>
  <c r="A422" i="5"/>
  <c r="A409" i="5"/>
  <c r="A387" i="5"/>
  <c r="A415" i="5"/>
  <c r="A416" i="5"/>
  <c r="A410" i="5"/>
  <c r="A385" i="5"/>
  <c r="A393" i="5"/>
  <c r="A397" i="5"/>
  <c r="A421" i="5"/>
  <c r="A413" i="5"/>
  <c r="A406" i="5"/>
  <c r="A423" i="5"/>
  <c r="A394" i="5"/>
  <c r="A399" i="5"/>
  <c r="A392" i="5"/>
  <c r="A398" i="5"/>
  <c r="A414" i="5"/>
  <c r="A420" i="5"/>
  <c r="A407" i="5"/>
  <c r="A403" i="5"/>
  <c r="A411" i="5"/>
  <c r="A386" i="5"/>
  <c r="A419" i="5"/>
  <c r="P272" i="5" l="1"/>
  <c r="R272" i="5" s="1"/>
  <c r="T272" i="5" s="1"/>
  <c r="V272" i="5" s="1"/>
  <c r="G301" i="5"/>
  <c r="I301" i="5" s="1"/>
  <c r="K301" i="5" s="1"/>
  <c r="M301" i="5" s="1"/>
  <c r="O301" i="5" s="1"/>
  <c r="G409" i="5"/>
  <c r="I410" i="5"/>
  <c r="K410" i="5" s="1"/>
  <c r="M410" i="5" s="1"/>
  <c r="O410" i="5" s="1"/>
  <c r="G397" i="5"/>
  <c r="I397" i="5" s="1"/>
  <c r="K397" i="5" s="1"/>
  <c r="M397" i="5" s="1"/>
  <c r="O397" i="5" s="1"/>
  <c r="I398" i="5"/>
  <c r="K398" i="5" s="1"/>
  <c r="M398" i="5" s="1"/>
  <c r="O398" i="5" s="1"/>
  <c r="G386" i="5"/>
  <c r="I386" i="5" s="1"/>
  <c r="K386" i="5" s="1"/>
  <c r="M386" i="5" s="1"/>
  <c r="O386" i="5" s="1"/>
  <c r="I387" i="5"/>
  <c r="K387" i="5" s="1"/>
  <c r="M387" i="5" s="1"/>
  <c r="O387" i="5" s="1"/>
  <c r="P376" i="5"/>
  <c r="R379" i="5"/>
  <c r="T379" i="5" s="1"/>
  <c r="V379" i="5" s="1"/>
  <c r="P414" i="5"/>
  <c r="R415" i="5"/>
  <c r="T415" i="5" s="1"/>
  <c r="V415" i="5" s="1"/>
  <c r="P404" i="5"/>
  <c r="R405" i="5"/>
  <c r="T405" i="5" s="1"/>
  <c r="V405" i="5" s="1"/>
  <c r="P394" i="5"/>
  <c r="R394" i="5" s="1"/>
  <c r="T394" i="5" s="1"/>
  <c r="V394" i="5" s="1"/>
  <c r="R395" i="5"/>
  <c r="T395" i="5" s="1"/>
  <c r="V395" i="5" s="1"/>
  <c r="G337" i="5"/>
  <c r="G336" i="5" s="1"/>
  <c r="P257" i="5"/>
  <c r="R257" i="5" s="1"/>
  <c r="T257" i="5" s="1"/>
  <c r="V257" i="5" s="1"/>
  <c r="R258" i="5"/>
  <c r="T258" i="5" s="1"/>
  <c r="V258" i="5" s="1"/>
  <c r="G257" i="5"/>
  <c r="I257" i="5" s="1"/>
  <c r="K257" i="5" s="1"/>
  <c r="M257" i="5" s="1"/>
  <c r="O257" i="5" s="1"/>
  <c r="I258" i="5"/>
  <c r="K258" i="5" s="1"/>
  <c r="M258" i="5" s="1"/>
  <c r="O258" i="5" s="1"/>
  <c r="G367" i="5"/>
  <c r="I368" i="5"/>
  <c r="K368" i="5" s="1"/>
  <c r="M368" i="5" s="1"/>
  <c r="O368" i="5" s="1"/>
  <c r="P367" i="5"/>
  <c r="R368" i="5"/>
  <c r="T368" i="5" s="1"/>
  <c r="V368" i="5" s="1"/>
  <c r="G325" i="5"/>
  <c r="I325" i="5" s="1"/>
  <c r="K325" i="5" s="1"/>
  <c r="M325" i="5" s="1"/>
  <c r="O325" i="5" s="1"/>
  <c r="I329" i="5"/>
  <c r="K329" i="5" s="1"/>
  <c r="M329" i="5" s="1"/>
  <c r="O329" i="5" s="1"/>
  <c r="G362" i="5"/>
  <c r="I363" i="5"/>
  <c r="K363" i="5" s="1"/>
  <c r="M363" i="5" s="1"/>
  <c r="O363" i="5" s="1"/>
  <c r="P325" i="5"/>
  <c r="R325" i="5" s="1"/>
  <c r="T325" i="5" s="1"/>
  <c r="V325" i="5" s="1"/>
  <c r="R329" i="5"/>
  <c r="T329" i="5" s="1"/>
  <c r="V329" i="5" s="1"/>
  <c r="P362" i="5"/>
  <c r="R363" i="5"/>
  <c r="T363" i="5" s="1"/>
  <c r="V363" i="5" s="1"/>
  <c r="G414" i="5"/>
  <c r="I415" i="5"/>
  <c r="K415" i="5" s="1"/>
  <c r="M415" i="5" s="1"/>
  <c r="O415" i="5" s="1"/>
  <c r="G404" i="5"/>
  <c r="I405" i="5"/>
  <c r="K405" i="5" s="1"/>
  <c r="M405" i="5" s="1"/>
  <c r="O405" i="5" s="1"/>
  <c r="G394" i="5"/>
  <c r="I394" i="5" s="1"/>
  <c r="K394" i="5" s="1"/>
  <c r="M394" i="5" s="1"/>
  <c r="O394" i="5" s="1"/>
  <c r="I395" i="5"/>
  <c r="K395" i="5" s="1"/>
  <c r="M395" i="5" s="1"/>
  <c r="O395" i="5" s="1"/>
  <c r="P409" i="5"/>
  <c r="R410" i="5"/>
  <c r="T410" i="5" s="1"/>
  <c r="V410" i="5" s="1"/>
  <c r="P397" i="5"/>
  <c r="R397" i="5" s="1"/>
  <c r="T397" i="5" s="1"/>
  <c r="V397" i="5" s="1"/>
  <c r="R398" i="5"/>
  <c r="T398" i="5" s="1"/>
  <c r="V398" i="5" s="1"/>
  <c r="P386" i="5"/>
  <c r="R386" i="5" s="1"/>
  <c r="T386" i="5" s="1"/>
  <c r="V386" i="5" s="1"/>
  <c r="R387" i="5"/>
  <c r="T387" i="5" s="1"/>
  <c r="V387" i="5" s="1"/>
  <c r="G376" i="5"/>
  <c r="I376" i="5" s="1"/>
  <c r="K376" i="5" s="1"/>
  <c r="M376" i="5" s="1"/>
  <c r="O376" i="5" s="1"/>
  <c r="I379" i="5"/>
  <c r="K379" i="5" s="1"/>
  <c r="M379" i="5" s="1"/>
  <c r="O379" i="5" s="1"/>
  <c r="G357" i="5"/>
  <c r="I358" i="5"/>
  <c r="K358" i="5" s="1"/>
  <c r="M358" i="5" s="1"/>
  <c r="O358" i="5" s="1"/>
  <c r="P357" i="5"/>
  <c r="R358" i="5"/>
  <c r="T358" i="5" s="1"/>
  <c r="V358" i="5" s="1"/>
  <c r="G350" i="5"/>
  <c r="I351" i="5"/>
  <c r="K351" i="5" s="1"/>
  <c r="M351" i="5" s="1"/>
  <c r="O351" i="5" s="1"/>
  <c r="G372" i="5"/>
  <c r="I373" i="5"/>
  <c r="K373" i="5" s="1"/>
  <c r="M373" i="5" s="1"/>
  <c r="O373" i="5" s="1"/>
  <c r="P350" i="5"/>
  <c r="R351" i="5"/>
  <c r="T351" i="5" s="1"/>
  <c r="V351" i="5" s="1"/>
  <c r="P372" i="5"/>
  <c r="R373" i="5"/>
  <c r="T373" i="5" s="1"/>
  <c r="V373" i="5" s="1"/>
  <c r="P337" i="5"/>
  <c r="R376" i="5"/>
  <c r="T376" i="5" s="1"/>
  <c r="V376" i="5" s="1"/>
  <c r="G383" i="5"/>
  <c r="I383" i="5" s="1"/>
  <c r="K383" i="5" s="1"/>
  <c r="M383" i="5" s="1"/>
  <c r="O383" i="5" s="1"/>
  <c r="I384" i="5"/>
  <c r="K384" i="5" s="1"/>
  <c r="M384" i="5" s="1"/>
  <c r="O384" i="5" s="1"/>
  <c r="P383" i="5"/>
  <c r="R383" i="5" s="1"/>
  <c r="T383" i="5" s="1"/>
  <c r="V383" i="5" s="1"/>
  <c r="R384" i="5"/>
  <c r="T384" i="5" s="1"/>
  <c r="V384" i="5" s="1"/>
  <c r="G423" i="5"/>
  <c r="I423" i="5" s="1"/>
  <c r="K423" i="5" s="1"/>
  <c r="M423" i="5" s="1"/>
  <c r="O423" i="5" s="1"/>
  <c r="P423" i="5"/>
  <c r="R423" i="5" s="1"/>
  <c r="T423" i="5" s="1"/>
  <c r="V423" i="5" s="1"/>
  <c r="A424" i="5"/>
  <c r="A425" i="5"/>
  <c r="I337" i="5" l="1"/>
  <c r="K337" i="5" s="1"/>
  <c r="M337" i="5" s="1"/>
  <c r="O337" i="5" s="1"/>
  <c r="G272" i="5"/>
  <c r="I272" i="5" s="1"/>
  <c r="K272" i="5" s="1"/>
  <c r="M272" i="5" s="1"/>
  <c r="O272" i="5" s="1"/>
  <c r="P393" i="5"/>
  <c r="R393" i="5" s="1"/>
  <c r="T393" i="5" s="1"/>
  <c r="V393" i="5" s="1"/>
  <c r="G413" i="5"/>
  <c r="I414" i="5"/>
  <c r="K414" i="5" s="1"/>
  <c r="M414" i="5" s="1"/>
  <c r="O414" i="5" s="1"/>
  <c r="G366" i="5"/>
  <c r="I366" i="5" s="1"/>
  <c r="K366" i="5" s="1"/>
  <c r="M366" i="5" s="1"/>
  <c r="O366" i="5" s="1"/>
  <c r="I367" i="5"/>
  <c r="K367" i="5" s="1"/>
  <c r="M367" i="5" s="1"/>
  <c r="O367" i="5" s="1"/>
  <c r="G382" i="5"/>
  <c r="I382" i="5" s="1"/>
  <c r="K382" i="5" s="1"/>
  <c r="M382" i="5" s="1"/>
  <c r="O382" i="5" s="1"/>
  <c r="P349" i="5"/>
  <c r="R350" i="5"/>
  <c r="T350" i="5" s="1"/>
  <c r="V350" i="5" s="1"/>
  <c r="G349" i="5"/>
  <c r="I350" i="5"/>
  <c r="K350" i="5" s="1"/>
  <c r="M350" i="5" s="1"/>
  <c r="O350" i="5" s="1"/>
  <c r="G356" i="5"/>
  <c r="I357" i="5"/>
  <c r="K357" i="5" s="1"/>
  <c r="M357" i="5" s="1"/>
  <c r="O357" i="5" s="1"/>
  <c r="P403" i="5"/>
  <c r="R403" i="5" s="1"/>
  <c r="T403" i="5" s="1"/>
  <c r="V403" i="5" s="1"/>
  <c r="R404" i="5"/>
  <c r="T404" i="5" s="1"/>
  <c r="V404" i="5" s="1"/>
  <c r="G393" i="5"/>
  <c r="P408" i="5"/>
  <c r="R409" i="5"/>
  <c r="T409" i="5" s="1"/>
  <c r="V409" i="5" s="1"/>
  <c r="G403" i="5"/>
  <c r="I403" i="5" s="1"/>
  <c r="K403" i="5" s="1"/>
  <c r="M403" i="5" s="1"/>
  <c r="O403" i="5" s="1"/>
  <c r="I404" i="5"/>
  <c r="K404" i="5" s="1"/>
  <c r="M404" i="5" s="1"/>
  <c r="O404" i="5" s="1"/>
  <c r="P361" i="5"/>
  <c r="R361" i="5" s="1"/>
  <c r="T361" i="5" s="1"/>
  <c r="V361" i="5" s="1"/>
  <c r="R362" i="5"/>
  <c r="T362" i="5" s="1"/>
  <c r="V362" i="5" s="1"/>
  <c r="G361" i="5"/>
  <c r="I361" i="5" s="1"/>
  <c r="K361" i="5" s="1"/>
  <c r="M361" i="5" s="1"/>
  <c r="O361" i="5" s="1"/>
  <c r="I362" i="5"/>
  <c r="K362" i="5" s="1"/>
  <c r="M362" i="5" s="1"/>
  <c r="O362" i="5" s="1"/>
  <c r="P366" i="5"/>
  <c r="R366" i="5" s="1"/>
  <c r="T366" i="5" s="1"/>
  <c r="V366" i="5" s="1"/>
  <c r="R367" i="5"/>
  <c r="T367" i="5" s="1"/>
  <c r="V367" i="5" s="1"/>
  <c r="P382" i="5"/>
  <c r="R382" i="5" s="1"/>
  <c r="T382" i="5" s="1"/>
  <c r="V382" i="5" s="1"/>
  <c r="P371" i="5"/>
  <c r="R371" i="5" s="1"/>
  <c r="T371" i="5" s="1"/>
  <c r="V371" i="5" s="1"/>
  <c r="R372" i="5"/>
  <c r="T372" i="5" s="1"/>
  <c r="V372" i="5" s="1"/>
  <c r="G371" i="5"/>
  <c r="I371" i="5" s="1"/>
  <c r="K371" i="5" s="1"/>
  <c r="M371" i="5" s="1"/>
  <c r="O371" i="5" s="1"/>
  <c r="I372" i="5"/>
  <c r="K372" i="5" s="1"/>
  <c r="M372" i="5" s="1"/>
  <c r="O372" i="5" s="1"/>
  <c r="P356" i="5"/>
  <c r="R357" i="5"/>
  <c r="T357" i="5" s="1"/>
  <c r="V357" i="5" s="1"/>
  <c r="P413" i="5"/>
  <c r="R414" i="5"/>
  <c r="T414" i="5" s="1"/>
  <c r="V414" i="5" s="1"/>
  <c r="G408" i="5"/>
  <c r="I409" i="5"/>
  <c r="K409" i="5" s="1"/>
  <c r="M409" i="5" s="1"/>
  <c r="O409" i="5" s="1"/>
  <c r="P336" i="5"/>
  <c r="R337" i="5"/>
  <c r="T337" i="5" s="1"/>
  <c r="V337" i="5" s="1"/>
  <c r="G324" i="5"/>
  <c r="I336" i="5"/>
  <c r="K336" i="5" s="1"/>
  <c r="M336" i="5" s="1"/>
  <c r="O336" i="5" s="1"/>
  <c r="G425" i="5"/>
  <c r="P425" i="5"/>
  <c r="A433" i="5"/>
  <c r="A427" i="5"/>
  <c r="A431" i="5"/>
  <c r="A429" i="5"/>
  <c r="A426" i="5"/>
  <c r="A430" i="5"/>
  <c r="A432" i="5"/>
  <c r="P392" i="5" l="1"/>
  <c r="R392" i="5" s="1"/>
  <c r="T392" i="5" s="1"/>
  <c r="V392" i="5" s="1"/>
  <c r="G420" i="5"/>
  <c r="I425" i="5"/>
  <c r="K425" i="5" s="1"/>
  <c r="M425" i="5" s="1"/>
  <c r="O425" i="5" s="1"/>
  <c r="G407" i="5"/>
  <c r="I407" i="5" s="1"/>
  <c r="K407" i="5" s="1"/>
  <c r="M407" i="5" s="1"/>
  <c r="O407" i="5" s="1"/>
  <c r="I408" i="5"/>
  <c r="K408" i="5" s="1"/>
  <c r="M408" i="5" s="1"/>
  <c r="O408" i="5" s="1"/>
  <c r="R356" i="5"/>
  <c r="T356" i="5" s="1"/>
  <c r="V356" i="5" s="1"/>
  <c r="P355" i="5"/>
  <c r="R355" i="5" s="1"/>
  <c r="T355" i="5" s="1"/>
  <c r="V355" i="5" s="1"/>
  <c r="G392" i="5"/>
  <c r="I393" i="5"/>
  <c r="K393" i="5" s="1"/>
  <c r="M393" i="5" s="1"/>
  <c r="O393" i="5" s="1"/>
  <c r="I356" i="5"/>
  <c r="K356" i="5" s="1"/>
  <c r="M356" i="5" s="1"/>
  <c r="O356" i="5" s="1"/>
  <c r="G355" i="5"/>
  <c r="I355" i="5" s="1"/>
  <c r="K355" i="5" s="1"/>
  <c r="M355" i="5" s="1"/>
  <c r="O355" i="5" s="1"/>
  <c r="P348" i="5"/>
  <c r="R348" i="5" s="1"/>
  <c r="T348" i="5" s="1"/>
  <c r="V348" i="5" s="1"/>
  <c r="R349" i="5"/>
  <c r="T349" i="5" s="1"/>
  <c r="V349" i="5" s="1"/>
  <c r="P420" i="5"/>
  <c r="R425" i="5"/>
  <c r="T425" i="5" s="1"/>
  <c r="V425" i="5" s="1"/>
  <c r="P407" i="5"/>
  <c r="R407" i="5" s="1"/>
  <c r="T407" i="5" s="1"/>
  <c r="V407" i="5" s="1"/>
  <c r="R408" i="5"/>
  <c r="T408" i="5" s="1"/>
  <c r="V408" i="5" s="1"/>
  <c r="P381" i="5"/>
  <c r="G412" i="5"/>
  <c r="I412" i="5" s="1"/>
  <c r="K412" i="5" s="1"/>
  <c r="M412" i="5" s="1"/>
  <c r="O412" i="5" s="1"/>
  <c r="I413" i="5"/>
  <c r="K413" i="5" s="1"/>
  <c r="M413" i="5" s="1"/>
  <c r="O413" i="5" s="1"/>
  <c r="P412" i="5"/>
  <c r="R412" i="5" s="1"/>
  <c r="T412" i="5" s="1"/>
  <c r="V412" i="5" s="1"/>
  <c r="R413" i="5"/>
  <c r="T413" i="5" s="1"/>
  <c r="V413" i="5" s="1"/>
  <c r="G348" i="5"/>
  <c r="I348" i="5" s="1"/>
  <c r="K348" i="5" s="1"/>
  <c r="M348" i="5" s="1"/>
  <c r="O348" i="5" s="1"/>
  <c r="I349" i="5"/>
  <c r="K349" i="5" s="1"/>
  <c r="M349" i="5" s="1"/>
  <c r="O349" i="5" s="1"/>
  <c r="I324" i="5"/>
  <c r="K324" i="5" s="1"/>
  <c r="M324" i="5" s="1"/>
  <c r="O324" i="5" s="1"/>
  <c r="G271" i="5"/>
  <c r="I271" i="5" s="1"/>
  <c r="K271" i="5" s="1"/>
  <c r="M271" i="5" s="1"/>
  <c r="O271" i="5" s="1"/>
  <c r="P324" i="5"/>
  <c r="R336" i="5"/>
  <c r="T336" i="5" s="1"/>
  <c r="V336" i="5" s="1"/>
  <c r="G431" i="5"/>
  <c r="I431" i="5" s="1"/>
  <c r="K431" i="5" s="1"/>
  <c r="M431" i="5" s="1"/>
  <c r="O431" i="5" s="1"/>
  <c r="P431" i="5"/>
  <c r="R431" i="5" s="1"/>
  <c r="T431" i="5" s="1"/>
  <c r="V431" i="5" s="1"/>
  <c r="G433" i="5"/>
  <c r="I433" i="5" s="1"/>
  <c r="K433" i="5" s="1"/>
  <c r="M433" i="5" s="1"/>
  <c r="O433" i="5" s="1"/>
  <c r="P433" i="5"/>
  <c r="R433" i="5" s="1"/>
  <c r="T433" i="5" s="1"/>
  <c r="V433" i="5" s="1"/>
  <c r="A436" i="5"/>
  <c r="A434" i="5"/>
  <c r="A435" i="5"/>
  <c r="P354" i="5" l="1"/>
  <c r="R354" i="5" s="1"/>
  <c r="T354" i="5" s="1"/>
  <c r="V354" i="5" s="1"/>
  <c r="R381" i="5"/>
  <c r="T381" i="5" s="1"/>
  <c r="V381" i="5" s="1"/>
  <c r="P419" i="5"/>
  <c r="R420" i="5"/>
  <c r="T420" i="5" s="1"/>
  <c r="V420" i="5" s="1"/>
  <c r="G419" i="5"/>
  <c r="I420" i="5"/>
  <c r="K420" i="5" s="1"/>
  <c r="M420" i="5" s="1"/>
  <c r="O420" i="5" s="1"/>
  <c r="I392" i="5"/>
  <c r="K392" i="5" s="1"/>
  <c r="M392" i="5" s="1"/>
  <c r="O392" i="5" s="1"/>
  <c r="G381" i="5"/>
  <c r="R324" i="5"/>
  <c r="T324" i="5" s="1"/>
  <c r="V324" i="5" s="1"/>
  <c r="P271" i="5"/>
  <c r="R271" i="5" s="1"/>
  <c r="T271" i="5" s="1"/>
  <c r="V271" i="5" s="1"/>
  <c r="G436" i="5"/>
  <c r="I436" i="5" s="1"/>
  <c r="K436" i="5" s="1"/>
  <c r="M436" i="5" s="1"/>
  <c r="O436" i="5" s="1"/>
  <c r="P436" i="5"/>
  <c r="R436" i="5" s="1"/>
  <c r="T436" i="5" s="1"/>
  <c r="V436" i="5" s="1"/>
  <c r="A438" i="5"/>
  <c r="A437" i="5"/>
  <c r="G354" i="5" l="1"/>
  <c r="I381" i="5"/>
  <c r="K381" i="5" s="1"/>
  <c r="M381" i="5" s="1"/>
  <c r="O381" i="5" s="1"/>
  <c r="G418" i="5"/>
  <c r="I419" i="5"/>
  <c r="K419" i="5" s="1"/>
  <c r="M419" i="5" s="1"/>
  <c r="O419" i="5" s="1"/>
  <c r="P418" i="5"/>
  <c r="R419" i="5"/>
  <c r="T419" i="5" s="1"/>
  <c r="V419" i="5" s="1"/>
  <c r="P435" i="5"/>
  <c r="G435" i="5"/>
  <c r="G438" i="5"/>
  <c r="P438" i="5"/>
  <c r="G448" i="5"/>
  <c r="P448" i="5"/>
  <c r="A443" i="5"/>
  <c r="A445" i="5"/>
  <c r="A446" i="5"/>
  <c r="A439" i="5"/>
  <c r="A447" i="5"/>
  <c r="A441" i="5"/>
  <c r="A448" i="5"/>
  <c r="A444" i="5"/>
  <c r="A451" i="5"/>
  <c r="A440" i="5"/>
  <c r="A450" i="5"/>
  <c r="G437" i="5" l="1"/>
  <c r="I437" i="5" s="1"/>
  <c r="K437" i="5" s="1"/>
  <c r="M437" i="5" s="1"/>
  <c r="O437" i="5" s="1"/>
  <c r="I438" i="5"/>
  <c r="K438" i="5" s="1"/>
  <c r="M438" i="5" s="1"/>
  <c r="O438" i="5" s="1"/>
  <c r="P417" i="5"/>
  <c r="R418" i="5"/>
  <c r="T418" i="5" s="1"/>
  <c r="V418" i="5" s="1"/>
  <c r="I354" i="5"/>
  <c r="K354" i="5" s="1"/>
  <c r="M354" i="5" s="1"/>
  <c r="O354" i="5" s="1"/>
  <c r="O1221" i="6"/>
  <c r="Q1221" i="6" s="1"/>
  <c r="S1221" i="6" s="1"/>
  <c r="U1221" i="6" s="1"/>
  <c r="R448" i="5"/>
  <c r="T448" i="5" s="1"/>
  <c r="V448" i="5" s="1"/>
  <c r="G430" i="5"/>
  <c r="I430" i="5" s="1"/>
  <c r="K430" i="5" s="1"/>
  <c r="M430" i="5" s="1"/>
  <c r="O430" i="5" s="1"/>
  <c r="I435" i="5"/>
  <c r="K435" i="5" s="1"/>
  <c r="M435" i="5" s="1"/>
  <c r="O435" i="5" s="1"/>
  <c r="F1221" i="6"/>
  <c r="H1221" i="6" s="1"/>
  <c r="J1221" i="6" s="1"/>
  <c r="L1221" i="6" s="1"/>
  <c r="N1221" i="6" s="1"/>
  <c r="I448" i="5"/>
  <c r="K448" i="5" s="1"/>
  <c r="M448" i="5" s="1"/>
  <c r="O448" i="5" s="1"/>
  <c r="P430" i="5"/>
  <c r="R430" i="5" s="1"/>
  <c r="T430" i="5" s="1"/>
  <c r="V430" i="5" s="1"/>
  <c r="R435" i="5"/>
  <c r="T435" i="5" s="1"/>
  <c r="V435" i="5" s="1"/>
  <c r="G417" i="5"/>
  <c r="I417" i="5" s="1"/>
  <c r="K417" i="5" s="1"/>
  <c r="M417" i="5" s="1"/>
  <c r="O417" i="5" s="1"/>
  <c r="I418" i="5"/>
  <c r="K418" i="5" s="1"/>
  <c r="M418" i="5" s="1"/>
  <c r="O418" i="5" s="1"/>
  <c r="P437" i="5"/>
  <c r="R437" i="5" s="1"/>
  <c r="T437" i="5" s="1"/>
  <c r="V437" i="5" s="1"/>
  <c r="R438" i="5"/>
  <c r="T438" i="5" s="1"/>
  <c r="V438" i="5" s="1"/>
  <c r="P447" i="5"/>
  <c r="G447" i="5"/>
  <c r="A452" i="5"/>
  <c r="A455" i="5"/>
  <c r="A453" i="5"/>
  <c r="A454" i="5"/>
  <c r="G429" i="5" l="1"/>
  <c r="P446" i="5"/>
  <c r="R447" i="5"/>
  <c r="T447" i="5" s="1"/>
  <c r="V447" i="5" s="1"/>
  <c r="P429" i="5"/>
  <c r="R417" i="5"/>
  <c r="T417" i="5" s="1"/>
  <c r="V417" i="5" s="1"/>
  <c r="P347" i="5"/>
  <c r="R347" i="5" s="1"/>
  <c r="T347" i="5" s="1"/>
  <c r="V347" i="5" s="1"/>
  <c r="G446" i="5"/>
  <c r="I447" i="5"/>
  <c r="K447" i="5" s="1"/>
  <c r="M447" i="5" s="1"/>
  <c r="O447" i="5" s="1"/>
  <c r="G347" i="5"/>
  <c r="I347" i="5" s="1"/>
  <c r="K347" i="5" s="1"/>
  <c r="M347" i="5" s="1"/>
  <c r="O347" i="5" s="1"/>
  <c r="G455" i="5"/>
  <c r="I455" i="5" s="1"/>
  <c r="K455" i="5" s="1"/>
  <c r="M455" i="5" s="1"/>
  <c r="O455" i="5" s="1"/>
  <c r="P455" i="5"/>
  <c r="R455" i="5" s="1"/>
  <c r="T455" i="5" s="1"/>
  <c r="V455" i="5" s="1"/>
  <c r="A456" i="5"/>
  <c r="G428" i="5" l="1"/>
  <c r="I429" i="5"/>
  <c r="K429" i="5" s="1"/>
  <c r="M429" i="5" s="1"/>
  <c r="O429" i="5" s="1"/>
  <c r="P428" i="5"/>
  <c r="R429" i="5"/>
  <c r="T429" i="5" s="1"/>
  <c r="V429" i="5" s="1"/>
  <c r="G445" i="5"/>
  <c r="I446" i="5"/>
  <c r="K446" i="5" s="1"/>
  <c r="M446" i="5" s="1"/>
  <c r="O446" i="5" s="1"/>
  <c r="P445" i="5"/>
  <c r="R446" i="5"/>
  <c r="T446" i="5" s="1"/>
  <c r="V446" i="5" s="1"/>
  <c r="P454" i="5"/>
  <c r="R454" i="5" s="1"/>
  <c r="T454" i="5" s="1"/>
  <c r="V454" i="5" s="1"/>
  <c r="G454" i="5"/>
  <c r="I454" i="5" s="1"/>
  <c r="K454" i="5" s="1"/>
  <c r="M454" i="5" s="1"/>
  <c r="O454" i="5" s="1"/>
  <c r="G456" i="5"/>
  <c r="I456" i="5" s="1"/>
  <c r="K456" i="5" s="1"/>
  <c r="M456" i="5" s="1"/>
  <c r="O456" i="5" s="1"/>
  <c r="P456" i="5"/>
  <c r="R456" i="5" s="1"/>
  <c r="T456" i="5" s="1"/>
  <c r="V456" i="5" s="1"/>
  <c r="A458" i="5"/>
  <c r="A457" i="5"/>
  <c r="I428" i="5" l="1"/>
  <c r="K428" i="5" s="1"/>
  <c r="M428" i="5" s="1"/>
  <c r="O428" i="5" s="1"/>
  <c r="G427" i="5"/>
  <c r="G444" i="5"/>
  <c r="I445" i="5"/>
  <c r="K445" i="5" s="1"/>
  <c r="M445" i="5" s="1"/>
  <c r="O445" i="5" s="1"/>
  <c r="P444" i="5"/>
  <c r="R445" i="5"/>
  <c r="T445" i="5" s="1"/>
  <c r="V445" i="5" s="1"/>
  <c r="R428" i="5"/>
  <c r="T428" i="5" s="1"/>
  <c r="V428" i="5" s="1"/>
  <c r="P427" i="5"/>
  <c r="G458" i="5"/>
  <c r="P458" i="5"/>
  <c r="G464" i="5"/>
  <c r="P464" i="5"/>
  <c r="G472" i="5"/>
  <c r="P472" i="5"/>
  <c r="G480" i="5"/>
  <c r="P480" i="5"/>
  <c r="G486" i="5"/>
  <c r="P486" i="5"/>
  <c r="A477" i="5"/>
  <c r="A494" i="5"/>
  <c r="A464" i="5"/>
  <c r="A484" i="5"/>
  <c r="A489" i="5"/>
  <c r="A459" i="5"/>
  <c r="A487" i="5"/>
  <c r="A469" i="5"/>
  <c r="A468" i="5"/>
  <c r="A473" i="5"/>
  <c r="A475" i="5"/>
  <c r="A461" i="5"/>
  <c r="A485" i="5"/>
  <c r="A466" i="5"/>
  <c r="A463" i="5"/>
  <c r="A491" i="5"/>
  <c r="A462" i="5"/>
  <c r="A482" i="5"/>
  <c r="A474" i="5"/>
  <c r="A470" i="5"/>
  <c r="A486" i="5"/>
  <c r="A479" i="5"/>
  <c r="A465" i="5"/>
  <c r="A481" i="5"/>
  <c r="A493" i="5"/>
  <c r="A471" i="5"/>
  <c r="A472" i="5"/>
  <c r="A478" i="5"/>
  <c r="A480" i="5"/>
  <c r="A490" i="5"/>
  <c r="P479" i="5" l="1"/>
  <c r="R480" i="5"/>
  <c r="T480" i="5" s="1"/>
  <c r="V480" i="5" s="1"/>
  <c r="P19" i="5"/>
  <c r="R19" i="5" s="1"/>
  <c r="T19" i="5" s="1"/>
  <c r="V19" i="5" s="1"/>
  <c r="R427" i="5"/>
  <c r="T427" i="5" s="1"/>
  <c r="V427" i="5" s="1"/>
  <c r="G471" i="5"/>
  <c r="I472" i="5"/>
  <c r="K472" i="5" s="1"/>
  <c r="M472" i="5" s="1"/>
  <c r="O472" i="5" s="1"/>
  <c r="G453" i="5"/>
  <c r="I458" i="5"/>
  <c r="K458" i="5" s="1"/>
  <c r="M458" i="5" s="1"/>
  <c r="O458" i="5" s="1"/>
  <c r="P443" i="5"/>
  <c r="R444" i="5"/>
  <c r="T444" i="5" s="1"/>
  <c r="V444" i="5" s="1"/>
  <c r="G479" i="5"/>
  <c r="I480" i="5"/>
  <c r="K480" i="5" s="1"/>
  <c r="M480" i="5" s="1"/>
  <c r="O480" i="5" s="1"/>
  <c r="G443" i="5"/>
  <c r="I444" i="5"/>
  <c r="K444" i="5" s="1"/>
  <c r="M444" i="5" s="1"/>
  <c r="O444" i="5" s="1"/>
  <c r="P471" i="5"/>
  <c r="R472" i="5"/>
  <c r="T472" i="5" s="1"/>
  <c r="V472" i="5" s="1"/>
  <c r="P453" i="5"/>
  <c r="R458" i="5"/>
  <c r="T458" i="5" s="1"/>
  <c r="V458" i="5" s="1"/>
  <c r="G19" i="5"/>
  <c r="I19" i="5" s="1"/>
  <c r="K19" i="5" s="1"/>
  <c r="M19" i="5" s="1"/>
  <c r="O19" i="5" s="1"/>
  <c r="I427" i="5"/>
  <c r="K427" i="5" s="1"/>
  <c r="M427" i="5" s="1"/>
  <c r="O427" i="5" s="1"/>
  <c r="G463" i="5"/>
  <c r="I464" i="5"/>
  <c r="K464" i="5" s="1"/>
  <c r="M464" i="5" s="1"/>
  <c r="O464" i="5" s="1"/>
  <c r="P463" i="5"/>
  <c r="R464" i="5"/>
  <c r="T464" i="5" s="1"/>
  <c r="V464" i="5" s="1"/>
  <c r="G485" i="5"/>
  <c r="I486" i="5"/>
  <c r="K486" i="5" s="1"/>
  <c r="M486" i="5" s="1"/>
  <c r="O486" i="5" s="1"/>
  <c r="P485" i="5"/>
  <c r="R486" i="5"/>
  <c r="T486" i="5" s="1"/>
  <c r="V486" i="5" s="1"/>
  <c r="G494" i="5"/>
  <c r="I494" i="5" s="1"/>
  <c r="K494" i="5" s="1"/>
  <c r="M494" i="5" s="1"/>
  <c r="O494" i="5" s="1"/>
  <c r="P494" i="5"/>
  <c r="R494" i="5" s="1"/>
  <c r="T494" i="5" s="1"/>
  <c r="V494" i="5" s="1"/>
  <c r="A495" i="5"/>
  <c r="A496" i="5"/>
  <c r="P452" i="5" l="1"/>
  <c r="R453" i="5"/>
  <c r="T453" i="5" s="1"/>
  <c r="V453" i="5" s="1"/>
  <c r="P442" i="5"/>
  <c r="R443" i="5"/>
  <c r="T443" i="5" s="1"/>
  <c r="V443" i="5" s="1"/>
  <c r="P478" i="5"/>
  <c r="R479" i="5"/>
  <c r="T479" i="5" s="1"/>
  <c r="V479" i="5" s="1"/>
  <c r="G442" i="5"/>
  <c r="I443" i="5"/>
  <c r="K443" i="5" s="1"/>
  <c r="M443" i="5" s="1"/>
  <c r="O443" i="5" s="1"/>
  <c r="G470" i="5"/>
  <c r="I471" i="5"/>
  <c r="K471" i="5" s="1"/>
  <c r="M471" i="5" s="1"/>
  <c r="O471" i="5" s="1"/>
  <c r="P470" i="5"/>
  <c r="R471" i="5"/>
  <c r="T471" i="5" s="1"/>
  <c r="V471" i="5" s="1"/>
  <c r="G478" i="5"/>
  <c r="I479" i="5"/>
  <c r="K479" i="5" s="1"/>
  <c r="M479" i="5" s="1"/>
  <c r="O479" i="5" s="1"/>
  <c r="G452" i="5"/>
  <c r="I453" i="5"/>
  <c r="K453" i="5" s="1"/>
  <c r="M453" i="5" s="1"/>
  <c r="O453" i="5" s="1"/>
  <c r="G462" i="5"/>
  <c r="I463" i="5"/>
  <c r="K463" i="5" s="1"/>
  <c r="M463" i="5" s="1"/>
  <c r="O463" i="5" s="1"/>
  <c r="P462" i="5"/>
  <c r="R463" i="5"/>
  <c r="T463" i="5" s="1"/>
  <c r="V463" i="5" s="1"/>
  <c r="G484" i="5"/>
  <c r="I485" i="5"/>
  <c r="K485" i="5" s="1"/>
  <c r="M485" i="5" s="1"/>
  <c r="O485" i="5" s="1"/>
  <c r="P484" i="5"/>
  <c r="R485" i="5"/>
  <c r="T485" i="5" s="1"/>
  <c r="V485" i="5" s="1"/>
  <c r="P493" i="5"/>
  <c r="R493" i="5" s="1"/>
  <c r="T493" i="5" s="1"/>
  <c r="V493" i="5" s="1"/>
  <c r="G493" i="5"/>
  <c r="I493" i="5" s="1"/>
  <c r="K493" i="5" s="1"/>
  <c r="M493" i="5" s="1"/>
  <c r="O493" i="5" s="1"/>
  <c r="G496" i="5"/>
  <c r="I496" i="5" s="1"/>
  <c r="K496" i="5" s="1"/>
  <c r="M496" i="5" s="1"/>
  <c r="O496" i="5" s="1"/>
  <c r="P496" i="5"/>
  <c r="R496" i="5" s="1"/>
  <c r="T496" i="5" s="1"/>
  <c r="V496" i="5" s="1"/>
  <c r="A498" i="5"/>
  <c r="A497" i="5"/>
  <c r="G477" i="5" l="1"/>
  <c r="I478" i="5"/>
  <c r="K478" i="5" s="1"/>
  <c r="M478" i="5" s="1"/>
  <c r="O478" i="5" s="1"/>
  <c r="P477" i="5"/>
  <c r="R478" i="5"/>
  <c r="T478" i="5" s="1"/>
  <c r="V478" i="5" s="1"/>
  <c r="G469" i="5"/>
  <c r="I470" i="5"/>
  <c r="K470" i="5" s="1"/>
  <c r="M470" i="5" s="1"/>
  <c r="O470" i="5" s="1"/>
  <c r="R452" i="5"/>
  <c r="T452" i="5" s="1"/>
  <c r="V452" i="5" s="1"/>
  <c r="P451" i="5"/>
  <c r="I452" i="5"/>
  <c r="K452" i="5" s="1"/>
  <c r="M452" i="5" s="1"/>
  <c r="O452" i="5" s="1"/>
  <c r="G451" i="5"/>
  <c r="P469" i="5"/>
  <c r="R470" i="5"/>
  <c r="T470" i="5" s="1"/>
  <c r="V470" i="5" s="1"/>
  <c r="D22" i="1"/>
  <c r="F22" i="1" s="1"/>
  <c r="H22" i="1" s="1"/>
  <c r="J22" i="1" s="1"/>
  <c r="L22" i="1" s="1"/>
  <c r="I442" i="5"/>
  <c r="K442" i="5" s="1"/>
  <c r="M442" i="5" s="1"/>
  <c r="O442" i="5" s="1"/>
  <c r="M22" i="1"/>
  <c r="O22" i="1" s="1"/>
  <c r="Q22" i="1" s="1"/>
  <c r="S22" i="1" s="1"/>
  <c r="R442" i="5"/>
  <c r="T442" i="5" s="1"/>
  <c r="V442" i="5" s="1"/>
  <c r="G461" i="5"/>
  <c r="I462" i="5"/>
  <c r="K462" i="5" s="1"/>
  <c r="M462" i="5" s="1"/>
  <c r="O462" i="5" s="1"/>
  <c r="P461" i="5"/>
  <c r="R462" i="5"/>
  <c r="T462" i="5" s="1"/>
  <c r="V462" i="5" s="1"/>
  <c r="P483" i="5"/>
  <c r="R483" i="5" s="1"/>
  <c r="T483" i="5" s="1"/>
  <c r="V483" i="5" s="1"/>
  <c r="R484" i="5"/>
  <c r="T484" i="5" s="1"/>
  <c r="V484" i="5" s="1"/>
  <c r="G483" i="5"/>
  <c r="I483" i="5" s="1"/>
  <c r="K483" i="5" s="1"/>
  <c r="M483" i="5" s="1"/>
  <c r="O483" i="5" s="1"/>
  <c r="I484" i="5"/>
  <c r="K484" i="5" s="1"/>
  <c r="M484" i="5" s="1"/>
  <c r="O484" i="5" s="1"/>
  <c r="G495" i="5"/>
  <c r="I495" i="5" s="1"/>
  <c r="K495" i="5" s="1"/>
  <c r="M495" i="5" s="1"/>
  <c r="O495" i="5" s="1"/>
  <c r="P495" i="5"/>
  <c r="R495" i="5" s="1"/>
  <c r="T495" i="5" s="1"/>
  <c r="V495" i="5" s="1"/>
  <c r="G498" i="5"/>
  <c r="P498" i="5"/>
  <c r="A499" i="5"/>
  <c r="A500" i="5"/>
  <c r="G476" i="5" l="1"/>
  <c r="I477" i="5"/>
  <c r="K477" i="5" s="1"/>
  <c r="M477" i="5" s="1"/>
  <c r="O477" i="5" s="1"/>
  <c r="P497" i="5"/>
  <c r="R497" i="5" s="1"/>
  <c r="T497" i="5" s="1"/>
  <c r="V497" i="5" s="1"/>
  <c r="R498" i="5"/>
  <c r="T498" i="5" s="1"/>
  <c r="V498" i="5" s="1"/>
  <c r="P450" i="5"/>
  <c r="R451" i="5"/>
  <c r="T451" i="5" s="1"/>
  <c r="V451" i="5" s="1"/>
  <c r="G468" i="5"/>
  <c r="I469" i="5"/>
  <c r="K469" i="5" s="1"/>
  <c r="M469" i="5" s="1"/>
  <c r="O469" i="5" s="1"/>
  <c r="G497" i="5"/>
  <c r="I497" i="5" s="1"/>
  <c r="K497" i="5" s="1"/>
  <c r="M497" i="5" s="1"/>
  <c r="O497" i="5" s="1"/>
  <c r="I498" i="5"/>
  <c r="K498" i="5" s="1"/>
  <c r="M498" i="5" s="1"/>
  <c r="O498" i="5" s="1"/>
  <c r="P468" i="5"/>
  <c r="R469" i="5"/>
  <c r="T469" i="5" s="1"/>
  <c r="V469" i="5" s="1"/>
  <c r="P476" i="5"/>
  <c r="R477" i="5"/>
  <c r="T477" i="5" s="1"/>
  <c r="V477" i="5" s="1"/>
  <c r="G450" i="5"/>
  <c r="I451" i="5"/>
  <c r="K451" i="5" s="1"/>
  <c r="M451" i="5" s="1"/>
  <c r="O451" i="5" s="1"/>
  <c r="G460" i="5"/>
  <c r="I461" i="5"/>
  <c r="K461" i="5" s="1"/>
  <c r="M461" i="5" s="1"/>
  <c r="O461" i="5" s="1"/>
  <c r="P460" i="5"/>
  <c r="R461" i="5"/>
  <c r="T461" i="5" s="1"/>
  <c r="V461" i="5" s="1"/>
  <c r="G500" i="5"/>
  <c r="P500" i="5"/>
  <c r="G503" i="5"/>
  <c r="P503" i="5"/>
  <c r="G507" i="5"/>
  <c r="P507" i="5"/>
  <c r="G510" i="5"/>
  <c r="P510" i="5"/>
  <c r="G514" i="5"/>
  <c r="P514" i="5"/>
  <c r="G520" i="5"/>
  <c r="P520" i="5"/>
  <c r="G527" i="5"/>
  <c r="P527" i="5"/>
  <c r="G532" i="5"/>
  <c r="P532" i="5"/>
  <c r="G535" i="5"/>
  <c r="P535" i="5"/>
  <c r="G538" i="5"/>
  <c r="P538" i="5"/>
  <c r="G541" i="5"/>
  <c r="P541" i="5"/>
  <c r="A522" i="5"/>
  <c r="A519" i="5"/>
  <c r="A526" i="5"/>
  <c r="A507" i="5"/>
  <c r="A540" i="5"/>
  <c r="A539" i="5"/>
  <c r="A538" i="5"/>
  <c r="A504" i="5"/>
  <c r="A530" i="5"/>
  <c r="A509" i="5"/>
  <c r="A503" i="5"/>
  <c r="A502" i="5"/>
  <c r="A501" i="5"/>
  <c r="A528" i="5"/>
  <c r="A533" i="5"/>
  <c r="A511" i="5"/>
  <c r="A524" i="5"/>
  <c r="A529" i="5"/>
  <c r="A520" i="5"/>
  <c r="A518" i="5"/>
  <c r="A536" i="5"/>
  <c r="A532" i="5"/>
  <c r="A531" i="5"/>
  <c r="A525" i="5"/>
  <c r="A515" i="5"/>
  <c r="A535" i="5"/>
  <c r="A541" i="5"/>
  <c r="A514" i="5"/>
  <c r="A510" i="5"/>
  <c r="A513" i="5"/>
  <c r="A512" i="5"/>
  <c r="A534" i="5"/>
  <c r="A506" i="5"/>
  <c r="A517" i="5"/>
  <c r="A505" i="5"/>
  <c r="A537" i="5"/>
  <c r="A527" i="5"/>
  <c r="A542" i="5"/>
  <c r="A521" i="5"/>
  <c r="A508" i="5"/>
  <c r="P492" i="5" l="1"/>
  <c r="R492" i="5" s="1"/>
  <c r="T492" i="5" s="1"/>
  <c r="V492" i="5" s="1"/>
  <c r="G531" i="5"/>
  <c r="I531" i="5" s="1"/>
  <c r="K531" i="5" s="1"/>
  <c r="M531" i="5" s="1"/>
  <c r="O531" i="5" s="1"/>
  <c r="I532" i="5"/>
  <c r="K532" i="5" s="1"/>
  <c r="M532" i="5" s="1"/>
  <c r="O532" i="5" s="1"/>
  <c r="P534" i="5"/>
  <c r="R534" i="5" s="1"/>
  <c r="T534" i="5" s="1"/>
  <c r="V534" i="5" s="1"/>
  <c r="R535" i="5"/>
  <c r="T535" i="5" s="1"/>
  <c r="V535" i="5" s="1"/>
  <c r="P526" i="5"/>
  <c r="R527" i="5"/>
  <c r="T527" i="5" s="1"/>
  <c r="V527" i="5" s="1"/>
  <c r="P499" i="5"/>
  <c r="R499" i="5" s="1"/>
  <c r="T499" i="5" s="1"/>
  <c r="V499" i="5" s="1"/>
  <c r="R500" i="5"/>
  <c r="T500" i="5" s="1"/>
  <c r="V500" i="5" s="1"/>
  <c r="G537" i="5"/>
  <c r="I537" i="5" s="1"/>
  <c r="K537" i="5" s="1"/>
  <c r="M537" i="5" s="1"/>
  <c r="O537" i="5" s="1"/>
  <c r="I538" i="5"/>
  <c r="K538" i="5" s="1"/>
  <c r="M538" i="5" s="1"/>
  <c r="O538" i="5" s="1"/>
  <c r="G519" i="5"/>
  <c r="I520" i="5"/>
  <c r="K520" i="5" s="1"/>
  <c r="M520" i="5" s="1"/>
  <c r="O520" i="5" s="1"/>
  <c r="G509" i="5"/>
  <c r="I509" i="5" s="1"/>
  <c r="K509" i="5" s="1"/>
  <c r="M509" i="5" s="1"/>
  <c r="O509" i="5" s="1"/>
  <c r="I510" i="5"/>
  <c r="K510" i="5" s="1"/>
  <c r="M510" i="5" s="1"/>
  <c r="O510" i="5" s="1"/>
  <c r="R476" i="5"/>
  <c r="T476" i="5" s="1"/>
  <c r="V476" i="5" s="1"/>
  <c r="P475" i="5"/>
  <c r="R475" i="5" s="1"/>
  <c r="T475" i="5" s="1"/>
  <c r="V475" i="5" s="1"/>
  <c r="P449" i="5"/>
  <c r="R449" i="5" s="1"/>
  <c r="T449" i="5" s="1"/>
  <c r="V449" i="5" s="1"/>
  <c r="R450" i="5"/>
  <c r="T450" i="5" s="1"/>
  <c r="V450" i="5" s="1"/>
  <c r="I476" i="5"/>
  <c r="K476" i="5" s="1"/>
  <c r="M476" i="5" s="1"/>
  <c r="O476" i="5" s="1"/>
  <c r="G475" i="5"/>
  <c r="I475" i="5" s="1"/>
  <c r="K475" i="5" s="1"/>
  <c r="M475" i="5" s="1"/>
  <c r="O475" i="5" s="1"/>
  <c r="G534" i="5"/>
  <c r="I534" i="5" s="1"/>
  <c r="K534" i="5" s="1"/>
  <c r="M534" i="5" s="1"/>
  <c r="O534" i="5" s="1"/>
  <c r="I535" i="5"/>
  <c r="K535" i="5" s="1"/>
  <c r="M535" i="5" s="1"/>
  <c r="O535" i="5" s="1"/>
  <c r="G526" i="5"/>
  <c r="I527" i="5"/>
  <c r="K527" i="5" s="1"/>
  <c r="M527" i="5" s="1"/>
  <c r="O527" i="5" s="1"/>
  <c r="G499" i="5"/>
  <c r="I499" i="5" s="1"/>
  <c r="K499" i="5" s="1"/>
  <c r="M499" i="5" s="1"/>
  <c r="O499" i="5" s="1"/>
  <c r="I500" i="5"/>
  <c r="K500" i="5" s="1"/>
  <c r="M500" i="5" s="1"/>
  <c r="O500" i="5" s="1"/>
  <c r="G449" i="5"/>
  <c r="I449" i="5" s="1"/>
  <c r="K449" i="5" s="1"/>
  <c r="M449" i="5" s="1"/>
  <c r="O449" i="5" s="1"/>
  <c r="I450" i="5"/>
  <c r="K450" i="5" s="1"/>
  <c r="M450" i="5" s="1"/>
  <c r="O450" i="5" s="1"/>
  <c r="P467" i="5"/>
  <c r="R468" i="5"/>
  <c r="T468" i="5" s="1"/>
  <c r="V468" i="5" s="1"/>
  <c r="G467" i="5"/>
  <c r="I468" i="5"/>
  <c r="K468" i="5" s="1"/>
  <c r="M468" i="5" s="1"/>
  <c r="O468" i="5" s="1"/>
  <c r="P537" i="5"/>
  <c r="R537" i="5" s="1"/>
  <c r="T537" i="5" s="1"/>
  <c r="V537" i="5" s="1"/>
  <c r="R538" i="5"/>
  <c r="T538" i="5" s="1"/>
  <c r="V538" i="5" s="1"/>
  <c r="P531" i="5"/>
  <c r="R531" i="5" s="1"/>
  <c r="T531" i="5" s="1"/>
  <c r="V531" i="5" s="1"/>
  <c r="R532" i="5"/>
  <c r="T532" i="5" s="1"/>
  <c r="V532" i="5" s="1"/>
  <c r="P519" i="5"/>
  <c r="R520" i="5"/>
  <c r="T520" i="5" s="1"/>
  <c r="V520" i="5" s="1"/>
  <c r="P509" i="5"/>
  <c r="R509" i="5" s="1"/>
  <c r="T509" i="5" s="1"/>
  <c r="V509" i="5" s="1"/>
  <c r="R510" i="5"/>
  <c r="T510" i="5" s="1"/>
  <c r="V510" i="5" s="1"/>
  <c r="G492" i="5"/>
  <c r="I492" i="5" s="1"/>
  <c r="K492" i="5" s="1"/>
  <c r="M492" i="5" s="1"/>
  <c r="O492" i="5" s="1"/>
  <c r="I460" i="5"/>
  <c r="K460" i="5" s="1"/>
  <c r="M460" i="5" s="1"/>
  <c r="O460" i="5" s="1"/>
  <c r="G441" i="5"/>
  <c r="R460" i="5"/>
  <c r="T460" i="5" s="1"/>
  <c r="V460" i="5" s="1"/>
  <c r="P441" i="5"/>
  <c r="G502" i="5"/>
  <c r="I502" i="5" s="1"/>
  <c r="K502" i="5" s="1"/>
  <c r="M502" i="5" s="1"/>
  <c r="O502" i="5" s="1"/>
  <c r="I503" i="5"/>
  <c r="K503" i="5" s="1"/>
  <c r="M503" i="5" s="1"/>
  <c r="O503" i="5" s="1"/>
  <c r="P502" i="5"/>
  <c r="R502" i="5" s="1"/>
  <c r="T502" i="5" s="1"/>
  <c r="V502" i="5" s="1"/>
  <c r="R503" i="5"/>
  <c r="T503" i="5" s="1"/>
  <c r="V503" i="5" s="1"/>
  <c r="P506" i="5"/>
  <c r="R507" i="5"/>
  <c r="T507" i="5" s="1"/>
  <c r="V507" i="5" s="1"/>
  <c r="G506" i="5"/>
  <c r="I507" i="5"/>
  <c r="K507" i="5" s="1"/>
  <c r="M507" i="5" s="1"/>
  <c r="O507" i="5" s="1"/>
  <c r="G513" i="5"/>
  <c r="I514" i="5"/>
  <c r="K514" i="5" s="1"/>
  <c r="M514" i="5" s="1"/>
  <c r="O514" i="5" s="1"/>
  <c r="P513" i="5"/>
  <c r="R514" i="5"/>
  <c r="T514" i="5" s="1"/>
  <c r="V514" i="5" s="1"/>
  <c r="G540" i="5"/>
  <c r="I540" i="5" s="1"/>
  <c r="K540" i="5" s="1"/>
  <c r="M540" i="5" s="1"/>
  <c r="O540" i="5" s="1"/>
  <c r="I541" i="5"/>
  <c r="K541" i="5" s="1"/>
  <c r="M541" i="5" s="1"/>
  <c r="O541" i="5" s="1"/>
  <c r="P540" i="5"/>
  <c r="R540" i="5" s="1"/>
  <c r="T540" i="5" s="1"/>
  <c r="V540" i="5" s="1"/>
  <c r="R541" i="5"/>
  <c r="T541" i="5" s="1"/>
  <c r="V541" i="5" s="1"/>
  <c r="G547" i="5"/>
  <c r="P547" i="5"/>
  <c r="G552" i="5"/>
  <c r="I552" i="5" s="1"/>
  <c r="K552" i="5" s="1"/>
  <c r="M552" i="5" s="1"/>
  <c r="O552" i="5" s="1"/>
  <c r="P552" i="5"/>
  <c r="R552" i="5" s="1"/>
  <c r="T552" i="5" s="1"/>
  <c r="V552" i="5" s="1"/>
  <c r="A546" i="5"/>
  <c r="A554" i="5"/>
  <c r="A551" i="5"/>
  <c r="A550" i="5"/>
  <c r="A548" i="5"/>
  <c r="A552" i="5"/>
  <c r="A547" i="5"/>
  <c r="A544" i="5"/>
  <c r="A553" i="5"/>
  <c r="A545" i="5"/>
  <c r="A549" i="5"/>
  <c r="P491" i="5" l="1"/>
  <c r="R491" i="5" s="1"/>
  <c r="T491" i="5" s="1"/>
  <c r="V491" i="5" s="1"/>
  <c r="G530" i="5"/>
  <c r="I530" i="5" s="1"/>
  <c r="K530" i="5" s="1"/>
  <c r="M530" i="5" s="1"/>
  <c r="O530" i="5" s="1"/>
  <c r="P530" i="5"/>
  <c r="P529" i="5" s="1"/>
  <c r="R529" i="5" s="1"/>
  <c r="T529" i="5" s="1"/>
  <c r="V529" i="5" s="1"/>
  <c r="R467" i="5"/>
  <c r="T467" i="5" s="1"/>
  <c r="V467" i="5" s="1"/>
  <c r="P466" i="5"/>
  <c r="R466" i="5" s="1"/>
  <c r="T466" i="5" s="1"/>
  <c r="V466" i="5" s="1"/>
  <c r="P525" i="5"/>
  <c r="R526" i="5"/>
  <c r="T526" i="5" s="1"/>
  <c r="V526" i="5" s="1"/>
  <c r="P546" i="5"/>
  <c r="R547" i="5"/>
  <c r="T547" i="5" s="1"/>
  <c r="V547" i="5" s="1"/>
  <c r="I467" i="5"/>
  <c r="K467" i="5" s="1"/>
  <c r="M467" i="5" s="1"/>
  <c r="O467" i="5" s="1"/>
  <c r="G466" i="5"/>
  <c r="I466" i="5" s="1"/>
  <c r="K466" i="5" s="1"/>
  <c r="M466" i="5" s="1"/>
  <c r="O466" i="5" s="1"/>
  <c r="G525" i="5"/>
  <c r="I526" i="5"/>
  <c r="K526" i="5" s="1"/>
  <c r="M526" i="5" s="1"/>
  <c r="O526" i="5" s="1"/>
  <c r="G518" i="5"/>
  <c r="I519" i="5"/>
  <c r="K519" i="5" s="1"/>
  <c r="M519" i="5" s="1"/>
  <c r="O519" i="5" s="1"/>
  <c r="P518" i="5"/>
  <c r="R519" i="5"/>
  <c r="T519" i="5" s="1"/>
  <c r="V519" i="5" s="1"/>
  <c r="G546" i="5"/>
  <c r="I547" i="5"/>
  <c r="K547" i="5" s="1"/>
  <c r="M547" i="5" s="1"/>
  <c r="O547" i="5" s="1"/>
  <c r="G491" i="5"/>
  <c r="I491" i="5" s="1"/>
  <c r="K491" i="5" s="1"/>
  <c r="M491" i="5" s="1"/>
  <c r="O491" i="5" s="1"/>
  <c r="I441" i="5"/>
  <c r="K441" i="5" s="1"/>
  <c r="M441" i="5" s="1"/>
  <c r="O441" i="5" s="1"/>
  <c r="P440" i="5"/>
  <c r="R440" i="5" s="1"/>
  <c r="T440" i="5" s="1"/>
  <c r="V440" i="5" s="1"/>
  <c r="R441" i="5"/>
  <c r="T441" i="5" s="1"/>
  <c r="V441" i="5" s="1"/>
  <c r="P505" i="5"/>
  <c r="R505" i="5" s="1"/>
  <c r="T505" i="5" s="1"/>
  <c r="V505" i="5" s="1"/>
  <c r="R506" i="5"/>
  <c r="T506" i="5" s="1"/>
  <c r="V506" i="5" s="1"/>
  <c r="G505" i="5"/>
  <c r="I505" i="5" s="1"/>
  <c r="K505" i="5" s="1"/>
  <c r="M505" i="5" s="1"/>
  <c r="O505" i="5" s="1"/>
  <c r="I506" i="5"/>
  <c r="K506" i="5" s="1"/>
  <c r="M506" i="5" s="1"/>
  <c r="O506" i="5" s="1"/>
  <c r="P512" i="5"/>
  <c r="R512" i="5" s="1"/>
  <c r="T512" i="5" s="1"/>
  <c r="V512" i="5" s="1"/>
  <c r="R513" i="5"/>
  <c r="T513" i="5" s="1"/>
  <c r="V513" i="5" s="1"/>
  <c r="G512" i="5"/>
  <c r="I512" i="5" s="1"/>
  <c r="K512" i="5" s="1"/>
  <c r="M512" i="5" s="1"/>
  <c r="O512" i="5" s="1"/>
  <c r="I513" i="5"/>
  <c r="K513" i="5" s="1"/>
  <c r="M513" i="5" s="1"/>
  <c r="O513" i="5" s="1"/>
  <c r="G554" i="5"/>
  <c r="P554" i="5"/>
  <c r="G561" i="5"/>
  <c r="I561" i="5" s="1"/>
  <c r="K561" i="5" s="1"/>
  <c r="M561" i="5" s="1"/>
  <c r="O561" i="5" s="1"/>
  <c r="P561" i="5"/>
  <c r="R561" i="5" s="1"/>
  <c r="T561" i="5" s="1"/>
  <c r="V561" i="5" s="1"/>
  <c r="A555" i="5"/>
  <c r="A560" i="5"/>
  <c r="A557" i="5"/>
  <c r="A559" i="5"/>
  <c r="A562" i="5"/>
  <c r="A558" i="5"/>
  <c r="A561" i="5"/>
  <c r="G529" i="5" l="1"/>
  <c r="R530" i="5"/>
  <c r="T530" i="5" s="1"/>
  <c r="V530" i="5" s="1"/>
  <c r="G440" i="5"/>
  <c r="I440" i="5" s="1"/>
  <c r="K440" i="5" s="1"/>
  <c r="M440" i="5" s="1"/>
  <c r="O440" i="5" s="1"/>
  <c r="G551" i="5"/>
  <c r="I554" i="5"/>
  <c r="K554" i="5" s="1"/>
  <c r="M554" i="5" s="1"/>
  <c r="O554" i="5" s="1"/>
  <c r="G545" i="5"/>
  <c r="I546" i="5"/>
  <c r="K546" i="5" s="1"/>
  <c r="M546" i="5" s="1"/>
  <c r="O546" i="5" s="1"/>
  <c r="G517" i="5"/>
  <c r="I518" i="5"/>
  <c r="K518" i="5" s="1"/>
  <c r="M518" i="5" s="1"/>
  <c r="O518" i="5" s="1"/>
  <c r="P524" i="5"/>
  <c r="R525" i="5"/>
  <c r="T525" i="5" s="1"/>
  <c r="V525" i="5" s="1"/>
  <c r="G490" i="5"/>
  <c r="G489" i="5" s="1"/>
  <c r="P517" i="5"/>
  <c r="R518" i="5"/>
  <c r="T518" i="5" s="1"/>
  <c r="V518" i="5" s="1"/>
  <c r="G524" i="5"/>
  <c r="I524" i="5" s="1"/>
  <c r="K524" i="5" s="1"/>
  <c r="M524" i="5" s="1"/>
  <c r="O524" i="5" s="1"/>
  <c r="I525" i="5"/>
  <c r="K525" i="5" s="1"/>
  <c r="M525" i="5" s="1"/>
  <c r="O525" i="5" s="1"/>
  <c r="P545" i="5"/>
  <c r="R546" i="5"/>
  <c r="T546" i="5" s="1"/>
  <c r="V546" i="5" s="1"/>
  <c r="P551" i="5"/>
  <c r="R554" i="5"/>
  <c r="T554" i="5" s="1"/>
  <c r="V554" i="5" s="1"/>
  <c r="P490" i="5"/>
  <c r="I529" i="5"/>
  <c r="K529" i="5" s="1"/>
  <c r="M529" i="5" s="1"/>
  <c r="O529" i="5" s="1"/>
  <c r="P560" i="5"/>
  <c r="R560" i="5" s="1"/>
  <c r="T560" i="5" s="1"/>
  <c r="V560" i="5" s="1"/>
  <c r="G560" i="5"/>
  <c r="I560" i="5" s="1"/>
  <c r="K560" i="5" s="1"/>
  <c r="M560" i="5" s="1"/>
  <c r="O560" i="5" s="1"/>
  <c r="G562" i="5"/>
  <c r="I562" i="5" s="1"/>
  <c r="K562" i="5" s="1"/>
  <c r="M562" i="5" s="1"/>
  <c r="O562" i="5" s="1"/>
  <c r="P562" i="5"/>
  <c r="R562" i="5" s="1"/>
  <c r="T562" i="5" s="1"/>
  <c r="V562" i="5" s="1"/>
  <c r="G567" i="5"/>
  <c r="P567" i="5"/>
  <c r="A563" i="5"/>
  <c r="A567" i="5"/>
  <c r="A564" i="5"/>
  <c r="A565" i="5"/>
  <c r="A569" i="5"/>
  <c r="A566" i="5"/>
  <c r="A568" i="5"/>
  <c r="G523" i="5" l="1"/>
  <c r="I523" i="5" s="1"/>
  <c r="K523" i="5" s="1"/>
  <c r="M523" i="5" s="1"/>
  <c r="O523" i="5" s="1"/>
  <c r="G516" i="5"/>
  <c r="I516" i="5" s="1"/>
  <c r="K516" i="5" s="1"/>
  <c r="M516" i="5" s="1"/>
  <c r="O516" i="5" s="1"/>
  <c r="I517" i="5"/>
  <c r="K517" i="5" s="1"/>
  <c r="M517" i="5" s="1"/>
  <c r="O517" i="5" s="1"/>
  <c r="P550" i="5"/>
  <c r="R551" i="5"/>
  <c r="T551" i="5" s="1"/>
  <c r="V551" i="5" s="1"/>
  <c r="G566" i="5"/>
  <c r="I567" i="5"/>
  <c r="K567" i="5" s="1"/>
  <c r="M567" i="5" s="1"/>
  <c r="O567" i="5" s="1"/>
  <c r="G550" i="5"/>
  <c r="I551" i="5"/>
  <c r="K551" i="5" s="1"/>
  <c r="M551" i="5" s="1"/>
  <c r="O551" i="5" s="1"/>
  <c r="I490" i="5"/>
  <c r="K490" i="5" s="1"/>
  <c r="M490" i="5" s="1"/>
  <c r="O490" i="5" s="1"/>
  <c r="R524" i="5"/>
  <c r="T524" i="5" s="1"/>
  <c r="V524" i="5" s="1"/>
  <c r="P523" i="5"/>
  <c r="R523" i="5" s="1"/>
  <c r="T523" i="5" s="1"/>
  <c r="V523" i="5" s="1"/>
  <c r="G544" i="5"/>
  <c r="I545" i="5"/>
  <c r="K545" i="5" s="1"/>
  <c r="M545" i="5" s="1"/>
  <c r="O545" i="5" s="1"/>
  <c r="P566" i="5"/>
  <c r="R567" i="5"/>
  <c r="T567" i="5" s="1"/>
  <c r="V567" i="5" s="1"/>
  <c r="P544" i="5"/>
  <c r="R545" i="5"/>
  <c r="T545" i="5" s="1"/>
  <c r="V545" i="5" s="1"/>
  <c r="P516" i="5"/>
  <c r="R516" i="5" s="1"/>
  <c r="T516" i="5" s="1"/>
  <c r="V516" i="5" s="1"/>
  <c r="R517" i="5"/>
  <c r="T517" i="5" s="1"/>
  <c r="V517" i="5" s="1"/>
  <c r="G488" i="5"/>
  <c r="I489" i="5"/>
  <c r="K489" i="5" s="1"/>
  <c r="M489" i="5" s="1"/>
  <c r="O489" i="5" s="1"/>
  <c r="P489" i="5"/>
  <c r="R490" i="5"/>
  <c r="T490" i="5" s="1"/>
  <c r="V490" i="5" s="1"/>
  <c r="G559" i="5"/>
  <c r="P559" i="5"/>
  <c r="G573" i="5"/>
  <c r="P573" i="5"/>
  <c r="G581" i="5"/>
  <c r="P581" i="5"/>
  <c r="G587" i="5"/>
  <c r="P587" i="5"/>
  <c r="G590" i="5"/>
  <c r="P590" i="5"/>
  <c r="G597" i="5"/>
  <c r="P597" i="5"/>
  <c r="G602" i="5"/>
  <c r="I602" i="5" s="1"/>
  <c r="K602" i="5" s="1"/>
  <c r="M602" i="5" s="1"/>
  <c r="O602" i="5" s="1"/>
  <c r="P602" i="5"/>
  <c r="R602" i="5" s="1"/>
  <c r="T602" i="5" s="1"/>
  <c r="V602" i="5" s="1"/>
  <c r="A575" i="5"/>
  <c r="A596" i="5"/>
  <c r="A585" i="5"/>
  <c r="A598" i="5"/>
  <c r="A600" i="5"/>
  <c r="A573" i="5"/>
  <c r="A580" i="5"/>
  <c r="A579" i="5"/>
  <c r="A593" i="5"/>
  <c r="A595" i="5"/>
  <c r="A590" i="5"/>
  <c r="A577" i="5"/>
  <c r="A581" i="5"/>
  <c r="A582" i="5"/>
  <c r="A603" i="5"/>
  <c r="A587" i="5"/>
  <c r="A601" i="5"/>
  <c r="A589" i="5"/>
  <c r="A588" i="5"/>
  <c r="A572" i="5"/>
  <c r="A571" i="5"/>
  <c r="A597" i="5"/>
  <c r="A602" i="5"/>
  <c r="A591" i="5"/>
  <c r="A583" i="5"/>
  <c r="A599" i="5"/>
  <c r="A586" i="5"/>
  <c r="A592" i="5"/>
  <c r="A574" i="5"/>
  <c r="A578" i="5"/>
  <c r="G596" i="5" l="1"/>
  <c r="I596" i="5" s="1"/>
  <c r="K596" i="5" s="1"/>
  <c r="M596" i="5" s="1"/>
  <c r="O596" i="5" s="1"/>
  <c r="I597" i="5"/>
  <c r="K597" i="5" s="1"/>
  <c r="M597" i="5" s="1"/>
  <c r="O597" i="5" s="1"/>
  <c r="G586" i="5"/>
  <c r="I586" i="5" s="1"/>
  <c r="K586" i="5" s="1"/>
  <c r="M586" i="5" s="1"/>
  <c r="O586" i="5" s="1"/>
  <c r="I587" i="5"/>
  <c r="K587" i="5" s="1"/>
  <c r="M587" i="5" s="1"/>
  <c r="O587" i="5" s="1"/>
  <c r="G572" i="5"/>
  <c r="I573" i="5"/>
  <c r="K573" i="5" s="1"/>
  <c r="M573" i="5" s="1"/>
  <c r="O573" i="5" s="1"/>
  <c r="G558" i="5"/>
  <c r="I559" i="5"/>
  <c r="K559" i="5" s="1"/>
  <c r="M559" i="5" s="1"/>
  <c r="O559" i="5" s="1"/>
  <c r="R544" i="5"/>
  <c r="T544" i="5" s="1"/>
  <c r="V544" i="5" s="1"/>
  <c r="I544" i="5"/>
  <c r="K544" i="5" s="1"/>
  <c r="M544" i="5" s="1"/>
  <c r="O544" i="5" s="1"/>
  <c r="P586" i="5"/>
  <c r="R586" i="5" s="1"/>
  <c r="T586" i="5" s="1"/>
  <c r="V586" i="5" s="1"/>
  <c r="R587" i="5"/>
  <c r="T587" i="5" s="1"/>
  <c r="V587" i="5" s="1"/>
  <c r="P572" i="5"/>
  <c r="R573" i="5"/>
  <c r="T573" i="5" s="1"/>
  <c r="V573" i="5" s="1"/>
  <c r="G565" i="5"/>
  <c r="I566" i="5"/>
  <c r="K566" i="5" s="1"/>
  <c r="M566" i="5" s="1"/>
  <c r="O566" i="5" s="1"/>
  <c r="P589" i="5"/>
  <c r="R589" i="5" s="1"/>
  <c r="T589" i="5" s="1"/>
  <c r="V589" i="5" s="1"/>
  <c r="R590" i="5"/>
  <c r="T590" i="5" s="1"/>
  <c r="V590" i="5" s="1"/>
  <c r="P580" i="5"/>
  <c r="R581" i="5"/>
  <c r="T581" i="5" s="1"/>
  <c r="V581" i="5" s="1"/>
  <c r="G549" i="5"/>
  <c r="I549" i="5" s="1"/>
  <c r="K549" i="5" s="1"/>
  <c r="M549" i="5" s="1"/>
  <c r="O549" i="5" s="1"/>
  <c r="I550" i="5"/>
  <c r="K550" i="5" s="1"/>
  <c r="M550" i="5" s="1"/>
  <c r="O550" i="5" s="1"/>
  <c r="P549" i="5"/>
  <c r="R549" i="5" s="1"/>
  <c r="T549" i="5" s="1"/>
  <c r="V549" i="5" s="1"/>
  <c r="R550" i="5"/>
  <c r="T550" i="5" s="1"/>
  <c r="V550" i="5" s="1"/>
  <c r="P596" i="5"/>
  <c r="R596" i="5" s="1"/>
  <c r="T596" i="5" s="1"/>
  <c r="V596" i="5" s="1"/>
  <c r="R597" i="5"/>
  <c r="T597" i="5" s="1"/>
  <c r="V597" i="5" s="1"/>
  <c r="P558" i="5"/>
  <c r="R559" i="5"/>
  <c r="T559" i="5" s="1"/>
  <c r="V559" i="5" s="1"/>
  <c r="G589" i="5"/>
  <c r="I589" i="5" s="1"/>
  <c r="K589" i="5" s="1"/>
  <c r="M589" i="5" s="1"/>
  <c r="O589" i="5" s="1"/>
  <c r="I590" i="5"/>
  <c r="K590" i="5" s="1"/>
  <c r="M590" i="5" s="1"/>
  <c r="O590" i="5" s="1"/>
  <c r="G580" i="5"/>
  <c r="I581" i="5"/>
  <c r="K581" i="5" s="1"/>
  <c r="M581" i="5" s="1"/>
  <c r="O581" i="5" s="1"/>
  <c r="P565" i="5"/>
  <c r="R566" i="5"/>
  <c r="T566" i="5" s="1"/>
  <c r="V566" i="5" s="1"/>
  <c r="I488" i="5"/>
  <c r="K488" i="5" s="1"/>
  <c r="M488" i="5" s="1"/>
  <c r="O488" i="5" s="1"/>
  <c r="G482" i="5"/>
  <c r="I482" i="5" s="1"/>
  <c r="K482" i="5" s="1"/>
  <c r="M482" i="5" s="1"/>
  <c r="O482" i="5" s="1"/>
  <c r="P488" i="5"/>
  <c r="R489" i="5"/>
  <c r="T489" i="5" s="1"/>
  <c r="V489" i="5" s="1"/>
  <c r="G601" i="5"/>
  <c r="I601" i="5" s="1"/>
  <c r="K601" i="5" s="1"/>
  <c r="M601" i="5" s="1"/>
  <c r="O601" i="5" s="1"/>
  <c r="P601" i="5"/>
  <c r="R601" i="5" s="1"/>
  <c r="T601" i="5" s="1"/>
  <c r="V601" i="5" s="1"/>
  <c r="G603" i="5"/>
  <c r="I603" i="5" s="1"/>
  <c r="K603" i="5" s="1"/>
  <c r="M603" i="5" s="1"/>
  <c r="O603" i="5" s="1"/>
  <c r="P603" i="5"/>
  <c r="R603" i="5" s="1"/>
  <c r="T603" i="5" s="1"/>
  <c r="V603" i="5" s="1"/>
  <c r="G612" i="5"/>
  <c r="P612" i="5"/>
  <c r="A609" i="5"/>
  <c r="A613" i="5"/>
  <c r="A604" i="5"/>
  <c r="A614" i="5"/>
  <c r="A617" i="5"/>
  <c r="A606" i="5"/>
  <c r="A611" i="5"/>
  <c r="A612" i="5"/>
  <c r="A605" i="5"/>
  <c r="A618" i="5"/>
  <c r="A610" i="5"/>
  <c r="A608" i="5"/>
  <c r="A616" i="5"/>
  <c r="A615" i="5"/>
  <c r="P585" i="5" l="1"/>
  <c r="R585" i="5" s="1"/>
  <c r="T585" i="5" s="1"/>
  <c r="V585" i="5" s="1"/>
  <c r="G585" i="5"/>
  <c r="I585" i="5" s="1"/>
  <c r="K585" i="5" s="1"/>
  <c r="M585" i="5" s="1"/>
  <c r="O585" i="5" s="1"/>
  <c r="G543" i="5"/>
  <c r="I543" i="5" s="1"/>
  <c r="K543" i="5" s="1"/>
  <c r="M543" i="5" s="1"/>
  <c r="O543" i="5" s="1"/>
  <c r="G611" i="5"/>
  <c r="I612" i="5"/>
  <c r="K612" i="5" s="1"/>
  <c r="M612" i="5" s="1"/>
  <c r="O612" i="5" s="1"/>
  <c r="P584" i="5"/>
  <c r="R584" i="5" s="1"/>
  <c r="T584" i="5" s="1"/>
  <c r="V584" i="5" s="1"/>
  <c r="G579" i="5"/>
  <c r="I580" i="5"/>
  <c r="K580" i="5" s="1"/>
  <c r="M580" i="5" s="1"/>
  <c r="O580" i="5" s="1"/>
  <c r="P557" i="5"/>
  <c r="R558" i="5"/>
  <c r="T558" i="5" s="1"/>
  <c r="V558" i="5" s="1"/>
  <c r="P579" i="5"/>
  <c r="R580" i="5"/>
  <c r="T580" i="5" s="1"/>
  <c r="V580" i="5" s="1"/>
  <c r="I565" i="5"/>
  <c r="K565" i="5" s="1"/>
  <c r="M565" i="5" s="1"/>
  <c r="O565" i="5" s="1"/>
  <c r="G564" i="5"/>
  <c r="I564" i="5" s="1"/>
  <c r="K564" i="5" s="1"/>
  <c r="M564" i="5" s="1"/>
  <c r="O564" i="5" s="1"/>
  <c r="G571" i="5"/>
  <c r="I572" i="5"/>
  <c r="K572" i="5" s="1"/>
  <c r="M572" i="5" s="1"/>
  <c r="O572" i="5" s="1"/>
  <c r="R565" i="5"/>
  <c r="T565" i="5" s="1"/>
  <c r="V565" i="5" s="1"/>
  <c r="P564" i="5"/>
  <c r="R564" i="5" s="1"/>
  <c r="T564" i="5" s="1"/>
  <c r="V564" i="5" s="1"/>
  <c r="P571" i="5"/>
  <c r="R572" i="5"/>
  <c r="T572" i="5" s="1"/>
  <c r="V572" i="5" s="1"/>
  <c r="G557" i="5"/>
  <c r="I558" i="5"/>
  <c r="K558" i="5" s="1"/>
  <c r="M558" i="5" s="1"/>
  <c r="O558" i="5" s="1"/>
  <c r="P611" i="5"/>
  <c r="R612" i="5"/>
  <c r="T612" i="5" s="1"/>
  <c r="V612" i="5" s="1"/>
  <c r="G584" i="5"/>
  <c r="I584" i="5" s="1"/>
  <c r="K584" i="5" s="1"/>
  <c r="M584" i="5" s="1"/>
  <c r="O584" i="5" s="1"/>
  <c r="P543" i="5"/>
  <c r="R488" i="5"/>
  <c r="T488" i="5" s="1"/>
  <c r="V488" i="5" s="1"/>
  <c r="P482" i="5"/>
  <c r="R482" i="5" s="1"/>
  <c r="T482" i="5" s="1"/>
  <c r="V482" i="5" s="1"/>
  <c r="G600" i="5"/>
  <c r="P600" i="5"/>
  <c r="A625" i="5"/>
  <c r="A623" i="5"/>
  <c r="A626" i="5"/>
  <c r="A624" i="5"/>
  <c r="G583" i="5" l="1"/>
  <c r="I583" i="5" s="1"/>
  <c r="K583" i="5" s="1"/>
  <c r="M583" i="5" s="1"/>
  <c r="O583" i="5" s="1"/>
  <c r="P583" i="5"/>
  <c r="R583" i="5" s="1"/>
  <c r="T583" i="5" s="1"/>
  <c r="V583" i="5" s="1"/>
  <c r="G599" i="5"/>
  <c r="I600" i="5"/>
  <c r="K600" i="5" s="1"/>
  <c r="M600" i="5" s="1"/>
  <c r="O600" i="5" s="1"/>
  <c r="P599" i="5"/>
  <c r="R600" i="5"/>
  <c r="T600" i="5" s="1"/>
  <c r="V600" i="5" s="1"/>
  <c r="R543" i="5"/>
  <c r="T543" i="5" s="1"/>
  <c r="V543" i="5" s="1"/>
  <c r="P610" i="5"/>
  <c r="R610" i="5" s="1"/>
  <c r="T610" i="5" s="1"/>
  <c r="V610" i="5" s="1"/>
  <c r="R611" i="5"/>
  <c r="T611" i="5" s="1"/>
  <c r="V611" i="5" s="1"/>
  <c r="P570" i="5"/>
  <c r="R571" i="5"/>
  <c r="T571" i="5" s="1"/>
  <c r="V571" i="5" s="1"/>
  <c r="G570" i="5"/>
  <c r="I571" i="5"/>
  <c r="K571" i="5" s="1"/>
  <c r="M571" i="5" s="1"/>
  <c r="O571" i="5" s="1"/>
  <c r="P578" i="5"/>
  <c r="R579" i="5"/>
  <c r="T579" i="5" s="1"/>
  <c r="V579" i="5" s="1"/>
  <c r="G578" i="5"/>
  <c r="I579" i="5"/>
  <c r="K579" i="5" s="1"/>
  <c r="M579" i="5" s="1"/>
  <c r="O579" i="5" s="1"/>
  <c r="G610" i="5"/>
  <c r="I610" i="5" s="1"/>
  <c r="K610" i="5" s="1"/>
  <c r="M610" i="5" s="1"/>
  <c r="O610" i="5" s="1"/>
  <c r="I611" i="5"/>
  <c r="K611" i="5" s="1"/>
  <c r="M611" i="5" s="1"/>
  <c r="O611" i="5" s="1"/>
  <c r="G556" i="5"/>
  <c r="I557" i="5"/>
  <c r="K557" i="5" s="1"/>
  <c r="M557" i="5" s="1"/>
  <c r="O557" i="5" s="1"/>
  <c r="P556" i="5"/>
  <c r="R556" i="5" s="1"/>
  <c r="T556" i="5" s="1"/>
  <c r="V556" i="5" s="1"/>
  <c r="R557" i="5"/>
  <c r="T557" i="5" s="1"/>
  <c r="V557" i="5" s="1"/>
  <c r="P616" i="5"/>
  <c r="G616" i="5"/>
  <c r="G626" i="5"/>
  <c r="P626" i="5"/>
  <c r="A632" i="5"/>
  <c r="A628" i="5"/>
  <c r="A629" i="5"/>
  <c r="A631" i="5"/>
  <c r="A630" i="5"/>
  <c r="A633" i="5"/>
  <c r="A627" i="5"/>
  <c r="I556" i="5" l="1"/>
  <c r="K556" i="5" s="1"/>
  <c r="M556" i="5" s="1"/>
  <c r="O556" i="5" s="1"/>
  <c r="G522" i="5"/>
  <c r="G615" i="5"/>
  <c r="I616" i="5"/>
  <c r="K616" i="5" s="1"/>
  <c r="M616" i="5" s="1"/>
  <c r="O616" i="5" s="1"/>
  <c r="G625" i="5"/>
  <c r="I626" i="5"/>
  <c r="K626" i="5" s="1"/>
  <c r="M626" i="5" s="1"/>
  <c r="O626" i="5" s="1"/>
  <c r="P577" i="5"/>
  <c r="R578" i="5"/>
  <c r="T578" i="5" s="1"/>
  <c r="V578" i="5" s="1"/>
  <c r="R570" i="5"/>
  <c r="T570" i="5" s="1"/>
  <c r="V570" i="5" s="1"/>
  <c r="P569" i="5"/>
  <c r="R569" i="5" s="1"/>
  <c r="T569" i="5" s="1"/>
  <c r="V569" i="5" s="1"/>
  <c r="P615" i="5"/>
  <c r="R616" i="5"/>
  <c r="T616" i="5" s="1"/>
  <c r="V616" i="5" s="1"/>
  <c r="G577" i="5"/>
  <c r="I578" i="5"/>
  <c r="K578" i="5" s="1"/>
  <c r="M578" i="5" s="1"/>
  <c r="O578" i="5" s="1"/>
  <c r="I570" i="5"/>
  <c r="K570" i="5" s="1"/>
  <c r="M570" i="5" s="1"/>
  <c r="O570" i="5" s="1"/>
  <c r="G569" i="5"/>
  <c r="I569" i="5" s="1"/>
  <c r="K569" i="5" s="1"/>
  <c r="M569" i="5" s="1"/>
  <c r="O569" i="5" s="1"/>
  <c r="P595" i="5"/>
  <c r="R599" i="5"/>
  <c r="T599" i="5" s="1"/>
  <c r="V599" i="5" s="1"/>
  <c r="P625" i="5"/>
  <c r="R626" i="5"/>
  <c r="T626" i="5" s="1"/>
  <c r="V626" i="5" s="1"/>
  <c r="P522" i="5"/>
  <c r="G595" i="5"/>
  <c r="I599" i="5"/>
  <c r="K599" i="5" s="1"/>
  <c r="M599" i="5" s="1"/>
  <c r="O599" i="5" s="1"/>
  <c r="G633" i="5"/>
  <c r="P633" i="5"/>
  <c r="G637" i="5"/>
  <c r="P637" i="5"/>
  <c r="G641" i="5"/>
  <c r="P641" i="5"/>
  <c r="G644" i="5"/>
  <c r="P644" i="5"/>
  <c r="G649" i="5"/>
  <c r="P649" i="5"/>
  <c r="G654" i="5"/>
  <c r="P654" i="5"/>
  <c r="G658" i="5"/>
  <c r="P658" i="5"/>
  <c r="G661" i="5"/>
  <c r="P661" i="5"/>
  <c r="G664" i="5"/>
  <c r="P664" i="5"/>
  <c r="G670" i="5"/>
  <c r="P670" i="5"/>
  <c r="G674" i="5"/>
  <c r="P674" i="5"/>
  <c r="A664" i="5"/>
  <c r="A672" i="5"/>
  <c r="A659" i="5"/>
  <c r="A654" i="5"/>
  <c r="A681" i="5"/>
  <c r="A661" i="5"/>
  <c r="A669" i="5"/>
  <c r="A638" i="5"/>
  <c r="A671" i="5"/>
  <c r="A650" i="5"/>
  <c r="A674" i="5"/>
  <c r="A647" i="5"/>
  <c r="A682" i="5"/>
  <c r="A668" i="5"/>
  <c r="A635" i="5"/>
  <c r="A634" i="5"/>
  <c r="A640" i="5"/>
  <c r="A680" i="5"/>
  <c r="A660" i="5"/>
  <c r="A667" i="5"/>
  <c r="A639" i="5"/>
  <c r="A649" i="5"/>
  <c r="A646" i="5"/>
  <c r="A657" i="5"/>
  <c r="A652" i="5"/>
  <c r="A676" i="5"/>
  <c r="A670" i="5"/>
  <c r="A642" i="5"/>
  <c r="A644" i="5"/>
  <c r="A662" i="5"/>
  <c r="A648" i="5"/>
  <c r="A663" i="5"/>
  <c r="A677" i="5"/>
  <c r="A673" i="5"/>
  <c r="A658" i="5"/>
  <c r="A679" i="5"/>
  <c r="A651" i="5"/>
  <c r="A655" i="5"/>
  <c r="A645" i="5"/>
  <c r="A641" i="5"/>
  <c r="A678" i="5"/>
  <c r="A675" i="5"/>
  <c r="A656" i="5"/>
  <c r="A637" i="5"/>
  <c r="A653" i="5"/>
  <c r="A665" i="5"/>
  <c r="P673" i="5" l="1"/>
  <c r="R673" i="5" s="1"/>
  <c r="T673" i="5" s="1"/>
  <c r="V673" i="5" s="1"/>
  <c r="R674" i="5"/>
  <c r="T674" i="5" s="1"/>
  <c r="V674" i="5" s="1"/>
  <c r="P648" i="5"/>
  <c r="R649" i="5"/>
  <c r="T649" i="5" s="1"/>
  <c r="V649" i="5" s="1"/>
  <c r="P640" i="5"/>
  <c r="R640" i="5" s="1"/>
  <c r="T640" i="5" s="1"/>
  <c r="V640" i="5" s="1"/>
  <c r="R641" i="5"/>
  <c r="T641" i="5" s="1"/>
  <c r="V641" i="5" s="1"/>
  <c r="P632" i="5"/>
  <c r="R633" i="5"/>
  <c r="T633" i="5" s="1"/>
  <c r="V633" i="5" s="1"/>
  <c r="R522" i="5"/>
  <c r="T522" i="5" s="1"/>
  <c r="V522" i="5" s="1"/>
  <c r="P594" i="5"/>
  <c r="R595" i="5"/>
  <c r="T595" i="5" s="1"/>
  <c r="V595" i="5" s="1"/>
  <c r="G576" i="5"/>
  <c r="I577" i="5"/>
  <c r="K577" i="5" s="1"/>
  <c r="M577" i="5" s="1"/>
  <c r="O577" i="5" s="1"/>
  <c r="G624" i="5"/>
  <c r="I625" i="5"/>
  <c r="K625" i="5" s="1"/>
  <c r="M625" i="5" s="1"/>
  <c r="O625" i="5" s="1"/>
  <c r="G673" i="5"/>
  <c r="I673" i="5" s="1"/>
  <c r="K673" i="5" s="1"/>
  <c r="M673" i="5" s="1"/>
  <c r="O673" i="5" s="1"/>
  <c r="I674" i="5"/>
  <c r="K674" i="5" s="1"/>
  <c r="M674" i="5" s="1"/>
  <c r="O674" i="5" s="1"/>
  <c r="G648" i="5"/>
  <c r="I649" i="5"/>
  <c r="K649" i="5" s="1"/>
  <c r="M649" i="5" s="1"/>
  <c r="O649" i="5" s="1"/>
  <c r="G640" i="5"/>
  <c r="I640" i="5" s="1"/>
  <c r="K640" i="5" s="1"/>
  <c r="M640" i="5" s="1"/>
  <c r="O640" i="5" s="1"/>
  <c r="I641" i="5"/>
  <c r="K641" i="5" s="1"/>
  <c r="M641" i="5" s="1"/>
  <c r="O641" i="5" s="1"/>
  <c r="G632" i="5"/>
  <c r="I633" i="5"/>
  <c r="K633" i="5" s="1"/>
  <c r="M633" i="5" s="1"/>
  <c r="O633" i="5" s="1"/>
  <c r="P669" i="5"/>
  <c r="R669" i="5" s="1"/>
  <c r="T669" i="5" s="1"/>
  <c r="V669" i="5" s="1"/>
  <c r="R670" i="5"/>
  <c r="T670" i="5" s="1"/>
  <c r="V670" i="5" s="1"/>
  <c r="P636" i="5"/>
  <c r="R636" i="5" s="1"/>
  <c r="T636" i="5" s="1"/>
  <c r="V636" i="5" s="1"/>
  <c r="R637" i="5"/>
  <c r="T637" i="5" s="1"/>
  <c r="V637" i="5" s="1"/>
  <c r="P624" i="5"/>
  <c r="R625" i="5"/>
  <c r="T625" i="5" s="1"/>
  <c r="V625" i="5" s="1"/>
  <c r="P609" i="5"/>
  <c r="R609" i="5" s="1"/>
  <c r="T609" i="5" s="1"/>
  <c r="V609" i="5" s="1"/>
  <c r="R615" i="5"/>
  <c r="T615" i="5" s="1"/>
  <c r="V615" i="5" s="1"/>
  <c r="P576" i="5"/>
  <c r="R577" i="5"/>
  <c r="T577" i="5" s="1"/>
  <c r="V577" i="5" s="1"/>
  <c r="G609" i="5"/>
  <c r="I609" i="5" s="1"/>
  <c r="K609" i="5" s="1"/>
  <c r="M609" i="5" s="1"/>
  <c r="O609" i="5" s="1"/>
  <c r="I615" i="5"/>
  <c r="K615" i="5" s="1"/>
  <c r="M615" i="5" s="1"/>
  <c r="O615" i="5" s="1"/>
  <c r="G669" i="5"/>
  <c r="I669" i="5" s="1"/>
  <c r="K669" i="5" s="1"/>
  <c r="M669" i="5" s="1"/>
  <c r="O669" i="5" s="1"/>
  <c r="I670" i="5"/>
  <c r="K670" i="5" s="1"/>
  <c r="M670" i="5" s="1"/>
  <c r="O670" i="5" s="1"/>
  <c r="G636" i="5"/>
  <c r="I636" i="5" s="1"/>
  <c r="K636" i="5" s="1"/>
  <c r="M636" i="5" s="1"/>
  <c r="O636" i="5" s="1"/>
  <c r="I637" i="5"/>
  <c r="K637" i="5" s="1"/>
  <c r="M637" i="5" s="1"/>
  <c r="O637" i="5" s="1"/>
  <c r="G594" i="5"/>
  <c r="I595" i="5"/>
  <c r="K595" i="5" s="1"/>
  <c r="M595" i="5" s="1"/>
  <c r="O595" i="5" s="1"/>
  <c r="I522" i="5"/>
  <c r="K522" i="5" s="1"/>
  <c r="M522" i="5" s="1"/>
  <c r="O522" i="5" s="1"/>
  <c r="G643" i="5"/>
  <c r="I643" i="5" s="1"/>
  <c r="K643" i="5" s="1"/>
  <c r="M643" i="5" s="1"/>
  <c r="O643" i="5" s="1"/>
  <c r="I644" i="5"/>
  <c r="K644" i="5" s="1"/>
  <c r="M644" i="5" s="1"/>
  <c r="O644" i="5" s="1"/>
  <c r="P643" i="5"/>
  <c r="R643" i="5" s="1"/>
  <c r="T643" i="5" s="1"/>
  <c r="V643" i="5" s="1"/>
  <c r="R644" i="5"/>
  <c r="T644" i="5" s="1"/>
  <c r="V644" i="5" s="1"/>
  <c r="P653" i="5"/>
  <c r="R653" i="5" s="1"/>
  <c r="T653" i="5" s="1"/>
  <c r="V653" i="5" s="1"/>
  <c r="R654" i="5"/>
  <c r="T654" i="5" s="1"/>
  <c r="V654" i="5" s="1"/>
  <c r="G663" i="5"/>
  <c r="I663" i="5" s="1"/>
  <c r="K663" i="5" s="1"/>
  <c r="M663" i="5" s="1"/>
  <c r="O663" i="5" s="1"/>
  <c r="I664" i="5"/>
  <c r="K664" i="5" s="1"/>
  <c r="M664" i="5" s="1"/>
  <c r="O664" i="5" s="1"/>
  <c r="P663" i="5"/>
  <c r="R663" i="5" s="1"/>
  <c r="T663" i="5" s="1"/>
  <c r="V663" i="5" s="1"/>
  <c r="R664" i="5"/>
  <c r="T664" i="5" s="1"/>
  <c r="V664" i="5" s="1"/>
  <c r="P657" i="5"/>
  <c r="R657" i="5" s="1"/>
  <c r="T657" i="5" s="1"/>
  <c r="V657" i="5" s="1"/>
  <c r="R658" i="5"/>
  <c r="T658" i="5" s="1"/>
  <c r="V658" i="5" s="1"/>
  <c r="P660" i="5"/>
  <c r="R660" i="5" s="1"/>
  <c r="T660" i="5" s="1"/>
  <c r="V660" i="5" s="1"/>
  <c r="R661" i="5"/>
  <c r="T661" i="5" s="1"/>
  <c r="V661" i="5" s="1"/>
  <c r="G657" i="5"/>
  <c r="I657" i="5" s="1"/>
  <c r="K657" i="5" s="1"/>
  <c r="M657" i="5" s="1"/>
  <c r="O657" i="5" s="1"/>
  <c r="I658" i="5"/>
  <c r="K658" i="5" s="1"/>
  <c r="M658" i="5" s="1"/>
  <c r="O658" i="5" s="1"/>
  <c r="G660" i="5"/>
  <c r="I660" i="5" s="1"/>
  <c r="K660" i="5" s="1"/>
  <c r="M660" i="5" s="1"/>
  <c r="O660" i="5" s="1"/>
  <c r="I661" i="5"/>
  <c r="K661" i="5" s="1"/>
  <c r="M661" i="5" s="1"/>
  <c r="O661" i="5" s="1"/>
  <c r="G653" i="5"/>
  <c r="I653" i="5" s="1"/>
  <c r="K653" i="5" s="1"/>
  <c r="M653" i="5" s="1"/>
  <c r="O653" i="5" s="1"/>
  <c r="I654" i="5"/>
  <c r="K654" i="5" s="1"/>
  <c r="M654" i="5" s="1"/>
  <c r="O654" i="5" s="1"/>
  <c r="A683" i="5"/>
  <c r="A684" i="5"/>
  <c r="P668" i="5" l="1"/>
  <c r="R668" i="5" s="1"/>
  <c r="T668" i="5" s="1"/>
  <c r="V668" i="5" s="1"/>
  <c r="G635" i="5"/>
  <c r="G593" i="5"/>
  <c r="I594" i="5"/>
  <c r="K594" i="5" s="1"/>
  <c r="M594" i="5" s="1"/>
  <c r="O594" i="5" s="1"/>
  <c r="I576" i="5"/>
  <c r="K576" i="5" s="1"/>
  <c r="M576" i="5" s="1"/>
  <c r="O576" i="5" s="1"/>
  <c r="G575" i="5"/>
  <c r="G652" i="5"/>
  <c r="G651" i="5" s="1"/>
  <c r="I651" i="5" s="1"/>
  <c r="K651" i="5" s="1"/>
  <c r="M651" i="5" s="1"/>
  <c r="O651" i="5" s="1"/>
  <c r="R576" i="5"/>
  <c r="T576" i="5" s="1"/>
  <c r="V576" i="5" s="1"/>
  <c r="P575" i="5"/>
  <c r="P623" i="5"/>
  <c r="R623" i="5" s="1"/>
  <c r="T623" i="5" s="1"/>
  <c r="V623" i="5" s="1"/>
  <c r="R624" i="5"/>
  <c r="T624" i="5" s="1"/>
  <c r="V624" i="5" s="1"/>
  <c r="G668" i="5"/>
  <c r="I668" i="5" s="1"/>
  <c r="K668" i="5" s="1"/>
  <c r="M668" i="5" s="1"/>
  <c r="O668" i="5" s="1"/>
  <c r="G631" i="5"/>
  <c r="I632" i="5"/>
  <c r="K632" i="5" s="1"/>
  <c r="M632" i="5" s="1"/>
  <c r="O632" i="5" s="1"/>
  <c r="G647" i="5"/>
  <c r="I647" i="5" s="1"/>
  <c r="K647" i="5" s="1"/>
  <c r="M647" i="5" s="1"/>
  <c r="O647" i="5" s="1"/>
  <c r="I648" i="5"/>
  <c r="K648" i="5" s="1"/>
  <c r="M648" i="5" s="1"/>
  <c r="O648" i="5" s="1"/>
  <c r="G623" i="5"/>
  <c r="I623" i="5" s="1"/>
  <c r="K623" i="5" s="1"/>
  <c r="M623" i="5" s="1"/>
  <c r="O623" i="5" s="1"/>
  <c r="I624" i="5"/>
  <c r="K624" i="5" s="1"/>
  <c r="M624" i="5" s="1"/>
  <c r="O624" i="5" s="1"/>
  <c r="P593" i="5"/>
  <c r="R594" i="5"/>
  <c r="T594" i="5" s="1"/>
  <c r="V594" i="5" s="1"/>
  <c r="P631" i="5"/>
  <c r="R632" i="5"/>
  <c r="T632" i="5" s="1"/>
  <c r="V632" i="5" s="1"/>
  <c r="P647" i="5"/>
  <c r="R647" i="5" s="1"/>
  <c r="T647" i="5" s="1"/>
  <c r="V647" i="5" s="1"/>
  <c r="R648" i="5"/>
  <c r="T648" i="5" s="1"/>
  <c r="V648" i="5" s="1"/>
  <c r="P635" i="5"/>
  <c r="R635" i="5" s="1"/>
  <c r="T635" i="5" s="1"/>
  <c r="V635" i="5" s="1"/>
  <c r="I635" i="5"/>
  <c r="K635" i="5" s="1"/>
  <c r="M635" i="5" s="1"/>
  <c r="O635" i="5" s="1"/>
  <c r="I652" i="5"/>
  <c r="K652" i="5" s="1"/>
  <c r="M652" i="5" s="1"/>
  <c r="O652" i="5" s="1"/>
  <c r="P652" i="5"/>
  <c r="P680" i="5"/>
  <c r="G680" i="5"/>
  <c r="G684" i="5"/>
  <c r="P684" i="5"/>
  <c r="A685" i="5"/>
  <c r="A688" i="5"/>
  <c r="A686" i="5"/>
  <c r="A687" i="5"/>
  <c r="G679" i="5" l="1"/>
  <c r="I679" i="5" s="1"/>
  <c r="K679" i="5" s="1"/>
  <c r="M679" i="5" s="1"/>
  <c r="O679" i="5" s="1"/>
  <c r="I680" i="5"/>
  <c r="K680" i="5" s="1"/>
  <c r="M680" i="5" s="1"/>
  <c r="O680" i="5" s="1"/>
  <c r="I575" i="5"/>
  <c r="K575" i="5" s="1"/>
  <c r="M575" i="5" s="1"/>
  <c r="O575" i="5" s="1"/>
  <c r="G474" i="5"/>
  <c r="I474" i="5" s="1"/>
  <c r="K474" i="5" s="1"/>
  <c r="M474" i="5" s="1"/>
  <c r="O474" i="5" s="1"/>
  <c r="G683" i="5"/>
  <c r="I683" i="5" s="1"/>
  <c r="K683" i="5" s="1"/>
  <c r="M683" i="5" s="1"/>
  <c r="O683" i="5" s="1"/>
  <c r="I684" i="5"/>
  <c r="K684" i="5" s="1"/>
  <c r="M684" i="5" s="1"/>
  <c r="O684" i="5" s="1"/>
  <c r="P592" i="5"/>
  <c r="R592" i="5" s="1"/>
  <c r="T592" i="5" s="1"/>
  <c r="V592" i="5" s="1"/>
  <c r="R593" i="5"/>
  <c r="T593" i="5" s="1"/>
  <c r="V593" i="5" s="1"/>
  <c r="G592" i="5"/>
  <c r="I592" i="5" s="1"/>
  <c r="K592" i="5" s="1"/>
  <c r="M592" i="5" s="1"/>
  <c r="O592" i="5" s="1"/>
  <c r="I593" i="5"/>
  <c r="K593" i="5" s="1"/>
  <c r="M593" i="5" s="1"/>
  <c r="O593" i="5" s="1"/>
  <c r="P679" i="5"/>
  <c r="R679" i="5" s="1"/>
  <c r="T679" i="5" s="1"/>
  <c r="V679" i="5" s="1"/>
  <c r="R680" i="5"/>
  <c r="T680" i="5" s="1"/>
  <c r="V680" i="5" s="1"/>
  <c r="P630" i="5"/>
  <c r="R631" i="5"/>
  <c r="T631" i="5" s="1"/>
  <c r="V631" i="5" s="1"/>
  <c r="G630" i="5"/>
  <c r="I631" i="5"/>
  <c r="K631" i="5" s="1"/>
  <c r="M631" i="5" s="1"/>
  <c r="O631" i="5" s="1"/>
  <c r="R575" i="5"/>
  <c r="T575" i="5" s="1"/>
  <c r="V575" i="5" s="1"/>
  <c r="P474" i="5"/>
  <c r="R474" i="5" s="1"/>
  <c r="T474" i="5" s="1"/>
  <c r="V474" i="5" s="1"/>
  <c r="P683" i="5"/>
  <c r="R683" i="5" s="1"/>
  <c r="T683" i="5" s="1"/>
  <c r="V683" i="5" s="1"/>
  <c r="R684" i="5"/>
  <c r="T684" i="5" s="1"/>
  <c r="V684" i="5" s="1"/>
  <c r="P651" i="5"/>
  <c r="R652" i="5"/>
  <c r="T652" i="5" s="1"/>
  <c r="V652" i="5" s="1"/>
  <c r="P678" i="5"/>
  <c r="R678" i="5" s="1"/>
  <c r="T678" i="5" s="1"/>
  <c r="V678" i="5" s="1"/>
  <c r="G688" i="5"/>
  <c r="P688" i="5"/>
  <c r="G692" i="5"/>
  <c r="P692" i="5"/>
  <c r="G697" i="5"/>
  <c r="P697" i="5"/>
  <c r="G704" i="5"/>
  <c r="P704" i="5"/>
  <c r="G709" i="5"/>
  <c r="P709" i="5"/>
  <c r="G716" i="5"/>
  <c r="P716" i="5"/>
  <c r="G727" i="5"/>
  <c r="P727" i="5"/>
  <c r="G732" i="5"/>
  <c r="P732" i="5"/>
  <c r="G735" i="5"/>
  <c r="P735" i="5"/>
  <c r="G738" i="5"/>
  <c r="P738" i="5"/>
  <c r="G741" i="5"/>
  <c r="P741" i="5"/>
  <c r="A727" i="5"/>
  <c r="A694" i="5"/>
  <c r="A747" i="5"/>
  <c r="A749" i="5"/>
  <c r="A742" i="5"/>
  <c r="A690" i="5"/>
  <c r="A691" i="5"/>
  <c r="A726" i="5"/>
  <c r="A736" i="5"/>
  <c r="A702" i="5"/>
  <c r="A717" i="5"/>
  <c r="A734" i="5"/>
  <c r="A748" i="5"/>
  <c r="A739" i="5"/>
  <c r="A704" i="5"/>
  <c r="A732" i="5"/>
  <c r="A740" i="5"/>
  <c r="A699" i="5"/>
  <c r="A741" i="5"/>
  <c r="A703" i="5"/>
  <c r="A700" i="5"/>
  <c r="A708" i="5"/>
  <c r="A735" i="5"/>
  <c r="A738" i="5"/>
  <c r="A701" i="5"/>
  <c r="A733" i="5"/>
  <c r="A689" i="5"/>
  <c r="A744" i="5"/>
  <c r="A729" i="5"/>
  <c r="A711" i="5"/>
  <c r="A730" i="5"/>
  <c r="A697" i="5"/>
  <c r="A745" i="5"/>
  <c r="A707" i="5"/>
  <c r="A706" i="5"/>
  <c r="A715" i="5"/>
  <c r="A714" i="5"/>
  <c r="A713" i="5"/>
  <c r="A693" i="5"/>
  <c r="A698" i="5"/>
  <c r="A746" i="5"/>
  <c r="A731" i="5"/>
  <c r="A705" i="5"/>
  <c r="A725" i="5"/>
  <c r="A710" i="5"/>
  <c r="A692" i="5"/>
  <c r="A737" i="5"/>
  <c r="A728" i="5"/>
  <c r="A716" i="5"/>
  <c r="A712" i="5"/>
  <c r="A696" i="5"/>
  <c r="A709" i="5"/>
  <c r="G678" i="5" l="1"/>
  <c r="I678" i="5" s="1"/>
  <c r="K678" i="5" s="1"/>
  <c r="M678" i="5" s="1"/>
  <c r="O678" i="5" s="1"/>
  <c r="G731" i="5"/>
  <c r="I731" i="5" s="1"/>
  <c r="K731" i="5" s="1"/>
  <c r="M731" i="5" s="1"/>
  <c r="O731" i="5" s="1"/>
  <c r="I732" i="5"/>
  <c r="K732" i="5" s="1"/>
  <c r="M732" i="5" s="1"/>
  <c r="O732" i="5" s="1"/>
  <c r="G715" i="5"/>
  <c r="I715" i="5" s="1"/>
  <c r="K715" i="5" s="1"/>
  <c r="M715" i="5" s="1"/>
  <c r="O715" i="5" s="1"/>
  <c r="I716" i="5"/>
  <c r="K716" i="5" s="1"/>
  <c r="M716" i="5" s="1"/>
  <c r="O716" i="5" s="1"/>
  <c r="G703" i="5"/>
  <c r="I704" i="5"/>
  <c r="K704" i="5" s="1"/>
  <c r="M704" i="5" s="1"/>
  <c r="O704" i="5" s="1"/>
  <c r="G691" i="5"/>
  <c r="I691" i="5" s="1"/>
  <c r="K691" i="5" s="1"/>
  <c r="M691" i="5" s="1"/>
  <c r="O691" i="5" s="1"/>
  <c r="I692" i="5"/>
  <c r="K692" i="5" s="1"/>
  <c r="M692" i="5" s="1"/>
  <c r="O692" i="5" s="1"/>
  <c r="P731" i="5"/>
  <c r="R731" i="5" s="1"/>
  <c r="T731" i="5" s="1"/>
  <c r="V731" i="5" s="1"/>
  <c r="R732" i="5"/>
  <c r="T732" i="5" s="1"/>
  <c r="V732" i="5" s="1"/>
  <c r="P703" i="5"/>
  <c r="R704" i="5"/>
  <c r="T704" i="5" s="1"/>
  <c r="V704" i="5" s="1"/>
  <c r="P629" i="5"/>
  <c r="R630" i="5"/>
  <c r="T630" i="5" s="1"/>
  <c r="V630" i="5" s="1"/>
  <c r="P734" i="5"/>
  <c r="R734" i="5" s="1"/>
  <c r="T734" i="5" s="1"/>
  <c r="V734" i="5" s="1"/>
  <c r="R735" i="5"/>
  <c r="T735" i="5" s="1"/>
  <c r="V735" i="5" s="1"/>
  <c r="P726" i="5"/>
  <c r="R727" i="5"/>
  <c r="T727" i="5" s="1"/>
  <c r="V727" i="5" s="1"/>
  <c r="P708" i="5"/>
  <c r="R709" i="5"/>
  <c r="T709" i="5" s="1"/>
  <c r="V709" i="5" s="1"/>
  <c r="P696" i="5"/>
  <c r="R696" i="5" s="1"/>
  <c r="T696" i="5" s="1"/>
  <c r="V696" i="5" s="1"/>
  <c r="R697" i="5"/>
  <c r="T697" i="5" s="1"/>
  <c r="V697" i="5" s="1"/>
  <c r="P687" i="5"/>
  <c r="R687" i="5" s="1"/>
  <c r="T687" i="5" s="1"/>
  <c r="V687" i="5" s="1"/>
  <c r="R688" i="5"/>
  <c r="T688" i="5" s="1"/>
  <c r="V688" i="5" s="1"/>
  <c r="G629" i="5"/>
  <c r="I630" i="5"/>
  <c r="K630" i="5" s="1"/>
  <c r="M630" i="5" s="1"/>
  <c r="O630" i="5" s="1"/>
  <c r="P715" i="5"/>
  <c r="R715" i="5" s="1"/>
  <c r="T715" i="5" s="1"/>
  <c r="V715" i="5" s="1"/>
  <c r="R716" i="5"/>
  <c r="T716" i="5" s="1"/>
  <c r="V716" i="5" s="1"/>
  <c r="P691" i="5"/>
  <c r="R691" i="5" s="1"/>
  <c r="T691" i="5" s="1"/>
  <c r="V691" i="5" s="1"/>
  <c r="R692" i="5"/>
  <c r="T692" i="5" s="1"/>
  <c r="V692" i="5" s="1"/>
  <c r="G734" i="5"/>
  <c r="I734" i="5" s="1"/>
  <c r="K734" i="5" s="1"/>
  <c r="M734" i="5" s="1"/>
  <c r="O734" i="5" s="1"/>
  <c r="I735" i="5"/>
  <c r="K735" i="5" s="1"/>
  <c r="M735" i="5" s="1"/>
  <c r="O735" i="5" s="1"/>
  <c r="G726" i="5"/>
  <c r="I727" i="5"/>
  <c r="K727" i="5" s="1"/>
  <c r="M727" i="5" s="1"/>
  <c r="O727" i="5" s="1"/>
  <c r="G708" i="5"/>
  <c r="I709" i="5"/>
  <c r="K709" i="5" s="1"/>
  <c r="M709" i="5" s="1"/>
  <c r="O709" i="5" s="1"/>
  <c r="G696" i="5"/>
  <c r="I696" i="5" s="1"/>
  <c r="K696" i="5" s="1"/>
  <c r="M696" i="5" s="1"/>
  <c r="O696" i="5" s="1"/>
  <c r="I697" i="5"/>
  <c r="K697" i="5" s="1"/>
  <c r="M697" i="5" s="1"/>
  <c r="O697" i="5" s="1"/>
  <c r="G687" i="5"/>
  <c r="I687" i="5" s="1"/>
  <c r="K687" i="5" s="1"/>
  <c r="M687" i="5" s="1"/>
  <c r="O687" i="5" s="1"/>
  <c r="I688" i="5"/>
  <c r="K688" i="5" s="1"/>
  <c r="M688" i="5" s="1"/>
  <c r="O688" i="5" s="1"/>
  <c r="R651" i="5"/>
  <c r="T651" i="5" s="1"/>
  <c r="V651" i="5" s="1"/>
  <c r="G737" i="5"/>
  <c r="I737" i="5" s="1"/>
  <c r="K737" i="5" s="1"/>
  <c r="M737" i="5" s="1"/>
  <c r="O737" i="5" s="1"/>
  <c r="I738" i="5"/>
  <c r="K738" i="5" s="1"/>
  <c r="M738" i="5" s="1"/>
  <c r="O738" i="5" s="1"/>
  <c r="P737" i="5"/>
  <c r="R737" i="5" s="1"/>
  <c r="T737" i="5" s="1"/>
  <c r="V737" i="5" s="1"/>
  <c r="R738" i="5"/>
  <c r="T738" i="5" s="1"/>
  <c r="V738" i="5" s="1"/>
  <c r="G740" i="5"/>
  <c r="I740" i="5" s="1"/>
  <c r="K740" i="5" s="1"/>
  <c r="M740" i="5" s="1"/>
  <c r="O740" i="5" s="1"/>
  <c r="I741" i="5"/>
  <c r="K741" i="5" s="1"/>
  <c r="M741" i="5" s="1"/>
  <c r="O741" i="5" s="1"/>
  <c r="P740" i="5"/>
  <c r="R740" i="5" s="1"/>
  <c r="T740" i="5" s="1"/>
  <c r="V740" i="5" s="1"/>
  <c r="R741" i="5"/>
  <c r="T741" i="5" s="1"/>
  <c r="V741" i="5" s="1"/>
  <c r="A750" i="5"/>
  <c r="A751" i="5"/>
  <c r="G677" i="5" l="1"/>
  <c r="I677" i="5" s="1"/>
  <c r="K677" i="5" s="1"/>
  <c r="M677" i="5" s="1"/>
  <c r="O677" i="5" s="1"/>
  <c r="P711" i="5"/>
  <c r="R711" i="5" s="1"/>
  <c r="T711" i="5" s="1"/>
  <c r="V711" i="5" s="1"/>
  <c r="G711" i="5"/>
  <c r="I711" i="5" s="1"/>
  <c r="K711" i="5" s="1"/>
  <c r="M711" i="5" s="1"/>
  <c r="O711" i="5" s="1"/>
  <c r="P677" i="5"/>
  <c r="R677" i="5" s="1"/>
  <c r="T677" i="5" s="1"/>
  <c r="V677" i="5" s="1"/>
  <c r="G730" i="5"/>
  <c r="I730" i="5" s="1"/>
  <c r="K730" i="5" s="1"/>
  <c r="M730" i="5" s="1"/>
  <c r="O730" i="5" s="1"/>
  <c r="G707" i="5"/>
  <c r="I708" i="5"/>
  <c r="K708" i="5" s="1"/>
  <c r="M708" i="5" s="1"/>
  <c r="O708" i="5" s="1"/>
  <c r="P707" i="5"/>
  <c r="R708" i="5"/>
  <c r="T708" i="5" s="1"/>
  <c r="V708" i="5" s="1"/>
  <c r="P702" i="5"/>
  <c r="R703" i="5"/>
  <c r="T703" i="5" s="1"/>
  <c r="V703" i="5" s="1"/>
  <c r="G725" i="5"/>
  <c r="I725" i="5" s="1"/>
  <c r="K725" i="5" s="1"/>
  <c r="M725" i="5" s="1"/>
  <c r="O725" i="5" s="1"/>
  <c r="I726" i="5"/>
  <c r="K726" i="5" s="1"/>
  <c r="M726" i="5" s="1"/>
  <c r="O726" i="5" s="1"/>
  <c r="I629" i="5"/>
  <c r="K629" i="5" s="1"/>
  <c r="M629" i="5" s="1"/>
  <c r="O629" i="5" s="1"/>
  <c r="G608" i="5"/>
  <c r="P725" i="5"/>
  <c r="R725" i="5" s="1"/>
  <c r="T725" i="5" s="1"/>
  <c r="V725" i="5" s="1"/>
  <c r="R726" i="5"/>
  <c r="T726" i="5" s="1"/>
  <c r="V726" i="5" s="1"/>
  <c r="R629" i="5"/>
  <c r="T629" i="5" s="1"/>
  <c r="V629" i="5" s="1"/>
  <c r="P608" i="5"/>
  <c r="G702" i="5"/>
  <c r="I703" i="5"/>
  <c r="K703" i="5" s="1"/>
  <c r="M703" i="5" s="1"/>
  <c r="O703" i="5" s="1"/>
  <c r="P730" i="5"/>
  <c r="P747" i="5"/>
  <c r="G747" i="5"/>
  <c r="G751" i="5"/>
  <c r="P751" i="5"/>
  <c r="A753" i="5"/>
  <c r="A754" i="5"/>
  <c r="A752" i="5"/>
  <c r="G729" i="5" l="1"/>
  <c r="I729" i="5" s="1"/>
  <c r="K729" i="5" s="1"/>
  <c r="M729" i="5" s="1"/>
  <c r="O729" i="5" s="1"/>
  <c r="G750" i="5"/>
  <c r="I750" i="5" s="1"/>
  <c r="K750" i="5" s="1"/>
  <c r="M750" i="5" s="1"/>
  <c r="O750" i="5" s="1"/>
  <c r="I751" i="5"/>
  <c r="K751" i="5" s="1"/>
  <c r="M751" i="5" s="1"/>
  <c r="O751" i="5" s="1"/>
  <c r="P750" i="5"/>
  <c r="R750" i="5" s="1"/>
  <c r="T750" i="5" s="1"/>
  <c r="V750" i="5" s="1"/>
  <c r="R751" i="5"/>
  <c r="T751" i="5" s="1"/>
  <c r="V751" i="5" s="1"/>
  <c r="P701" i="5"/>
  <c r="R702" i="5"/>
  <c r="T702" i="5" s="1"/>
  <c r="V702" i="5" s="1"/>
  <c r="G706" i="5"/>
  <c r="I706" i="5" s="1"/>
  <c r="K706" i="5" s="1"/>
  <c r="M706" i="5" s="1"/>
  <c r="O706" i="5" s="1"/>
  <c r="I707" i="5"/>
  <c r="K707" i="5" s="1"/>
  <c r="M707" i="5" s="1"/>
  <c r="O707" i="5" s="1"/>
  <c r="G746" i="5"/>
  <c r="I746" i="5" s="1"/>
  <c r="K746" i="5" s="1"/>
  <c r="M746" i="5" s="1"/>
  <c r="O746" i="5" s="1"/>
  <c r="I747" i="5"/>
  <c r="K747" i="5" s="1"/>
  <c r="M747" i="5" s="1"/>
  <c r="O747" i="5" s="1"/>
  <c r="G701" i="5"/>
  <c r="I702" i="5"/>
  <c r="K702" i="5" s="1"/>
  <c r="M702" i="5" s="1"/>
  <c r="O702" i="5" s="1"/>
  <c r="P706" i="5"/>
  <c r="R706" i="5" s="1"/>
  <c r="T706" i="5" s="1"/>
  <c r="V706" i="5" s="1"/>
  <c r="R707" i="5"/>
  <c r="T707" i="5" s="1"/>
  <c r="V707" i="5" s="1"/>
  <c r="P746" i="5"/>
  <c r="R746" i="5" s="1"/>
  <c r="T746" i="5" s="1"/>
  <c r="V746" i="5" s="1"/>
  <c r="R747" i="5"/>
  <c r="T747" i="5" s="1"/>
  <c r="V747" i="5" s="1"/>
  <c r="R608" i="5"/>
  <c r="T608" i="5" s="1"/>
  <c r="V608" i="5" s="1"/>
  <c r="P607" i="5"/>
  <c r="R607" i="5" s="1"/>
  <c r="T607" i="5" s="1"/>
  <c r="V607" i="5" s="1"/>
  <c r="I608" i="5"/>
  <c r="K608" i="5" s="1"/>
  <c r="M608" i="5" s="1"/>
  <c r="O608" i="5" s="1"/>
  <c r="G607" i="5"/>
  <c r="I607" i="5" s="1"/>
  <c r="K607" i="5" s="1"/>
  <c r="M607" i="5" s="1"/>
  <c r="O607" i="5" s="1"/>
  <c r="P729" i="5"/>
  <c r="R729" i="5" s="1"/>
  <c r="T729" i="5" s="1"/>
  <c r="V729" i="5" s="1"/>
  <c r="R730" i="5"/>
  <c r="T730" i="5" s="1"/>
  <c r="V730" i="5" s="1"/>
  <c r="G754" i="5"/>
  <c r="P754" i="5"/>
  <c r="G762" i="5"/>
  <c r="P762" i="5"/>
  <c r="G768" i="5"/>
  <c r="P768" i="5"/>
  <c r="G774" i="5"/>
  <c r="P774" i="5"/>
  <c r="G778" i="5"/>
  <c r="P778" i="5"/>
  <c r="G783" i="5"/>
  <c r="P783" i="5"/>
  <c r="G787" i="5"/>
  <c r="P787" i="5"/>
  <c r="G790" i="5"/>
  <c r="I790" i="5" s="1"/>
  <c r="K790" i="5" s="1"/>
  <c r="M790" i="5" s="1"/>
  <c r="O790" i="5" s="1"/>
  <c r="P790" i="5"/>
  <c r="R790" i="5" s="1"/>
  <c r="T790" i="5" s="1"/>
  <c r="V790" i="5" s="1"/>
  <c r="A779" i="5"/>
  <c r="A788" i="5"/>
  <c r="A787" i="5"/>
  <c r="A775" i="5"/>
  <c r="A774" i="5"/>
  <c r="A778" i="5"/>
  <c r="A761" i="5"/>
  <c r="A758" i="5"/>
  <c r="A786" i="5"/>
  <c r="A768" i="5"/>
  <c r="A772" i="5"/>
  <c r="A784" i="5"/>
  <c r="A783" i="5"/>
  <c r="A757" i="5"/>
  <c r="A777" i="5"/>
  <c r="A773" i="5"/>
  <c r="A781" i="5"/>
  <c r="A790" i="5"/>
  <c r="A770" i="5"/>
  <c r="A769" i="5"/>
  <c r="A755" i="5"/>
  <c r="A763" i="5"/>
  <c r="A762" i="5"/>
  <c r="A760" i="5"/>
  <c r="A767" i="5"/>
  <c r="A789" i="5"/>
  <c r="A766" i="5"/>
  <c r="A776" i="5"/>
  <c r="A756" i="5"/>
  <c r="A771" i="5"/>
  <c r="A765" i="5"/>
  <c r="A792" i="5"/>
  <c r="A782" i="5"/>
  <c r="A785" i="5"/>
  <c r="A759" i="5"/>
  <c r="A791" i="5"/>
  <c r="P753" i="5" l="1"/>
  <c r="R754" i="5"/>
  <c r="T754" i="5" s="1"/>
  <c r="V754" i="5" s="1"/>
  <c r="G753" i="5"/>
  <c r="I754" i="5"/>
  <c r="K754" i="5" s="1"/>
  <c r="M754" i="5" s="1"/>
  <c r="O754" i="5" s="1"/>
  <c r="I701" i="5"/>
  <c r="K701" i="5" s="1"/>
  <c r="M701" i="5" s="1"/>
  <c r="O701" i="5" s="1"/>
  <c r="G700" i="5"/>
  <c r="P782" i="5"/>
  <c r="R782" i="5" s="1"/>
  <c r="T782" i="5" s="1"/>
  <c r="V782" i="5" s="1"/>
  <c r="R783" i="5"/>
  <c r="T783" i="5" s="1"/>
  <c r="V783" i="5" s="1"/>
  <c r="P761" i="5"/>
  <c r="R762" i="5"/>
  <c r="T762" i="5" s="1"/>
  <c r="V762" i="5" s="1"/>
  <c r="G782" i="5"/>
  <c r="I782" i="5" s="1"/>
  <c r="K782" i="5" s="1"/>
  <c r="M782" i="5" s="1"/>
  <c r="O782" i="5" s="1"/>
  <c r="I783" i="5"/>
  <c r="K783" i="5" s="1"/>
  <c r="M783" i="5" s="1"/>
  <c r="O783" i="5" s="1"/>
  <c r="G761" i="5"/>
  <c r="I762" i="5"/>
  <c r="K762" i="5" s="1"/>
  <c r="M762" i="5" s="1"/>
  <c r="O762" i="5" s="1"/>
  <c r="R701" i="5"/>
  <c r="T701" i="5" s="1"/>
  <c r="V701" i="5" s="1"/>
  <c r="P700" i="5"/>
  <c r="P786" i="5"/>
  <c r="R787" i="5"/>
  <c r="T787" i="5" s="1"/>
  <c r="V787" i="5" s="1"/>
  <c r="G786" i="5"/>
  <c r="I787" i="5"/>
  <c r="K787" i="5" s="1"/>
  <c r="M787" i="5" s="1"/>
  <c r="O787" i="5" s="1"/>
  <c r="P777" i="5"/>
  <c r="R778" i="5"/>
  <c r="T778" i="5" s="1"/>
  <c r="V778" i="5" s="1"/>
  <c r="P767" i="5"/>
  <c r="R768" i="5"/>
  <c r="T768" i="5" s="1"/>
  <c r="V768" i="5" s="1"/>
  <c r="G773" i="5"/>
  <c r="I774" i="5"/>
  <c r="K774" i="5" s="1"/>
  <c r="M774" i="5" s="1"/>
  <c r="O774" i="5" s="1"/>
  <c r="P773" i="5"/>
  <c r="R774" i="5"/>
  <c r="T774" i="5" s="1"/>
  <c r="V774" i="5" s="1"/>
  <c r="G777" i="5"/>
  <c r="I778" i="5"/>
  <c r="K778" i="5" s="1"/>
  <c r="M778" i="5" s="1"/>
  <c r="O778" i="5" s="1"/>
  <c r="G767" i="5"/>
  <c r="I768" i="5"/>
  <c r="K768" i="5" s="1"/>
  <c r="M768" i="5" s="1"/>
  <c r="O768" i="5" s="1"/>
  <c r="G792" i="5"/>
  <c r="I792" i="5" s="1"/>
  <c r="K792" i="5" s="1"/>
  <c r="M792" i="5" s="1"/>
  <c r="O792" i="5" s="1"/>
  <c r="P792" i="5"/>
  <c r="R792" i="5" s="1"/>
  <c r="T792" i="5" s="1"/>
  <c r="V792" i="5" s="1"/>
  <c r="A793" i="5"/>
  <c r="A794" i="5"/>
  <c r="G745" i="5" l="1"/>
  <c r="I753" i="5"/>
  <c r="K753" i="5" s="1"/>
  <c r="M753" i="5" s="1"/>
  <c r="O753" i="5" s="1"/>
  <c r="I700" i="5"/>
  <c r="K700" i="5" s="1"/>
  <c r="M700" i="5" s="1"/>
  <c r="O700" i="5" s="1"/>
  <c r="G667" i="5"/>
  <c r="R700" i="5"/>
  <c r="T700" i="5" s="1"/>
  <c r="V700" i="5" s="1"/>
  <c r="P667" i="5"/>
  <c r="G760" i="5"/>
  <c r="I760" i="5" s="1"/>
  <c r="K760" i="5" s="1"/>
  <c r="M760" i="5" s="1"/>
  <c r="O760" i="5" s="1"/>
  <c r="I761" i="5"/>
  <c r="K761" i="5" s="1"/>
  <c r="M761" i="5" s="1"/>
  <c r="O761" i="5" s="1"/>
  <c r="P760" i="5"/>
  <c r="R760" i="5" s="1"/>
  <c r="T760" i="5" s="1"/>
  <c r="V760" i="5" s="1"/>
  <c r="R761" i="5"/>
  <c r="T761" i="5" s="1"/>
  <c r="V761" i="5" s="1"/>
  <c r="P745" i="5"/>
  <c r="R753" i="5"/>
  <c r="T753" i="5" s="1"/>
  <c r="V753" i="5" s="1"/>
  <c r="G785" i="5"/>
  <c r="I785" i="5" s="1"/>
  <c r="K785" i="5" s="1"/>
  <c r="M785" i="5" s="1"/>
  <c r="O785" i="5" s="1"/>
  <c r="I786" i="5"/>
  <c r="K786" i="5" s="1"/>
  <c r="M786" i="5" s="1"/>
  <c r="O786" i="5" s="1"/>
  <c r="P785" i="5"/>
  <c r="R785" i="5" s="1"/>
  <c r="T785" i="5" s="1"/>
  <c r="V785" i="5" s="1"/>
  <c r="R786" i="5"/>
  <c r="T786" i="5" s="1"/>
  <c r="V786" i="5" s="1"/>
  <c r="G766" i="5"/>
  <c r="I767" i="5"/>
  <c r="K767" i="5" s="1"/>
  <c r="M767" i="5" s="1"/>
  <c r="O767" i="5" s="1"/>
  <c r="P772" i="5"/>
  <c r="R773" i="5"/>
  <c r="T773" i="5" s="1"/>
  <c r="V773" i="5" s="1"/>
  <c r="P766" i="5"/>
  <c r="R767" i="5"/>
  <c r="T767" i="5" s="1"/>
  <c r="V767" i="5" s="1"/>
  <c r="G776" i="5"/>
  <c r="I776" i="5" s="1"/>
  <c r="K776" i="5" s="1"/>
  <c r="M776" i="5" s="1"/>
  <c r="O776" i="5" s="1"/>
  <c r="I777" i="5"/>
  <c r="K777" i="5" s="1"/>
  <c r="M777" i="5" s="1"/>
  <c r="O777" i="5" s="1"/>
  <c r="G772" i="5"/>
  <c r="I773" i="5"/>
  <c r="K773" i="5" s="1"/>
  <c r="M773" i="5" s="1"/>
  <c r="O773" i="5" s="1"/>
  <c r="P776" i="5"/>
  <c r="R776" i="5" s="1"/>
  <c r="T776" i="5" s="1"/>
  <c r="V776" i="5" s="1"/>
  <c r="R777" i="5"/>
  <c r="T777" i="5" s="1"/>
  <c r="V777" i="5" s="1"/>
  <c r="G794" i="5"/>
  <c r="P794" i="5"/>
  <c r="G798" i="5"/>
  <c r="I798" i="5" s="1"/>
  <c r="K798" i="5" s="1"/>
  <c r="M798" i="5" s="1"/>
  <c r="O798" i="5" s="1"/>
  <c r="P798" i="5"/>
  <c r="R798" i="5" s="1"/>
  <c r="T798" i="5" s="1"/>
  <c r="V798" i="5" s="1"/>
  <c r="A799" i="5"/>
  <c r="A797" i="5"/>
  <c r="A796" i="5"/>
  <c r="A800" i="5"/>
  <c r="A795" i="5"/>
  <c r="A798" i="5"/>
  <c r="G666" i="5" l="1"/>
  <c r="I666" i="5" s="1"/>
  <c r="K666" i="5" s="1"/>
  <c r="M666" i="5" s="1"/>
  <c r="O666" i="5" s="1"/>
  <c r="I667" i="5"/>
  <c r="K667" i="5" s="1"/>
  <c r="M667" i="5" s="1"/>
  <c r="O667" i="5" s="1"/>
  <c r="G789" i="5"/>
  <c r="I789" i="5" s="1"/>
  <c r="K789" i="5" s="1"/>
  <c r="M789" i="5" s="1"/>
  <c r="O789" i="5" s="1"/>
  <c r="I794" i="5"/>
  <c r="K794" i="5" s="1"/>
  <c r="M794" i="5" s="1"/>
  <c r="O794" i="5" s="1"/>
  <c r="I745" i="5"/>
  <c r="K745" i="5" s="1"/>
  <c r="M745" i="5" s="1"/>
  <c r="O745" i="5" s="1"/>
  <c r="G744" i="5"/>
  <c r="R745" i="5"/>
  <c r="T745" i="5" s="1"/>
  <c r="V745" i="5" s="1"/>
  <c r="P744" i="5"/>
  <c r="P789" i="5"/>
  <c r="R789" i="5" s="1"/>
  <c r="T789" i="5" s="1"/>
  <c r="V789" i="5" s="1"/>
  <c r="R794" i="5"/>
  <c r="T794" i="5" s="1"/>
  <c r="V794" i="5" s="1"/>
  <c r="R667" i="5"/>
  <c r="T667" i="5" s="1"/>
  <c r="V667" i="5" s="1"/>
  <c r="P666" i="5"/>
  <c r="R666" i="5" s="1"/>
  <c r="T666" i="5" s="1"/>
  <c r="V666" i="5" s="1"/>
  <c r="P771" i="5"/>
  <c r="R771" i="5" s="1"/>
  <c r="T771" i="5" s="1"/>
  <c r="V771" i="5" s="1"/>
  <c r="R772" i="5"/>
  <c r="T772" i="5" s="1"/>
  <c r="V772" i="5" s="1"/>
  <c r="G771" i="5"/>
  <c r="I771" i="5" s="1"/>
  <c r="K771" i="5" s="1"/>
  <c r="M771" i="5" s="1"/>
  <c r="O771" i="5" s="1"/>
  <c r="I772" i="5"/>
  <c r="K772" i="5" s="1"/>
  <c r="M772" i="5" s="1"/>
  <c r="O772" i="5" s="1"/>
  <c r="R766" i="5"/>
  <c r="T766" i="5" s="1"/>
  <c r="V766" i="5" s="1"/>
  <c r="I766" i="5"/>
  <c r="K766" i="5" s="1"/>
  <c r="M766" i="5" s="1"/>
  <c r="O766" i="5" s="1"/>
  <c r="G800" i="5"/>
  <c r="P800" i="5"/>
  <c r="G809" i="5"/>
  <c r="P809" i="5"/>
  <c r="G812" i="5"/>
  <c r="P812" i="5"/>
  <c r="G819" i="5"/>
  <c r="P819" i="5"/>
  <c r="G824" i="5"/>
  <c r="P824" i="5"/>
  <c r="G830" i="5"/>
  <c r="P830" i="5"/>
  <c r="G840" i="5"/>
  <c r="I840" i="5" s="1"/>
  <c r="K840" i="5" s="1"/>
  <c r="M840" i="5" s="1"/>
  <c r="O840" i="5" s="1"/>
  <c r="P840" i="5"/>
  <c r="R840" i="5" s="1"/>
  <c r="T840" i="5" s="1"/>
  <c r="V840" i="5" s="1"/>
  <c r="A832" i="5"/>
  <c r="A813" i="5"/>
  <c r="A831" i="5"/>
  <c r="A815" i="5"/>
  <c r="A837" i="5"/>
  <c r="A830" i="5"/>
  <c r="A825" i="5"/>
  <c r="A812" i="5"/>
  <c r="A828" i="5"/>
  <c r="A805" i="5"/>
  <c r="A811" i="5"/>
  <c r="A833" i="5"/>
  <c r="A802" i="5"/>
  <c r="A836" i="5"/>
  <c r="A839" i="5"/>
  <c r="A826" i="5"/>
  <c r="A841" i="5"/>
  <c r="A806" i="5"/>
  <c r="A823" i="5"/>
  <c r="A804" i="5"/>
  <c r="A816" i="5"/>
  <c r="A824" i="5"/>
  <c r="A822" i="5"/>
  <c r="A810" i="5"/>
  <c r="A838" i="5"/>
  <c r="A807" i="5"/>
  <c r="A840" i="5"/>
  <c r="A827" i="5"/>
  <c r="A835" i="5"/>
  <c r="A819" i="5"/>
  <c r="A820" i="5"/>
  <c r="A808" i="5"/>
  <c r="A817" i="5"/>
  <c r="A801" i="5"/>
  <c r="A821" i="5"/>
  <c r="A818" i="5"/>
  <c r="A809" i="5"/>
  <c r="A829" i="5"/>
  <c r="G823" i="5" l="1"/>
  <c r="I824" i="5"/>
  <c r="K824" i="5" s="1"/>
  <c r="M824" i="5" s="1"/>
  <c r="O824" i="5" s="1"/>
  <c r="G811" i="5"/>
  <c r="I811" i="5" s="1"/>
  <c r="K811" i="5" s="1"/>
  <c r="M811" i="5" s="1"/>
  <c r="O811" i="5" s="1"/>
  <c r="I812" i="5"/>
  <c r="K812" i="5" s="1"/>
  <c r="M812" i="5" s="1"/>
  <c r="O812" i="5" s="1"/>
  <c r="G797" i="5"/>
  <c r="I800" i="5"/>
  <c r="K800" i="5" s="1"/>
  <c r="M800" i="5" s="1"/>
  <c r="O800" i="5" s="1"/>
  <c r="P743" i="5"/>
  <c r="R743" i="5" s="1"/>
  <c r="T743" i="5" s="1"/>
  <c r="V743" i="5" s="1"/>
  <c r="R744" i="5"/>
  <c r="T744" i="5" s="1"/>
  <c r="V744" i="5" s="1"/>
  <c r="P823" i="5"/>
  <c r="R824" i="5"/>
  <c r="T824" i="5" s="1"/>
  <c r="V824" i="5" s="1"/>
  <c r="P811" i="5"/>
  <c r="R811" i="5" s="1"/>
  <c r="T811" i="5" s="1"/>
  <c r="V811" i="5" s="1"/>
  <c r="R812" i="5"/>
  <c r="T812" i="5" s="1"/>
  <c r="V812" i="5" s="1"/>
  <c r="P797" i="5"/>
  <c r="R800" i="5"/>
  <c r="T800" i="5" s="1"/>
  <c r="V800" i="5" s="1"/>
  <c r="P829" i="5"/>
  <c r="R830" i="5"/>
  <c r="T830" i="5" s="1"/>
  <c r="V830" i="5" s="1"/>
  <c r="P818" i="5"/>
  <c r="R819" i="5"/>
  <c r="T819" i="5" s="1"/>
  <c r="V819" i="5" s="1"/>
  <c r="P808" i="5"/>
  <c r="R808" i="5" s="1"/>
  <c r="T808" i="5" s="1"/>
  <c r="V808" i="5" s="1"/>
  <c r="R809" i="5"/>
  <c r="T809" i="5" s="1"/>
  <c r="V809" i="5" s="1"/>
  <c r="G829" i="5"/>
  <c r="I830" i="5"/>
  <c r="K830" i="5" s="1"/>
  <c r="M830" i="5" s="1"/>
  <c r="O830" i="5" s="1"/>
  <c r="G818" i="5"/>
  <c r="I819" i="5"/>
  <c r="K819" i="5" s="1"/>
  <c r="M819" i="5" s="1"/>
  <c r="O819" i="5" s="1"/>
  <c r="G808" i="5"/>
  <c r="I808" i="5" s="1"/>
  <c r="K808" i="5" s="1"/>
  <c r="M808" i="5" s="1"/>
  <c r="O808" i="5" s="1"/>
  <c r="I809" i="5"/>
  <c r="K809" i="5" s="1"/>
  <c r="M809" i="5" s="1"/>
  <c r="O809" i="5" s="1"/>
  <c r="P765" i="5"/>
  <c r="P764" i="5" s="1"/>
  <c r="R764" i="5" s="1"/>
  <c r="T764" i="5" s="1"/>
  <c r="V764" i="5" s="1"/>
  <c r="G743" i="5"/>
  <c r="I743" i="5" s="1"/>
  <c r="K743" i="5" s="1"/>
  <c r="M743" i="5" s="1"/>
  <c r="O743" i="5" s="1"/>
  <c r="I744" i="5"/>
  <c r="K744" i="5" s="1"/>
  <c r="M744" i="5" s="1"/>
  <c r="O744" i="5" s="1"/>
  <c r="G765" i="5"/>
  <c r="P839" i="5"/>
  <c r="R839" i="5" s="1"/>
  <c r="T839" i="5" s="1"/>
  <c r="V839" i="5" s="1"/>
  <c r="G839" i="5"/>
  <c r="I839" i="5" s="1"/>
  <c r="K839" i="5" s="1"/>
  <c r="M839" i="5" s="1"/>
  <c r="O839" i="5" s="1"/>
  <c r="G841" i="5"/>
  <c r="I841" i="5" s="1"/>
  <c r="K841" i="5" s="1"/>
  <c r="M841" i="5" s="1"/>
  <c r="O841" i="5" s="1"/>
  <c r="P841" i="5"/>
  <c r="R841" i="5" s="1"/>
  <c r="T841" i="5" s="1"/>
  <c r="V841" i="5" s="1"/>
  <c r="A844" i="5"/>
  <c r="A843" i="5"/>
  <c r="A842" i="5"/>
  <c r="R765" i="5" l="1"/>
  <c r="T765" i="5" s="1"/>
  <c r="V765" i="5" s="1"/>
  <c r="P807" i="5"/>
  <c r="P806" i="5" s="1"/>
  <c r="G807" i="5"/>
  <c r="G806" i="5" s="1"/>
  <c r="G828" i="5"/>
  <c r="I829" i="5"/>
  <c r="K829" i="5" s="1"/>
  <c r="M829" i="5" s="1"/>
  <c r="O829" i="5" s="1"/>
  <c r="G796" i="5"/>
  <c r="I797" i="5"/>
  <c r="K797" i="5" s="1"/>
  <c r="M797" i="5" s="1"/>
  <c r="O797" i="5" s="1"/>
  <c r="G817" i="5"/>
  <c r="I818" i="5"/>
  <c r="K818" i="5" s="1"/>
  <c r="M818" i="5" s="1"/>
  <c r="O818" i="5" s="1"/>
  <c r="P828" i="5"/>
  <c r="R829" i="5"/>
  <c r="T829" i="5" s="1"/>
  <c r="V829" i="5" s="1"/>
  <c r="P817" i="5"/>
  <c r="R818" i="5"/>
  <c r="T818" i="5" s="1"/>
  <c r="V818" i="5" s="1"/>
  <c r="P796" i="5"/>
  <c r="R797" i="5"/>
  <c r="T797" i="5" s="1"/>
  <c r="V797" i="5" s="1"/>
  <c r="P822" i="5"/>
  <c r="R823" i="5"/>
  <c r="T823" i="5" s="1"/>
  <c r="V823" i="5" s="1"/>
  <c r="G822" i="5"/>
  <c r="I823" i="5"/>
  <c r="K823" i="5" s="1"/>
  <c r="M823" i="5" s="1"/>
  <c r="O823" i="5" s="1"/>
  <c r="G764" i="5"/>
  <c r="I765" i="5"/>
  <c r="K765" i="5" s="1"/>
  <c r="M765" i="5" s="1"/>
  <c r="O765" i="5" s="1"/>
  <c r="P838" i="5"/>
  <c r="R838" i="5" s="1"/>
  <c r="T838" i="5" s="1"/>
  <c r="V838" i="5" s="1"/>
  <c r="G838" i="5"/>
  <c r="I838" i="5" s="1"/>
  <c r="K838" i="5" s="1"/>
  <c r="M838" i="5" s="1"/>
  <c r="O838" i="5" s="1"/>
  <c r="G844" i="5"/>
  <c r="P844" i="5"/>
  <c r="G849" i="5"/>
  <c r="I849" i="5" s="1"/>
  <c r="K849" i="5" s="1"/>
  <c r="M849" i="5" s="1"/>
  <c r="O849" i="5" s="1"/>
  <c r="P849" i="5"/>
  <c r="R849" i="5" s="1"/>
  <c r="T849" i="5" s="1"/>
  <c r="V849" i="5" s="1"/>
  <c r="A848" i="5"/>
  <c r="A847" i="5"/>
  <c r="A845" i="5"/>
  <c r="A849" i="5"/>
  <c r="A850" i="5"/>
  <c r="A846" i="5"/>
  <c r="R807" i="5" l="1"/>
  <c r="T807" i="5" s="1"/>
  <c r="V807" i="5" s="1"/>
  <c r="I807" i="5"/>
  <c r="K807" i="5" s="1"/>
  <c r="M807" i="5" s="1"/>
  <c r="O807" i="5" s="1"/>
  <c r="G843" i="5"/>
  <c r="I843" i="5" s="1"/>
  <c r="K843" i="5" s="1"/>
  <c r="M843" i="5" s="1"/>
  <c r="O843" i="5" s="1"/>
  <c r="I844" i="5"/>
  <c r="K844" i="5" s="1"/>
  <c r="M844" i="5" s="1"/>
  <c r="O844" i="5" s="1"/>
  <c r="G821" i="5"/>
  <c r="I821" i="5" s="1"/>
  <c r="K821" i="5" s="1"/>
  <c r="M821" i="5" s="1"/>
  <c r="O821" i="5" s="1"/>
  <c r="I822" i="5"/>
  <c r="K822" i="5" s="1"/>
  <c r="M822" i="5" s="1"/>
  <c r="O822" i="5" s="1"/>
  <c r="P781" i="5"/>
  <c r="R796" i="5"/>
  <c r="T796" i="5" s="1"/>
  <c r="V796" i="5" s="1"/>
  <c r="G805" i="5"/>
  <c r="I806" i="5"/>
  <c r="K806" i="5" s="1"/>
  <c r="M806" i="5" s="1"/>
  <c r="O806" i="5" s="1"/>
  <c r="G816" i="5"/>
  <c r="I817" i="5"/>
  <c r="K817" i="5" s="1"/>
  <c r="M817" i="5" s="1"/>
  <c r="O817" i="5" s="1"/>
  <c r="G827" i="5"/>
  <c r="I828" i="5"/>
  <c r="K828" i="5" s="1"/>
  <c r="M828" i="5" s="1"/>
  <c r="O828" i="5" s="1"/>
  <c r="P843" i="5"/>
  <c r="R843" i="5" s="1"/>
  <c r="T843" i="5" s="1"/>
  <c r="V843" i="5" s="1"/>
  <c r="R844" i="5"/>
  <c r="T844" i="5" s="1"/>
  <c r="V844" i="5" s="1"/>
  <c r="P821" i="5"/>
  <c r="R821" i="5" s="1"/>
  <c r="T821" i="5" s="1"/>
  <c r="V821" i="5" s="1"/>
  <c r="R822" i="5"/>
  <c r="T822" i="5" s="1"/>
  <c r="V822" i="5" s="1"/>
  <c r="P816" i="5"/>
  <c r="R817" i="5"/>
  <c r="T817" i="5" s="1"/>
  <c r="V817" i="5" s="1"/>
  <c r="P827" i="5"/>
  <c r="R828" i="5"/>
  <c r="T828" i="5" s="1"/>
  <c r="V828" i="5" s="1"/>
  <c r="G781" i="5"/>
  <c r="I796" i="5"/>
  <c r="K796" i="5" s="1"/>
  <c r="M796" i="5" s="1"/>
  <c r="O796" i="5" s="1"/>
  <c r="P805" i="5"/>
  <c r="R806" i="5"/>
  <c r="T806" i="5" s="1"/>
  <c r="V806" i="5" s="1"/>
  <c r="I764" i="5"/>
  <c r="K764" i="5" s="1"/>
  <c r="M764" i="5" s="1"/>
  <c r="O764" i="5" s="1"/>
  <c r="P848" i="5"/>
  <c r="R848" i="5" s="1"/>
  <c r="T848" i="5" s="1"/>
  <c r="V848" i="5" s="1"/>
  <c r="G848" i="5"/>
  <c r="I848" i="5" s="1"/>
  <c r="K848" i="5" s="1"/>
  <c r="M848" i="5" s="1"/>
  <c r="O848" i="5" s="1"/>
  <c r="G850" i="5"/>
  <c r="I850" i="5" s="1"/>
  <c r="K850" i="5" s="1"/>
  <c r="M850" i="5" s="1"/>
  <c r="O850" i="5" s="1"/>
  <c r="P850" i="5"/>
  <c r="R850" i="5" s="1"/>
  <c r="T850" i="5" s="1"/>
  <c r="V850" i="5" s="1"/>
  <c r="A853" i="5"/>
  <c r="A855" i="5"/>
  <c r="A854" i="5"/>
  <c r="A851" i="5"/>
  <c r="A856" i="5"/>
  <c r="G837" i="5" l="1"/>
  <c r="G780" i="5"/>
  <c r="I781" i="5"/>
  <c r="K781" i="5" s="1"/>
  <c r="M781" i="5" s="1"/>
  <c r="O781" i="5" s="1"/>
  <c r="R816" i="5"/>
  <c r="T816" i="5" s="1"/>
  <c r="V816" i="5" s="1"/>
  <c r="I816" i="5"/>
  <c r="K816" i="5" s="1"/>
  <c r="M816" i="5" s="1"/>
  <c r="O816" i="5" s="1"/>
  <c r="P780" i="5"/>
  <c r="R781" i="5"/>
  <c r="T781" i="5" s="1"/>
  <c r="V781" i="5" s="1"/>
  <c r="P837" i="5"/>
  <c r="P804" i="5"/>
  <c r="R805" i="5"/>
  <c r="T805" i="5" s="1"/>
  <c r="V805" i="5" s="1"/>
  <c r="P826" i="5"/>
  <c r="R826" i="5" s="1"/>
  <c r="T826" i="5" s="1"/>
  <c r="V826" i="5" s="1"/>
  <c r="R827" i="5"/>
  <c r="T827" i="5" s="1"/>
  <c r="V827" i="5" s="1"/>
  <c r="G826" i="5"/>
  <c r="I826" i="5" s="1"/>
  <c r="K826" i="5" s="1"/>
  <c r="M826" i="5" s="1"/>
  <c r="O826" i="5" s="1"/>
  <c r="I827" i="5"/>
  <c r="K827" i="5" s="1"/>
  <c r="M827" i="5" s="1"/>
  <c r="O827" i="5" s="1"/>
  <c r="G804" i="5"/>
  <c r="I805" i="5"/>
  <c r="K805" i="5" s="1"/>
  <c r="M805" i="5" s="1"/>
  <c r="O805" i="5" s="1"/>
  <c r="G847" i="5"/>
  <c r="P847" i="5"/>
  <c r="G856" i="5"/>
  <c r="P856" i="5"/>
  <c r="A857" i="5"/>
  <c r="P846" i="5" l="1"/>
  <c r="R847" i="5"/>
  <c r="T847" i="5" s="1"/>
  <c r="V847" i="5" s="1"/>
  <c r="G803" i="5"/>
  <c r="I804" i="5"/>
  <c r="K804" i="5" s="1"/>
  <c r="M804" i="5" s="1"/>
  <c r="O804" i="5" s="1"/>
  <c r="G836" i="5"/>
  <c r="I836" i="5" s="1"/>
  <c r="K836" i="5" s="1"/>
  <c r="M836" i="5" s="1"/>
  <c r="O836" i="5" s="1"/>
  <c r="I837" i="5"/>
  <c r="K837" i="5" s="1"/>
  <c r="M837" i="5" s="1"/>
  <c r="O837" i="5" s="1"/>
  <c r="G846" i="5"/>
  <c r="I847" i="5"/>
  <c r="K847" i="5" s="1"/>
  <c r="M847" i="5" s="1"/>
  <c r="O847" i="5" s="1"/>
  <c r="R780" i="5"/>
  <c r="T780" i="5" s="1"/>
  <c r="V780" i="5" s="1"/>
  <c r="P606" i="5"/>
  <c r="R606" i="5" s="1"/>
  <c r="T606" i="5" s="1"/>
  <c r="V606" i="5" s="1"/>
  <c r="P855" i="5"/>
  <c r="R856" i="5"/>
  <c r="T856" i="5" s="1"/>
  <c r="V856" i="5" s="1"/>
  <c r="P803" i="5"/>
  <c r="R804" i="5"/>
  <c r="T804" i="5" s="1"/>
  <c r="V804" i="5" s="1"/>
  <c r="G815" i="5"/>
  <c r="P815" i="5"/>
  <c r="G855" i="5"/>
  <c r="I856" i="5"/>
  <c r="K856" i="5" s="1"/>
  <c r="M856" i="5" s="1"/>
  <c r="O856" i="5" s="1"/>
  <c r="P836" i="5"/>
  <c r="R836" i="5" s="1"/>
  <c r="T836" i="5" s="1"/>
  <c r="V836" i="5" s="1"/>
  <c r="R837" i="5"/>
  <c r="T837" i="5" s="1"/>
  <c r="V837" i="5" s="1"/>
  <c r="I780" i="5"/>
  <c r="K780" i="5" s="1"/>
  <c r="M780" i="5" s="1"/>
  <c r="O780" i="5" s="1"/>
  <c r="G606" i="5"/>
  <c r="G862" i="5"/>
  <c r="P862" i="5"/>
  <c r="G870" i="5"/>
  <c r="P870" i="5"/>
  <c r="G874" i="5"/>
  <c r="P874" i="5"/>
  <c r="G881" i="5"/>
  <c r="P881" i="5"/>
  <c r="G889" i="5"/>
  <c r="P889" i="5"/>
  <c r="G892" i="5"/>
  <c r="P892" i="5"/>
  <c r="A874" i="5"/>
  <c r="A891" i="5"/>
  <c r="A884" i="5"/>
  <c r="A899" i="5"/>
  <c r="A897" i="5"/>
  <c r="A876" i="5"/>
  <c r="A879" i="5"/>
  <c r="A887" i="5"/>
  <c r="A859" i="5"/>
  <c r="A863" i="5"/>
  <c r="A883" i="5"/>
  <c r="A878" i="5"/>
  <c r="A866" i="5"/>
  <c r="A870" i="5"/>
  <c r="A903" i="5"/>
  <c r="A862" i="5"/>
  <c r="A896" i="5"/>
  <c r="A882" i="5"/>
  <c r="A902" i="5"/>
  <c r="A869" i="5"/>
  <c r="A880" i="5"/>
  <c r="A894" i="5"/>
  <c r="A881" i="5"/>
  <c r="A893" i="5"/>
  <c r="A898" i="5"/>
  <c r="A861" i="5"/>
  <c r="A864" i="5"/>
  <c r="A868" i="5"/>
  <c r="A886" i="5"/>
  <c r="A901" i="5"/>
  <c r="A875" i="5"/>
  <c r="A871" i="5"/>
  <c r="A888" i="5"/>
  <c r="A872" i="5"/>
  <c r="A873" i="5"/>
  <c r="A889" i="5"/>
  <c r="A860" i="5"/>
  <c r="A900" i="5"/>
  <c r="A892" i="5"/>
  <c r="A890" i="5"/>
  <c r="A867" i="5"/>
  <c r="G880" i="5" l="1"/>
  <c r="I881" i="5"/>
  <c r="K881" i="5" s="1"/>
  <c r="M881" i="5" s="1"/>
  <c r="O881" i="5" s="1"/>
  <c r="G869" i="5"/>
  <c r="I870" i="5"/>
  <c r="K870" i="5" s="1"/>
  <c r="M870" i="5" s="1"/>
  <c r="O870" i="5" s="1"/>
  <c r="G854" i="5"/>
  <c r="I855" i="5"/>
  <c r="K855" i="5" s="1"/>
  <c r="M855" i="5" s="1"/>
  <c r="O855" i="5" s="1"/>
  <c r="R803" i="5"/>
  <c r="T803" i="5" s="1"/>
  <c r="V803" i="5" s="1"/>
  <c r="P835" i="5"/>
  <c r="R846" i="5"/>
  <c r="T846" i="5" s="1"/>
  <c r="V846" i="5" s="1"/>
  <c r="P861" i="5"/>
  <c r="R862" i="5"/>
  <c r="T862" i="5" s="1"/>
  <c r="V862" i="5" s="1"/>
  <c r="P814" i="5"/>
  <c r="R814" i="5" s="1"/>
  <c r="T814" i="5" s="1"/>
  <c r="V814" i="5" s="1"/>
  <c r="R815" i="5"/>
  <c r="T815" i="5" s="1"/>
  <c r="V815" i="5" s="1"/>
  <c r="G861" i="5"/>
  <c r="I862" i="5"/>
  <c r="K862" i="5" s="1"/>
  <c r="M862" i="5" s="1"/>
  <c r="O862" i="5" s="1"/>
  <c r="G814" i="5"/>
  <c r="I814" i="5" s="1"/>
  <c r="K814" i="5" s="1"/>
  <c r="M814" i="5" s="1"/>
  <c r="O814" i="5" s="1"/>
  <c r="I815" i="5"/>
  <c r="K815" i="5" s="1"/>
  <c r="M815" i="5" s="1"/>
  <c r="O815" i="5" s="1"/>
  <c r="P854" i="5"/>
  <c r="R855" i="5"/>
  <c r="T855" i="5" s="1"/>
  <c r="V855" i="5" s="1"/>
  <c r="G835" i="5"/>
  <c r="I846" i="5"/>
  <c r="K846" i="5" s="1"/>
  <c r="M846" i="5" s="1"/>
  <c r="O846" i="5" s="1"/>
  <c r="I803" i="5"/>
  <c r="K803" i="5" s="1"/>
  <c r="M803" i="5" s="1"/>
  <c r="O803" i="5" s="1"/>
  <c r="P880" i="5"/>
  <c r="R881" i="5"/>
  <c r="T881" i="5" s="1"/>
  <c r="V881" i="5" s="1"/>
  <c r="P869" i="5"/>
  <c r="R870" i="5"/>
  <c r="T870" i="5" s="1"/>
  <c r="V870" i="5" s="1"/>
  <c r="I606" i="5"/>
  <c r="K606" i="5" s="1"/>
  <c r="M606" i="5" s="1"/>
  <c r="O606" i="5" s="1"/>
  <c r="G888" i="5"/>
  <c r="I888" i="5" s="1"/>
  <c r="K888" i="5" s="1"/>
  <c r="M888" i="5" s="1"/>
  <c r="O888" i="5" s="1"/>
  <c r="I889" i="5"/>
  <c r="K889" i="5" s="1"/>
  <c r="M889" i="5" s="1"/>
  <c r="O889" i="5" s="1"/>
  <c r="G891" i="5"/>
  <c r="I891" i="5" s="1"/>
  <c r="K891" i="5" s="1"/>
  <c r="M891" i="5" s="1"/>
  <c r="O891" i="5" s="1"/>
  <c r="I892" i="5"/>
  <c r="K892" i="5" s="1"/>
  <c r="M892" i="5" s="1"/>
  <c r="O892" i="5" s="1"/>
  <c r="P888" i="5"/>
  <c r="R888" i="5" s="1"/>
  <c r="T888" i="5" s="1"/>
  <c r="V888" i="5" s="1"/>
  <c r="R889" i="5"/>
  <c r="T889" i="5" s="1"/>
  <c r="V889" i="5" s="1"/>
  <c r="P891" i="5"/>
  <c r="R891" i="5" s="1"/>
  <c r="T891" i="5" s="1"/>
  <c r="V891" i="5" s="1"/>
  <c r="R892" i="5"/>
  <c r="T892" i="5" s="1"/>
  <c r="V892" i="5" s="1"/>
  <c r="G873" i="5"/>
  <c r="I874" i="5"/>
  <c r="K874" i="5" s="1"/>
  <c r="M874" i="5" s="1"/>
  <c r="O874" i="5" s="1"/>
  <c r="P873" i="5"/>
  <c r="R874" i="5"/>
  <c r="T874" i="5" s="1"/>
  <c r="V874" i="5" s="1"/>
  <c r="P899" i="5"/>
  <c r="G899" i="5"/>
  <c r="A905" i="5"/>
  <c r="A904" i="5"/>
  <c r="G802" i="5" l="1"/>
  <c r="I802" i="5" s="1"/>
  <c r="K802" i="5" s="1"/>
  <c r="M802" i="5" s="1"/>
  <c r="O802" i="5" s="1"/>
  <c r="P802" i="5"/>
  <c r="R802" i="5" s="1"/>
  <c r="T802" i="5" s="1"/>
  <c r="V802" i="5" s="1"/>
  <c r="G887" i="5"/>
  <c r="I887" i="5" s="1"/>
  <c r="K887" i="5" s="1"/>
  <c r="M887" i="5" s="1"/>
  <c r="O887" i="5" s="1"/>
  <c r="P898" i="5"/>
  <c r="R898" i="5" s="1"/>
  <c r="T898" i="5" s="1"/>
  <c r="V898" i="5" s="1"/>
  <c r="R899" i="5"/>
  <c r="T899" i="5" s="1"/>
  <c r="V899" i="5" s="1"/>
  <c r="P868" i="5"/>
  <c r="R869" i="5"/>
  <c r="T869" i="5" s="1"/>
  <c r="V869" i="5" s="1"/>
  <c r="R854" i="5"/>
  <c r="T854" i="5" s="1"/>
  <c r="V854" i="5" s="1"/>
  <c r="P853" i="5"/>
  <c r="R853" i="5" s="1"/>
  <c r="T853" i="5" s="1"/>
  <c r="V853" i="5" s="1"/>
  <c r="P852" i="5"/>
  <c r="R852" i="5" s="1"/>
  <c r="T852" i="5" s="1"/>
  <c r="V852" i="5" s="1"/>
  <c r="G860" i="5"/>
  <c r="I861" i="5"/>
  <c r="K861" i="5" s="1"/>
  <c r="M861" i="5" s="1"/>
  <c r="O861" i="5" s="1"/>
  <c r="P860" i="5"/>
  <c r="R861" i="5"/>
  <c r="T861" i="5" s="1"/>
  <c r="V861" i="5" s="1"/>
  <c r="G868" i="5"/>
  <c r="I869" i="5"/>
  <c r="K869" i="5" s="1"/>
  <c r="M869" i="5" s="1"/>
  <c r="O869" i="5" s="1"/>
  <c r="G605" i="5"/>
  <c r="I605" i="5" s="1"/>
  <c r="K605" i="5" s="1"/>
  <c r="M605" i="5" s="1"/>
  <c r="O605" i="5" s="1"/>
  <c r="P605" i="5"/>
  <c r="R605" i="5" s="1"/>
  <c r="T605" i="5" s="1"/>
  <c r="V605" i="5" s="1"/>
  <c r="G898" i="5"/>
  <c r="I898" i="5" s="1"/>
  <c r="K898" i="5" s="1"/>
  <c r="M898" i="5" s="1"/>
  <c r="O898" i="5" s="1"/>
  <c r="I899" i="5"/>
  <c r="K899" i="5" s="1"/>
  <c r="M899" i="5" s="1"/>
  <c r="O899" i="5" s="1"/>
  <c r="P879" i="5"/>
  <c r="R880" i="5"/>
  <c r="T880" i="5" s="1"/>
  <c r="V880" i="5" s="1"/>
  <c r="G834" i="5"/>
  <c r="I835" i="5"/>
  <c r="K835" i="5" s="1"/>
  <c r="M835" i="5" s="1"/>
  <c r="O835" i="5" s="1"/>
  <c r="P834" i="5"/>
  <c r="R835" i="5"/>
  <c r="T835" i="5" s="1"/>
  <c r="V835" i="5" s="1"/>
  <c r="I854" i="5"/>
  <c r="K854" i="5" s="1"/>
  <c r="M854" i="5" s="1"/>
  <c r="O854" i="5" s="1"/>
  <c r="G852" i="5"/>
  <c r="I852" i="5" s="1"/>
  <c r="K852" i="5" s="1"/>
  <c r="M852" i="5" s="1"/>
  <c r="O852" i="5" s="1"/>
  <c r="G853" i="5"/>
  <c r="I853" i="5" s="1"/>
  <c r="K853" i="5" s="1"/>
  <c r="M853" i="5" s="1"/>
  <c r="O853" i="5" s="1"/>
  <c r="G879" i="5"/>
  <c r="I880" i="5"/>
  <c r="K880" i="5" s="1"/>
  <c r="M880" i="5" s="1"/>
  <c r="O880" i="5" s="1"/>
  <c r="P887" i="5"/>
  <c r="G872" i="5"/>
  <c r="I873" i="5"/>
  <c r="K873" i="5" s="1"/>
  <c r="M873" i="5" s="1"/>
  <c r="O873" i="5" s="1"/>
  <c r="P872" i="5"/>
  <c r="R873" i="5"/>
  <c r="T873" i="5" s="1"/>
  <c r="V873" i="5" s="1"/>
  <c r="G902" i="5"/>
  <c r="P902" i="5"/>
  <c r="G905" i="5"/>
  <c r="P905" i="5"/>
  <c r="G910" i="5"/>
  <c r="P910" i="5"/>
  <c r="A917" i="5"/>
  <c r="A916" i="5"/>
  <c r="A907" i="5"/>
  <c r="A920" i="5"/>
  <c r="A906" i="5"/>
  <c r="A918" i="5"/>
  <c r="A912" i="5"/>
  <c r="A909" i="5"/>
  <c r="A915" i="5"/>
  <c r="A911" i="5"/>
  <c r="A914" i="5"/>
  <c r="A919" i="5"/>
  <c r="A908" i="5"/>
  <c r="A910" i="5"/>
  <c r="G886" i="5" l="1"/>
  <c r="G885" i="5" s="1"/>
  <c r="G878" i="5"/>
  <c r="I879" i="5"/>
  <c r="K879" i="5" s="1"/>
  <c r="M879" i="5" s="1"/>
  <c r="O879" i="5" s="1"/>
  <c r="G867" i="5"/>
  <c r="I867" i="5" s="1"/>
  <c r="K867" i="5" s="1"/>
  <c r="M867" i="5" s="1"/>
  <c r="O867" i="5" s="1"/>
  <c r="I868" i="5"/>
  <c r="K868" i="5" s="1"/>
  <c r="M868" i="5" s="1"/>
  <c r="O868" i="5" s="1"/>
  <c r="G859" i="5"/>
  <c r="I860" i="5"/>
  <c r="K860" i="5" s="1"/>
  <c r="M860" i="5" s="1"/>
  <c r="O860" i="5" s="1"/>
  <c r="R834" i="5"/>
  <c r="T834" i="5" s="1"/>
  <c r="V834" i="5" s="1"/>
  <c r="P878" i="5"/>
  <c r="R879" i="5"/>
  <c r="T879" i="5" s="1"/>
  <c r="V879" i="5" s="1"/>
  <c r="P867" i="5"/>
  <c r="R867" i="5" s="1"/>
  <c r="T867" i="5" s="1"/>
  <c r="V867" i="5" s="1"/>
  <c r="R868" i="5"/>
  <c r="T868" i="5" s="1"/>
  <c r="V868" i="5" s="1"/>
  <c r="G901" i="5"/>
  <c r="I901" i="5" s="1"/>
  <c r="K901" i="5" s="1"/>
  <c r="M901" i="5" s="1"/>
  <c r="O901" i="5" s="1"/>
  <c r="I902" i="5"/>
  <c r="K902" i="5" s="1"/>
  <c r="M902" i="5" s="1"/>
  <c r="O902" i="5" s="1"/>
  <c r="I834" i="5"/>
  <c r="K834" i="5" s="1"/>
  <c r="M834" i="5" s="1"/>
  <c r="O834" i="5" s="1"/>
  <c r="P901" i="5"/>
  <c r="R901" i="5" s="1"/>
  <c r="T901" i="5" s="1"/>
  <c r="V901" i="5" s="1"/>
  <c r="R902" i="5"/>
  <c r="T902" i="5" s="1"/>
  <c r="V902" i="5" s="1"/>
  <c r="P859" i="5"/>
  <c r="R860" i="5"/>
  <c r="T860" i="5" s="1"/>
  <c r="V860" i="5" s="1"/>
  <c r="G904" i="5"/>
  <c r="I904" i="5" s="1"/>
  <c r="K904" i="5" s="1"/>
  <c r="M904" i="5" s="1"/>
  <c r="O904" i="5" s="1"/>
  <c r="I905" i="5"/>
  <c r="K905" i="5" s="1"/>
  <c r="M905" i="5" s="1"/>
  <c r="O905" i="5" s="1"/>
  <c r="P904" i="5"/>
  <c r="R904" i="5" s="1"/>
  <c r="T904" i="5" s="1"/>
  <c r="V904" i="5" s="1"/>
  <c r="R905" i="5"/>
  <c r="T905" i="5" s="1"/>
  <c r="V905" i="5" s="1"/>
  <c r="P909" i="5"/>
  <c r="R910" i="5"/>
  <c r="T910" i="5" s="1"/>
  <c r="V910" i="5" s="1"/>
  <c r="G909" i="5"/>
  <c r="I910" i="5"/>
  <c r="K910" i="5" s="1"/>
  <c r="M910" i="5" s="1"/>
  <c r="O910" i="5" s="1"/>
  <c r="P886" i="5"/>
  <c r="R887" i="5"/>
  <c r="T887" i="5" s="1"/>
  <c r="V887" i="5" s="1"/>
  <c r="R872" i="5"/>
  <c r="T872" i="5" s="1"/>
  <c r="V872" i="5" s="1"/>
  <c r="I872" i="5"/>
  <c r="K872" i="5" s="1"/>
  <c r="M872" i="5" s="1"/>
  <c r="O872" i="5" s="1"/>
  <c r="P917" i="5"/>
  <c r="G917" i="5"/>
  <c r="G920" i="5"/>
  <c r="P920" i="5"/>
  <c r="A921" i="5"/>
  <c r="A923" i="5"/>
  <c r="A922" i="5"/>
  <c r="I886" i="5" l="1"/>
  <c r="K886" i="5" s="1"/>
  <c r="M886" i="5" s="1"/>
  <c r="O886" i="5" s="1"/>
  <c r="P866" i="5"/>
  <c r="P865" i="5" s="1"/>
  <c r="G866" i="5"/>
  <c r="G865" i="5" s="1"/>
  <c r="G897" i="5"/>
  <c r="G896" i="5" s="1"/>
  <c r="G919" i="5"/>
  <c r="I919" i="5" s="1"/>
  <c r="K919" i="5" s="1"/>
  <c r="M919" i="5" s="1"/>
  <c r="O919" i="5" s="1"/>
  <c r="I920" i="5"/>
  <c r="K920" i="5" s="1"/>
  <c r="M920" i="5" s="1"/>
  <c r="O920" i="5" s="1"/>
  <c r="G916" i="5"/>
  <c r="I916" i="5" s="1"/>
  <c r="K916" i="5" s="1"/>
  <c r="M916" i="5" s="1"/>
  <c r="O916" i="5" s="1"/>
  <c r="I917" i="5"/>
  <c r="K917" i="5" s="1"/>
  <c r="M917" i="5" s="1"/>
  <c r="O917" i="5" s="1"/>
  <c r="P916" i="5"/>
  <c r="R916" i="5" s="1"/>
  <c r="T916" i="5" s="1"/>
  <c r="V916" i="5" s="1"/>
  <c r="R917" i="5"/>
  <c r="T917" i="5" s="1"/>
  <c r="V917" i="5" s="1"/>
  <c r="P858" i="5"/>
  <c r="R859" i="5"/>
  <c r="T859" i="5" s="1"/>
  <c r="V859" i="5" s="1"/>
  <c r="P877" i="5"/>
  <c r="R878" i="5"/>
  <c r="T878" i="5" s="1"/>
  <c r="V878" i="5" s="1"/>
  <c r="G858" i="5"/>
  <c r="I859" i="5"/>
  <c r="K859" i="5" s="1"/>
  <c r="M859" i="5" s="1"/>
  <c r="O859" i="5" s="1"/>
  <c r="G877" i="5"/>
  <c r="I878" i="5"/>
  <c r="K878" i="5" s="1"/>
  <c r="M878" i="5" s="1"/>
  <c r="O878" i="5" s="1"/>
  <c r="P919" i="5"/>
  <c r="R919" i="5" s="1"/>
  <c r="T919" i="5" s="1"/>
  <c r="V919" i="5" s="1"/>
  <c r="R920" i="5"/>
  <c r="T920" i="5" s="1"/>
  <c r="V920" i="5" s="1"/>
  <c r="P897" i="5"/>
  <c r="P896" i="5" s="1"/>
  <c r="P908" i="5"/>
  <c r="R909" i="5"/>
  <c r="T909" i="5" s="1"/>
  <c r="V909" i="5" s="1"/>
  <c r="G908" i="5"/>
  <c r="I909" i="5"/>
  <c r="K909" i="5" s="1"/>
  <c r="M909" i="5" s="1"/>
  <c r="O909" i="5" s="1"/>
  <c r="P885" i="5"/>
  <c r="R886" i="5"/>
  <c r="T886" i="5" s="1"/>
  <c r="V886" i="5" s="1"/>
  <c r="I885" i="5"/>
  <c r="K885" i="5" s="1"/>
  <c r="M885" i="5" s="1"/>
  <c r="O885" i="5" s="1"/>
  <c r="G884" i="5"/>
  <c r="I884" i="5" s="1"/>
  <c r="K884" i="5" s="1"/>
  <c r="M884" i="5" s="1"/>
  <c r="O884" i="5" s="1"/>
  <c r="G923" i="5"/>
  <c r="P923" i="5"/>
  <c r="G926" i="5"/>
  <c r="P926" i="5"/>
  <c r="A929" i="5"/>
  <c r="A926" i="5"/>
  <c r="A924" i="5"/>
  <c r="A930" i="5"/>
  <c r="A927" i="5"/>
  <c r="A931" i="5"/>
  <c r="A932" i="5"/>
  <c r="A925" i="5"/>
  <c r="A928" i="5"/>
  <c r="I866" i="5" l="1"/>
  <c r="K866" i="5" s="1"/>
  <c r="M866" i="5" s="1"/>
  <c r="O866" i="5" s="1"/>
  <c r="R866" i="5"/>
  <c r="T866" i="5" s="1"/>
  <c r="V866" i="5" s="1"/>
  <c r="I897" i="5"/>
  <c r="K897" i="5" s="1"/>
  <c r="M897" i="5" s="1"/>
  <c r="O897" i="5" s="1"/>
  <c r="R897" i="5"/>
  <c r="T897" i="5" s="1"/>
  <c r="V897" i="5" s="1"/>
  <c r="I877" i="5"/>
  <c r="K877" i="5" s="1"/>
  <c r="M877" i="5" s="1"/>
  <c r="O877" i="5" s="1"/>
  <c r="G876" i="5"/>
  <c r="I876" i="5" s="1"/>
  <c r="K876" i="5" s="1"/>
  <c r="M876" i="5" s="1"/>
  <c r="O876" i="5" s="1"/>
  <c r="R877" i="5"/>
  <c r="T877" i="5" s="1"/>
  <c r="V877" i="5" s="1"/>
  <c r="P876" i="5"/>
  <c r="R876" i="5" s="1"/>
  <c r="T876" i="5" s="1"/>
  <c r="V876" i="5" s="1"/>
  <c r="P922" i="5"/>
  <c r="R922" i="5" s="1"/>
  <c r="T922" i="5" s="1"/>
  <c r="V922" i="5" s="1"/>
  <c r="R923" i="5"/>
  <c r="T923" i="5" s="1"/>
  <c r="V923" i="5" s="1"/>
  <c r="I858" i="5"/>
  <c r="K858" i="5" s="1"/>
  <c r="M858" i="5" s="1"/>
  <c r="O858" i="5" s="1"/>
  <c r="G833" i="5"/>
  <c r="I833" i="5" s="1"/>
  <c r="K833" i="5" s="1"/>
  <c r="M833" i="5" s="1"/>
  <c r="O833" i="5" s="1"/>
  <c r="R858" i="5"/>
  <c r="T858" i="5" s="1"/>
  <c r="V858" i="5" s="1"/>
  <c r="P833" i="5"/>
  <c r="R833" i="5" s="1"/>
  <c r="T833" i="5" s="1"/>
  <c r="V833" i="5" s="1"/>
  <c r="G922" i="5"/>
  <c r="I922" i="5" s="1"/>
  <c r="K922" i="5" s="1"/>
  <c r="M922" i="5" s="1"/>
  <c r="O922" i="5" s="1"/>
  <c r="I923" i="5"/>
  <c r="K923" i="5" s="1"/>
  <c r="M923" i="5" s="1"/>
  <c r="O923" i="5" s="1"/>
  <c r="G925" i="5"/>
  <c r="I925" i="5" s="1"/>
  <c r="K925" i="5" s="1"/>
  <c r="M925" i="5" s="1"/>
  <c r="O925" i="5" s="1"/>
  <c r="I926" i="5"/>
  <c r="K926" i="5" s="1"/>
  <c r="M926" i="5" s="1"/>
  <c r="O926" i="5" s="1"/>
  <c r="P925" i="5"/>
  <c r="R925" i="5" s="1"/>
  <c r="T925" i="5" s="1"/>
  <c r="V925" i="5" s="1"/>
  <c r="R926" i="5"/>
  <c r="T926" i="5" s="1"/>
  <c r="V926" i="5" s="1"/>
  <c r="G895" i="5"/>
  <c r="I896" i="5"/>
  <c r="K896" i="5" s="1"/>
  <c r="M896" i="5" s="1"/>
  <c r="O896" i="5" s="1"/>
  <c r="G907" i="5"/>
  <c r="I907" i="5" s="1"/>
  <c r="K907" i="5" s="1"/>
  <c r="M907" i="5" s="1"/>
  <c r="O907" i="5" s="1"/>
  <c r="I908" i="5"/>
  <c r="K908" i="5" s="1"/>
  <c r="M908" i="5" s="1"/>
  <c r="O908" i="5" s="1"/>
  <c r="P895" i="5"/>
  <c r="R896" i="5"/>
  <c r="T896" i="5" s="1"/>
  <c r="V896" i="5" s="1"/>
  <c r="P907" i="5"/>
  <c r="R907" i="5" s="1"/>
  <c r="T907" i="5" s="1"/>
  <c r="V907" i="5" s="1"/>
  <c r="R908" i="5"/>
  <c r="T908" i="5" s="1"/>
  <c r="V908" i="5" s="1"/>
  <c r="R885" i="5"/>
  <c r="T885" i="5" s="1"/>
  <c r="V885" i="5" s="1"/>
  <c r="P884" i="5"/>
  <c r="R884" i="5" s="1"/>
  <c r="T884" i="5" s="1"/>
  <c r="V884" i="5" s="1"/>
  <c r="R865" i="5"/>
  <c r="T865" i="5" s="1"/>
  <c r="V865" i="5" s="1"/>
  <c r="P864" i="5"/>
  <c r="I865" i="5"/>
  <c r="K865" i="5" s="1"/>
  <c r="M865" i="5" s="1"/>
  <c r="O865" i="5" s="1"/>
  <c r="G864" i="5"/>
  <c r="P929" i="5"/>
  <c r="G929" i="5"/>
  <c r="G932" i="5"/>
  <c r="P932" i="5"/>
  <c r="G935" i="5"/>
  <c r="P935" i="5"/>
  <c r="A940" i="5"/>
  <c r="A936" i="5"/>
  <c r="A934" i="5"/>
  <c r="A937" i="5"/>
  <c r="A938" i="5"/>
  <c r="A941" i="5"/>
  <c r="A939" i="5"/>
  <c r="A935" i="5"/>
  <c r="A933" i="5"/>
  <c r="P934" i="5" l="1"/>
  <c r="R934" i="5" s="1"/>
  <c r="T934" i="5" s="1"/>
  <c r="V934" i="5" s="1"/>
  <c r="R935" i="5"/>
  <c r="T935" i="5" s="1"/>
  <c r="V935" i="5" s="1"/>
  <c r="G928" i="5"/>
  <c r="I928" i="5" s="1"/>
  <c r="K928" i="5" s="1"/>
  <c r="M928" i="5" s="1"/>
  <c r="O928" i="5" s="1"/>
  <c r="I929" i="5"/>
  <c r="K929" i="5" s="1"/>
  <c r="M929" i="5" s="1"/>
  <c r="O929" i="5" s="1"/>
  <c r="G931" i="5"/>
  <c r="I931" i="5" s="1"/>
  <c r="K931" i="5" s="1"/>
  <c r="M931" i="5" s="1"/>
  <c r="O931" i="5" s="1"/>
  <c r="I932" i="5"/>
  <c r="K932" i="5" s="1"/>
  <c r="M932" i="5" s="1"/>
  <c r="O932" i="5" s="1"/>
  <c r="G934" i="5"/>
  <c r="I934" i="5" s="1"/>
  <c r="K934" i="5" s="1"/>
  <c r="M934" i="5" s="1"/>
  <c r="O934" i="5" s="1"/>
  <c r="I935" i="5"/>
  <c r="K935" i="5" s="1"/>
  <c r="M935" i="5" s="1"/>
  <c r="O935" i="5" s="1"/>
  <c r="P928" i="5"/>
  <c r="R928" i="5" s="1"/>
  <c r="T928" i="5" s="1"/>
  <c r="V928" i="5" s="1"/>
  <c r="R929" i="5"/>
  <c r="T929" i="5" s="1"/>
  <c r="V929" i="5" s="1"/>
  <c r="P931" i="5"/>
  <c r="R931" i="5" s="1"/>
  <c r="T931" i="5" s="1"/>
  <c r="V931" i="5" s="1"/>
  <c r="R932" i="5"/>
  <c r="T932" i="5" s="1"/>
  <c r="V932" i="5" s="1"/>
  <c r="G894" i="5"/>
  <c r="I894" i="5" s="1"/>
  <c r="K894" i="5" s="1"/>
  <c r="M894" i="5" s="1"/>
  <c r="O894" i="5" s="1"/>
  <c r="I895" i="5"/>
  <c r="K895" i="5" s="1"/>
  <c r="M895" i="5" s="1"/>
  <c r="O895" i="5" s="1"/>
  <c r="R895" i="5"/>
  <c r="T895" i="5" s="1"/>
  <c r="V895" i="5" s="1"/>
  <c r="P894" i="5"/>
  <c r="R894" i="5" s="1"/>
  <c r="T894" i="5" s="1"/>
  <c r="V894" i="5" s="1"/>
  <c r="G832" i="5"/>
  <c r="I832" i="5" s="1"/>
  <c r="K832" i="5" s="1"/>
  <c r="M832" i="5" s="1"/>
  <c r="O832" i="5" s="1"/>
  <c r="I864" i="5"/>
  <c r="K864" i="5" s="1"/>
  <c r="M864" i="5" s="1"/>
  <c r="O864" i="5" s="1"/>
  <c r="P832" i="5"/>
  <c r="R832" i="5" s="1"/>
  <c r="T832" i="5" s="1"/>
  <c r="V832" i="5" s="1"/>
  <c r="R864" i="5"/>
  <c r="T864" i="5" s="1"/>
  <c r="V864" i="5" s="1"/>
  <c r="A944" i="5"/>
  <c r="A942" i="5"/>
  <c r="A945" i="5"/>
  <c r="A943" i="5"/>
  <c r="G915" i="5" l="1"/>
  <c r="I915" i="5" s="1"/>
  <c r="K915" i="5" s="1"/>
  <c r="M915" i="5" s="1"/>
  <c r="O915" i="5" s="1"/>
  <c r="P915" i="5"/>
  <c r="R915" i="5" s="1"/>
  <c r="T915" i="5" s="1"/>
  <c r="V915" i="5" s="1"/>
  <c r="P939" i="5"/>
  <c r="G939" i="5"/>
  <c r="A946" i="5"/>
  <c r="A947" i="5"/>
  <c r="G938" i="5" l="1"/>
  <c r="I939" i="5"/>
  <c r="K939" i="5" s="1"/>
  <c r="M939" i="5" s="1"/>
  <c r="O939" i="5" s="1"/>
  <c r="P938" i="5"/>
  <c r="R939" i="5"/>
  <c r="T939" i="5" s="1"/>
  <c r="V939" i="5" s="1"/>
  <c r="P944" i="5"/>
  <c r="G944" i="5"/>
  <c r="G947" i="5"/>
  <c r="P947" i="5"/>
  <c r="A953" i="5"/>
  <c r="A952" i="5"/>
  <c r="A948" i="5"/>
  <c r="A955" i="5"/>
  <c r="A951" i="5"/>
  <c r="A950" i="5"/>
  <c r="A949" i="5"/>
  <c r="A954" i="5"/>
  <c r="P946" i="5" l="1"/>
  <c r="R946" i="5" s="1"/>
  <c r="T946" i="5" s="1"/>
  <c r="V946" i="5" s="1"/>
  <c r="R947" i="5"/>
  <c r="T947" i="5" s="1"/>
  <c r="V947" i="5" s="1"/>
  <c r="P943" i="5"/>
  <c r="R943" i="5" s="1"/>
  <c r="T943" i="5" s="1"/>
  <c r="V943" i="5" s="1"/>
  <c r="R944" i="5"/>
  <c r="T944" i="5" s="1"/>
  <c r="V944" i="5" s="1"/>
  <c r="G937" i="5"/>
  <c r="I937" i="5" s="1"/>
  <c r="K937" i="5" s="1"/>
  <c r="M937" i="5" s="1"/>
  <c r="O937" i="5" s="1"/>
  <c r="I938" i="5"/>
  <c r="K938" i="5" s="1"/>
  <c r="M938" i="5" s="1"/>
  <c r="O938" i="5" s="1"/>
  <c r="G946" i="5"/>
  <c r="I946" i="5" s="1"/>
  <c r="K946" i="5" s="1"/>
  <c r="M946" i="5" s="1"/>
  <c r="O946" i="5" s="1"/>
  <c r="I947" i="5"/>
  <c r="K947" i="5" s="1"/>
  <c r="M947" i="5" s="1"/>
  <c r="O947" i="5" s="1"/>
  <c r="P937" i="5"/>
  <c r="R937" i="5" s="1"/>
  <c r="T937" i="5" s="1"/>
  <c r="V937" i="5" s="1"/>
  <c r="R938" i="5"/>
  <c r="T938" i="5" s="1"/>
  <c r="V938" i="5" s="1"/>
  <c r="G943" i="5"/>
  <c r="I943" i="5" s="1"/>
  <c r="K943" i="5" s="1"/>
  <c r="M943" i="5" s="1"/>
  <c r="O943" i="5" s="1"/>
  <c r="I944" i="5"/>
  <c r="K944" i="5" s="1"/>
  <c r="M944" i="5" s="1"/>
  <c r="O944" i="5" s="1"/>
  <c r="P950" i="5"/>
  <c r="G950" i="5"/>
  <c r="G955" i="5"/>
  <c r="P955" i="5"/>
  <c r="G958" i="5"/>
  <c r="P958" i="5"/>
  <c r="G963" i="5"/>
  <c r="P963" i="5"/>
  <c r="G970" i="5"/>
  <c r="I970" i="5" s="1"/>
  <c r="K970" i="5" s="1"/>
  <c r="M970" i="5" s="1"/>
  <c r="O970" i="5" s="1"/>
  <c r="P970" i="5"/>
  <c r="R970" i="5" s="1"/>
  <c r="T970" i="5" s="1"/>
  <c r="V970" i="5" s="1"/>
  <c r="A967" i="5"/>
  <c r="A960" i="5"/>
  <c r="A966" i="5"/>
  <c r="A957" i="5"/>
  <c r="A956" i="5"/>
  <c r="A969" i="5"/>
  <c r="A970" i="5"/>
  <c r="A959" i="5"/>
  <c r="A968" i="5"/>
  <c r="A963" i="5"/>
  <c r="A964" i="5"/>
  <c r="A971" i="5"/>
  <c r="A961" i="5"/>
  <c r="A972" i="5"/>
  <c r="A958" i="5"/>
  <c r="A962" i="5"/>
  <c r="P962" i="5" l="1"/>
  <c r="R963" i="5"/>
  <c r="T963" i="5" s="1"/>
  <c r="V963" i="5" s="1"/>
  <c r="P954" i="5"/>
  <c r="R954" i="5" s="1"/>
  <c r="T954" i="5" s="1"/>
  <c r="V954" i="5" s="1"/>
  <c r="R955" i="5"/>
  <c r="T955" i="5" s="1"/>
  <c r="V955" i="5" s="1"/>
  <c r="G957" i="5"/>
  <c r="I957" i="5" s="1"/>
  <c r="K957" i="5" s="1"/>
  <c r="M957" i="5" s="1"/>
  <c r="O957" i="5" s="1"/>
  <c r="I958" i="5"/>
  <c r="K958" i="5" s="1"/>
  <c r="M958" i="5" s="1"/>
  <c r="O958" i="5" s="1"/>
  <c r="P949" i="5"/>
  <c r="R950" i="5"/>
  <c r="T950" i="5" s="1"/>
  <c r="V950" i="5" s="1"/>
  <c r="G962" i="5"/>
  <c r="I963" i="5"/>
  <c r="K963" i="5" s="1"/>
  <c r="M963" i="5" s="1"/>
  <c r="O963" i="5" s="1"/>
  <c r="G954" i="5"/>
  <c r="I954" i="5" s="1"/>
  <c r="K954" i="5" s="1"/>
  <c r="M954" i="5" s="1"/>
  <c r="O954" i="5" s="1"/>
  <c r="I955" i="5"/>
  <c r="K955" i="5" s="1"/>
  <c r="M955" i="5" s="1"/>
  <c r="O955" i="5" s="1"/>
  <c r="P957" i="5"/>
  <c r="R957" i="5" s="1"/>
  <c r="T957" i="5" s="1"/>
  <c r="V957" i="5" s="1"/>
  <c r="R958" i="5"/>
  <c r="T958" i="5" s="1"/>
  <c r="V958" i="5" s="1"/>
  <c r="G949" i="5"/>
  <c r="I950" i="5"/>
  <c r="K950" i="5" s="1"/>
  <c r="M950" i="5" s="1"/>
  <c r="O950" i="5" s="1"/>
  <c r="P969" i="5"/>
  <c r="R969" i="5" s="1"/>
  <c r="T969" i="5" s="1"/>
  <c r="V969" i="5" s="1"/>
  <c r="G969" i="5"/>
  <c r="I969" i="5" s="1"/>
  <c r="K969" i="5" s="1"/>
  <c r="M969" i="5" s="1"/>
  <c r="O969" i="5" s="1"/>
  <c r="G972" i="5"/>
  <c r="I972" i="5" s="1"/>
  <c r="K972" i="5" s="1"/>
  <c r="M972" i="5" s="1"/>
  <c r="O972" i="5" s="1"/>
  <c r="P972" i="5"/>
  <c r="R972" i="5" s="1"/>
  <c r="T972" i="5" s="1"/>
  <c r="V972" i="5" s="1"/>
  <c r="A973" i="5"/>
  <c r="A975" i="5"/>
  <c r="A974" i="5"/>
  <c r="G953" i="5" l="1"/>
  <c r="G952" i="5" s="1"/>
  <c r="G942" i="5"/>
  <c r="I949" i="5"/>
  <c r="K949" i="5" s="1"/>
  <c r="M949" i="5" s="1"/>
  <c r="O949" i="5" s="1"/>
  <c r="P942" i="5"/>
  <c r="R949" i="5"/>
  <c r="T949" i="5" s="1"/>
  <c r="V949" i="5" s="1"/>
  <c r="G961" i="5"/>
  <c r="I962" i="5"/>
  <c r="K962" i="5" s="1"/>
  <c r="M962" i="5" s="1"/>
  <c r="O962" i="5" s="1"/>
  <c r="P961" i="5"/>
  <c r="R962" i="5"/>
  <c r="T962" i="5" s="1"/>
  <c r="V962" i="5" s="1"/>
  <c r="P953" i="5"/>
  <c r="G971" i="5"/>
  <c r="P971" i="5"/>
  <c r="A977" i="5"/>
  <c r="A976" i="5"/>
  <c r="I953" i="5" l="1"/>
  <c r="K953" i="5" s="1"/>
  <c r="M953" i="5" s="1"/>
  <c r="O953" i="5" s="1"/>
  <c r="G968" i="5"/>
  <c r="I971" i="5"/>
  <c r="K971" i="5" s="1"/>
  <c r="M971" i="5" s="1"/>
  <c r="O971" i="5" s="1"/>
  <c r="P952" i="5"/>
  <c r="R953" i="5"/>
  <c r="T953" i="5" s="1"/>
  <c r="V953" i="5" s="1"/>
  <c r="G960" i="5"/>
  <c r="I960" i="5" s="1"/>
  <c r="K960" i="5" s="1"/>
  <c r="M960" i="5" s="1"/>
  <c r="O960" i="5" s="1"/>
  <c r="I961" i="5"/>
  <c r="K961" i="5" s="1"/>
  <c r="M961" i="5" s="1"/>
  <c r="O961" i="5" s="1"/>
  <c r="P914" i="5"/>
  <c r="R914" i="5" s="1"/>
  <c r="T914" i="5" s="1"/>
  <c r="V914" i="5" s="1"/>
  <c r="R942" i="5"/>
  <c r="T942" i="5" s="1"/>
  <c r="V942" i="5" s="1"/>
  <c r="P968" i="5"/>
  <c r="R971" i="5"/>
  <c r="T971" i="5" s="1"/>
  <c r="V971" i="5" s="1"/>
  <c r="P960" i="5"/>
  <c r="R960" i="5" s="1"/>
  <c r="T960" i="5" s="1"/>
  <c r="V960" i="5" s="1"/>
  <c r="R961" i="5"/>
  <c r="T961" i="5" s="1"/>
  <c r="V961" i="5" s="1"/>
  <c r="I952" i="5"/>
  <c r="K952" i="5" s="1"/>
  <c r="M952" i="5" s="1"/>
  <c r="O952" i="5" s="1"/>
  <c r="G914" i="5"/>
  <c r="I914" i="5" s="1"/>
  <c r="K914" i="5" s="1"/>
  <c r="M914" i="5" s="1"/>
  <c r="O914" i="5" s="1"/>
  <c r="I942" i="5"/>
  <c r="K942" i="5" s="1"/>
  <c r="M942" i="5" s="1"/>
  <c r="O942" i="5" s="1"/>
  <c r="P974" i="5"/>
  <c r="R974" i="5" s="1"/>
  <c r="T974" i="5" s="1"/>
  <c r="V974" i="5" s="1"/>
  <c r="G974" i="5"/>
  <c r="I974" i="5" s="1"/>
  <c r="K974" i="5" s="1"/>
  <c r="M974" i="5" s="1"/>
  <c r="O974" i="5" s="1"/>
  <c r="G977" i="5"/>
  <c r="I977" i="5" s="1"/>
  <c r="K977" i="5" s="1"/>
  <c r="M977" i="5" s="1"/>
  <c r="O977" i="5" s="1"/>
  <c r="P977" i="5"/>
  <c r="R977" i="5" s="1"/>
  <c r="T977" i="5" s="1"/>
  <c r="V977" i="5" s="1"/>
  <c r="A978" i="5"/>
  <c r="A979" i="5"/>
  <c r="P913" i="5" l="1"/>
  <c r="R913" i="5" s="1"/>
  <c r="T913" i="5" s="1"/>
  <c r="V913" i="5" s="1"/>
  <c r="R952" i="5"/>
  <c r="T952" i="5" s="1"/>
  <c r="V952" i="5" s="1"/>
  <c r="G913" i="5"/>
  <c r="I913" i="5" s="1"/>
  <c r="K913" i="5" s="1"/>
  <c r="M913" i="5" s="1"/>
  <c r="O913" i="5" s="1"/>
  <c r="P967" i="5"/>
  <c r="R967" i="5" s="1"/>
  <c r="T967" i="5" s="1"/>
  <c r="V967" i="5" s="1"/>
  <c r="R968" i="5"/>
  <c r="T968" i="5" s="1"/>
  <c r="V968" i="5" s="1"/>
  <c r="G967" i="5"/>
  <c r="I967" i="5" s="1"/>
  <c r="K967" i="5" s="1"/>
  <c r="M967" i="5" s="1"/>
  <c r="O967" i="5" s="1"/>
  <c r="I968" i="5"/>
  <c r="K968" i="5" s="1"/>
  <c r="M968" i="5" s="1"/>
  <c r="O968" i="5" s="1"/>
  <c r="G976" i="5"/>
  <c r="I976" i="5" s="1"/>
  <c r="K976" i="5" s="1"/>
  <c r="M976" i="5" s="1"/>
  <c r="O976" i="5" s="1"/>
  <c r="P976" i="5"/>
  <c r="R976" i="5" s="1"/>
  <c r="T976" i="5" s="1"/>
  <c r="V976" i="5" s="1"/>
  <c r="G979" i="5"/>
  <c r="I979" i="5" s="1"/>
  <c r="K979" i="5" s="1"/>
  <c r="M979" i="5" s="1"/>
  <c r="O979" i="5" s="1"/>
  <c r="P979" i="5"/>
  <c r="R979" i="5" s="1"/>
  <c r="T979" i="5" s="1"/>
  <c r="V979" i="5" s="1"/>
  <c r="A984" i="5"/>
  <c r="A980" i="5"/>
  <c r="A983" i="5"/>
  <c r="A981" i="5"/>
  <c r="A985" i="5"/>
  <c r="G978" i="5" l="1"/>
  <c r="P978" i="5"/>
  <c r="G985" i="5"/>
  <c r="P985" i="5"/>
  <c r="A986" i="5"/>
  <c r="A990" i="5"/>
  <c r="A987" i="5"/>
  <c r="A991" i="5"/>
  <c r="A989" i="5"/>
  <c r="G984" i="5" l="1"/>
  <c r="I985" i="5"/>
  <c r="K985" i="5" s="1"/>
  <c r="M985" i="5" s="1"/>
  <c r="O985" i="5" s="1"/>
  <c r="P973" i="5"/>
  <c r="R978" i="5"/>
  <c r="T978" i="5" s="1"/>
  <c r="V978" i="5" s="1"/>
  <c r="P984" i="5"/>
  <c r="R985" i="5"/>
  <c r="T985" i="5" s="1"/>
  <c r="V985" i="5" s="1"/>
  <c r="G973" i="5"/>
  <c r="I978" i="5"/>
  <c r="K978" i="5" s="1"/>
  <c r="M978" i="5" s="1"/>
  <c r="O978" i="5" s="1"/>
  <c r="G991" i="5"/>
  <c r="P991" i="5"/>
  <c r="G1000" i="5"/>
  <c r="I1000" i="5" s="1"/>
  <c r="K1000" i="5" s="1"/>
  <c r="M1000" i="5" s="1"/>
  <c r="O1000" i="5" s="1"/>
  <c r="P1000" i="5"/>
  <c r="R1000" i="5" s="1"/>
  <c r="T1000" i="5" s="1"/>
  <c r="V1000" i="5" s="1"/>
  <c r="A992" i="5"/>
  <c r="A1000" i="5"/>
  <c r="A1004" i="5"/>
  <c r="A999" i="5"/>
  <c r="A1002" i="5"/>
  <c r="A1003" i="5"/>
  <c r="A994" i="5"/>
  <c r="A993" i="5"/>
  <c r="A997" i="5"/>
  <c r="A1001" i="5"/>
  <c r="A996" i="5"/>
  <c r="A998" i="5"/>
  <c r="G966" i="5" l="1"/>
  <c r="I973" i="5"/>
  <c r="K973" i="5" s="1"/>
  <c r="M973" i="5" s="1"/>
  <c r="O973" i="5" s="1"/>
  <c r="P966" i="5"/>
  <c r="R973" i="5"/>
  <c r="T973" i="5" s="1"/>
  <c r="V973" i="5" s="1"/>
  <c r="P983" i="5"/>
  <c r="R984" i="5"/>
  <c r="T984" i="5" s="1"/>
  <c r="V984" i="5" s="1"/>
  <c r="G983" i="5"/>
  <c r="I984" i="5"/>
  <c r="K984" i="5" s="1"/>
  <c r="M984" i="5" s="1"/>
  <c r="O984" i="5" s="1"/>
  <c r="G990" i="5"/>
  <c r="I991" i="5"/>
  <c r="K991" i="5" s="1"/>
  <c r="M991" i="5" s="1"/>
  <c r="O991" i="5" s="1"/>
  <c r="P990" i="5"/>
  <c r="R991" i="5"/>
  <c r="T991" i="5" s="1"/>
  <c r="V991" i="5" s="1"/>
  <c r="P998" i="5"/>
  <c r="G998" i="5"/>
  <c r="G1004" i="5"/>
  <c r="I1004" i="5" s="1"/>
  <c r="K1004" i="5" s="1"/>
  <c r="M1004" i="5" s="1"/>
  <c r="O1004" i="5" s="1"/>
  <c r="P1004" i="5"/>
  <c r="R1004" i="5" s="1"/>
  <c r="T1004" i="5" s="1"/>
  <c r="V1004" i="5" s="1"/>
  <c r="A1005" i="5"/>
  <c r="A1006" i="5"/>
  <c r="G965" i="5" l="1"/>
  <c r="I966" i="5"/>
  <c r="K966" i="5" s="1"/>
  <c r="M966" i="5" s="1"/>
  <c r="O966" i="5" s="1"/>
  <c r="P997" i="5"/>
  <c r="R997" i="5" s="1"/>
  <c r="T997" i="5" s="1"/>
  <c r="V997" i="5" s="1"/>
  <c r="R998" i="5"/>
  <c r="T998" i="5" s="1"/>
  <c r="V998" i="5" s="1"/>
  <c r="P982" i="5"/>
  <c r="R982" i="5" s="1"/>
  <c r="T982" i="5" s="1"/>
  <c r="V982" i="5" s="1"/>
  <c r="R983" i="5"/>
  <c r="T983" i="5" s="1"/>
  <c r="V983" i="5" s="1"/>
  <c r="G982" i="5"/>
  <c r="I982" i="5" s="1"/>
  <c r="K982" i="5" s="1"/>
  <c r="M982" i="5" s="1"/>
  <c r="O982" i="5" s="1"/>
  <c r="I983" i="5"/>
  <c r="K983" i="5" s="1"/>
  <c r="M983" i="5" s="1"/>
  <c r="O983" i="5" s="1"/>
  <c r="P965" i="5"/>
  <c r="R966" i="5"/>
  <c r="T966" i="5" s="1"/>
  <c r="V966" i="5" s="1"/>
  <c r="G997" i="5"/>
  <c r="I997" i="5" s="1"/>
  <c r="K997" i="5" s="1"/>
  <c r="M997" i="5" s="1"/>
  <c r="O997" i="5" s="1"/>
  <c r="I998" i="5"/>
  <c r="K998" i="5" s="1"/>
  <c r="M998" i="5" s="1"/>
  <c r="O998" i="5" s="1"/>
  <c r="P989" i="5"/>
  <c r="R990" i="5"/>
  <c r="T990" i="5" s="1"/>
  <c r="V990" i="5" s="1"/>
  <c r="G989" i="5"/>
  <c r="I990" i="5"/>
  <c r="K990" i="5" s="1"/>
  <c r="M990" i="5" s="1"/>
  <c r="O990" i="5" s="1"/>
  <c r="G1002" i="5"/>
  <c r="P1002" i="5"/>
  <c r="G1006" i="5"/>
  <c r="P1006" i="5"/>
  <c r="A1007" i="5"/>
  <c r="A1009" i="5"/>
  <c r="A1011" i="5"/>
  <c r="A1010" i="5"/>
  <c r="G1001" i="5" l="1"/>
  <c r="I1001" i="5" s="1"/>
  <c r="K1001" i="5" s="1"/>
  <c r="M1001" i="5" s="1"/>
  <c r="O1001" i="5" s="1"/>
  <c r="I1002" i="5"/>
  <c r="K1002" i="5" s="1"/>
  <c r="M1002" i="5" s="1"/>
  <c r="O1002" i="5" s="1"/>
  <c r="R965" i="5"/>
  <c r="T965" i="5" s="1"/>
  <c r="V965" i="5" s="1"/>
  <c r="P912" i="5"/>
  <c r="I965" i="5"/>
  <c r="K965" i="5" s="1"/>
  <c r="M965" i="5" s="1"/>
  <c r="O965" i="5" s="1"/>
  <c r="G912" i="5"/>
  <c r="P1001" i="5"/>
  <c r="R1001" i="5" s="1"/>
  <c r="T1001" i="5" s="1"/>
  <c r="V1001" i="5" s="1"/>
  <c r="R1002" i="5"/>
  <c r="T1002" i="5" s="1"/>
  <c r="V1002" i="5" s="1"/>
  <c r="P1005" i="5"/>
  <c r="R1005" i="5" s="1"/>
  <c r="T1005" i="5" s="1"/>
  <c r="V1005" i="5" s="1"/>
  <c r="R1006" i="5"/>
  <c r="T1006" i="5" s="1"/>
  <c r="V1006" i="5" s="1"/>
  <c r="G1005" i="5"/>
  <c r="I1005" i="5" s="1"/>
  <c r="K1005" i="5" s="1"/>
  <c r="M1005" i="5" s="1"/>
  <c r="O1005" i="5" s="1"/>
  <c r="I1006" i="5"/>
  <c r="K1006" i="5" s="1"/>
  <c r="M1006" i="5" s="1"/>
  <c r="O1006" i="5" s="1"/>
  <c r="P988" i="5"/>
  <c r="R989" i="5"/>
  <c r="T989" i="5" s="1"/>
  <c r="V989" i="5" s="1"/>
  <c r="G988" i="5"/>
  <c r="I989" i="5"/>
  <c r="K989" i="5" s="1"/>
  <c r="M989" i="5" s="1"/>
  <c r="O989" i="5" s="1"/>
  <c r="G1011" i="5"/>
  <c r="P1011" i="5"/>
  <c r="G1016" i="5"/>
  <c r="P1016" i="5"/>
  <c r="G1020" i="5"/>
  <c r="I1020" i="5" s="1"/>
  <c r="K1020" i="5" s="1"/>
  <c r="M1020" i="5" s="1"/>
  <c r="O1020" i="5" s="1"/>
  <c r="P1020" i="5"/>
  <c r="R1020" i="5" s="1"/>
  <c r="T1020" i="5" s="1"/>
  <c r="V1020" i="5" s="1"/>
  <c r="A1016" i="5"/>
  <c r="A1012" i="5"/>
  <c r="A1019" i="5"/>
  <c r="A1021" i="5"/>
  <c r="A1015" i="5"/>
  <c r="A1018" i="5"/>
  <c r="A1020" i="5"/>
  <c r="A1014" i="5"/>
  <c r="A1017" i="5"/>
  <c r="G996" i="5" l="1"/>
  <c r="G995" i="5" s="1"/>
  <c r="I995" i="5" s="1"/>
  <c r="K995" i="5" s="1"/>
  <c r="M995" i="5" s="1"/>
  <c r="O995" i="5" s="1"/>
  <c r="P996" i="5"/>
  <c r="R996" i="5" s="1"/>
  <c r="T996" i="5" s="1"/>
  <c r="V996" i="5" s="1"/>
  <c r="P1010" i="5"/>
  <c r="R1011" i="5"/>
  <c r="T1011" i="5" s="1"/>
  <c r="V1011" i="5" s="1"/>
  <c r="G1010" i="5"/>
  <c r="I1011" i="5"/>
  <c r="K1011" i="5" s="1"/>
  <c r="M1011" i="5" s="1"/>
  <c r="O1011" i="5" s="1"/>
  <c r="P883" i="5"/>
  <c r="R883" i="5" s="1"/>
  <c r="T883" i="5" s="1"/>
  <c r="V883" i="5" s="1"/>
  <c r="R912" i="5"/>
  <c r="T912" i="5" s="1"/>
  <c r="V912" i="5" s="1"/>
  <c r="P1015" i="5"/>
  <c r="R1015" i="5" s="1"/>
  <c r="T1015" i="5" s="1"/>
  <c r="V1015" i="5" s="1"/>
  <c r="R1016" i="5"/>
  <c r="T1016" i="5" s="1"/>
  <c r="V1016" i="5" s="1"/>
  <c r="I912" i="5"/>
  <c r="K912" i="5" s="1"/>
  <c r="M912" i="5" s="1"/>
  <c r="O912" i="5" s="1"/>
  <c r="G883" i="5"/>
  <c r="I883" i="5" s="1"/>
  <c r="K883" i="5" s="1"/>
  <c r="M883" i="5" s="1"/>
  <c r="O883" i="5" s="1"/>
  <c r="G1015" i="5"/>
  <c r="I1015" i="5" s="1"/>
  <c r="K1015" i="5" s="1"/>
  <c r="M1015" i="5" s="1"/>
  <c r="O1015" i="5" s="1"/>
  <c r="I1016" i="5"/>
  <c r="K1016" i="5" s="1"/>
  <c r="M1016" i="5" s="1"/>
  <c r="O1016" i="5" s="1"/>
  <c r="G981" i="5"/>
  <c r="I981" i="5" s="1"/>
  <c r="K981" i="5" s="1"/>
  <c r="M981" i="5" s="1"/>
  <c r="O981" i="5" s="1"/>
  <c r="I988" i="5"/>
  <c r="K988" i="5" s="1"/>
  <c r="M988" i="5" s="1"/>
  <c r="O988" i="5" s="1"/>
  <c r="P981" i="5"/>
  <c r="R981" i="5" s="1"/>
  <c r="T981" i="5" s="1"/>
  <c r="V981" i="5" s="1"/>
  <c r="R988" i="5"/>
  <c r="T988" i="5" s="1"/>
  <c r="V988" i="5" s="1"/>
  <c r="P1019" i="5"/>
  <c r="R1019" i="5" s="1"/>
  <c r="T1019" i="5" s="1"/>
  <c r="V1019" i="5" s="1"/>
  <c r="G1019" i="5"/>
  <c r="I1019" i="5" s="1"/>
  <c r="K1019" i="5" s="1"/>
  <c r="M1019" i="5" s="1"/>
  <c r="O1019" i="5" s="1"/>
  <c r="G1021" i="5"/>
  <c r="I1021" i="5" s="1"/>
  <c r="K1021" i="5" s="1"/>
  <c r="M1021" i="5" s="1"/>
  <c r="O1021" i="5" s="1"/>
  <c r="P1021" i="5"/>
  <c r="R1021" i="5" s="1"/>
  <c r="T1021" i="5" s="1"/>
  <c r="V1021" i="5" s="1"/>
  <c r="A1024" i="5"/>
  <c r="A1022" i="5"/>
  <c r="A1026" i="5"/>
  <c r="A1025" i="5"/>
  <c r="A1023" i="5"/>
  <c r="I996" i="5" l="1"/>
  <c r="K996" i="5" s="1"/>
  <c r="M996" i="5" s="1"/>
  <c r="O996" i="5" s="1"/>
  <c r="P995" i="5"/>
  <c r="R995" i="5" s="1"/>
  <c r="T995" i="5" s="1"/>
  <c r="V995" i="5" s="1"/>
  <c r="G1009" i="5"/>
  <c r="I1010" i="5"/>
  <c r="K1010" i="5" s="1"/>
  <c r="M1010" i="5" s="1"/>
  <c r="O1010" i="5" s="1"/>
  <c r="P1009" i="5"/>
  <c r="R1010" i="5"/>
  <c r="T1010" i="5" s="1"/>
  <c r="V1010" i="5" s="1"/>
  <c r="P1018" i="5"/>
  <c r="R1018" i="5" s="1"/>
  <c r="T1018" i="5" s="1"/>
  <c r="V1018" i="5" s="1"/>
  <c r="G1018" i="5"/>
  <c r="I1018" i="5" s="1"/>
  <c r="K1018" i="5" s="1"/>
  <c r="M1018" i="5" s="1"/>
  <c r="O1018" i="5" s="1"/>
  <c r="G1026" i="5"/>
  <c r="I1026" i="5" s="1"/>
  <c r="K1026" i="5" s="1"/>
  <c r="M1026" i="5" s="1"/>
  <c r="O1026" i="5" s="1"/>
  <c r="P1026" i="5"/>
  <c r="R1026" i="5" s="1"/>
  <c r="T1026" i="5" s="1"/>
  <c r="V1026" i="5" s="1"/>
  <c r="A1027" i="5"/>
  <c r="P1008" i="5" l="1"/>
  <c r="R1008" i="5" s="1"/>
  <c r="T1008" i="5" s="1"/>
  <c r="V1008" i="5" s="1"/>
  <c r="R1009" i="5"/>
  <c r="T1009" i="5" s="1"/>
  <c r="V1009" i="5" s="1"/>
  <c r="G1008" i="5"/>
  <c r="I1008" i="5" s="1"/>
  <c r="K1008" i="5" s="1"/>
  <c r="M1008" i="5" s="1"/>
  <c r="O1008" i="5" s="1"/>
  <c r="I1009" i="5"/>
  <c r="K1009" i="5" s="1"/>
  <c r="M1009" i="5" s="1"/>
  <c r="O1009" i="5" s="1"/>
  <c r="P1025" i="5"/>
  <c r="R1025" i="5" s="1"/>
  <c r="T1025" i="5" s="1"/>
  <c r="V1025" i="5" s="1"/>
  <c r="G1025" i="5"/>
  <c r="I1025" i="5" s="1"/>
  <c r="K1025" i="5" s="1"/>
  <c r="M1025" i="5" s="1"/>
  <c r="O1025" i="5" s="1"/>
  <c r="G1027" i="5"/>
  <c r="I1027" i="5" s="1"/>
  <c r="K1027" i="5" s="1"/>
  <c r="M1027" i="5" s="1"/>
  <c r="O1027" i="5" s="1"/>
  <c r="P1027" i="5"/>
  <c r="R1027" i="5" s="1"/>
  <c r="T1027" i="5" s="1"/>
  <c r="V1027" i="5" s="1"/>
  <c r="A1035" i="5"/>
  <c r="A1032" i="5"/>
  <c r="A1030" i="5"/>
  <c r="A1034" i="5"/>
  <c r="A1029" i="5"/>
  <c r="A1028" i="5"/>
  <c r="A1033" i="5"/>
  <c r="P1024" i="5" l="1"/>
  <c r="G1024" i="5"/>
  <c r="G1035" i="5"/>
  <c r="I1035" i="5" s="1"/>
  <c r="K1035" i="5" s="1"/>
  <c r="M1035" i="5" s="1"/>
  <c r="O1035" i="5" s="1"/>
  <c r="P1035" i="5"/>
  <c r="R1035" i="5" s="1"/>
  <c r="T1035" i="5" s="1"/>
  <c r="V1035" i="5" s="1"/>
  <c r="A1040" i="5"/>
  <c r="A1039" i="5"/>
  <c r="A1038" i="5"/>
  <c r="P1023" i="5" l="1"/>
  <c r="R1024" i="5"/>
  <c r="T1024" i="5" s="1"/>
  <c r="V1024" i="5" s="1"/>
  <c r="G1023" i="5"/>
  <c r="I1024" i="5"/>
  <c r="K1024" i="5" s="1"/>
  <c r="M1024" i="5" s="1"/>
  <c r="O1024" i="5" s="1"/>
  <c r="P1034" i="5"/>
  <c r="G1034" i="5"/>
  <c r="G1040" i="5"/>
  <c r="I1040" i="5" s="1"/>
  <c r="K1040" i="5" s="1"/>
  <c r="M1040" i="5" s="1"/>
  <c r="O1040" i="5" s="1"/>
  <c r="P1040" i="5"/>
  <c r="R1040" i="5" s="1"/>
  <c r="T1040" i="5" s="1"/>
  <c r="V1040" i="5" s="1"/>
  <c r="A1041" i="5"/>
  <c r="P1033" i="5" l="1"/>
  <c r="R1033" i="5" s="1"/>
  <c r="T1033" i="5" s="1"/>
  <c r="V1033" i="5" s="1"/>
  <c r="R1034" i="5"/>
  <c r="T1034" i="5" s="1"/>
  <c r="V1034" i="5" s="1"/>
  <c r="G1033" i="5"/>
  <c r="I1033" i="5" s="1"/>
  <c r="K1033" i="5" s="1"/>
  <c r="M1033" i="5" s="1"/>
  <c r="O1033" i="5" s="1"/>
  <c r="I1034" i="5"/>
  <c r="K1034" i="5" s="1"/>
  <c r="M1034" i="5" s="1"/>
  <c r="O1034" i="5" s="1"/>
  <c r="P1014" i="5"/>
  <c r="R1023" i="5"/>
  <c r="T1023" i="5" s="1"/>
  <c r="V1023" i="5" s="1"/>
  <c r="G1014" i="5"/>
  <c r="I1023" i="5"/>
  <c r="K1023" i="5" s="1"/>
  <c r="M1023" i="5" s="1"/>
  <c r="O1023" i="5" s="1"/>
  <c r="G1039" i="5"/>
  <c r="I1039" i="5" s="1"/>
  <c r="K1039" i="5" s="1"/>
  <c r="M1039" i="5" s="1"/>
  <c r="O1039" i="5" s="1"/>
  <c r="P1039" i="5"/>
  <c r="R1039" i="5" s="1"/>
  <c r="T1039" i="5" s="1"/>
  <c r="V1039" i="5" s="1"/>
  <c r="G1041" i="5"/>
  <c r="I1041" i="5" s="1"/>
  <c r="K1041" i="5" s="1"/>
  <c r="M1041" i="5" s="1"/>
  <c r="O1041" i="5" s="1"/>
  <c r="P1041" i="5"/>
  <c r="R1041" i="5" s="1"/>
  <c r="T1041" i="5" s="1"/>
  <c r="V1041" i="5" s="1"/>
  <c r="A1046" i="5"/>
  <c r="A1047" i="5"/>
  <c r="A1044" i="5"/>
  <c r="A1042" i="5"/>
  <c r="A1043" i="5"/>
  <c r="A1045" i="5"/>
  <c r="P1013" i="5" l="1"/>
  <c r="R1014" i="5"/>
  <c r="T1014" i="5" s="1"/>
  <c r="V1014" i="5" s="1"/>
  <c r="G1013" i="5"/>
  <c r="I1014" i="5"/>
  <c r="K1014" i="5" s="1"/>
  <c r="M1014" i="5" s="1"/>
  <c r="O1014" i="5" s="1"/>
  <c r="G1038" i="5"/>
  <c r="P1038" i="5"/>
  <c r="G1047" i="5"/>
  <c r="I1047" i="5" s="1"/>
  <c r="K1047" i="5" s="1"/>
  <c r="M1047" i="5" s="1"/>
  <c r="O1047" i="5" s="1"/>
  <c r="P1047" i="5"/>
  <c r="R1047" i="5" s="1"/>
  <c r="T1047" i="5" s="1"/>
  <c r="V1047" i="5" s="1"/>
  <c r="A1053" i="5"/>
  <c r="A1051" i="5"/>
  <c r="A1049" i="5"/>
  <c r="A1048" i="5"/>
  <c r="A1052" i="5"/>
  <c r="P994" i="5" l="1"/>
  <c r="R1013" i="5"/>
  <c r="T1013" i="5" s="1"/>
  <c r="V1013" i="5" s="1"/>
  <c r="I1013" i="5"/>
  <c r="K1013" i="5" s="1"/>
  <c r="M1013" i="5" s="1"/>
  <c r="O1013" i="5" s="1"/>
  <c r="G994" i="5"/>
  <c r="P1032" i="5"/>
  <c r="R1032" i="5" s="1"/>
  <c r="T1032" i="5" s="1"/>
  <c r="V1032" i="5" s="1"/>
  <c r="R1038" i="5"/>
  <c r="T1038" i="5" s="1"/>
  <c r="V1038" i="5" s="1"/>
  <c r="G1032" i="5"/>
  <c r="I1032" i="5" s="1"/>
  <c r="K1032" i="5" s="1"/>
  <c r="M1032" i="5" s="1"/>
  <c r="O1032" i="5" s="1"/>
  <c r="I1038" i="5"/>
  <c r="K1038" i="5" s="1"/>
  <c r="M1038" i="5" s="1"/>
  <c r="O1038" i="5" s="1"/>
  <c r="P1046" i="5"/>
  <c r="G1046" i="5"/>
  <c r="G1053" i="5"/>
  <c r="P1053" i="5"/>
  <c r="A1056" i="5"/>
  <c r="A1055" i="5"/>
  <c r="A1054" i="5"/>
  <c r="A1057" i="5"/>
  <c r="G1052" i="5" l="1"/>
  <c r="I1053" i="5"/>
  <c r="K1053" i="5" s="1"/>
  <c r="M1053" i="5" s="1"/>
  <c r="O1053" i="5" s="1"/>
  <c r="P1052" i="5"/>
  <c r="R1053" i="5"/>
  <c r="T1053" i="5" s="1"/>
  <c r="V1053" i="5" s="1"/>
  <c r="I994" i="5"/>
  <c r="K994" i="5" s="1"/>
  <c r="M994" i="5" s="1"/>
  <c r="O994" i="5" s="1"/>
  <c r="G980" i="5"/>
  <c r="I980" i="5" s="1"/>
  <c r="K980" i="5" s="1"/>
  <c r="M980" i="5" s="1"/>
  <c r="O980" i="5" s="1"/>
  <c r="R994" i="5"/>
  <c r="T994" i="5" s="1"/>
  <c r="V994" i="5" s="1"/>
  <c r="P980" i="5"/>
  <c r="R980" i="5" s="1"/>
  <c r="T980" i="5" s="1"/>
  <c r="V980" i="5" s="1"/>
  <c r="P1045" i="5"/>
  <c r="R1045" i="5" s="1"/>
  <c r="T1045" i="5" s="1"/>
  <c r="V1045" i="5" s="1"/>
  <c r="R1046" i="5"/>
  <c r="T1046" i="5" s="1"/>
  <c r="V1046" i="5" s="1"/>
  <c r="G1045" i="5"/>
  <c r="I1045" i="5" s="1"/>
  <c r="K1045" i="5" s="1"/>
  <c r="M1045" i="5" s="1"/>
  <c r="O1045" i="5" s="1"/>
  <c r="I1046" i="5"/>
  <c r="K1046" i="5" s="1"/>
  <c r="M1046" i="5" s="1"/>
  <c r="O1046" i="5" s="1"/>
  <c r="G1057" i="5"/>
  <c r="P1057" i="5"/>
  <c r="A1058" i="5"/>
  <c r="A1061" i="5"/>
  <c r="A1063" i="5"/>
  <c r="A1060" i="5"/>
  <c r="A1062" i="5"/>
  <c r="G1044" i="5" l="1"/>
  <c r="I1044" i="5" s="1"/>
  <c r="K1044" i="5" s="1"/>
  <c r="M1044" i="5" s="1"/>
  <c r="O1044" i="5" s="1"/>
  <c r="P1051" i="5"/>
  <c r="R1051" i="5" s="1"/>
  <c r="T1051" i="5" s="1"/>
  <c r="V1051" i="5" s="1"/>
  <c r="R1052" i="5"/>
  <c r="T1052" i="5" s="1"/>
  <c r="V1052" i="5" s="1"/>
  <c r="G1051" i="5"/>
  <c r="I1051" i="5" s="1"/>
  <c r="K1051" i="5" s="1"/>
  <c r="M1051" i="5" s="1"/>
  <c r="O1051" i="5" s="1"/>
  <c r="I1052" i="5"/>
  <c r="K1052" i="5" s="1"/>
  <c r="M1052" i="5" s="1"/>
  <c r="O1052" i="5" s="1"/>
  <c r="G1056" i="5"/>
  <c r="I1057" i="5"/>
  <c r="K1057" i="5" s="1"/>
  <c r="M1057" i="5" s="1"/>
  <c r="O1057" i="5" s="1"/>
  <c r="P1056" i="5"/>
  <c r="R1057" i="5"/>
  <c r="T1057" i="5" s="1"/>
  <c r="V1057" i="5" s="1"/>
  <c r="P1044" i="5"/>
  <c r="R1044" i="5" s="1"/>
  <c r="T1044" i="5" s="1"/>
  <c r="V1044" i="5" s="1"/>
  <c r="G1063" i="5"/>
  <c r="P1063" i="5"/>
  <c r="A1064" i="5"/>
  <c r="G1031" i="5" l="1"/>
  <c r="I1031" i="5" s="1"/>
  <c r="K1031" i="5" s="1"/>
  <c r="M1031" i="5" s="1"/>
  <c r="O1031" i="5" s="1"/>
  <c r="G1062" i="5"/>
  <c r="I1062" i="5" s="1"/>
  <c r="K1062" i="5" s="1"/>
  <c r="M1062" i="5" s="1"/>
  <c r="O1062" i="5" s="1"/>
  <c r="I1063" i="5"/>
  <c r="K1063" i="5" s="1"/>
  <c r="M1063" i="5" s="1"/>
  <c r="O1063" i="5" s="1"/>
  <c r="P1062" i="5"/>
  <c r="R1062" i="5" s="1"/>
  <c r="T1062" i="5" s="1"/>
  <c r="V1062" i="5" s="1"/>
  <c r="R1063" i="5"/>
  <c r="T1063" i="5" s="1"/>
  <c r="V1063" i="5" s="1"/>
  <c r="G1055" i="5"/>
  <c r="I1056" i="5"/>
  <c r="K1056" i="5" s="1"/>
  <c r="M1056" i="5" s="1"/>
  <c r="O1056" i="5" s="1"/>
  <c r="P1055" i="5"/>
  <c r="R1056" i="5"/>
  <c r="T1056" i="5" s="1"/>
  <c r="V1056" i="5" s="1"/>
  <c r="P1031" i="5"/>
  <c r="R1031" i="5" s="1"/>
  <c r="T1031" i="5" s="1"/>
  <c r="V1031" i="5" s="1"/>
  <c r="A1065" i="5"/>
  <c r="A1066" i="5"/>
  <c r="G1030" i="5" l="1"/>
  <c r="I1030" i="5" s="1"/>
  <c r="K1030" i="5" s="1"/>
  <c r="M1030" i="5" s="1"/>
  <c r="O1030" i="5" s="1"/>
  <c r="G1050" i="5"/>
  <c r="I1055" i="5"/>
  <c r="K1055" i="5" s="1"/>
  <c r="M1055" i="5" s="1"/>
  <c r="O1055" i="5" s="1"/>
  <c r="P1050" i="5"/>
  <c r="R1055" i="5"/>
  <c r="T1055" i="5" s="1"/>
  <c r="V1055" i="5" s="1"/>
  <c r="P1030" i="5"/>
  <c r="R1030" i="5" s="1"/>
  <c r="T1030" i="5" s="1"/>
  <c r="V1030" i="5" s="1"/>
  <c r="P1066" i="5"/>
  <c r="A1071" i="5"/>
  <c r="A1067" i="5"/>
  <c r="A1072" i="5"/>
  <c r="P1065" i="5" l="1"/>
  <c r="R1065" i="5" s="1"/>
  <c r="T1065" i="5" s="1"/>
  <c r="V1065" i="5" s="1"/>
  <c r="R1066" i="5"/>
  <c r="T1066" i="5" s="1"/>
  <c r="V1066" i="5" s="1"/>
  <c r="I1050" i="5"/>
  <c r="K1050" i="5" s="1"/>
  <c r="M1050" i="5" s="1"/>
  <c r="O1050" i="5" s="1"/>
  <c r="D33" i="1"/>
  <c r="F33" i="1" s="1"/>
  <c r="H33" i="1" s="1"/>
  <c r="J33" i="1" s="1"/>
  <c r="L33" i="1" s="1"/>
  <c r="R1050" i="5"/>
  <c r="T1050" i="5" s="1"/>
  <c r="V1050" i="5" s="1"/>
  <c r="M33" i="1"/>
  <c r="O33" i="1" s="1"/>
  <c r="Q33" i="1" s="1"/>
  <c r="S33" i="1" s="1"/>
  <c r="G1066" i="5"/>
  <c r="G1072" i="5"/>
  <c r="P1072" i="5"/>
  <c r="A1078" i="5"/>
  <c r="A1080" i="5"/>
  <c r="A1073" i="5"/>
  <c r="A1079" i="5"/>
  <c r="G1065" i="5" l="1"/>
  <c r="I1065" i="5" s="1"/>
  <c r="K1065" i="5" s="1"/>
  <c r="M1065" i="5" s="1"/>
  <c r="O1065" i="5" s="1"/>
  <c r="I1066" i="5"/>
  <c r="K1066" i="5" s="1"/>
  <c r="M1066" i="5" s="1"/>
  <c r="O1066" i="5" s="1"/>
  <c r="G1071" i="5"/>
  <c r="I1071" i="5" s="1"/>
  <c r="K1071" i="5" s="1"/>
  <c r="M1071" i="5" s="1"/>
  <c r="O1071" i="5" s="1"/>
  <c r="I1072" i="5"/>
  <c r="K1072" i="5" s="1"/>
  <c r="M1072" i="5" s="1"/>
  <c r="O1072" i="5" s="1"/>
  <c r="P1071" i="5"/>
  <c r="R1072" i="5"/>
  <c r="T1072" i="5" s="1"/>
  <c r="V1072" i="5" s="1"/>
  <c r="G1080" i="5"/>
  <c r="P1080" i="5"/>
  <c r="G1083" i="5"/>
  <c r="P1083" i="5"/>
  <c r="G1088" i="5"/>
  <c r="P1088" i="5"/>
  <c r="G1093" i="5"/>
  <c r="I1093" i="5" s="1"/>
  <c r="K1093" i="5" s="1"/>
  <c r="M1093" i="5" s="1"/>
  <c r="O1093" i="5" s="1"/>
  <c r="P1093" i="5"/>
  <c r="R1093" i="5" s="1"/>
  <c r="T1093" i="5" s="1"/>
  <c r="V1093" i="5" s="1"/>
  <c r="A1082" i="5"/>
  <c r="A1094" i="5"/>
  <c r="A1092" i="5"/>
  <c r="A1088" i="5"/>
  <c r="A1093" i="5"/>
  <c r="A1081" i="5"/>
  <c r="A1083" i="5"/>
  <c r="A1090" i="5"/>
  <c r="A1087" i="5"/>
  <c r="A1091" i="5"/>
  <c r="A1084" i="5"/>
  <c r="A1089" i="5"/>
  <c r="A1086" i="5"/>
  <c r="G1087" i="5" l="1"/>
  <c r="I1087" i="5" s="1"/>
  <c r="K1087" i="5" s="1"/>
  <c r="M1087" i="5" s="1"/>
  <c r="O1087" i="5" s="1"/>
  <c r="I1088" i="5"/>
  <c r="K1088" i="5" s="1"/>
  <c r="M1088" i="5" s="1"/>
  <c r="O1088" i="5" s="1"/>
  <c r="G1079" i="5"/>
  <c r="I1079" i="5" s="1"/>
  <c r="K1079" i="5" s="1"/>
  <c r="M1079" i="5" s="1"/>
  <c r="O1079" i="5" s="1"/>
  <c r="I1080" i="5"/>
  <c r="K1080" i="5" s="1"/>
  <c r="M1080" i="5" s="1"/>
  <c r="O1080" i="5" s="1"/>
  <c r="P1087" i="5"/>
  <c r="R1087" i="5" s="1"/>
  <c r="T1087" i="5" s="1"/>
  <c r="V1087" i="5" s="1"/>
  <c r="R1088" i="5"/>
  <c r="T1088" i="5" s="1"/>
  <c r="V1088" i="5" s="1"/>
  <c r="P1079" i="5"/>
  <c r="R1079" i="5" s="1"/>
  <c r="T1079" i="5" s="1"/>
  <c r="V1079" i="5" s="1"/>
  <c r="R1080" i="5"/>
  <c r="T1080" i="5" s="1"/>
  <c r="V1080" i="5" s="1"/>
  <c r="G1061" i="5"/>
  <c r="I1061" i="5" s="1"/>
  <c r="K1061" i="5" s="1"/>
  <c r="M1061" i="5" s="1"/>
  <c r="O1061" i="5" s="1"/>
  <c r="P1082" i="5"/>
  <c r="R1082" i="5" s="1"/>
  <c r="T1082" i="5" s="1"/>
  <c r="V1082" i="5" s="1"/>
  <c r="R1083" i="5"/>
  <c r="T1083" i="5" s="1"/>
  <c r="V1083" i="5" s="1"/>
  <c r="G1082" i="5"/>
  <c r="I1082" i="5" s="1"/>
  <c r="K1082" i="5" s="1"/>
  <c r="M1082" i="5" s="1"/>
  <c r="O1082" i="5" s="1"/>
  <c r="I1083" i="5"/>
  <c r="K1083" i="5" s="1"/>
  <c r="M1083" i="5" s="1"/>
  <c r="O1083" i="5" s="1"/>
  <c r="P1061" i="5"/>
  <c r="R1061" i="5" s="1"/>
  <c r="T1061" i="5" s="1"/>
  <c r="V1061" i="5" s="1"/>
  <c r="R1071" i="5"/>
  <c r="T1071" i="5" s="1"/>
  <c r="V1071" i="5" s="1"/>
  <c r="P1092" i="5"/>
  <c r="R1092" i="5" s="1"/>
  <c r="T1092" i="5" s="1"/>
  <c r="V1092" i="5" s="1"/>
  <c r="G1092" i="5"/>
  <c r="I1092" i="5" s="1"/>
  <c r="K1092" i="5" s="1"/>
  <c r="M1092" i="5" s="1"/>
  <c r="O1092" i="5" s="1"/>
  <c r="G1094" i="5"/>
  <c r="I1094" i="5" s="1"/>
  <c r="K1094" i="5" s="1"/>
  <c r="M1094" i="5" s="1"/>
  <c r="O1094" i="5" s="1"/>
  <c r="P1094" i="5"/>
  <c r="R1094" i="5" s="1"/>
  <c r="T1094" i="5" s="1"/>
  <c r="V1094" i="5" s="1"/>
  <c r="G1107" i="5"/>
  <c r="P1107" i="5"/>
  <c r="G1111" i="5"/>
  <c r="I1111" i="5" s="1"/>
  <c r="K1111" i="5" s="1"/>
  <c r="M1111" i="5" s="1"/>
  <c r="O1111" i="5" s="1"/>
  <c r="P1111" i="5"/>
  <c r="R1111" i="5" s="1"/>
  <c r="T1111" i="5" s="1"/>
  <c r="V1111" i="5" s="1"/>
  <c r="A1107" i="5"/>
  <c r="A1102" i="5"/>
  <c r="A1104" i="5"/>
  <c r="A1105" i="5"/>
  <c r="A1096" i="5"/>
  <c r="A1097" i="5"/>
  <c r="A1113" i="5"/>
  <c r="A1095" i="5"/>
  <c r="A1111" i="5"/>
  <c r="A1109" i="5"/>
  <c r="A1108" i="5"/>
  <c r="A1106" i="5"/>
  <c r="A1112" i="5"/>
  <c r="A1110" i="5"/>
  <c r="A1103" i="5"/>
  <c r="G1106" i="5" l="1"/>
  <c r="I1107" i="5"/>
  <c r="K1107" i="5" s="1"/>
  <c r="M1107" i="5" s="1"/>
  <c r="O1107" i="5" s="1"/>
  <c r="P1106" i="5"/>
  <c r="R1107" i="5"/>
  <c r="T1107" i="5" s="1"/>
  <c r="V1107" i="5" s="1"/>
  <c r="P1078" i="5"/>
  <c r="R1078" i="5" s="1"/>
  <c r="T1078" i="5" s="1"/>
  <c r="V1078" i="5" s="1"/>
  <c r="G1078" i="5"/>
  <c r="P1091" i="5"/>
  <c r="G1091" i="5"/>
  <c r="P1110" i="5"/>
  <c r="R1110" i="5" s="1"/>
  <c r="T1110" i="5" s="1"/>
  <c r="V1110" i="5" s="1"/>
  <c r="G1110" i="5"/>
  <c r="I1110" i="5" s="1"/>
  <c r="K1110" i="5" s="1"/>
  <c r="M1110" i="5" s="1"/>
  <c r="O1110" i="5" s="1"/>
  <c r="G1113" i="5"/>
  <c r="I1113" i="5" s="1"/>
  <c r="K1113" i="5" s="1"/>
  <c r="M1113" i="5" s="1"/>
  <c r="O1113" i="5" s="1"/>
  <c r="P1113" i="5"/>
  <c r="R1113" i="5" s="1"/>
  <c r="T1113" i="5" s="1"/>
  <c r="V1113" i="5" s="1"/>
  <c r="A1115" i="5"/>
  <c r="A1114" i="5"/>
  <c r="G1090" i="5" l="1"/>
  <c r="I1091" i="5"/>
  <c r="K1091" i="5" s="1"/>
  <c r="M1091" i="5" s="1"/>
  <c r="O1091" i="5" s="1"/>
  <c r="P1090" i="5"/>
  <c r="R1091" i="5"/>
  <c r="T1091" i="5" s="1"/>
  <c r="V1091" i="5" s="1"/>
  <c r="G1105" i="5"/>
  <c r="I1105" i="5" s="1"/>
  <c r="K1105" i="5" s="1"/>
  <c r="M1105" i="5" s="1"/>
  <c r="O1105" i="5" s="1"/>
  <c r="I1106" i="5"/>
  <c r="K1106" i="5" s="1"/>
  <c r="M1106" i="5" s="1"/>
  <c r="O1106" i="5" s="1"/>
  <c r="P1105" i="5"/>
  <c r="R1105" i="5" s="1"/>
  <c r="T1105" i="5" s="1"/>
  <c r="V1105" i="5" s="1"/>
  <c r="R1106" i="5"/>
  <c r="T1106" i="5" s="1"/>
  <c r="V1106" i="5" s="1"/>
  <c r="G1060" i="5"/>
  <c r="I1078" i="5"/>
  <c r="K1078" i="5" s="1"/>
  <c r="M1078" i="5" s="1"/>
  <c r="O1078" i="5" s="1"/>
  <c r="P1060" i="5"/>
  <c r="R1060" i="5" s="1"/>
  <c r="T1060" i="5" s="1"/>
  <c r="V1060" i="5" s="1"/>
  <c r="G1112" i="5"/>
  <c r="I1112" i="5" s="1"/>
  <c r="K1112" i="5" s="1"/>
  <c r="M1112" i="5" s="1"/>
  <c r="O1112" i="5" s="1"/>
  <c r="P1112" i="5"/>
  <c r="R1112" i="5" s="1"/>
  <c r="T1112" i="5" s="1"/>
  <c r="V1112" i="5" s="1"/>
  <c r="G1115" i="5"/>
  <c r="I1115" i="5" s="1"/>
  <c r="K1115" i="5" s="1"/>
  <c r="M1115" i="5" s="1"/>
  <c r="O1115" i="5" s="1"/>
  <c r="P1115" i="5"/>
  <c r="R1115" i="5" s="1"/>
  <c r="T1115" i="5" s="1"/>
  <c r="V1115" i="5" s="1"/>
  <c r="A1116" i="5"/>
  <c r="P1086" i="5" l="1"/>
  <c r="R1086" i="5" s="1"/>
  <c r="T1086" i="5" s="1"/>
  <c r="V1086" i="5" s="1"/>
  <c r="R1090" i="5"/>
  <c r="T1090" i="5" s="1"/>
  <c r="V1090" i="5" s="1"/>
  <c r="G1086" i="5"/>
  <c r="I1086" i="5" s="1"/>
  <c r="K1086" i="5" s="1"/>
  <c r="M1086" i="5" s="1"/>
  <c r="O1086" i="5" s="1"/>
  <c r="I1090" i="5"/>
  <c r="K1090" i="5" s="1"/>
  <c r="M1090" i="5" s="1"/>
  <c r="O1090" i="5" s="1"/>
  <c r="G1059" i="5"/>
  <c r="I1059" i="5" s="1"/>
  <c r="K1059" i="5" s="1"/>
  <c r="M1059" i="5" s="1"/>
  <c r="O1059" i="5" s="1"/>
  <c r="I1060" i="5"/>
  <c r="K1060" i="5" s="1"/>
  <c r="M1060" i="5" s="1"/>
  <c r="O1060" i="5" s="1"/>
  <c r="P1059" i="5"/>
  <c r="R1059" i="5" s="1"/>
  <c r="T1059" i="5" s="1"/>
  <c r="V1059" i="5" s="1"/>
  <c r="P1114" i="5"/>
  <c r="G1114" i="5"/>
  <c r="A1120" i="5"/>
  <c r="A1118" i="5"/>
  <c r="A1119" i="5"/>
  <c r="P1109" i="5" l="1"/>
  <c r="R1114" i="5"/>
  <c r="T1114" i="5" s="1"/>
  <c r="V1114" i="5" s="1"/>
  <c r="G1109" i="5"/>
  <c r="I1114" i="5"/>
  <c r="K1114" i="5" s="1"/>
  <c r="M1114" i="5" s="1"/>
  <c r="O1114" i="5" s="1"/>
  <c r="G1120" i="5"/>
  <c r="P1120" i="5"/>
  <c r="G1125" i="5"/>
  <c r="I1125" i="5" s="1"/>
  <c r="K1125" i="5" s="1"/>
  <c r="M1125" i="5" s="1"/>
  <c r="O1125" i="5" s="1"/>
  <c r="P1125" i="5"/>
  <c r="R1125" i="5" s="1"/>
  <c r="T1125" i="5" s="1"/>
  <c r="V1125" i="5" s="1"/>
  <c r="A1122" i="5"/>
  <c r="A1124" i="5"/>
  <c r="A1121" i="5"/>
  <c r="A1123" i="5"/>
  <c r="A1126" i="5"/>
  <c r="A1125" i="5"/>
  <c r="G1096" i="5" l="1"/>
  <c r="I1109" i="5"/>
  <c r="K1109" i="5" s="1"/>
  <c r="M1109" i="5" s="1"/>
  <c r="O1109" i="5" s="1"/>
  <c r="P1096" i="5"/>
  <c r="R1109" i="5"/>
  <c r="T1109" i="5" s="1"/>
  <c r="V1109" i="5" s="1"/>
  <c r="G1119" i="5"/>
  <c r="I1120" i="5"/>
  <c r="K1120" i="5" s="1"/>
  <c r="M1120" i="5" s="1"/>
  <c r="O1120" i="5" s="1"/>
  <c r="P1119" i="5"/>
  <c r="R1120" i="5"/>
  <c r="T1120" i="5" s="1"/>
  <c r="V1120" i="5" s="1"/>
  <c r="P1124" i="5"/>
  <c r="G1124" i="5"/>
  <c r="A1128" i="5"/>
  <c r="A1127" i="5"/>
  <c r="R1096" i="5" l="1"/>
  <c r="T1096" i="5" s="1"/>
  <c r="V1096" i="5" s="1"/>
  <c r="P1085" i="5"/>
  <c r="G1085" i="5"/>
  <c r="I1096" i="5"/>
  <c r="K1096" i="5" s="1"/>
  <c r="M1096" i="5" s="1"/>
  <c r="O1096" i="5" s="1"/>
  <c r="P1123" i="5"/>
  <c r="R1123" i="5" s="1"/>
  <c r="T1123" i="5" s="1"/>
  <c r="V1123" i="5" s="1"/>
  <c r="R1124" i="5"/>
  <c r="T1124" i="5" s="1"/>
  <c r="V1124" i="5" s="1"/>
  <c r="G1123" i="5"/>
  <c r="I1123" i="5" s="1"/>
  <c r="K1123" i="5" s="1"/>
  <c r="M1123" i="5" s="1"/>
  <c r="O1123" i="5" s="1"/>
  <c r="I1124" i="5"/>
  <c r="K1124" i="5" s="1"/>
  <c r="M1124" i="5" s="1"/>
  <c r="O1124" i="5" s="1"/>
  <c r="P1118" i="5"/>
  <c r="R1118" i="5" s="1"/>
  <c r="T1118" i="5" s="1"/>
  <c r="V1118" i="5" s="1"/>
  <c r="R1119" i="5"/>
  <c r="T1119" i="5" s="1"/>
  <c r="V1119" i="5" s="1"/>
  <c r="G1118" i="5"/>
  <c r="I1118" i="5" s="1"/>
  <c r="K1118" i="5" s="1"/>
  <c r="M1118" i="5" s="1"/>
  <c r="O1118" i="5" s="1"/>
  <c r="I1119" i="5"/>
  <c r="K1119" i="5" s="1"/>
  <c r="M1119" i="5" s="1"/>
  <c r="O1119" i="5" s="1"/>
  <c r="G1128" i="5"/>
  <c r="P1128" i="5"/>
  <c r="A1129" i="5"/>
  <c r="I1085" i="5" l="1"/>
  <c r="K1085" i="5" s="1"/>
  <c r="M1085" i="5" s="1"/>
  <c r="O1085" i="5" s="1"/>
  <c r="G1049" i="5"/>
  <c r="I1049" i="5" s="1"/>
  <c r="K1049" i="5" s="1"/>
  <c r="M1049" i="5" s="1"/>
  <c r="O1049" i="5" s="1"/>
  <c r="R1085" i="5"/>
  <c r="T1085" i="5" s="1"/>
  <c r="V1085" i="5" s="1"/>
  <c r="P1049" i="5"/>
  <c r="R1049" i="5" s="1"/>
  <c r="T1049" i="5" s="1"/>
  <c r="V1049" i="5" s="1"/>
  <c r="P1127" i="5"/>
  <c r="R1128" i="5"/>
  <c r="T1128" i="5" s="1"/>
  <c r="V1128" i="5" s="1"/>
  <c r="G1127" i="5"/>
  <c r="I1128" i="5"/>
  <c r="K1128" i="5" s="1"/>
  <c r="M1128" i="5" s="1"/>
  <c r="O1128" i="5" s="1"/>
  <c r="G1142" i="5"/>
  <c r="P1142" i="5"/>
  <c r="P1145" i="5"/>
  <c r="G1146" i="5"/>
  <c r="I1146" i="5" s="1"/>
  <c r="K1146" i="5" s="1"/>
  <c r="M1146" i="5" s="1"/>
  <c r="O1146" i="5" s="1"/>
  <c r="A1144" i="5"/>
  <c r="A1145" i="5"/>
  <c r="A1147" i="5"/>
  <c r="A1148" i="5"/>
  <c r="A1146" i="5"/>
  <c r="A1143" i="5"/>
  <c r="P1144" i="5" l="1"/>
  <c r="R1144" i="5" s="1"/>
  <c r="T1144" i="5" s="1"/>
  <c r="V1144" i="5" s="1"/>
  <c r="R1145" i="5"/>
  <c r="T1145" i="5" s="1"/>
  <c r="V1145" i="5" s="1"/>
  <c r="G1141" i="5"/>
  <c r="I1141" i="5" s="1"/>
  <c r="K1141" i="5" s="1"/>
  <c r="M1141" i="5" s="1"/>
  <c r="O1141" i="5" s="1"/>
  <c r="I1142" i="5"/>
  <c r="K1142" i="5" s="1"/>
  <c r="M1142" i="5" s="1"/>
  <c r="O1142" i="5" s="1"/>
  <c r="P1141" i="5"/>
  <c r="R1141" i="5" s="1"/>
  <c r="T1141" i="5" s="1"/>
  <c r="V1141" i="5" s="1"/>
  <c r="R1142" i="5"/>
  <c r="T1142" i="5" s="1"/>
  <c r="V1142" i="5" s="1"/>
  <c r="P1122" i="5"/>
  <c r="R1127" i="5"/>
  <c r="T1127" i="5" s="1"/>
  <c r="V1127" i="5" s="1"/>
  <c r="G1122" i="5"/>
  <c r="I1127" i="5"/>
  <c r="K1127" i="5" s="1"/>
  <c r="M1127" i="5" s="1"/>
  <c r="O1127" i="5" s="1"/>
  <c r="G1145" i="5"/>
  <c r="G1148" i="5"/>
  <c r="P1148" i="5"/>
  <c r="A1153" i="5"/>
  <c r="A1149" i="5"/>
  <c r="A1151" i="5"/>
  <c r="A1152" i="5"/>
  <c r="A1154" i="5"/>
  <c r="G1147" i="5" l="1"/>
  <c r="I1147" i="5" s="1"/>
  <c r="K1147" i="5" s="1"/>
  <c r="M1147" i="5" s="1"/>
  <c r="O1147" i="5" s="1"/>
  <c r="I1148" i="5"/>
  <c r="K1148" i="5" s="1"/>
  <c r="M1148" i="5" s="1"/>
  <c r="O1148" i="5" s="1"/>
  <c r="P1147" i="5"/>
  <c r="R1148" i="5"/>
  <c r="T1148" i="5" s="1"/>
  <c r="V1148" i="5" s="1"/>
  <c r="G1144" i="5"/>
  <c r="I1144" i="5" s="1"/>
  <c r="K1144" i="5" s="1"/>
  <c r="M1144" i="5" s="1"/>
  <c r="O1144" i="5" s="1"/>
  <c r="I1145" i="5"/>
  <c r="K1145" i="5" s="1"/>
  <c r="M1145" i="5" s="1"/>
  <c r="O1145" i="5" s="1"/>
  <c r="P1117" i="5"/>
  <c r="R1122" i="5"/>
  <c r="T1122" i="5" s="1"/>
  <c r="V1122" i="5" s="1"/>
  <c r="G1117" i="5"/>
  <c r="I1122" i="5"/>
  <c r="K1122" i="5" s="1"/>
  <c r="M1122" i="5" s="1"/>
  <c r="O1122" i="5" s="1"/>
  <c r="G1154" i="5"/>
  <c r="P1154" i="5"/>
  <c r="A1156" i="5"/>
  <c r="A1157" i="5"/>
  <c r="A1155" i="5"/>
  <c r="G1140" i="5" l="1"/>
  <c r="G1139" i="5" s="1"/>
  <c r="P1140" i="5"/>
  <c r="R1147" i="5"/>
  <c r="T1147" i="5" s="1"/>
  <c r="V1147" i="5" s="1"/>
  <c r="P1153" i="5"/>
  <c r="R1153" i="5" s="1"/>
  <c r="T1153" i="5" s="1"/>
  <c r="V1153" i="5" s="1"/>
  <c r="R1154" i="5"/>
  <c r="T1154" i="5" s="1"/>
  <c r="V1154" i="5" s="1"/>
  <c r="G1153" i="5"/>
  <c r="I1153" i="5" s="1"/>
  <c r="K1153" i="5" s="1"/>
  <c r="M1153" i="5" s="1"/>
  <c r="O1153" i="5" s="1"/>
  <c r="I1154" i="5"/>
  <c r="K1154" i="5" s="1"/>
  <c r="M1154" i="5" s="1"/>
  <c r="O1154" i="5" s="1"/>
  <c r="R1117" i="5"/>
  <c r="T1117" i="5" s="1"/>
  <c r="V1117" i="5" s="1"/>
  <c r="P1116" i="5"/>
  <c r="R1116" i="5" s="1"/>
  <c r="T1116" i="5" s="1"/>
  <c r="V1116" i="5" s="1"/>
  <c r="I1117" i="5"/>
  <c r="K1117" i="5" s="1"/>
  <c r="M1117" i="5" s="1"/>
  <c r="O1117" i="5" s="1"/>
  <c r="G1116" i="5"/>
  <c r="I1116" i="5" s="1"/>
  <c r="K1116" i="5" s="1"/>
  <c r="M1116" i="5" s="1"/>
  <c r="O1116" i="5" s="1"/>
  <c r="G1157" i="5"/>
  <c r="P1157" i="5"/>
  <c r="A1159" i="5"/>
  <c r="A1158" i="5"/>
  <c r="A1160" i="5"/>
  <c r="I1140" i="5" l="1"/>
  <c r="K1140" i="5" s="1"/>
  <c r="M1140" i="5" s="1"/>
  <c r="O1140" i="5" s="1"/>
  <c r="P1156" i="5"/>
  <c r="R1156" i="5" s="1"/>
  <c r="T1156" i="5" s="1"/>
  <c r="V1156" i="5" s="1"/>
  <c r="R1157" i="5"/>
  <c r="T1157" i="5" s="1"/>
  <c r="V1157" i="5" s="1"/>
  <c r="G1156" i="5"/>
  <c r="I1156" i="5" s="1"/>
  <c r="K1156" i="5" s="1"/>
  <c r="M1156" i="5" s="1"/>
  <c r="O1156" i="5" s="1"/>
  <c r="I1157" i="5"/>
  <c r="K1157" i="5" s="1"/>
  <c r="M1157" i="5" s="1"/>
  <c r="O1157" i="5" s="1"/>
  <c r="P1139" i="5"/>
  <c r="R1140" i="5"/>
  <c r="T1140" i="5" s="1"/>
  <c r="V1140" i="5" s="1"/>
  <c r="G1138" i="5"/>
  <c r="I1138" i="5" s="1"/>
  <c r="K1138" i="5" s="1"/>
  <c r="M1138" i="5" s="1"/>
  <c r="O1138" i="5" s="1"/>
  <c r="I1139" i="5"/>
  <c r="K1139" i="5" s="1"/>
  <c r="M1139" i="5" s="1"/>
  <c r="O1139" i="5" s="1"/>
  <c r="G1160" i="5"/>
  <c r="P1160" i="5"/>
  <c r="G1163" i="5"/>
  <c r="I1163" i="5" s="1"/>
  <c r="K1163" i="5" s="1"/>
  <c r="M1163" i="5" s="1"/>
  <c r="O1163" i="5" s="1"/>
  <c r="P1163" i="5"/>
  <c r="R1163" i="5" s="1"/>
  <c r="T1163" i="5" s="1"/>
  <c r="V1163" i="5" s="1"/>
  <c r="A1169" i="5"/>
  <c r="A1168" i="5"/>
  <c r="A1162" i="5"/>
  <c r="A1167" i="5"/>
  <c r="A1163" i="5"/>
  <c r="A1166" i="5"/>
  <c r="A1164" i="5"/>
  <c r="A1161" i="5"/>
  <c r="G1159" i="5" l="1"/>
  <c r="I1160" i="5"/>
  <c r="K1160" i="5" s="1"/>
  <c r="M1160" i="5" s="1"/>
  <c r="O1160" i="5" s="1"/>
  <c r="P1138" i="5"/>
  <c r="R1138" i="5" s="1"/>
  <c r="T1138" i="5" s="1"/>
  <c r="V1138" i="5" s="1"/>
  <c r="R1139" i="5"/>
  <c r="T1139" i="5" s="1"/>
  <c r="V1139" i="5" s="1"/>
  <c r="P1159" i="5"/>
  <c r="R1160" i="5"/>
  <c r="T1160" i="5" s="1"/>
  <c r="V1160" i="5" s="1"/>
  <c r="P1162" i="5"/>
  <c r="R1162" i="5" s="1"/>
  <c r="T1162" i="5" s="1"/>
  <c r="V1162" i="5" s="1"/>
  <c r="G1162" i="5"/>
  <c r="I1162" i="5" s="1"/>
  <c r="K1162" i="5" s="1"/>
  <c r="M1162" i="5" s="1"/>
  <c r="O1162" i="5" s="1"/>
  <c r="G1169" i="5"/>
  <c r="P1169" i="5"/>
  <c r="A1174" i="5"/>
  <c r="A1172" i="5"/>
  <c r="A1173" i="5"/>
  <c r="A1171" i="5"/>
  <c r="A1170" i="5"/>
  <c r="P1152" i="5" l="1"/>
  <c r="R1152" i="5" s="1"/>
  <c r="T1152" i="5" s="1"/>
  <c r="V1152" i="5" s="1"/>
  <c r="R1159" i="5"/>
  <c r="T1159" i="5" s="1"/>
  <c r="V1159" i="5" s="1"/>
  <c r="G1152" i="5"/>
  <c r="I1152" i="5" s="1"/>
  <c r="K1152" i="5" s="1"/>
  <c r="M1152" i="5" s="1"/>
  <c r="O1152" i="5" s="1"/>
  <c r="I1159" i="5"/>
  <c r="K1159" i="5" s="1"/>
  <c r="M1159" i="5" s="1"/>
  <c r="O1159" i="5" s="1"/>
  <c r="G1168" i="5"/>
  <c r="I1169" i="5"/>
  <c r="K1169" i="5" s="1"/>
  <c r="M1169" i="5" s="1"/>
  <c r="O1169" i="5" s="1"/>
  <c r="P1168" i="5"/>
  <c r="R1169" i="5"/>
  <c r="T1169" i="5" s="1"/>
  <c r="V1169" i="5" s="1"/>
  <c r="P1151" i="5"/>
  <c r="G1174" i="5"/>
  <c r="P1174" i="5"/>
  <c r="A1179" i="5"/>
  <c r="A1177" i="5"/>
  <c r="A1178" i="5"/>
  <c r="A1175" i="5"/>
  <c r="G1151" i="5" l="1"/>
  <c r="G1150" i="5" s="1"/>
  <c r="I1150" i="5" s="1"/>
  <c r="K1150" i="5" s="1"/>
  <c r="M1150" i="5" s="1"/>
  <c r="O1150" i="5" s="1"/>
  <c r="P1173" i="5"/>
  <c r="R1174" i="5"/>
  <c r="T1174" i="5" s="1"/>
  <c r="V1174" i="5" s="1"/>
  <c r="G1173" i="5"/>
  <c r="I1174" i="5"/>
  <c r="K1174" i="5" s="1"/>
  <c r="M1174" i="5" s="1"/>
  <c r="O1174" i="5" s="1"/>
  <c r="G1167" i="5"/>
  <c r="I1168" i="5"/>
  <c r="K1168" i="5" s="1"/>
  <c r="M1168" i="5" s="1"/>
  <c r="O1168" i="5" s="1"/>
  <c r="P1167" i="5"/>
  <c r="R1168" i="5"/>
  <c r="T1168" i="5" s="1"/>
  <c r="V1168" i="5" s="1"/>
  <c r="P1150" i="5"/>
  <c r="R1150" i="5" s="1"/>
  <c r="T1150" i="5" s="1"/>
  <c r="V1150" i="5" s="1"/>
  <c r="R1151" i="5"/>
  <c r="T1151" i="5" s="1"/>
  <c r="V1151" i="5" s="1"/>
  <c r="G1179" i="5"/>
  <c r="P1179" i="5"/>
  <c r="A1183" i="5"/>
  <c r="A1185" i="5"/>
  <c r="A1184" i="5"/>
  <c r="A1181" i="5"/>
  <c r="A1186" i="5"/>
  <c r="A1180" i="5"/>
  <c r="I1151" i="5" l="1"/>
  <c r="K1151" i="5" s="1"/>
  <c r="M1151" i="5" s="1"/>
  <c r="O1151" i="5" s="1"/>
  <c r="G1178" i="5"/>
  <c r="I1179" i="5"/>
  <c r="K1179" i="5" s="1"/>
  <c r="M1179" i="5" s="1"/>
  <c r="O1179" i="5" s="1"/>
  <c r="P1172" i="5"/>
  <c r="R1173" i="5"/>
  <c r="T1173" i="5" s="1"/>
  <c r="V1173" i="5" s="1"/>
  <c r="G1172" i="5"/>
  <c r="I1173" i="5"/>
  <c r="K1173" i="5" s="1"/>
  <c r="M1173" i="5" s="1"/>
  <c r="O1173" i="5" s="1"/>
  <c r="P1178" i="5"/>
  <c r="R1179" i="5"/>
  <c r="T1179" i="5" s="1"/>
  <c r="V1179" i="5" s="1"/>
  <c r="P1166" i="5"/>
  <c r="R1167" i="5"/>
  <c r="T1167" i="5" s="1"/>
  <c r="V1167" i="5" s="1"/>
  <c r="G1166" i="5"/>
  <c r="I1167" i="5"/>
  <c r="K1167" i="5" s="1"/>
  <c r="M1167" i="5" s="1"/>
  <c r="O1167" i="5" s="1"/>
  <c r="G1186" i="5"/>
  <c r="P1186" i="5"/>
  <c r="G1190" i="5"/>
  <c r="P1190" i="5"/>
  <c r="G1196" i="5"/>
  <c r="P1196" i="5"/>
  <c r="G1203" i="5"/>
  <c r="I1203" i="5" s="1"/>
  <c r="K1203" i="5" s="1"/>
  <c r="M1203" i="5" s="1"/>
  <c r="O1203" i="5" s="1"/>
  <c r="P1203" i="5"/>
  <c r="R1203" i="5" s="1"/>
  <c r="T1203" i="5" s="1"/>
  <c r="V1203" i="5" s="1"/>
  <c r="G1205" i="5"/>
  <c r="I1205" i="5" s="1"/>
  <c r="K1205" i="5" s="1"/>
  <c r="M1205" i="5" s="1"/>
  <c r="O1205" i="5" s="1"/>
  <c r="P1205" i="5"/>
  <c r="R1205" i="5" s="1"/>
  <c r="T1205" i="5" s="1"/>
  <c r="V1205" i="5" s="1"/>
  <c r="G1208" i="5"/>
  <c r="I1208" i="5" s="1"/>
  <c r="K1208" i="5" s="1"/>
  <c r="M1208" i="5" s="1"/>
  <c r="O1208" i="5" s="1"/>
  <c r="P1208" i="5"/>
  <c r="R1208" i="5" s="1"/>
  <c r="T1208" i="5" s="1"/>
  <c r="V1208" i="5" s="1"/>
  <c r="G1210" i="5"/>
  <c r="I1210" i="5" s="1"/>
  <c r="K1210" i="5" s="1"/>
  <c r="M1210" i="5" s="1"/>
  <c r="O1210" i="5" s="1"/>
  <c r="P1210" i="5"/>
  <c r="R1210" i="5" s="1"/>
  <c r="T1210" i="5" s="1"/>
  <c r="V1210" i="5" s="1"/>
  <c r="G1213" i="5"/>
  <c r="P1213" i="5"/>
  <c r="G1222" i="5"/>
  <c r="I1222" i="5" s="1"/>
  <c r="K1222" i="5" s="1"/>
  <c r="M1222" i="5" s="1"/>
  <c r="O1222" i="5" s="1"/>
  <c r="P1222" i="5"/>
  <c r="R1222" i="5" s="1"/>
  <c r="T1222" i="5" s="1"/>
  <c r="V1222" i="5" s="1"/>
  <c r="A1223" i="5"/>
  <c r="A1189" i="5"/>
  <c r="A1221" i="5"/>
  <c r="A1206" i="5"/>
  <c r="A1222" i="5"/>
  <c r="A1210" i="5"/>
  <c r="A1207" i="5"/>
  <c r="A1211" i="5"/>
  <c r="A1194" i="5"/>
  <c r="A1213" i="5"/>
  <c r="A1187" i="5"/>
  <c r="A1190" i="5"/>
  <c r="A1209" i="5"/>
  <c r="A1191" i="5"/>
  <c r="A1216" i="5"/>
  <c r="A1197" i="5"/>
  <c r="A1188" i="5"/>
  <c r="A1200" i="5"/>
  <c r="A1215" i="5"/>
  <c r="A1218" i="5"/>
  <c r="A1212" i="5"/>
  <c r="A1202" i="5"/>
  <c r="A1220" i="5"/>
  <c r="A1204" i="5"/>
  <c r="A1205" i="5"/>
  <c r="A1201" i="5"/>
  <c r="A1198" i="5"/>
  <c r="A1214" i="5"/>
  <c r="A1195" i="5"/>
  <c r="A1196" i="5"/>
  <c r="A1203" i="5"/>
  <c r="A1219" i="5"/>
  <c r="A1208" i="5"/>
  <c r="A1193" i="5"/>
  <c r="P1189" i="5" l="1"/>
  <c r="R1190" i="5"/>
  <c r="T1190" i="5" s="1"/>
  <c r="V1190" i="5" s="1"/>
  <c r="G1171" i="5"/>
  <c r="I1171" i="5" s="1"/>
  <c r="K1171" i="5" s="1"/>
  <c r="M1171" i="5" s="1"/>
  <c r="O1171" i="5" s="1"/>
  <c r="I1172" i="5"/>
  <c r="K1172" i="5" s="1"/>
  <c r="M1172" i="5" s="1"/>
  <c r="O1172" i="5" s="1"/>
  <c r="G1177" i="5"/>
  <c r="I1178" i="5"/>
  <c r="K1178" i="5" s="1"/>
  <c r="M1178" i="5" s="1"/>
  <c r="O1178" i="5" s="1"/>
  <c r="G1189" i="5"/>
  <c r="I1190" i="5"/>
  <c r="K1190" i="5" s="1"/>
  <c r="M1190" i="5" s="1"/>
  <c r="O1190" i="5" s="1"/>
  <c r="P1177" i="5"/>
  <c r="R1178" i="5"/>
  <c r="T1178" i="5" s="1"/>
  <c r="V1178" i="5" s="1"/>
  <c r="P1171" i="5"/>
  <c r="R1171" i="5" s="1"/>
  <c r="T1171" i="5" s="1"/>
  <c r="V1171" i="5" s="1"/>
  <c r="R1172" i="5"/>
  <c r="T1172" i="5" s="1"/>
  <c r="V1172" i="5" s="1"/>
  <c r="G1212" i="5"/>
  <c r="I1212" i="5" s="1"/>
  <c r="K1212" i="5" s="1"/>
  <c r="M1212" i="5" s="1"/>
  <c r="O1212" i="5" s="1"/>
  <c r="I1213" i="5"/>
  <c r="K1213" i="5" s="1"/>
  <c r="M1213" i="5" s="1"/>
  <c r="O1213" i="5" s="1"/>
  <c r="P1212" i="5"/>
  <c r="R1212" i="5" s="1"/>
  <c r="T1212" i="5" s="1"/>
  <c r="V1212" i="5" s="1"/>
  <c r="R1213" i="5"/>
  <c r="T1213" i="5" s="1"/>
  <c r="V1213" i="5" s="1"/>
  <c r="G1195" i="5"/>
  <c r="I1196" i="5"/>
  <c r="K1196" i="5" s="1"/>
  <c r="M1196" i="5" s="1"/>
  <c r="O1196" i="5" s="1"/>
  <c r="P1195" i="5"/>
  <c r="R1196" i="5"/>
  <c r="T1196" i="5" s="1"/>
  <c r="V1196" i="5" s="1"/>
  <c r="G1185" i="5"/>
  <c r="I1186" i="5"/>
  <c r="K1186" i="5" s="1"/>
  <c r="M1186" i="5" s="1"/>
  <c r="O1186" i="5" s="1"/>
  <c r="P1185" i="5"/>
  <c r="R1186" i="5"/>
  <c r="T1186" i="5" s="1"/>
  <c r="V1186" i="5" s="1"/>
  <c r="R1166" i="5"/>
  <c r="T1166" i="5" s="1"/>
  <c r="V1166" i="5" s="1"/>
  <c r="I1166" i="5"/>
  <c r="K1166" i="5" s="1"/>
  <c r="M1166" i="5" s="1"/>
  <c r="O1166" i="5" s="1"/>
  <c r="G1207" i="5"/>
  <c r="I1207" i="5" s="1"/>
  <c r="K1207" i="5" s="1"/>
  <c r="M1207" i="5" s="1"/>
  <c r="O1207" i="5" s="1"/>
  <c r="P1207" i="5"/>
  <c r="R1207" i="5" s="1"/>
  <c r="T1207" i="5" s="1"/>
  <c r="V1207" i="5" s="1"/>
  <c r="G1202" i="5"/>
  <c r="I1202" i="5" s="1"/>
  <c r="K1202" i="5" s="1"/>
  <c r="M1202" i="5" s="1"/>
  <c r="O1202" i="5" s="1"/>
  <c r="P1202" i="5"/>
  <c r="R1202" i="5" s="1"/>
  <c r="T1202" i="5" s="1"/>
  <c r="V1202" i="5" s="1"/>
  <c r="P1221" i="5"/>
  <c r="R1221" i="5" s="1"/>
  <c r="T1221" i="5" s="1"/>
  <c r="V1221" i="5" s="1"/>
  <c r="G1221" i="5"/>
  <c r="I1221" i="5" s="1"/>
  <c r="K1221" i="5" s="1"/>
  <c r="M1221" i="5" s="1"/>
  <c r="O1221" i="5" s="1"/>
  <c r="G1223" i="5"/>
  <c r="I1223" i="5" s="1"/>
  <c r="K1223" i="5" s="1"/>
  <c r="M1223" i="5" s="1"/>
  <c r="O1223" i="5" s="1"/>
  <c r="P1223" i="5"/>
  <c r="R1223" i="5" s="1"/>
  <c r="T1223" i="5" s="1"/>
  <c r="V1223" i="5" s="1"/>
  <c r="G1230" i="5"/>
  <c r="P1230" i="5"/>
  <c r="A1227" i="5"/>
  <c r="A19" i="6"/>
  <c r="A22" i="6"/>
  <c r="A23" i="6"/>
  <c r="A1225" i="5"/>
  <c r="A1224" i="5"/>
  <c r="A1231" i="5"/>
  <c r="A20" i="6"/>
  <c r="A1229" i="5"/>
  <c r="A1230" i="5"/>
  <c r="A18" i="6"/>
  <c r="A1228" i="5"/>
  <c r="G1165" i="5" l="1"/>
  <c r="P1165" i="5"/>
  <c r="P1176" i="5"/>
  <c r="R1176" i="5" s="1"/>
  <c r="T1176" i="5" s="1"/>
  <c r="V1176" i="5" s="1"/>
  <c r="R1177" i="5"/>
  <c r="T1177" i="5" s="1"/>
  <c r="V1177" i="5" s="1"/>
  <c r="G1176" i="5"/>
  <c r="I1176" i="5" s="1"/>
  <c r="K1176" i="5" s="1"/>
  <c r="M1176" i="5" s="1"/>
  <c r="O1176" i="5" s="1"/>
  <c r="I1177" i="5"/>
  <c r="K1177" i="5" s="1"/>
  <c r="M1177" i="5" s="1"/>
  <c r="O1177" i="5" s="1"/>
  <c r="P1188" i="5"/>
  <c r="R1189" i="5"/>
  <c r="T1189" i="5" s="1"/>
  <c r="V1189" i="5" s="1"/>
  <c r="P1229" i="5"/>
  <c r="R1230" i="5"/>
  <c r="T1230" i="5" s="1"/>
  <c r="V1230" i="5" s="1"/>
  <c r="G1188" i="5"/>
  <c r="I1188" i="5" s="1"/>
  <c r="K1188" i="5" s="1"/>
  <c r="M1188" i="5" s="1"/>
  <c r="O1188" i="5" s="1"/>
  <c r="I1189" i="5"/>
  <c r="K1189" i="5" s="1"/>
  <c r="M1189" i="5" s="1"/>
  <c r="O1189" i="5" s="1"/>
  <c r="G1229" i="5"/>
  <c r="I1230" i="5"/>
  <c r="K1230" i="5" s="1"/>
  <c r="M1230" i="5" s="1"/>
  <c r="O1230" i="5" s="1"/>
  <c r="G1194" i="5"/>
  <c r="I1195" i="5"/>
  <c r="K1195" i="5" s="1"/>
  <c r="M1195" i="5" s="1"/>
  <c r="O1195" i="5" s="1"/>
  <c r="P1194" i="5"/>
  <c r="R1195" i="5"/>
  <c r="T1195" i="5" s="1"/>
  <c r="V1195" i="5" s="1"/>
  <c r="G1184" i="5"/>
  <c r="I1184" i="5" s="1"/>
  <c r="K1184" i="5" s="1"/>
  <c r="M1184" i="5" s="1"/>
  <c r="O1184" i="5" s="1"/>
  <c r="I1185" i="5"/>
  <c r="K1185" i="5" s="1"/>
  <c r="M1185" i="5" s="1"/>
  <c r="O1185" i="5" s="1"/>
  <c r="P1184" i="5"/>
  <c r="R1184" i="5" s="1"/>
  <c r="T1184" i="5" s="1"/>
  <c r="V1184" i="5" s="1"/>
  <c r="R1185" i="5"/>
  <c r="T1185" i="5" s="1"/>
  <c r="V1185" i="5" s="1"/>
  <c r="G1183" i="5"/>
  <c r="R1165" i="5"/>
  <c r="T1165" i="5" s="1"/>
  <c r="V1165" i="5" s="1"/>
  <c r="I1165" i="5"/>
  <c r="K1165" i="5" s="1"/>
  <c r="M1165" i="5" s="1"/>
  <c r="O1165" i="5" s="1"/>
  <c r="G1137" i="5"/>
  <c r="I1137" i="5" s="1"/>
  <c r="K1137" i="5" s="1"/>
  <c r="M1137" i="5" s="1"/>
  <c r="O1137" i="5" s="1"/>
  <c r="G1201" i="5"/>
  <c r="P1201" i="5"/>
  <c r="P1220" i="5"/>
  <c r="G1220" i="5"/>
  <c r="F23" i="6"/>
  <c r="O23" i="6"/>
  <c r="A24" i="6"/>
  <c r="A26" i="6"/>
  <c r="A25" i="6"/>
  <c r="A29" i="6"/>
  <c r="A28" i="6"/>
  <c r="P1137" i="5" l="1"/>
  <c r="R1137" i="5" s="1"/>
  <c r="T1137" i="5" s="1"/>
  <c r="V1137" i="5" s="1"/>
  <c r="R1188" i="5"/>
  <c r="T1188" i="5" s="1"/>
  <c r="V1188" i="5" s="1"/>
  <c r="P1183" i="5"/>
  <c r="P1219" i="5"/>
  <c r="R1220" i="5"/>
  <c r="T1220" i="5" s="1"/>
  <c r="V1220" i="5" s="1"/>
  <c r="G1228" i="5"/>
  <c r="I1229" i="5"/>
  <c r="K1229" i="5" s="1"/>
  <c r="M1229" i="5" s="1"/>
  <c r="O1229" i="5" s="1"/>
  <c r="P1228" i="5"/>
  <c r="R1229" i="5"/>
  <c r="T1229" i="5" s="1"/>
  <c r="V1229" i="5" s="1"/>
  <c r="G1219" i="5"/>
  <c r="I1220" i="5"/>
  <c r="K1220" i="5" s="1"/>
  <c r="M1220" i="5" s="1"/>
  <c r="O1220" i="5" s="1"/>
  <c r="F22" i="6"/>
  <c r="H23" i="6"/>
  <c r="J23" i="6" s="1"/>
  <c r="L23" i="6" s="1"/>
  <c r="N23" i="6" s="1"/>
  <c r="O22" i="6"/>
  <c r="Q23" i="6"/>
  <c r="S23" i="6" s="1"/>
  <c r="U23" i="6" s="1"/>
  <c r="P1200" i="5"/>
  <c r="R1201" i="5"/>
  <c r="T1201" i="5" s="1"/>
  <c r="V1201" i="5" s="1"/>
  <c r="G1200" i="5"/>
  <c r="I1201" i="5"/>
  <c r="K1201" i="5" s="1"/>
  <c r="M1201" i="5" s="1"/>
  <c r="O1201" i="5" s="1"/>
  <c r="G1193" i="5"/>
  <c r="I1194" i="5"/>
  <c r="K1194" i="5" s="1"/>
  <c r="M1194" i="5" s="1"/>
  <c r="O1194" i="5" s="1"/>
  <c r="P1193" i="5"/>
  <c r="R1194" i="5"/>
  <c r="T1194" i="5" s="1"/>
  <c r="V1194" i="5" s="1"/>
  <c r="G1182" i="5"/>
  <c r="I1183" i="5"/>
  <c r="K1183" i="5" s="1"/>
  <c r="M1183" i="5" s="1"/>
  <c r="O1183" i="5" s="1"/>
  <c r="F29" i="6"/>
  <c r="H29" i="6" s="1"/>
  <c r="J29" i="6" s="1"/>
  <c r="L29" i="6" s="1"/>
  <c r="N29" i="6" s="1"/>
  <c r="O29" i="6"/>
  <c r="Q29" i="6" s="1"/>
  <c r="S29" i="6" s="1"/>
  <c r="U29" i="6" s="1"/>
  <c r="A30" i="6"/>
  <c r="G1218" i="5" l="1"/>
  <c r="I1219" i="5"/>
  <c r="K1219" i="5" s="1"/>
  <c r="M1219" i="5" s="1"/>
  <c r="O1219" i="5" s="1"/>
  <c r="G1227" i="5"/>
  <c r="I1228" i="5"/>
  <c r="K1228" i="5" s="1"/>
  <c r="M1228" i="5" s="1"/>
  <c r="O1228" i="5" s="1"/>
  <c r="P1227" i="5"/>
  <c r="R1228" i="5"/>
  <c r="T1228" i="5" s="1"/>
  <c r="V1228" i="5" s="1"/>
  <c r="P1218" i="5"/>
  <c r="R1219" i="5"/>
  <c r="T1219" i="5" s="1"/>
  <c r="V1219" i="5" s="1"/>
  <c r="P1182" i="5"/>
  <c r="R1182" i="5" s="1"/>
  <c r="T1182" i="5" s="1"/>
  <c r="V1182" i="5" s="1"/>
  <c r="R1183" i="5"/>
  <c r="T1183" i="5" s="1"/>
  <c r="V1183" i="5" s="1"/>
  <c r="O21" i="6"/>
  <c r="Q22" i="6"/>
  <c r="S22" i="6" s="1"/>
  <c r="U22" i="6" s="1"/>
  <c r="F21" i="6"/>
  <c r="H22" i="6"/>
  <c r="J22" i="6" s="1"/>
  <c r="L22" i="6" s="1"/>
  <c r="N22" i="6" s="1"/>
  <c r="P1199" i="5"/>
  <c r="R1200" i="5"/>
  <c r="T1200" i="5" s="1"/>
  <c r="V1200" i="5" s="1"/>
  <c r="G1199" i="5"/>
  <c r="I1200" i="5"/>
  <c r="K1200" i="5" s="1"/>
  <c r="M1200" i="5" s="1"/>
  <c r="O1200" i="5" s="1"/>
  <c r="G1192" i="5"/>
  <c r="I1192" i="5" s="1"/>
  <c r="K1192" i="5" s="1"/>
  <c r="M1192" i="5" s="1"/>
  <c r="O1192" i="5" s="1"/>
  <c r="I1193" i="5"/>
  <c r="K1193" i="5" s="1"/>
  <c r="M1193" i="5" s="1"/>
  <c r="O1193" i="5" s="1"/>
  <c r="P1192" i="5"/>
  <c r="R1193" i="5"/>
  <c r="T1193" i="5" s="1"/>
  <c r="V1193" i="5" s="1"/>
  <c r="I1182" i="5"/>
  <c r="K1182" i="5" s="1"/>
  <c r="M1182" i="5" s="1"/>
  <c r="O1182" i="5" s="1"/>
  <c r="F30" i="6"/>
  <c r="O30" i="6"/>
  <c r="F33" i="6"/>
  <c r="O33" i="6"/>
  <c r="F38" i="6"/>
  <c r="H38" i="6" s="1"/>
  <c r="J38" i="6" s="1"/>
  <c r="L38" i="6" s="1"/>
  <c r="N38" i="6" s="1"/>
  <c r="O38" i="6"/>
  <c r="Q38" i="6" s="1"/>
  <c r="S38" i="6" s="1"/>
  <c r="U38" i="6" s="1"/>
  <c r="A33" i="6"/>
  <c r="A32" i="6"/>
  <c r="A35" i="6"/>
  <c r="A34" i="6"/>
  <c r="A37" i="6"/>
  <c r="A39" i="6"/>
  <c r="A38" i="6"/>
  <c r="P1226" i="5" l="1"/>
  <c r="R1227" i="5"/>
  <c r="T1227" i="5" s="1"/>
  <c r="V1227" i="5" s="1"/>
  <c r="G1217" i="5"/>
  <c r="I1218" i="5"/>
  <c r="K1218" i="5" s="1"/>
  <c r="M1218" i="5" s="1"/>
  <c r="O1218" i="5" s="1"/>
  <c r="P1217" i="5"/>
  <c r="R1218" i="5"/>
  <c r="T1218" i="5" s="1"/>
  <c r="V1218" i="5" s="1"/>
  <c r="G1226" i="5"/>
  <c r="I1227" i="5"/>
  <c r="K1227" i="5" s="1"/>
  <c r="M1227" i="5" s="1"/>
  <c r="O1227" i="5" s="1"/>
  <c r="O20" i="6"/>
  <c r="Q21" i="6"/>
  <c r="S21" i="6" s="1"/>
  <c r="U21" i="6" s="1"/>
  <c r="O32" i="6"/>
  <c r="Q33" i="6"/>
  <c r="S33" i="6" s="1"/>
  <c r="U33" i="6" s="1"/>
  <c r="F28" i="6"/>
  <c r="H30" i="6"/>
  <c r="J30" i="6" s="1"/>
  <c r="L30" i="6" s="1"/>
  <c r="N30" i="6" s="1"/>
  <c r="O28" i="6"/>
  <c r="Q30" i="6"/>
  <c r="S30" i="6" s="1"/>
  <c r="U30" i="6" s="1"/>
  <c r="F20" i="6"/>
  <c r="H21" i="6"/>
  <c r="J21" i="6" s="1"/>
  <c r="L21" i="6" s="1"/>
  <c r="N21" i="6" s="1"/>
  <c r="F32" i="6"/>
  <c r="H33" i="6"/>
  <c r="J33" i="6" s="1"/>
  <c r="L33" i="6" s="1"/>
  <c r="N33" i="6" s="1"/>
  <c r="I1199" i="5"/>
  <c r="K1199" i="5" s="1"/>
  <c r="M1199" i="5" s="1"/>
  <c r="O1199" i="5" s="1"/>
  <c r="G1198" i="5"/>
  <c r="I1198" i="5" s="1"/>
  <c r="K1198" i="5" s="1"/>
  <c r="M1198" i="5" s="1"/>
  <c r="O1198" i="5" s="1"/>
  <c r="R1199" i="5"/>
  <c r="T1199" i="5" s="1"/>
  <c r="V1199" i="5" s="1"/>
  <c r="P1198" i="5"/>
  <c r="R1198" i="5" s="1"/>
  <c r="T1198" i="5" s="1"/>
  <c r="V1198" i="5" s="1"/>
  <c r="R1192" i="5"/>
  <c r="T1192" i="5" s="1"/>
  <c r="V1192" i="5" s="1"/>
  <c r="P1181" i="5"/>
  <c r="G1181" i="5"/>
  <c r="I1181" i="5" s="1"/>
  <c r="K1181" i="5" s="1"/>
  <c r="M1181" i="5" s="1"/>
  <c r="O1181" i="5" s="1"/>
  <c r="F39" i="6"/>
  <c r="O39" i="6"/>
  <c r="F44" i="6"/>
  <c r="O44" i="6"/>
  <c r="F46" i="6"/>
  <c r="O46" i="6"/>
  <c r="F48" i="6"/>
  <c r="O48" i="6"/>
  <c r="F54" i="6"/>
  <c r="O54" i="6"/>
  <c r="F56" i="6"/>
  <c r="O56" i="6"/>
  <c r="F63" i="6"/>
  <c r="H63" i="6" s="1"/>
  <c r="J63" i="6" s="1"/>
  <c r="L63" i="6" s="1"/>
  <c r="N63" i="6" s="1"/>
  <c r="O63" i="6"/>
  <c r="Q63" i="6" s="1"/>
  <c r="S63" i="6" s="1"/>
  <c r="U63" i="6" s="1"/>
  <c r="A63" i="6"/>
  <c r="A46" i="6"/>
  <c r="A48" i="6"/>
  <c r="A50" i="6"/>
  <c r="A44" i="6"/>
  <c r="A51" i="6"/>
  <c r="A54" i="6"/>
  <c r="A53" i="6"/>
  <c r="A45" i="6"/>
  <c r="A62" i="6"/>
  <c r="A41" i="6"/>
  <c r="A58" i="6"/>
  <c r="A43" i="6"/>
  <c r="A56" i="6"/>
  <c r="A60" i="6"/>
  <c r="A64" i="6"/>
  <c r="A40" i="6"/>
  <c r="A57" i="6"/>
  <c r="A47" i="6"/>
  <c r="A49" i="6"/>
  <c r="A55" i="6"/>
  <c r="A59" i="6"/>
  <c r="R1217" i="5" l="1"/>
  <c r="T1217" i="5" s="1"/>
  <c r="V1217" i="5" s="1"/>
  <c r="P1216" i="5"/>
  <c r="R1226" i="5"/>
  <c r="T1226" i="5" s="1"/>
  <c r="V1226" i="5" s="1"/>
  <c r="M47" i="1"/>
  <c r="O47" i="1" s="1"/>
  <c r="Q47" i="1" s="1"/>
  <c r="S47" i="1" s="1"/>
  <c r="P1225" i="5"/>
  <c r="R1225" i="5" s="1"/>
  <c r="T1225" i="5" s="1"/>
  <c r="V1225" i="5" s="1"/>
  <c r="I1226" i="5"/>
  <c r="K1226" i="5" s="1"/>
  <c r="M1226" i="5" s="1"/>
  <c r="O1226" i="5" s="1"/>
  <c r="G1225" i="5"/>
  <c r="I1225" i="5" s="1"/>
  <c r="K1225" i="5" s="1"/>
  <c r="M1225" i="5" s="1"/>
  <c r="O1225" i="5" s="1"/>
  <c r="D47" i="1"/>
  <c r="F47" i="1" s="1"/>
  <c r="H47" i="1" s="1"/>
  <c r="J47" i="1" s="1"/>
  <c r="L47" i="1" s="1"/>
  <c r="I1217" i="5"/>
  <c r="K1217" i="5" s="1"/>
  <c r="M1217" i="5" s="1"/>
  <c r="O1217" i="5" s="1"/>
  <c r="G1216" i="5"/>
  <c r="O43" i="6"/>
  <c r="Q43" i="6" s="1"/>
  <c r="S43" i="6" s="1"/>
  <c r="U43" i="6" s="1"/>
  <c r="Q44" i="6"/>
  <c r="S44" i="6" s="1"/>
  <c r="U44" i="6" s="1"/>
  <c r="F19" i="6"/>
  <c r="H19" i="6" s="1"/>
  <c r="J19" i="6" s="1"/>
  <c r="L19" i="6" s="1"/>
  <c r="N19" i="6" s="1"/>
  <c r="H20" i="6"/>
  <c r="J20" i="6" s="1"/>
  <c r="L20" i="6" s="1"/>
  <c r="N20" i="6" s="1"/>
  <c r="F27" i="6"/>
  <c r="H28" i="6"/>
  <c r="J28" i="6" s="1"/>
  <c r="L28" i="6" s="1"/>
  <c r="N28" i="6" s="1"/>
  <c r="O19" i="6"/>
  <c r="Q19" i="6" s="1"/>
  <c r="S19" i="6" s="1"/>
  <c r="U19" i="6" s="1"/>
  <c r="Q20" i="6"/>
  <c r="S20" i="6" s="1"/>
  <c r="U20" i="6" s="1"/>
  <c r="O55" i="6"/>
  <c r="Q55" i="6" s="1"/>
  <c r="S55" i="6" s="1"/>
  <c r="U55" i="6" s="1"/>
  <c r="Q56" i="6"/>
  <c r="S56" i="6" s="1"/>
  <c r="U56" i="6" s="1"/>
  <c r="F45" i="6"/>
  <c r="H45" i="6" s="1"/>
  <c r="J45" i="6" s="1"/>
  <c r="L45" i="6" s="1"/>
  <c r="N45" i="6" s="1"/>
  <c r="H46" i="6"/>
  <c r="J46" i="6" s="1"/>
  <c r="L46" i="6" s="1"/>
  <c r="N46" i="6" s="1"/>
  <c r="F37" i="6"/>
  <c r="H39" i="6"/>
  <c r="J39" i="6" s="1"/>
  <c r="L39" i="6" s="1"/>
  <c r="N39" i="6" s="1"/>
  <c r="O47" i="6"/>
  <c r="Q47" i="6" s="1"/>
  <c r="S47" i="6" s="1"/>
  <c r="U47" i="6" s="1"/>
  <c r="Q48" i="6"/>
  <c r="S48" i="6" s="1"/>
  <c r="U48" i="6" s="1"/>
  <c r="F53" i="6"/>
  <c r="H53" i="6" s="1"/>
  <c r="J53" i="6" s="1"/>
  <c r="L53" i="6" s="1"/>
  <c r="N53" i="6" s="1"/>
  <c r="H54" i="6"/>
  <c r="J54" i="6" s="1"/>
  <c r="L54" i="6" s="1"/>
  <c r="N54" i="6" s="1"/>
  <c r="O53" i="6"/>
  <c r="Q53" i="6" s="1"/>
  <c r="S53" i="6" s="1"/>
  <c r="U53" i="6" s="1"/>
  <c r="Q54" i="6"/>
  <c r="S54" i="6" s="1"/>
  <c r="U54" i="6" s="1"/>
  <c r="O45" i="6"/>
  <c r="Q45" i="6" s="1"/>
  <c r="S45" i="6" s="1"/>
  <c r="U45" i="6" s="1"/>
  <c r="Q46" i="6"/>
  <c r="S46" i="6" s="1"/>
  <c r="U46" i="6" s="1"/>
  <c r="O37" i="6"/>
  <c r="Q39" i="6"/>
  <c r="S39" i="6" s="1"/>
  <c r="U39" i="6" s="1"/>
  <c r="F31" i="6"/>
  <c r="H31" i="6" s="1"/>
  <c r="J31" i="6" s="1"/>
  <c r="L31" i="6" s="1"/>
  <c r="N31" i="6" s="1"/>
  <c r="H32" i="6"/>
  <c r="J32" i="6" s="1"/>
  <c r="L32" i="6" s="1"/>
  <c r="N32" i="6" s="1"/>
  <c r="O27" i="6"/>
  <c r="Q28" i="6"/>
  <c r="S28" i="6" s="1"/>
  <c r="U28" i="6" s="1"/>
  <c r="O31" i="6"/>
  <c r="Q31" i="6" s="1"/>
  <c r="S31" i="6" s="1"/>
  <c r="U31" i="6" s="1"/>
  <c r="Q32" i="6"/>
  <c r="S32" i="6" s="1"/>
  <c r="U32" i="6" s="1"/>
  <c r="F55" i="6"/>
  <c r="H55" i="6" s="1"/>
  <c r="J55" i="6" s="1"/>
  <c r="L55" i="6" s="1"/>
  <c r="N55" i="6" s="1"/>
  <c r="H56" i="6"/>
  <c r="J56" i="6" s="1"/>
  <c r="L56" i="6" s="1"/>
  <c r="N56" i="6" s="1"/>
  <c r="F47" i="6"/>
  <c r="H47" i="6" s="1"/>
  <c r="J47" i="6" s="1"/>
  <c r="L47" i="6" s="1"/>
  <c r="N47" i="6" s="1"/>
  <c r="H48" i="6"/>
  <c r="J48" i="6" s="1"/>
  <c r="L48" i="6" s="1"/>
  <c r="N48" i="6" s="1"/>
  <c r="F43" i="6"/>
  <c r="H43" i="6" s="1"/>
  <c r="J43" i="6" s="1"/>
  <c r="L43" i="6" s="1"/>
  <c r="N43" i="6" s="1"/>
  <c r="H44" i="6"/>
  <c r="J44" i="6" s="1"/>
  <c r="L44" i="6" s="1"/>
  <c r="N44" i="6" s="1"/>
  <c r="R1181" i="5"/>
  <c r="T1181" i="5" s="1"/>
  <c r="V1181" i="5" s="1"/>
  <c r="P1029" i="5"/>
  <c r="G1029" i="5"/>
  <c r="I1029" i="5" s="1"/>
  <c r="K1029" i="5" s="1"/>
  <c r="M1029" i="5" s="1"/>
  <c r="O1029" i="5" s="1"/>
  <c r="F64" i="6"/>
  <c r="O64" i="6"/>
  <c r="F69" i="6"/>
  <c r="H69" i="6" s="1"/>
  <c r="J69" i="6" s="1"/>
  <c r="L69" i="6" s="1"/>
  <c r="N69" i="6" s="1"/>
  <c r="O69" i="6"/>
  <c r="Q69" i="6" s="1"/>
  <c r="S69" i="6" s="1"/>
  <c r="U69" i="6" s="1"/>
  <c r="A68" i="6"/>
  <c r="A66" i="6"/>
  <c r="A65" i="6"/>
  <c r="A69" i="6"/>
  <c r="A70" i="6"/>
  <c r="O42" i="6" l="1"/>
  <c r="Q42" i="6" s="1"/>
  <c r="S42" i="6" s="1"/>
  <c r="U42" i="6" s="1"/>
  <c r="F52" i="6"/>
  <c r="H52" i="6" s="1"/>
  <c r="J52" i="6" s="1"/>
  <c r="L52" i="6" s="1"/>
  <c r="N52" i="6" s="1"/>
  <c r="O52" i="6"/>
  <c r="Q52" i="6" s="1"/>
  <c r="S52" i="6" s="1"/>
  <c r="U52" i="6" s="1"/>
  <c r="F42" i="6"/>
  <c r="F41" i="6" s="1"/>
  <c r="G1215" i="5"/>
  <c r="I1215" i="5" s="1"/>
  <c r="K1215" i="5" s="1"/>
  <c r="I1216" i="5"/>
  <c r="K1216" i="5" s="1"/>
  <c r="M1216" i="5" s="1"/>
  <c r="O1216" i="5" s="1"/>
  <c r="P1215" i="5"/>
  <c r="R1215" i="5" s="1"/>
  <c r="T1215" i="5" s="1"/>
  <c r="V1215" i="5" s="1"/>
  <c r="R1216" i="5"/>
  <c r="T1216" i="5" s="1"/>
  <c r="V1216" i="5" s="1"/>
  <c r="F36" i="6"/>
  <c r="H37" i="6"/>
  <c r="J37" i="6" s="1"/>
  <c r="L37" i="6" s="1"/>
  <c r="N37" i="6" s="1"/>
  <c r="H27" i="6"/>
  <c r="J27" i="6" s="1"/>
  <c r="L27" i="6" s="1"/>
  <c r="N27" i="6" s="1"/>
  <c r="F26" i="6"/>
  <c r="F62" i="6"/>
  <c r="H64" i="6"/>
  <c r="J64" i="6" s="1"/>
  <c r="L64" i="6" s="1"/>
  <c r="N64" i="6" s="1"/>
  <c r="O41" i="6"/>
  <c r="O62" i="6"/>
  <c r="Q64" i="6"/>
  <c r="S64" i="6" s="1"/>
  <c r="U64" i="6" s="1"/>
  <c r="Q27" i="6"/>
  <c r="S27" i="6" s="1"/>
  <c r="U27" i="6" s="1"/>
  <c r="O26" i="6"/>
  <c r="O36" i="6"/>
  <c r="Q37" i="6"/>
  <c r="S37" i="6" s="1"/>
  <c r="U37" i="6" s="1"/>
  <c r="R1029" i="5"/>
  <c r="T1029" i="5" s="1"/>
  <c r="V1029" i="5" s="1"/>
  <c r="F70" i="6"/>
  <c r="O70" i="6"/>
  <c r="F73" i="6"/>
  <c r="H73" i="6" s="1"/>
  <c r="J73" i="6" s="1"/>
  <c r="L73" i="6" s="1"/>
  <c r="N73" i="6" s="1"/>
  <c r="O73" i="6"/>
  <c r="Q73" i="6" s="1"/>
  <c r="S73" i="6" s="1"/>
  <c r="U73" i="6" s="1"/>
  <c r="A74" i="6"/>
  <c r="A72" i="6"/>
  <c r="A73" i="6"/>
  <c r="F51" i="6" l="1"/>
  <c r="F50" i="6" s="1"/>
  <c r="T1232" i="5"/>
  <c r="V1232" i="5" s="1"/>
  <c r="K1232" i="5"/>
  <c r="M1215" i="5"/>
  <c r="O1215" i="5" s="1"/>
  <c r="P1232" i="5"/>
  <c r="R1232" i="5" s="1"/>
  <c r="G1232" i="5"/>
  <c r="G1234" i="5" s="1"/>
  <c r="I1234" i="5" s="1"/>
  <c r="O51" i="6"/>
  <c r="O50" i="6" s="1"/>
  <c r="H42" i="6"/>
  <c r="J42" i="6" s="1"/>
  <c r="L42" i="6" s="1"/>
  <c r="N42" i="6" s="1"/>
  <c r="O68" i="6"/>
  <c r="Q70" i="6"/>
  <c r="S70" i="6" s="1"/>
  <c r="U70" i="6" s="1"/>
  <c r="F61" i="6"/>
  <c r="H62" i="6"/>
  <c r="J62" i="6" s="1"/>
  <c r="L62" i="6" s="1"/>
  <c r="N62" i="6" s="1"/>
  <c r="F40" i="6"/>
  <c r="H40" i="6" s="1"/>
  <c r="J40" i="6" s="1"/>
  <c r="L40" i="6" s="1"/>
  <c r="N40" i="6" s="1"/>
  <c r="H41" i="6"/>
  <c r="J41" i="6" s="1"/>
  <c r="L41" i="6" s="1"/>
  <c r="N41" i="6" s="1"/>
  <c r="O61" i="6"/>
  <c r="Q62" i="6"/>
  <c r="S62" i="6" s="1"/>
  <c r="U62" i="6" s="1"/>
  <c r="O35" i="6"/>
  <c r="Q36" i="6"/>
  <c r="S36" i="6" s="1"/>
  <c r="U36" i="6" s="1"/>
  <c r="O40" i="6"/>
  <c r="Q40" i="6" s="1"/>
  <c r="S40" i="6" s="1"/>
  <c r="U40" i="6" s="1"/>
  <c r="Q41" i="6"/>
  <c r="S41" i="6" s="1"/>
  <c r="U41" i="6" s="1"/>
  <c r="F35" i="6"/>
  <c r="H36" i="6"/>
  <c r="J36" i="6" s="1"/>
  <c r="L36" i="6" s="1"/>
  <c r="N36" i="6" s="1"/>
  <c r="O25" i="6"/>
  <c r="Q26" i="6"/>
  <c r="S26" i="6" s="1"/>
  <c r="U26" i="6" s="1"/>
  <c r="F25" i="6"/>
  <c r="H26" i="6"/>
  <c r="J26" i="6" s="1"/>
  <c r="L26" i="6" s="1"/>
  <c r="N26" i="6" s="1"/>
  <c r="F68" i="6"/>
  <c r="H70" i="6"/>
  <c r="J70" i="6" s="1"/>
  <c r="L70" i="6" s="1"/>
  <c r="N70" i="6" s="1"/>
  <c r="P1234" i="5"/>
  <c r="R1234" i="5" s="1"/>
  <c r="F74" i="6"/>
  <c r="O74" i="6"/>
  <c r="F80" i="6"/>
  <c r="O80" i="6"/>
  <c r="F93" i="6"/>
  <c r="H93" i="6" s="1"/>
  <c r="J93" i="6" s="1"/>
  <c r="L93" i="6" s="1"/>
  <c r="N93" i="6" s="1"/>
  <c r="O93" i="6"/>
  <c r="Q93" i="6" s="1"/>
  <c r="S93" i="6" s="1"/>
  <c r="U93" i="6" s="1"/>
  <c r="A77" i="6"/>
  <c r="A89" i="6"/>
  <c r="A92" i="6"/>
  <c r="A76" i="6"/>
  <c r="A90" i="6"/>
  <c r="A94" i="6"/>
  <c r="A93" i="6"/>
  <c r="A80" i="6"/>
  <c r="A88" i="6"/>
  <c r="A75" i="6"/>
  <c r="A87" i="6"/>
  <c r="A79" i="6"/>
  <c r="Q51" i="6" l="1"/>
  <c r="S51" i="6" s="1"/>
  <c r="U51" i="6" s="1"/>
  <c r="H51" i="6"/>
  <c r="J51" i="6" s="1"/>
  <c r="L51" i="6" s="1"/>
  <c r="N51" i="6" s="1"/>
  <c r="T1234" i="5"/>
  <c r="V1234" i="5" s="1"/>
  <c r="K1234" i="5"/>
  <c r="M1234" i="5" s="1"/>
  <c r="O1234" i="5" s="1"/>
  <c r="M1232" i="5"/>
  <c r="O1232" i="5" s="1"/>
  <c r="I1232" i="5"/>
  <c r="O72" i="6"/>
  <c r="Q74" i="6"/>
  <c r="S74" i="6" s="1"/>
  <c r="U74" i="6" s="1"/>
  <c r="H25" i="6"/>
  <c r="J25" i="6" s="1"/>
  <c r="L25" i="6" s="1"/>
  <c r="N25" i="6" s="1"/>
  <c r="F34" i="6"/>
  <c r="H34" i="6" s="1"/>
  <c r="J34" i="6" s="1"/>
  <c r="L34" i="6" s="1"/>
  <c r="N34" i="6" s="1"/>
  <c r="H35" i="6"/>
  <c r="J35" i="6" s="1"/>
  <c r="L35" i="6" s="1"/>
  <c r="N35" i="6" s="1"/>
  <c r="O34" i="6"/>
  <c r="Q34" i="6" s="1"/>
  <c r="S34" i="6" s="1"/>
  <c r="U34" i="6" s="1"/>
  <c r="Q35" i="6"/>
  <c r="S35" i="6" s="1"/>
  <c r="U35" i="6" s="1"/>
  <c r="O67" i="6"/>
  <c r="Q67" i="6" s="1"/>
  <c r="S67" i="6" s="1"/>
  <c r="U67" i="6" s="1"/>
  <c r="Q68" i="6"/>
  <c r="S68" i="6" s="1"/>
  <c r="U68" i="6" s="1"/>
  <c r="O79" i="6"/>
  <c r="Q80" i="6"/>
  <c r="S80" i="6" s="1"/>
  <c r="U80" i="6" s="1"/>
  <c r="F67" i="6"/>
  <c r="H67" i="6" s="1"/>
  <c r="J67" i="6" s="1"/>
  <c r="L67" i="6" s="1"/>
  <c r="N67" i="6" s="1"/>
  <c r="H68" i="6"/>
  <c r="J68" i="6" s="1"/>
  <c r="L68" i="6" s="1"/>
  <c r="N68" i="6" s="1"/>
  <c r="Q25" i="6"/>
  <c r="S25" i="6" s="1"/>
  <c r="U25" i="6" s="1"/>
  <c r="O49" i="6"/>
  <c r="Q49" i="6" s="1"/>
  <c r="S49" i="6" s="1"/>
  <c r="U49" i="6" s="1"/>
  <c r="Q50" i="6"/>
  <c r="S50" i="6" s="1"/>
  <c r="U50" i="6" s="1"/>
  <c r="F49" i="6"/>
  <c r="H49" i="6" s="1"/>
  <c r="J49" i="6" s="1"/>
  <c r="L49" i="6" s="1"/>
  <c r="N49" i="6" s="1"/>
  <c r="H50" i="6"/>
  <c r="J50" i="6" s="1"/>
  <c r="L50" i="6" s="1"/>
  <c r="N50" i="6" s="1"/>
  <c r="O60" i="6"/>
  <c r="Q61" i="6"/>
  <c r="S61" i="6" s="1"/>
  <c r="U61" i="6" s="1"/>
  <c r="F60" i="6"/>
  <c r="H61" i="6"/>
  <c r="J61" i="6" s="1"/>
  <c r="L61" i="6" s="1"/>
  <c r="N61" i="6" s="1"/>
  <c r="F79" i="6"/>
  <c r="H80" i="6"/>
  <c r="J80" i="6" s="1"/>
  <c r="L80" i="6" s="1"/>
  <c r="N80" i="6" s="1"/>
  <c r="F72" i="6"/>
  <c r="H74" i="6"/>
  <c r="J74" i="6" s="1"/>
  <c r="L74" i="6" s="1"/>
  <c r="N74" i="6" s="1"/>
  <c r="F94" i="6"/>
  <c r="O94" i="6"/>
  <c r="F97" i="6"/>
  <c r="O97" i="6"/>
  <c r="F102" i="6"/>
  <c r="H102" i="6" s="1"/>
  <c r="J102" i="6" s="1"/>
  <c r="L102" i="6" s="1"/>
  <c r="N102" i="6" s="1"/>
  <c r="O102" i="6"/>
  <c r="Q102" i="6" s="1"/>
  <c r="S102" i="6" s="1"/>
  <c r="U102" i="6" s="1"/>
  <c r="A98" i="6"/>
  <c r="A96" i="6"/>
  <c r="A99" i="6"/>
  <c r="A102" i="6"/>
  <c r="A103" i="6"/>
  <c r="A101" i="6"/>
  <c r="A97" i="6"/>
  <c r="O24" i="6" l="1"/>
  <c r="Q24" i="6" s="1"/>
  <c r="S24" i="6" s="1"/>
  <c r="U24" i="6" s="1"/>
  <c r="F96" i="6"/>
  <c r="H97" i="6"/>
  <c r="J97" i="6" s="1"/>
  <c r="L97" i="6" s="1"/>
  <c r="N97" i="6" s="1"/>
  <c r="O59" i="6"/>
  <c r="Q60" i="6"/>
  <c r="S60" i="6" s="1"/>
  <c r="U60" i="6" s="1"/>
  <c r="F78" i="6"/>
  <c r="H79" i="6"/>
  <c r="J79" i="6" s="1"/>
  <c r="L79" i="6" s="1"/>
  <c r="N79" i="6" s="1"/>
  <c r="O96" i="6"/>
  <c r="Q97" i="6"/>
  <c r="S97" i="6" s="1"/>
  <c r="U97" i="6" s="1"/>
  <c r="F92" i="6"/>
  <c r="H94" i="6"/>
  <c r="J94" i="6" s="1"/>
  <c r="L94" i="6" s="1"/>
  <c r="N94" i="6" s="1"/>
  <c r="F71" i="6"/>
  <c r="H72" i="6"/>
  <c r="J72" i="6" s="1"/>
  <c r="L72" i="6" s="1"/>
  <c r="N72" i="6" s="1"/>
  <c r="F59" i="6"/>
  <c r="H60" i="6"/>
  <c r="J60" i="6" s="1"/>
  <c r="L60" i="6" s="1"/>
  <c r="N60" i="6" s="1"/>
  <c r="O78" i="6"/>
  <c r="Q79" i="6"/>
  <c r="S79" i="6" s="1"/>
  <c r="U79" i="6" s="1"/>
  <c r="O71" i="6"/>
  <c r="Q72" i="6"/>
  <c r="S72" i="6" s="1"/>
  <c r="U72" i="6" s="1"/>
  <c r="O92" i="6"/>
  <c r="Q94" i="6"/>
  <c r="S94" i="6" s="1"/>
  <c r="U94" i="6" s="1"/>
  <c r="F24" i="6"/>
  <c r="H24" i="6" s="1"/>
  <c r="J24" i="6" s="1"/>
  <c r="L24" i="6" s="1"/>
  <c r="N24" i="6" s="1"/>
  <c r="F103" i="6"/>
  <c r="O103" i="6"/>
  <c r="F108" i="6"/>
  <c r="H108" i="6" s="1"/>
  <c r="J108" i="6" s="1"/>
  <c r="L108" i="6" s="1"/>
  <c r="N108" i="6" s="1"/>
  <c r="O108" i="6"/>
  <c r="Q108" i="6" s="1"/>
  <c r="S108" i="6" s="1"/>
  <c r="U108" i="6" s="1"/>
  <c r="A109" i="6"/>
  <c r="A107" i="6"/>
  <c r="A108" i="6"/>
  <c r="A105" i="6"/>
  <c r="A104" i="6"/>
  <c r="O66" i="6" l="1"/>
  <c r="Q71" i="6"/>
  <c r="S71" i="6" s="1"/>
  <c r="U71" i="6" s="1"/>
  <c r="F91" i="6"/>
  <c r="H92" i="6"/>
  <c r="J92" i="6" s="1"/>
  <c r="L92" i="6" s="1"/>
  <c r="N92" i="6" s="1"/>
  <c r="F95" i="6"/>
  <c r="H95" i="6" s="1"/>
  <c r="J95" i="6" s="1"/>
  <c r="L95" i="6" s="1"/>
  <c r="N95" i="6" s="1"/>
  <c r="H96" i="6"/>
  <c r="J96" i="6" s="1"/>
  <c r="L96" i="6" s="1"/>
  <c r="N96" i="6" s="1"/>
  <c r="O77" i="6"/>
  <c r="Q78" i="6"/>
  <c r="S78" i="6" s="1"/>
  <c r="U78" i="6" s="1"/>
  <c r="F66" i="6"/>
  <c r="H71" i="6"/>
  <c r="J71" i="6" s="1"/>
  <c r="L71" i="6" s="1"/>
  <c r="N71" i="6" s="1"/>
  <c r="O95" i="6"/>
  <c r="Q95" i="6" s="1"/>
  <c r="S95" i="6" s="1"/>
  <c r="U95" i="6" s="1"/>
  <c r="Q96" i="6"/>
  <c r="S96" i="6" s="1"/>
  <c r="U96" i="6" s="1"/>
  <c r="O58" i="6"/>
  <c r="Q59" i="6"/>
  <c r="S59" i="6" s="1"/>
  <c r="U59" i="6" s="1"/>
  <c r="O101" i="6"/>
  <c r="Q103" i="6"/>
  <c r="S103" i="6" s="1"/>
  <c r="U103" i="6" s="1"/>
  <c r="F58" i="6"/>
  <c r="H59" i="6"/>
  <c r="J59" i="6" s="1"/>
  <c r="L59" i="6" s="1"/>
  <c r="N59" i="6" s="1"/>
  <c r="F77" i="6"/>
  <c r="H78" i="6"/>
  <c r="J78" i="6" s="1"/>
  <c r="L78" i="6" s="1"/>
  <c r="N78" i="6" s="1"/>
  <c r="O91" i="6"/>
  <c r="Q92" i="6"/>
  <c r="S92" i="6" s="1"/>
  <c r="U92" i="6" s="1"/>
  <c r="F101" i="6"/>
  <c r="H103" i="6"/>
  <c r="J103" i="6" s="1"/>
  <c r="L103" i="6" s="1"/>
  <c r="N103" i="6" s="1"/>
  <c r="F109" i="6"/>
  <c r="O109" i="6"/>
  <c r="F115" i="6"/>
  <c r="H115" i="6" s="1"/>
  <c r="J115" i="6" s="1"/>
  <c r="L115" i="6" s="1"/>
  <c r="N115" i="6" s="1"/>
  <c r="O115" i="6"/>
  <c r="Q115" i="6" s="1"/>
  <c r="S115" i="6" s="1"/>
  <c r="U115" i="6" s="1"/>
  <c r="A110" i="6"/>
  <c r="A115" i="6"/>
  <c r="A111" i="6"/>
  <c r="A112" i="6"/>
  <c r="A114" i="6"/>
  <c r="A116" i="6"/>
  <c r="O90" i="6" l="1"/>
  <c r="Q91" i="6"/>
  <c r="S91" i="6" s="1"/>
  <c r="U91" i="6" s="1"/>
  <c r="H58" i="6"/>
  <c r="J58" i="6" s="1"/>
  <c r="L58" i="6" s="1"/>
  <c r="N58" i="6" s="1"/>
  <c r="Q58" i="6"/>
  <c r="S58" i="6" s="1"/>
  <c r="U58" i="6" s="1"/>
  <c r="F65" i="6"/>
  <c r="H65" i="6" s="1"/>
  <c r="J65" i="6" s="1"/>
  <c r="L65" i="6" s="1"/>
  <c r="N65" i="6" s="1"/>
  <c r="H66" i="6"/>
  <c r="J66" i="6" s="1"/>
  <c r="L66" i="6" s="1"/>
  <c r="N66" i="6" s="1"/>
  <c r="O65" i="6"/>
  <c r="Q65" i="6" s="1"/>
  <c r="S65" i="6" s="1"/>
  <c r="U65" i="6" s="1"/>
  <c r="Q66" i="6"/>
  <c r="S66" i="6" s="1"/>
  <c r="U66" i="6" s="1"/>
  <c r="F100" i="6"/>
  <c r="H101" i="6"/>
  <c r="J101" i="6" s="1"/>
  <c r="L101" i="6" s="1"/>
  <c r="N101" i="6" s="1"/>
  <c r="O100" i="6"/>
  <c r="Q101" i="6"/>
  <c r="S101" i="6" s="1"/>
  <c r="U101" i="6" s="1"/>
  <c r="O76" i="6"/>
  <c r="Q77" i="6"/>
  <c r="S77" i="6" s="1"/>
  <c r="U77" i="6" s="1"/>
  <c r="F90" i="6"/>
  <c r="H91" i="6"/>
  <c r="J91" i="6" s="1"/>
  <c r="L91" i="6" s="1"/>
  <c r="N91" i="6" s="1"/>
  <c r="F107" i="6"/>
  <c r="H109" i="6"/>
  <c r="J109" i="6" s="1"/>
  <c r="L109" i="6" s="1"/>
  <c r="N109" i="6" s="1"/>
  <c r="F76" i="6"/>
  <c r="H77" i="6"/>
  <c r="J77" i="6" s="1"/>
  <c r="L77" i="6" s="1"/>
  <c r="N77" i="6" s="1"/>
  <c r="O107" i="6"/>
  <c r="Q109" i="6"/>
  <c r="S109" i="6" s="1"/>
  <c r="U109" i="6" s="1"/>
  <c r="F116" i="6"/>
  <c r="O116" i="6"/>
  <c r="F119" i="6"/>
  <c r="H119" i="6" s="1"/>
  <c r="J119" i="6" s="1"/>
  <c r="L119" i="6" s="1"/>
  <c r="N119" i="6" s="1"/>
  <c r="O119" i="6"/>
  <c r="Q119" i="6" s="1"/>
  <c r="S119" i="6" s="1"/>
  <c r="U119" i="6" s="1"/>
  <c r="F124" i="6"/>
  <c r="O124" i="6"/>
  <c r="F129" i="6"/>
  <c r="H129" i="6" s="1"/>
  <c r="J129" i="6" s="1"/>
  <c r="L129" i="6" s="1"/>
  <c r="N129" i="6" s="1"/>
  <c r="O129" i="6"/>
  <c r="Q129" i="6" s="1"/>
  <c r="S129" i="6" s="1"/>
  <c r="U129" i="6" s="1"/>
  <c r="A121" i="6"/>
  <c r="A124" i="6"/>
  <c r="A129" i="6"/>
  <c r="A130" i="6"/>
  <c r="A118" i="6"/>
  <c r="A126" i="6"/>
  <c r="A128" i="6"/>
  <c r="A119" i="6"/>
  <c r="A123" i="6"/>
  <c r="A125" i="6"/>
  <c r="F123" i="6" l="1"/>
  <c r="H124" i="6"/>
  <c r="J124" i="6" s="1"/>
  <c r="L124" i="6" s="1"/>
  <c r="N124" i="6" s="1"/>
  <c r="F114" i="6"/>
  <c r="H116" i="6"/>
  <c r="J116" i="6" s="1"/>
  <c r="L116" i="6" s="1"/>
  <c r="N116" i="6" s="1"/>
  <c r="F75" i="6"/>
  <c r="H75" i="6" s="1"/>
  <c r="J75" i="6" s="1"/>
  <c r="L75" i="6" s="1"/>
  <c r="N75" i="6" s="1"/>
  <c r="H76" i="6"/>
  <c r="J76" i="6" s="1"/>
  <c r="L76" i="6" s="1"/>
  <c r="N76" i="6" s="1"/>
  <c r="H90" i="6"/>
  <c r="J90" i="6" s="1"/>
  <c r="L90" i="6" s="1"/>
  <c r="N90" i="6" s="1"/>
  <c r="F89" i="6"/>
  <c r="O99" i="6"/>
  <c r="Q100" i="6"/>
  <c r="S100" i="6" s="1"/>
  <c r="U100" i="6" s="1"/>
  <c r="Q90" i="6"/>
  <c r="S90" i="6" s="1"/>
  <c r="U90" i="6" s="1"/>
  <c r="O89" i="6"/>
  <c r="O114" i="6"/>
  <c r="Q116" i="6"/>
  <c r="S116" i="6" s="1"/>
  <c r="U116" i="6" s="1"/>
  <c r="O106" i="6"/>
  <c r="Q107" i="6"/>
  <c r="S107" i="6" s="1"/>
  <c r="U107" i="6" s="1"/>
  <c r="F106" i="6"/>
  <c r="H107" i="6"/>
  <c r="J107" i="6" s="1"/>
  <c r="L107" i="6" s="1"/>
  <c r="N107" i="6" s="1"/>
  <c r="O75" i="6"/>
  <c r="Q76" i="6"/>
  <c r="S76" i="6" s="1"/>
  <c r="U76" i="6" s="1"/>
  <c r="F99" i="6"/>
  <c r="H100" i="6"/>
  <c r="J100" i="6" s="1"/>
  <c r="L100" i="6" s="1"/>
  <c r="N100" i="6" s="1"/>
  <c r="O123" i="6"/>
  <c r="Q124" i="6"/>
  <c r="S124" i="6" s="1"/>
  <c r="U124" i="6" s="1"/>
  <c r="F57" i="6"/>
  <c r="H57" i="6" s="1"/>
  <c r="J57" i="6" s="1"/>
  <c r="L57" i="6" s="1"/>
  <c r="N57" i="6" s="1"/>
  <c r="O118" i="6"/>
  <c r="F118" i="6"/>
  <c r="F130" i="6"/>
  <c r="O130" i="6"/>
  <c r="F136" i="6"/>
  <c r="H136" i="6" s="1"/>
  <c r="J136" i="6" s="1"/>
  <c r="L136" i="6" s="1"/>
  <c r="N136" i="6" s="1"/>
  <c r="O136" i="6"/>
  <c r="Q136" i="6" s="1"/>
  <c r="S136" i="6" s="1"/>
  <c r="U136" i="6" s="1"/>
  <c r="A137" i="6"/>
  <c r="A131" i="6"/>
  <c r="A132" i="6"/>
  <c r="A133" i="6"/>
  <c r="A135" i="6"/>
  <c r="A136" i="6"/>
  <c r="F98" i="6" l="1"/>
  <c r="H98" i="6" s="1"/>
  <c r="J98" i="6" s="1"/>
  <c r="L98" i="6" s="1"/>
  <c r="N98" i="6" s="1"/>
  <c r="H99" i="6"/>
  <c r="J99" i="6" s="1"/>
  <c r="L99" i="6" s="1"/>
  <c r="N99" i="6" s="1"/>
  <c r="F105" i="6"/>
  <c r="H106" i="6"/>
  <c r="J106" i="6" s="1"/>
  <c r="L106" i="6" s="1"/>
  <c r="N106" i="6" s="1"/>
  <c r="O113" i="6"/>
  <c r="Q113" i="6" s="1"/>
  <c r="S113" i="6" s="1"/>
  <c r="U113" i="6" s="1"/>
  <c r="Q114" i="6"/>
  <c r="S114" i="6" s="1"/>
  <c r="U114" i="6" s="1"/>
  <c r="O98" i="6"/>
  <c r="Q98" i="6" s="1"/>
  <c r="S98" i="6" s="1"/>
  <c r="U98" i="6" s="1"/>
  <c r="Q99" i="6"/>
  <c r="S99" i="6" s="1"/>
  <c r="U99" i="6" s="1"/>
  <c r="F122" i="6"/>
  <c r="H123" i="6"/>
  <c r="J123" i="6" s="1"/>
  <c r="L123" i="6" s="1"/>
  <c r="N123" i="6" s="1"/>
  <c r="O128" i="6"/>
  <c r="Q130" i="6"/>
  <c r="S130" i="6" s="1"/>
  <c r="U130" i="6" s="1"/>
  <c r="O117" i="6"/>
  <c r="Q118" i="6"/>
  <c r="S118" i="6" s="1"/>
  <c r="U118" i="6" s="1"/>
  <c r="F117" i="6"/>
  <c r="H118" i="6"/>
  <c r="J118" i="6" s="1"/>
  <c r="L118" i="6" s="1"/>
  <c r="N118" i="6" s="1"/>
  <c r="O122" i="6"/>
  <c r="Q123" i="6"/>
  <c r="S123" i="6" s="1"/>
  <c r="U123" i="6" s="1"/>
  <c r="Q75" i="6"/>
  <c r="S75" i="6" s="1"/>
  <c r="U75" i="6" s="1"/>
  <c r="O57" i="6"/>
  <c r="Q57" i="6" s="1"/>
  <c r="S57" i="6" s="1"/>
  <c r="U57" i="6" s="1"/>
  <c r="O105" i="6"/>
  <c r="Q106" i="6"/>
  <c r="S106" i="6" s="1"/>
  <c r="U106" i="6" s="1"/>
  <c r="F113" i="6"/>
  <c r="H113" i="6" s="1"/>
  <c r="J113" i="6" s="1"/>
  <c r="L113" i="6" s="1"/>
  <c r="N113" i="6" s="1"/>
  <c r="H114" i="6"/>
  <c r="J114" i="6" s="1"/>
  <c r="L114" i="6" s="1"/>
  <c r="N114" i="6" s="1"/>
  <c r="F128" i="6"/>
  <c r="H130" i="6"/>
  <c r="J130" i="6" s="1"/>
  <c r="L130" i="6" s="1"/>
  <c r="N130" i="6" s="1"/>
  <c r="Q89" i="6"/>
  <c r="S89" i="6" s="1"/>
  <c r="U89" i="6" s="1"/>
  <c r="H89" i="6"/>
  <c r="J89" i="6" s="1"/>
  <c r="L89" i="6" s="1"/>
  <c r="N89" i="6" s="1"/>
  <c r="F137" i="6"/>
  <c r="O137" i="6"/>
  <c r="F140" i="6"/>
  <c r="O140" i="6"/>
  <c r="F145" i="6"/>
  <c r="O145" i="6"/>
  <c r="F150" i="6"/>
  <c r="O150" i="6"/>
  <c r="F155" i="6"/>
  <c r="O155" i="6"/>
  <c r="F163" i="6"/>
  <c r="O163" i="6"/>
  <c r="F166" i="6"/>
  <c r="O166" i="6"/>
  <c r="F173" i="6"/>
  <c r="O173" i="6"/>
  <c r="F178" i="6"/>
  <c r="O178" i="6"/>
  <c r="F183" i="6"/>
  <c r="O183" i="6"/>
  <c r="F190" i="6"/>
  <c r="O190" i="6"/>
  <c r="A177" i="6"/>
  <c r="A178" i="6"/>
  <c r="A193" i="6"/>
  <c r="A142" i="6"/>
  <c r="A157" i="6"/>
  <c r="A140" i="6"/>
  <c r="A165" i="6"/>
  <c r="A169" i="6"/>
  <c r="A149" i="6"/>
  <c r="A141" i="6"/>
  <c r="A170" i="6"/>
  <c r="A139" i="6"/>
  <c r="A183" i="6"/>
  <c r="A173" i="6"/>
  <c r="A154" i="6"/>
  <c r="A184" i="6"/>
  <c r="A190" i="6"/>
  <c r="A175" i="6"/>
  <c r="A187" i="6"/>
  <c r="A156" i="6"/>
  <c r="A144" i="6"/>
  <c r="A174" i="6"/>
  <c r="A166" i="6"/>
  <c r="A155" i="6"/>
  <c r="A167" i="6"/>
  <c r="A185" i="6"/>
  <c r="A192" i="6"/>
  <c r="A158" i="6"/>
  <c r="A197" i="6"/>
  <c r="A191" i="6"/>
  <c r="A196" i="6"/>
  <c r="A151" i="6"/>
  <c r="A189" i="6"/>
  <c r="A179" i="6"/>
  <c r="A159" i="6"/>
  <c r="A172" i="6"/>
  <c r="A186" i="6"/>
  <c r="A145" i="6"/>
  <c r="A180" i="6"/>
  <c r="A160" i="6"/>
  <c r="A195" i="6"/>
  <c r="A168" i="6"/>
  <c r="A146" i="6"/>
  <c r="A182" i="6"/>
  <c r="A163" i="6"/>
  <c r="A152" i="6"/>
  <c r="A150" i="6"/>
  <c r="A162" i="6"/>
  <c r="A147" i="6"/>
  <c r="O88" i="6" l="1"/>
  <c r="Q88" i="6" s="1"/>
  <c r="S88" i="6" s="1"/>
  <c r="U88" i="6" s="1"/>
  <c r="F88" i="6"/>
  <c r="H88" i="6" s="1"/>
  <c r="J88" i="6" s="1"/>
  <c r="L88" i="6" s="1"/>
  <c r="N88" i="6" s="1"/>
  <c r="F177" i="6"/>
  <c r="H178" i="6"/>
  <c r="J178" i="6" s="1"/>
  <c r="L178" i="6" s="1"/>
  <c r="N178" i="6" s="1"/>
  <c r="F165" i="6"/>
  <c r="H166" i="6"/>
  <c r="J166" i="6" s="1"/>
  <c r="L166" i="6" s="1"/>
  <c r="N166" i="6" s="1"/>
  <c r="F154" i="6"/>
  <c r="H155" i="6"/>
  <c r="J155" i="6" s="1"/>
  <c r="L155" i="6" s="1"/>
  <c r="N155" i="6" s="1"/>
  <c r="F144" i="6"/>
  <c r="H145" i="6"/>
  <c r="J145" i="6" s="1"/>
  <c r="L145" i="6" s="1"/>
  <c r="N145" i="6" s="1"/>
  <c r="F135" i="6"/>
  <c r="H137" i="6"/>
  <c r="J137" i="6" s="1"/>
  <c r="L137" i="6" s="1"/>
  <c r="N137" i="6" s="1"/>
  <c r="F127" i="6"/>
  <c r="H128" i="6"/>
  <c r="J128" i="6" s="1"/>
  <c r="L128" i="6" s="1"/>
  <c r="N128" i="6" s="1"/>
  <c r="O104" i="6"/>
  <c r="Q105" i="6"/>
  <c r="S105" i="6" s="1"/>
  <c r="U105" i="6" s="1"/>
  <c r="O121" i="6"/>
  <c r="Q121" i="6" s="1"/>
  <c r="S121" i="6" s="1"/>
  <c r="U121" i="6" s="1"/>
  <c r="Q122" i="6"/>
  <c r="S122" i="6" s="1"/>
  <c r="U122" i="6" s="1"/>
  <c r="O112" i="6"/>
  <c r="Q117" i="6"/>
  <c r="S117" i="6" s="1"/>
  <c r="U117" i="6" s="1"/>
  <c r="F121" i="6"/>
  <c r="H121" i="6" s="1"/>
  <c r="J121" i="6" s="1"/>
  <c r="L121" i="6" s="1"/>
  <c r="N121" i="6" s="1"/>
  <c r="H122" i="6"/>
  <c r="J122" i="6" s="1"/>
  <c r="L122" i="6" s="1"/>
  <c r="N122" i="6" s="1"/>
  <c r="O144" i="6"/>
  <c r="Q145" i="6"/>
  <c r="S145" i="6" s="1"/>
  <c r="U145" i="6" s="1"/>
  <c r="O189" i="6"/>
  <c r="Q190" i="6"/>
  <c r="S190" i="6" s="1"/>
  <c r="U190" i="6" s="1"/>
  <c r="O165" i="6"/>
  <c r="Q166" i="6"/>
  <c r="S166" i="6" s="1"/>
  <c r="U166" i="6" s="1"/>
  <c r="O135" i="6"/>
  <c r="Q137" i="6"/>
  <c r="S137" i="6" s="1"/>
  <c r="U137" i="6" s="1"/>
  <c r="F182" i="6"/>
  <c r="H183" i="6"/>
  <c r="J183" i="6" s="1"/>
  <c r="L183" i="6" s="1"/>
  <c r="N183" i="6" s="1"/>
  <c r="F172" i="6"/>
  <c r="H173" i="6"/>
  <c r="J173" i="6" s="1"/>
  <c r="L173" i="6" s="1"/>
  <c r="N173" i="6" s="1"/>
  <c r="F162" i="6"/>
  <c r="H163" i="6"/>
  <c r="J163" i="6" s="1"/>
  <c r="L163" i="6" s="1"/>
  <c r="N163" i="6" s="1"/>
  <c r="F149" i="6"/>
  <c r="H150" i="6"/>
  <c r="J150" i="6" s="1"/>
  <c r="L150" i="6" s="1"/>
  <c r="N150" i="6" s="1"/>
  <c r="F139" i="6"/>
  <c r="H140" i="6"/>
  <c r="J140" i="6" s="1"/>
  <c r="L140" i="6" s="1"/>
  <c r="N140" i="6" s="1"/>
  <c r="F112" i="6"/>
  <c r="H117" i="6"/>
  <c r="J117" i="6" s="1"/>
  <c r="L117" i="6" s="1"/>
  <c r="N117" i="6" s="1"/>
  <c r="O127" i="6"/>
  <c r="Q128" i="6"/>
  <c r="S128" i="6" s="1"/>
  <c r="U128" i="6" s="1"/>
  <c r="F104" i="6"/>
  <c r="H104" i="6" s="1"/>
  <c r="J104" i="6" s="1"/>
  <c r="L104" i="6" s="1"/>
  <c r="N104" i="6" s="1"/>
  <c r="H105" i="6"/>
  <c r="J105" i="6" s="1"/>
  <c r="L105" i="6" s="1"/>
  <c r="N105" i="6" s="1"/>
  <c r="F189" i="6"/>
  <c r="H190" i="6"/>
  <c r="J190" i="6" s="1"/>
  <c r="L190" i="6" s="1"/>
  <c r="N190" i="6" s="1"/>
  <c r="O177" i="6"/>
  <c r="Q178" i="6"/>
  <c r="S178" i="6" s="1"/>
  <c r="U178" i="6" s="1"/>
  <c r="O154" i="6"/>
  <c r="Q155" i="6"/>
  <c r="S155" i="6" s="1"/>
  <c r="U155" i="6" s="1"/>
  <c r="O182" i="6"/>
  <c r="Q183" i="6"/>
  <c r="S183" i="6" s="1"/>
  <c r="U183" i="6" s="1"/>
  <c r="O172" i="6"/>
  <c r="Q173" i="6"/>
  <c r="S173" i="6" s="1"/>
  <c r="U173" i="6" s="1"/>
  <c r="O162" i="6"/>
  <c r="Q163" i="6"/>
  <c r="S163" i="6" s="1"/>
  <c r="U163" i="6" s="1"/>
  <c r="O149" i="6"/>
  <c r="Q150" i="6"/>
  <c r="S150" i="6" s="1"/>
  <c r="U150" i="6" s="1"/>
  <c r="O139" i="6"/>
  <c r="Q140" i="6"/>
  <c r="S140" i="6" s="1"/>
  <c r="U140" i="6" s="1"/>
  <c r="F208" i="6"/>
  <c r="O208" i="6"/>
  <c r="F211" i="6"/>
  <c r="O211" i="6"/>
  <c r="F216" i="6"/>
  <c r="H216" i="6" s="1"/>
  <c r="J216" i="6" s="1"/>
  <c r="L216" i="6" s="1"/>
  <c r="N216" i="6" s="1"/>
  <c r="O216" i="6"/>
  <c r="Q216" i="6" s="1"/>
  <c r="S216" i="6" s="1"/>
  <c r="U216" i="6" s="1"/>
  <c r="A213" i="6"/>
  <c r="A199" i="6"/>
  <c r="A207" i="6"/>
  <c r="A200" i="6"/>
  <c r="A205" i="6"/>
  <c r="A215" i="6"/>
  <c r="A217" i="6"/>
  <c r="A204" i="6"/>
  <c r="A203" i="6"/>
  <c r="A208" i="6"/>
  <c r="A210" i="6"/>
  <c r="A216" i="6"/>
  <c r="A202" i="6"/>
  <c r="A211" i="6"/>
  <c r="O148" i="6" l="1"/>
  <c r="Q149" i="6"/>
  <c r="S149" i="6" s="1"/>
  <c r="U149" i="6" s="1"/>
  <c r="O153" i="6"/>
  <c r="Q154" i="6"/>
  <c r="S154" i="6" s="1"/>
  <c r="U154" i="6" s="1"/>
  <c r="O126" i="6"/>
  <c r="Q127" i="6"/>
  <c r="S127" i="6" s="1"/>
  <c r="U127" i="6" s="1"/>
  <c r="F138" i="6"/>
  <c r="H138" i="6" s="1"/>
  <c r="J138" i="6" s="1"/>
  <c r="L138" i="6" s="1"/>
  <c r="N138" i="6" s="1"/>
  <c r="H139" i="6"/>
  <c r="J139" i="6" s="1"/>
  <c r="L139" i="6" s="1"/>
  <c r="N139" i="6" s="1"/>
  <c r="F161" i="6"/>
  <c r="H162" i="6"/>
  <c r="J162" i="6" s="1"/>
  <c r="L162" i="6" s="1"/>
  <c r="N162" i="6" s="1"/>
  <c r="F181" i="6"/>
  <c r="H182" i="6"/>
  <c r="J182" i="6" s="1"/>
  <c r="L182" i="6" s="1"/>
  <c r="N182" i="6" s="1"/>
  <c r="O164" i="6"/>
  <c r="Q164" i="6" s="1"/>
  <c r="S164" i="6" s="1"/>
  <c r="U164" i="6" s="1"/>
  <c r="Q165" i="6"/>
  <c r="S165" i="6" s="1"/>
  <c r="U165" i="6" s="1"/>
  <c r="O143" i="6"/>
  <c r="Q144" i="6"/>
  <c r="S144" i="6" s="1"/>
  <c r="U144" i="6" s="1"/>
  <c r="O111" i="6"/>
  <c r="Q112" i="6"/>
  <c r="S112" i="6" s="1"/>
  <c r="U112" i="6" s="1"/>
  <c r="Q104" i="6"/>
  <c r="S104" i="6" s="1"/>
  <c r="U104" i="6" s="1"/>
  <c r="F134" i="6"/>
  <c r="H135" i="6"/>
  <c r="J135" i="6" s="1"/>
  <c r="L135" i="6" s="1"/>
  <c r="N135" i="6" s="1"/>
  <c r="F153" i="6"/>
  <c r="H154" i="6"/>
  <c r="J154" i="6" s="1"/>
  <c r="L154" i="6" s="1"/>
  <c r="N154" i="6" s="1"/>
  <c r="F176" i="6"/>
  <c r="H177" i="6"/>
  <c r="J177" i="6" s="1"/>
  <c r="L177" i="6" s="1"/>
  <c r="N177" i="6" s="1"/>
  <c r="F210" i="6"/>
  <c r="H211" i="6"/>
  <c r="J211" i="6" s="1"/>
  <c r="L211" i="6" s="1"/>
  <c r="N211" i="6" s="1"/>
  <c r="O207" i="6"/>
  <c r="Q208" i="6"/>
  <c r="S208" i="6" s="1"/>
  <c r="U208" i="6" s="1"/>
  <c r="F188" i="6"/>
  <c r="H189" i="6"/>
  <c r="J189" i="6" s="1"/>
  <c r="L189" i="6" s="1"/>
  <c r="N189" i="6" s="1"/>
  <c r="O138" i="6"/>
  <c r="Q138" i="6" s="1"/>
  <c r="S138" i="6" s="1"/>
  <c r="U138" i="6" s="1"/>
  <c r="Q139" i="6"/>
  <c r="S139" i="6" s="1"/>
  <c r="U139" i="6" s="1"/>
  <c r="O181" i="6"/>
  <c r="Q182" i="6"/>
  <c r="S182" i="6" s="1"/>
  <c r="U182" i="6" s="1"/>
  <c r="F111" i="6"/>
  <c r="H112" i="6"/>
  <c r="J112" i="6" s="1"/>
  <c r="L112" i="6" s="1"/>
  <c r="N112" i="6" s="1"/>
  <c r="F148" i="6"/>
  <c r="H149" i="6"/>
  <c r="J149" i="6" s="1"/>
  <c r="L149" i="6" s="1"/>
  <c r="N149" i="6" s="1"/>
  <c r="F171" i="6"/>
  <c r="H172" i="6"/>
  <c r="J172" i="6" s="1"/>
  <c r="L172" i="6" s="1"/>
  <c r="N172" i="6" s="1"/>
  <c r="O134" i="6"/>
  <c r="Q135" i="6"/>
  <c r="S135" i="6" s="1"/>
  <c r="U135" i="6" s="1"/>
  <c r="O188" i="6"/>
  <c r="Q189" i="6"/>
  <c r="S189" i="6" s="1"/>
  <c r="U189" i="6" s="1"/>
  <c r="F126" i="6"/>
  <c r="H127" i="6"/>
  <c r="J127" i="6" s="1"/>
  <c r="L127" i="6" s="1"/>
  <c r="N127" i="6" s="1"/>
  <c r="F143" i="6"/>
  <c r="H144" i="6"/>
  <c r="J144" i="6" s="1"/>
  <c r="L144" i="6" s="1"/>
  <c r="N144" i="6" s="1"/>
  <c r="F164" i="6"/>
  <c r="H164" i="6" s="1"/>
  <c r="J164" i="6" s="1"/>
  <c r="L164" i="6" s="1"/>
  <c r="N164" i="6" s="1"/>
  <c r="H165" i="6"/>
  <c r="J165" i="6" s="1"/>
  <c r="L165" i="6" s="1"/>
  <c r="N165" i="6" s="1"/>
  <c r="O171" i="6"/>
  <c r="Q172" i="6"/>
  <c r="S172" i="6" s="1"/>
  <c r="U172" i="6" s="1"/>
  <c r="O210" i="6"/>
  <c r="Q211" i="6"/>
  <c r="S211" i="6" s="1"/>
  <c r="U211" i="6" s="1"/>
  <c r="O161" i="6"/>
  <c r="Q162" i="6"/>
  <c r="S162" i="6" s="1"/>
  <c r="U162" i="6" s="1"/>
  <c r="O176" i="6"/>
  <c r="Q177" i="6"/>
  <c r="S177" i="6" s="1"/>
  <c r="U177" i="6" s="1"/>
  <c r="F207" i="6"/>
  <c r="H208" i="6"/>
  <c r="J208" i="6" s="1"/>
  <c r="L208" i="6" s="1"/>
  <c r="N208" i="6" s="1"/>
  <c r="F217" i="6"/>
  <c r="O217" i="6"/>
  <c r="F235" i="6"/>
  <c r="O235" i="6"/>
  <c r="F237" i="6"/>
  <c r="O237" i="6"/>
  <c r="F242" i="6"/>
  <c r="O242" i="6"/>
  <c r="F244" i="6"/>
  <c r="O244" i="6"/>
  <c r="F246" i="6"/>
  <c r="O246" i="6"/>
  <c r="F252" i="6"/>
  <c r="O252" i="6"/>
  <c r="F257" i="6"/>
  <c r="O257" i="6"/>
  <c r="F262" i="6"/>
  <c r="O262" i="6"/>
  <c r="F267" i="6"/>
  <c r="O267" i="6"/>
  <c r="F272" i="6"/>
  <c r="O272" i="6"/>
  <c r="F277" i="6"/>
  <c r="O277" i="6"/>
  <c r="F282" i="6"/>
  <c r="O282" i="6"/>
  <c r="F288" i="6"/>
  <c r="H288" i="6" s="1"/>
  <c r="J288" i="6" s="1"/>
  <c r="L288" i="6" s="1"/>
  <c r="N288" i="6" s="1"/>
  <c r="O288" i="6"/>
  <c r="Q288" i="6" s="1"/>
  <c r="S288" i="6" s="1"/>
  <c r="U288" i="6" s="1"/>
  <c r="A230" i="6"/>
  <c r="A242" i="6"/>
  <c r="A285" i="6"/>
  <c r="A239" i="6"/>
  <c r="A251" i="6"/>
  <c r="A246" i="6"/>
  <c r="A261" i="6"/>
  <c r="A268" i="6"/>
  <c r="A254" i="6"/>
  <c r="A279" i="6"/>
  <c r="A266" i="6"/>
  <c r="A258" i="6"/>
  <c r="A267" i="6"/>
  <c r="A287" i="6"/>
  <c r="A248" i="6"/>
  <c r="A253" i="6"/>
  <c r="A269" i="6"/>
  <c r="A259" i="6"/>
  <c r="A244" i="6"/>
  <c r="A238" i="6"/>
  <c r="A273" i="6"/>
  <c r="A282" i="6"/>
  <c r="A272" i="6"/>
  <c r="A289" i="6"/>
  <c r="A247" i="6"/>
  <c r="A271" i="6"/>
  <c r="A263" i="6"/>
  <c r="A288" i="6"/>
  <c r="A232" i="6"/>
  <c r="A281" i="6"/>
  <c r="A237" i="6"/>
  <c r="A252" i="6"/>
  <c r="A249" i="6"/>
  <c r="A245" i="6"/>
  <c r="A274" i="6"/>
  <c r="A241" i="6"/>
  <c r="A229" i="6"/>
  <c r="A284" i="6"/>
  <c r="A277" i="6"/>
  <c r="A231" i="6"/>
  <c r="A278" i="6"/>
  <c r="A283" i="6"/>
  <c r="A243" i="6"/>
  <c r="A276" i="6"/>
  <c r="A264" i="6"/>
  <c r="A262" i="6"/>
  <c r="A256" i="6"/>
  <c r="A257" i="6"/>
  <c r="A236" i="6"/>
  <c r="A234" i="6"/>
  <c r="A235" i="6"/>
  <c r="F276" i="6" l="1"/>
  <c r="H277" i="6"/>
  <c r="J277" i="6" s="1"/>
  <c r="L277" i="6" s="1"/>
  <c r="N277" i="6" s="1"/>
  <c r="F241" i="6"/>
  <c r="H241" i="6" s="1"/>
  <c r="J241" i="6" s="1"/>
  <c r="L241" i="6" s="1"/>
  <c r="N241" i="6" s="1"/>
  <c r="H242" i="6"/>
  <c r="J242" i="6" s="1"/>
  <c r="L242" i="6" s="1"/>
  <c r="N242" i="6" s="1"/>
  <c r="F234" i="6"/>
  <c r="H234" i="6" s="1"/>
  <c r="J234" i="6" s="1"/>
  <c r="L234" i="6" s="1"/>
  <c r="N234" i="6" s="1"/>
  <c r="H235" i="6"/>
  <c r="J235" i="6" s="1"/>
  <c r="L235" i="6" s="1"/>
  <c r="N235" i="6" s="1"/>
  <c r="F206" i="6"/>
  <c r="H207" i="6"/>
  <c r="J207" i="6" s="1"/>
  <c r="L207" i="6" s="1"/>
  <c r="N207" i="6" s="1"/>
  <c r="Q161" i="6"/>
  <c r="S161" i="6" s="1"/>
  <c r="U161" i="6" s="1"/>
  <c r="O160" i="6"/>
  <c r="O170" i="6"/>
  <c r="Q171" i="6"/>
  <c r="S171" i="6" s="1"/>
  <c r="U171" i="6" s="1"/>
  <c r="F142" i="6"/>
  <c r="H143" i="6"/>
  <c r="J143" i="6" s="1"/>
  <c r="L143" i="6" s="1"/>
  <c r="N143" i="6" s="1"/>
  <c r="O187" i="6"/>
  <c r="Q188" i="6"/>
  <c r="S188" i="6" s="1"/>
  <c r="U188" i="6" s="1"/>
  <c r="F170" i="6"/>
  <c r="H171" i="6"/>
  <c r="J171" i="6" s="1"/>
  <c r="L171" i="6" s="1"/>
  <c r="N171" i="6" s="1"/>
  <c r="F110" i="6"/>
  <c r="H111" i="6"/>
  <c r="J111" i="6" s="1"/>
  <c r="L111" i="6" s="1"/>
  <c r="N111" i="6" s="1"/>
  <c r="O206" i="6"/>
  <c r="Q207" i="6"/>
  <c r="S207" i="6" s="1"/>
  <c r="U207" i="6" s="1"/>
  <c r="F175" i="6"/>
  <c r="H176" i="6"/>
  <c r="J176" i="6" s="1"/>
  <c r="L176" i="6" s="1"/>
  <c r="N176" i="6" s="1"/>
  <c r="H134" i="6"/>
  <c r="J134" i="6" s="1"/>
  <c r="L134" i="6" s="1"/>
  <c r="N134" i="6" s="1"/>
  <c r="F133" i="6"/>
  <c r="O110" i="6"/>
  <c r="Q111" i="6"/>
  <c r="S111" i="6" s="1"/>
  <c r="U111" i="6" s="1"/>
  <c r="H161" i="6"/>
  <c r="J161" i="6" s="1"/>
  <c r="L161" i="6" s="1"/>
  <c r="N161" i="6" s="1"/>
  <c r="F160" i="6"/>
  <c r="O125" i="6"/>
  <c r="Q125" i="6" s="1"/>
  <c r="S125" i="6" s="1"/>
  <c r="U125" i="6" s="1"/>
  <c r="Q126" i="6"/>
  <c r="S126" i="6" s="1"/>
  <c r="U126" i="6" s="1"/>
  <c r="O147" i="6"/>
  <c r="Q148" i="6"/>
  <c r="S148" i="6" s="1"/>
  <c r="U148" i="6" s="1"/>
  <c r="F256" i="6"/>
  <c r="H257" i="6"/>
  <c r="J257" i="6" s="1"/>
  <c r="L257" i="6" s="1"/>
  <c r="N257" i="6" s="1"/>
  <c r="O276" i="6"/>
  <c r="Q277" i="6"/>
  <c r="S277" i="6" s="1"/>
  <c r="U277" i="6" s="1"/>
  <c r="O266" i="6"/>
  <c r="Q267" i="6"/>
  <c r="S267" i="6" s="1"/>
  <c r="U267" i="6" s="1"/>
  <c r="O256" i="6"/>
  <c r="Q257" i="6"/>
  <c r="S257" i="6" s="1"/>
  <c r="U257" i="6" s="1"/>
  <c r="O245" i="6"/>
  <c r="Q245" i="6" s="1"/>
  <c r="S245" i="6" s="1"/>
  <c r="U245" i="6" s="1"/>
  <c r="Q246" i="6"/>
  <c r="S246" i="6" s="1"/>
  <c r="U246" i="6" s="1"/>
  <c r="O241" i="6"/>
  <c r="Q241" i="6" s="1"/>
  <c r="S241" i="6" s="1"/>
  <c r="U241" i="6" s="1"/>
  <c r="Q242" i="6"/>
  <c r="S242" i="6" s="1"/>
  <c r="U242" i="6" s="1"/>
  <c r="O234" i="6"/>
  <c r="Q234" i="6" s="1"/>
  <c r="S234" i="6" s="1"/>
  <c r="U234" i="6" s="1"/>
  <c r="Q235" i="6"/>
  <c r="S235" i="6" s="1"/>
  <c r="U235" i="6" s="1"/>
  <c r="F245" i="6"/>
  <c r="H245" i="6" s="1"/>
  <c r="J245" i="6" s="1"/>
  <c r="L245" i="6" s="1"/>
  <c r="N245" i="6" s="1"/>
  <c r="H246" i="6"/>
  <c r="J246" i="6" s="1"/>
  <c r="L246" i="6" s="1"/>
  <c r="N246" i="6" s="1"/>
  <c r="F271" i="6"/>
  <c r="H272" i="6"/>
  <c r="J272" i="6" s="1"/>
  <c r="L272" i="6" s="1"/>
  <c r="N272" i="6" s="1"/>
  <c r="F251" i="6"/>
  <c r="H252" i="6"/>
  <c r="J252" i="6" s="1"/>
  <c r="L252" i="6" s="1"/>
  <c r="N252" i="6" s="1"/>
  <c r="F236" i="6"/>
  <c r="H236" i="6" s="1"/>
  <c r="J236" i="6" s="1"/>
  <c r="L236" i="6" s="1"/>
  <c r="N236" i="6" s="1"/>
  <c r="H237" i="6"/>
  <c r="J237" i="6" s="1"/>
  <c r="L237" i="6" s="1"/>
  <c r="N237" i="6" s="1"/>
  <c r="F215" i="6"/>
  <c r="H217" i="6"/>
  <c r="J217" i="6" s="1"/>
  <c r="L217" i="6" s="1"/>
  <c r="N217" i="6" s="1"/>
  <c r="O175" i="6"/>
  <c r="Q176" i="6"/>
  <c r="S176" i="6" s="1"/>
  <c r="U176" i="6" s="1"/>
  <c r="O209" i="6"/>
  <c r="Q209" i="6" s="1"/>
  <c r="S209" i="6" s="1"/>
  <c r="U209" i="6" s="1"/>
  <c r="Q210" i="6"/>
  <c r="S210" i="6" s="1"/>
  <c r="U210" i="6" s="1"/>
  <c r="F125" i="6"/>
  <c r="H125" i="6" s="1"/>
  <c r="J125" i="6" s="1"/>
  <c r="L125" i="6" s="1"/>
  <c r="N125" i="6" s="1"/>
  <c r="H126" i="6"/>
  <c r="J126" i="6" s="1"/>
  <c r="L126" i="6" s="1"/>
  <c r="N126" i="6" s="1"/>
  <c r="Q134" i="6"/>
  <c r="S134" i="6" s="1"/>
  <c r="U134" i="6" s="1"/>
  <c r="O133" i="6"/>
  <c r="F147" i="6"/>
  <c r="H148" i="6"/>
  <c r="J148" i="6" s="1"/>
  <c r="L148" i="6" s="1"/>
  <c r="N148" i="6" s="1"/>
  <c r="O180" i="6"/>
  <c r="Q181" i="6"/>
  <c r="S181" i="6" s="1"/>
  <c r="U181" i="6" s="1"/>
  <c r="F187" i="6"/>
  <c r="H188" i="6"/>
  <c r="J188" i="6" s="1"/>
  <c r="L188" i="6" s="1"/>
  <c r="N188" i="6" s="1"/>
  <c r="F209" i="6"/>
  <c r="H209" i="6" s="1"/>
  <c r="J209" i="6" s="1"/>
  <c r="L209" i="6" s="1"/>
  <c r="N209" i="6" s="1"/>
  <c r="H210" i="6"/>
  <c r="J210" i="6" s="1"/>
  <c r="L210" i="6" s="1"/>
  <c r="N210" i="6" s="1"/>
  <c r="F152" i="6"/>
  <c r="H153" i="6"/>
  <c r="J153" i="6" s="1"/>
  <c r="L153" i="6" s="1"/>
  <c r="N153" i="6" s="1"/>
  <c r="O142" i="6"/>
  <c r="Q143" i="6"/>
  <c r="S143" i="6" s="1"/>
  <c r="U143" i="6" s="1"/>
  <c r="F180" i="6"/>
  <c r="H181" i="6"/>
  <c r="J181" i="6" s="1"/>
  <c r="L181" i="6" s="1"/>
  <c r="N181" i="6" s="1"/>
  <c r="O152" i="6"/>
  <c r="Q153" i="6"/>
  <c r="S153" i="6" s="1"/>
  <c r="U153" i="6" s="1"/>
  <c r="F266" i="6"/>
  <c r="H267" i="6"/>
  <c r="J267" i="6" s="1"/>
  <c r="L267" i="6" s="1"/>
  <c r="N267" i="6" s="1"/>
  <c r="F281" i="6"/>
  <c r="H282" i="6"/>
  <c r="J282" i="6" s="1"/>
  <c r="L282" i="6" s="1"/>
  <c r="N282" i="6" s="1"/>
  <c r="F261" i="6"/>
  <c r="H262" i="6"/>
  <c r="J262" i="6" s="1"/>
  <c r="L262" i="6" s="1"/>
  <c r="N262" i="6" s="1"/>
  <c r="F243" i="6"/>
  <c r="H243" i="6" s="1"/>
  <c r="J243" i="6" s="1"/>
  <c r="L243" i="6" s="1"/>
  <c r="N243" i="6" s="1"/>
  <c r="H244" i="6"/>
  <c r="J244" i="6" s="1"/>
  <c r="L244" i="6" s="1"/>
  <c r="N244" i="6" s="1"/>
  <c r="O281" i="6"/>
  <c r="Q282" i="6"/>
  <c r="S282" i="6" s="1"/>
  <c r="U282" i="6" s="1"/>
  <c r="O271" i="6"/>
  <c r="Q272" i="6"/>
  <c r="S272" i="6" s="1"/>
  <c r="U272" i="6" s="1"/>
  <c r="O261" i="6"/>
  <c r="Q262" i="6"/>
  <c r="S262" i="6" s="1"/>
  <c r="U262" i="6" s="1"/>
  <c r="O251" i="6"/>
  <c r="Q252" i="6"/>
  <c r="S252" i="6" s="1"/>
  <c r="U252" i="6" s="1"/>
  <c r="O243" i="6"/>
  <c r="Q243" i="6" s="1"/>
  <c r="S243" i="6" s="1"/>
  <c r="U243" i="6" s="1"/>
  <c r="Q244" i="6"/>
  <c r="S244" i="6" s="1"/>
  <c r="U244" i="6" s="1"/>
  <c r="O236" i="6"/>
  <c r="Q236" i="6" s="1"/>
  <c r="S236" i="6" s="1"/>
  <c r="U236" i="6" s="1"/>
  <c r="Q237" i="6"/>
  <c r="S237" i="6" s="1"/>
  <c r="U237" i="6" s="1"/>
  <c r="O215" i="6"/>
  <c r="Q217" i="6"/>
  <c r="S217" i="6" s="1"/>
  <c r="U217" i="6" s="1"/>
  <c r="F289" i="6"/>
  <c r="O289" i="6"/>
  <c r="F294" i="6"/>
  <c r="O294" i="6"/>
  <c r="F299" i="6"/>
  <c r="O299" i="6"/>
  <c r="F304" i="6"/>
  <c r="O304" i="6"/>
  <c r="F310" i="6"/>
  <c r="O310" i="6"/>
  <c r="F315" i="6"/>
  <c r="O315" i="6"/>
  <c r="F319" i="6"/>
  <c r="O319" i="6"/>
  <c r="F324" i="6"/>
  <c r="O324" i="6"/>
  <c r="F330" i="6"/>
  <c r="O330" i="6"/>
  <c r="F335" i="6"/>
  <c r="O335" i="6"/>
  <c r="F341" i="6"/>
  <c r="O341" i="6"/>
  <c r="F346" i="6"/>
  <c r="H346" i="6" s="1"/>
  <c r="J346" i="6" s="1"/>
  <c r="L346" i="6" s="1"/>
  <c r="N346" i="6" s="1"/>
  <c r="O346" i="6"/>
  <c r="Q346" i="6" s="1"/>
  <c r="S346" i="6" s="1"/>
  <c r="U346" i="6" s="1"/>
  <c r="A324" i="6"/>
  <c r="A303" i="6"/>
  <c r="A318" i="6"/>
  <c r="A335" i="6"/>
  <c r="A336" i="6"/>
  <c r="A319" i="6"/>
  <c r="A301" i="6"/>
  <c r="A340" i="6"/>
  <c r="A332" i="6"/>
  <c r="A331" i="6"/>
  <c r="A295" i="6"/>
  <c r="A343" i="6"/>
  <c r="A341" i="6"/>
  <c r="A306" i="6"/>
  <c r="A323" i="6"/>
  <c r="A305" i="6"/>
  <c r="A342" i="6"/>
  <c r="A327" i="6"/>
  <c r="A325" i="6"/>
  <c r="A346" i="6"/>
  <c r="A294" i="6"/>
  <c r="A334" i="6"/>
  <c r="A321" i="6"/>
  <c r="A290" i="6"/>
  <c r="A314" i="6"/>
  <c r="A293" i="6"/>
  <c r="A298" i="6"/>
  <c r="A330" i="6"/>
  <c r="A329" i="6"/>
  <c r="A296" i="6"/>
  <c r="A291" i="6"/>
  <c r="A312" i="6"/>
  <c r="A299" i="6"/>
  <c r="A345" i="6"/>
  <c r="A326" i="6"/>
  <c r="A300" i="6"/>
  <c r="A307" i="6"/>
  <c r="A347" i="6"/>
  <c r="A304" i="6"/>
  <c r="A310" i="6"/>
  <c r="A309" i="6"/>
  <c r="A320" i="6"/>
  <c r="A311" i="6"/>
  <c r="A315" i="6"/>
  <c r="A337" i="6"/>
  <c r="A316" i="6"/>
  <c r="F233" i="6" l="1"/>
  <c r="F232" i="6" s="1"/>
  <c r="F298" i="6"/>
  <c r="H299" i="6"/>
  <c r="J299" i="6" s="1"/>
  <c r="L299" i="6" s="1"/>
  <c r="N299" i="6" s="1"/>
  <c r="O250" i="6"/>
  <c r="Q251" i="6"/>
  <c r="S251" i="6" s="1"/>
  <c r="U251" i="6" s="1"/>
  <c r="O270" i="6"/>
  <c r="Q271" i="6"/>
  <c r="S271" i="6" s="1"/>
  <c r="U271" i="6" s="1"/>
  <c r="F280" i="6"/>
  <c r="H281" i="6"/>
  <c r="J281" i="6" s="1"/>
  <c r="L281" i="6" s="1"/>
  <c r="N281" i="6" s="1"/>
  <c r="O151" i="6"/>
  <c r="Q151" i="6" s="1"/>
  <c r="S151" i="6" s="1"/>
  <c r="U151" i="6" s="1"/>
  <c r="Q152" i="6"/>
  <c r="S152" i="6" s="1"/>
  <c r="U152" i="6" s="1"/>
  <c r="O141" i="6"/>
  <c r="Q141" i="6" s="1"/>
  <c r="S141" i="6" s="1"/>
  <c r="U141" i="6" s="1"/>
  <c r="Q142" i="6"/>
  <c r="S142" i="6" s="1"/>
  <c r="U142" i="6" s="1"/>
  <c r="O179" i="6"/>
  <c r="Q179" i="6" s="1"/>
  <c r="S179" i="6" s="1"/>
  <c r="U179" i="6" s="1"/>
  <c r="Q180" i="6"/>
  <c r="S180" i="6" s="1"/>
  <c r="U180" i="6" s="1"/>
  <c r="F214" i="6"/>
  <c r="H215" i="6"/>
  <c r="J215" i="6" s="1"/>
  <c r="L215" i="6" s="1"/>
  <c r="N215" i="6" s="1"/>
  <c r="F250" i="6"/>
  <c r="H251" i="6"/>
  <c r="J251" i="6" s="1"/>
  <c r="L251" i="6" s="1"/>
  <c r="N251" i="6" s="1"/>
  <c r="O255" i="6"/>
  <c r="Q256" i="6"/>
  <c r="S256" i="6" s="1"/>
  <c r="U256" i="6" s="1"/>
  <c r="O275" i="6"/>
  <c r="Q276" i="6"/>
  <c r="S276" i="6" s="1"/>
  <c r="U276" i="6" s="1"/>
  <c r="O146" i="6"/>
  <c r="Q146" i="6" s="1"/>
  <c r="S146" i="6" s="1"/>
  <c r="U146" i="6" s="1"/>
  <c r="Q147" i="6"/>
  <c r="S147" i="6" s="1"/>
  <c r="U147" i="6" s="1"/>
  <c r="Q206" i="6"/>
  <c r="S206" i="6" s="1"/>
  <c r="U206" i="6" s="1"/>
  <c r="O205" i="6"/>
  <c r="F169" i="6"/>
  <c r="H170" i="6"/>
  <c r="J170" i="6" s="1"/>
  <c r="L170" i="6" s="1"/>
  <c r="N170" i="6" s="1"/>
  <c r="F141" i="6"/>
  <c r="H141" i="6" s="1"/>
  <c r="J141" i="6" s="1"/>
  <c r="L141" i="6" s="1"/>
  <c r="N141" i="6" s="1"/>
  <c r="H142" i="6"/>
  <c r="J142" i="6" s="1"/>
  <c r="L142" i="6" s="1"/>
  <c r="N142" i="6" s="1"/>
  <c r="F275" i="6"/>
  <c r="H276" i="6"/>
  <c r="J276" i="6" s="1"/>
  <c r="L276" i="6" s="1"/>
  <c r="N276" i="6" s="1"/>
  <c r="F340" i="6"/>
  <c r="H341" i="6"/>
  <c r="J341" i="6" s="1"/>
  <c r="L341" i="6" s="1"/>
  <c r="N341" i="6" s="1"/>
  <c r="F309" i="6"/>
  <c r="H310" i="6"/>
  <c r="J310" i="6" s="1"/>
  <c r="L310" i="6" s="1"/>
  <c r="N310" i="6" s="1"/>
  <c r="O340" i="6"/>
  <c r="Q341" i="6"/>
  <c r="S341" i="6" s="1"/>
  <c r="U341" i="6" s="1"/>
  <c r="O318" i="6"/>
  <c r="Q319" i="6"/>
  <c r="S319" i="6" s="1"/>
  <c r="U319" i="6" s="1"/>
  <c r="O309" i="6"/>
  <c r="Q310" i="6"/>
  <c r="S310" i="6" s="1"/>
  <c r="U310" i="6" s="1"/>
  <c r="O298" i="6"/>
  <c r="Q299" i="6"/>
  <c r="S299" i="6" s="1"/>
  <c r="U299" i="6" s="1"/>
  <c r="O287" i="6"/>
  <c r="Q289" i="6"/>
  <c r="S289" i="6" s="1"/>
  <c r="U289" i="6" s="1"/>
  <c r="O132" i="6"/>
  <c r="Q133" i="6"/>
  <c r="S133" i="6" s="1"/>
  <c r="U133" i="6" s="1"/>
  <c r="F159" i="6"/>
  <c r="H160" i="6"/>
  <c r="J160" i="6" s="1"/>
  <c r="L160" i="6" s="1"/>
  <c r="N160" i="6" s="1"/>
  <c r="F132" i="6"/>
  <c r="H133" i="6"/>
  <c r="J133" i="6" s="1"/>
  <c r="L133" i="6" s="1"/>
  <c r="N133" i="6" s="1"/>
  <c r="O159" i="6"/>
  <c r="Q160" i="6"/>
  <c r="S160" i="6" s="1"/>
  <c r="U160" i="6" s="1"/>
  <c r="F329" i="6"/>
  <c r="H330" i="6"/>
  <c r="J330" i="6" s="1"/>
  <c r="L330" i="6" s="1"/>
  <c r="N330" i="6" s="1"/>
  <c r="F314" i="6"/>
  <c r="H315" i="6"/>
  <c r="J315" i="6" s="1"/>
  <c r="L315" i="6" s="1"/>
  <c r="N315" i="6" s="1"/>
  <c r="O214" i="6"/>
  <c r="Q215" i="6"/>
  <c r="S215" i="6" s="1"/>
  <c r="U215" i="6" s="1"/>
  <c r="O280" i="6"/>
  <c r="Q281" i="6"/>
  <c r="S281" i="6" s="1"/>
  <c r="U281" i="6" s="1"/>
  <c r="F260" i="6"/>
  <c r="H261" i="6"/>
  <c r="J261" i="6" s="1"/>
  <c r="L261" i="6" s="1"/>
  <c r="N261" i="6" s="1"/>
  <c r="F265" i="6"/>
  <c r="H266" i="6"/>
  <c r="J266" i="6" s="1"/>
  <c r="L266" i="6" s="1"/>
  <c r="N266" i="6" s="1"/>
  <c r="F179" i="6"/>
  <c r="H179" i="6" s="1"/>
  <c r="J179" i="6" s="1"/>
  <c r="L179" i="6" s="1"/>
  <c r="N179" i="6" s="1"/>
  <c r="H180" i="6"/>
  <c r="J180" i="6" s="1"/>
  <c r="L180" i="6" s="1"/>
  <c r="N180" i="6" s="1"/>
  <c r="F151" i="6"/>
  <c r="H151" i="6" s="1"/>
  <c r="J151" i="6" s="1"/>
  <c r="L151" i="6" s="1"/>
  <c r="N151" i="6" s="1"/>
  <c r="H152" i="6"/>
  <c r="J152" i="6" s="1"/>
  <c r="L152" i="6" s="1"/>
  <c r="N152" i="6" s="1"/>
  <c r="F186" i="6"/>
  <c r="H187" i="6"/>
  <c r="J187" i="6" s="1"/>
  <c r="L187" i="6" s="1"/>
  <c r="N187" i="6" s="1"/>
  <c r="F146" i="6"/>
  <c r="H146" i="6" s="1"/>
  <c r="J146" i="6" s="1"/>
  <c r="L146" i="6" s="1"/>
  <c r="N146" i="6" s="1"/>
  <c r="H147" i="6"/>
  <c r="J147" i="6" s="1"/>
  <c r="L147" i="6" s="1"/>
  <c r="N147" i="6" s="1"/>
  <c r="O174" i="6"/>
  <c r="Q174" i="6" s="1"/>
  <c r="S174" i="6" s="1"/>
  <c r="U174" i="6" s="1"/>
  <c r="Q175" i="6"/>
  <c r="S175" i="6" s="1"/>
  <c r="U175" i="6" s="1"/>
  <c r="F270" i="6"/>
  <c r="H271" i="6"/>
  <c r="J271" i="6" s="1"/>
  <c r="L271" i="6" s="1"/>
  <c r="N271" i="6" s="1"/>
  <c r="O265" i="6"/>
  <c r="Q266" i="6"/>
  <c r="S266" i="6" s="1"/>
  <c r="U266" i="6" s="1"/>
  <c r="F255" i="6"/>
  <c r="H256" i="6"/>
  <c r="J256" i="6" s="1"/>
  <c r="L256" i="6" s="1"/>
  <c r="N256" i="6" s="1"/>
  <c r="Q110" i="6"/>
  <c r="S110" i="6" s="1"/>
  <c r="U110" i="6" s="1"/>
  <c r="O87" i="6"/>
  <c r="Q87" i="6" s="1"/>
  <c r="S87" i="6" s="1"/>
  <c r="U87" i="6" s="1"/>
  <c r="F174" i="6"/>
  <c r="H174" i="6" s="1"/>
  <c r="J174" i="6" s="1"/>
  <c r="L174" i="6" s="1"/>
  <c r="N174" i="6" s="1"/>
  <c r="H175" i="6"/>
  <c r="J175" i="6" s="1"/>
  <c r="L175" i="6" s="1"/>
  <c r="N175" i="6" s="1"/>
  <c r="H110" i="6"/>
  <c r="J110" i="6" s="1"/>
  <c r="L110" i="6" s="1"/>
  <c r="N110" i="6" s="1"/>
  <c r="F87" i="6"/>
  <c r="H87" i="6" s="1"/>
  <c r="J87" i="6" s="1"/>
  <c r="L87" i="6" s="1"/>
  <c r="N87" i="6" s="1"/>
  <c r="O186" i="6"/>
  <c r="Q187" i="6"/>
  <c r="S187" i="6" s="1"/>
  <c r="U187" i="6" s="1"/>
  <c r="O169" i="6"/>
  <c r="Q170" i="6"/>
  <c r="S170" i="6" s="1"/>
  <c r="U170" i="6" s="1"/>
  <c r="H206" i="6"/>
  <c r="J206" i="6" s="1"/>
  <c r="L206" i="6" s="1"/>
  <c r="N206" i="6" s="1"/>
  <c r="F205" i="6"/>
  <c r="F240" i="6"/>
  <c r="F318" i="6"/>
  <c r="H319" i="6"/>
  <c r="J319" i="6" s="1"/>
  <c r="L319" i="6" s="1"/>
  <c r="N319" i="6" s="1"/>
  <c r="F287" i="6"/>
  <c r="H289" i="6"/>
  <c r="J289" i="6" s="1"/>
  <c r="L289" i="6" s="1"/>
  <c r="N289" i="6" s="1"/>
  <c r="O329" i="6"/>
  <c r="Q330" i="6"/>
  <c r="S330" i="6" s="1"/>
  <c r="U330" i="6" s="1"/>
  <c r="F334" i="6"/>
  <c r="H335" i="6"/>
  <c r="J335" i="6" s="1"/>
  <c r="L335" i="6" s="1"/>
  <c r="N335" i="6" s="1"/>
  <c r="F323" i="6"/>
  <c r="H324" i="6"/>
  <c r="J324" i="6" s="1"/>
  <c r="L324" i="6" s="1"/>
  <c r="N324" i="6" s="1"/>
  <c r="F303" i="6"/>
  <c r="H304" i="6"/>
  <c r="J304" i="6" s="1"/>
  <c r="L304" i="6" s="1"/>
  <c r="N304" i="6" s="1"/>
  <c r="F293" i="6"/>
  <c r="H294" i="6"/>
  <c r="J294" i="6" s="1"/>
  <c r="L294" i="6" s="1"/>
  <c r="N294" i="6" s="1"/>
  <c r="O260" i="6"/>
  <c r="Q261" i="6"/>
  <c r="S261" i="6" s="1"/>
  <c r="U261" i="6" s="1"/>
  <c r="O334" i="6"/>
  <c r="Q335" i="6"/>
  <c r="S335" i="6" s="1"/>
  <c r="U335" i="6" s="1"/>
  <c r="O323" i="6"/>
  <c r="Q324" i="6"/>
  <c r="S324" i="6" s="1"/>
  <c r="U324" i="6" s="1"/>
  <c r="O314" i="6"/>
  <c r="Q315" i="6"/>
  <c r="S315" i="6" s="1"/>
  <c r="U315" i="6" s="1"/>
  <c r="O303" i="6"/>
  <c r="Q304" i="6"/>
  <c r="S304" i="6" s="1"/>
  <c r="U304" i="6" s="1"/>
  <c r="O293" i="6"/>
  <c r="Q294" i="6"/>
  <c r="S294" i="6" s="1"/>
  <c r="U294" i="6" s="1"/>
  <c r="O233" i="6"/>
  <c r="O240" i="6"/>
  <c r="F347" i="6"/>
  <c r="O347" i="6"/>
  <c r="F350" i="6"/>
  <c r="O350" i="6"/>
  <c r="F355" i="6"/>
  <c r="H355" i="6" s="1"/>
  <c r="J355" i="6" s="1"/>
  <c r="L355" i="6" s="1"/>
  <c r="N355" i="6" s="1"/>
  <c r="O355" i="6"/>
  <c r="Q355" i="6" s="1"/>
  <c r="S355" i="6" s="1"/>
  <c r="U355" i="6" s="1"/>
  <c r="A352" i="6"/>
  <c r="A355" i="6"/>
  <c r="A351" i="6"/>
  <c r="A354" i="6"/>
  <c r="A356" i="6"/>
  <c r="A350" i="6"/>
  <c r="A349" i="6"/>
  <c r="H233" i="6" l="1"/>
  <c r="J233" i="6" s="1"/>
  <c r="L233" i="6" s="1"/>
  <c r="N233" i="6" s="1"/>
  <c r="F239" i="6"/>
  <c r="H240" i="6"/>
  <c r="J240" i="6" s="1"/>
  <c r="L240" i="6" s="1"/>
  <c r="N240" i="6" s="1"/>
  <c r="Q169" i="6"/>
  <c r="S169" i="6" s="1"/>
  <c r="U169" i="6" s="1"/>
  <c r="O168" i="6"/>
  <c r="O264" i="6"/>
  <c r="Q265" i="6"/>
  <c r="S265" i="6" s="1"/>
  <c r="U265" i="6" s="1"/>
  <c r="F185" i="6"/>
  <c r="H186" i="6"/>
  <c r="J186" i="6" s="1"/>
  <c r="L186" i="6" s="1"/>
  <c r="N186" i="6" s="1"/>
  <c r="F259" i="6"/>
  <c r="H260" i="6"/>
  <c r="J260" i="6" s="1"/>
  <c r="L260" i="6" s="1"/>
  <c r="N260" i="6" s="1"/>
  <c r="O213" i="6"/>
  <c r="Q214" i="6"/>
  <c r="S214" i="6" s="1"/>
  <c r="U214" i="6" s="1"/>
  <c r="F328" i="6"/>
  <c r="H329" i="6"/>
  <c r="J329" i="6" s="1"/>
  <c r="L329" i="6" s="1"/>
  <c r="N329" i="6" s="1"/>
  <c r="F131" i="6"/>
  <c r="H131" i="6" s="1"/>
  <c r="J131" i="6" s="1"/>
  <c r="L131" i="6" s="1"/>
  <c r="N131" i="6" s="1"/>
  <c r="H132" i="6"/>
  <c r="J132" i="6" s="1"/>
  <c r="L132" i="6" s="1"/>
  <c r="N132" i="6" s="1"/>
  <c r="O131" i="6"/>
  <c r="Q131" i="6" s="1"/>
  <c r="S131" i="6" s="1"/>
  <c r="U131" i="6" s="1"/>
  <c r="Q132" i="6"/>
  <c r="S132" i="6" s="1"/>
  <c r="U132" i="6" s="1"/>
  <c r="O297" i="6"/>
  <c r="Q298" i="6"/>
  <c r="S298" i="6" s="1"/>
  <c r="U298" i="6" s="1"/>
  <c r="O317" i="6"/>
  <c r="Q318" i="6"/>
  <c r="S318" i="6" s="1"/>
  <c r="U318" i="6" s="1"/>
  <c r="F308" i="6"/>
  <c r="H309" i="6"/>
  <c r="J309" i="6" s="1"/>
  <c r="L309" i="6" s="1"/>
  <c r="N309" i="6" s="1"/>
  <c r="F274" i="6"/>
  <c r="H275" i="6"/>
  <c r="J275" i="6" s="1"/>
  <c r="L275" i="6" s="1"/>
  <c r="N275" i="6" s="1"/>
  <c r="H169" i="6"/>
  <c r="J169" i="6" s="1"/>
  <c r="L169" i="6" s="1"/>
  <c r="N169" i="6" s="1"/>
  <c r="F168" i="6"/>
  <c r="O254" i="6"/>
  <c r="Q255" i="6"/>
  <c r="S255" i="6" s="1"/>
  <c r="U255" i="6" s="1"/>
  <c r="F213" i="6"/>
  <c r="H214" i="6"/>
  <c r="J214" i="6" s="1"/>
  <c r="L214" i="6" s="1"/>
  <c r="N214" i="6" s="1"/>
  <c r="F279" i="6"/>
  <c r="H280" i="6"/>
  <c r="J280" i="6" s="1"/>
  <c r="L280" i="6" s="1"/>
  <c r="N280" i="6" s="1"/>
  <c r="O249" i="6"/>
  <c r="Q250" i="6"/>
  <c r="S250" i="6" s="1"/>
  <c r="U250" i="6" s="1"/>
  <c r="F297" i="6"/>
  <c r="H298" i="6"/>
  <c r="J298" i="6" s="1"/>
  <c r="L298" i="6" s="1"/>
  <c r="N298" i="6" s="1"/>
  <c r="O292" i="6"/>
  <c r="Q293" i="6"/>
  <c r="S293" i="6" s="1"/>
  <c r="U293" i="6" s="1"/>
  <c r="O313" i="6"/>
  <c r="Q314" i="6"/>
  <c r="S314" i="6" s="1"/>
  <c r="U314" i="6" s="1"/>
  <c r="O333" i="6"/>
  <c r="Q334" i="6"/>
  <c r="S334" i="6" s="1"/>
  <c r="U334" i="6" s="1"/>
  <c r="F292" i="6"/>
  <c r="H293" i="6"/>
  <c r="J293" i="6" s="1"/>
  <c r="L293" i="6" s="1"/>
  <c r="N293" i="6" s="1"/>
  <c r="F322" i="6"/>
  <c r="H323" i="6"/>
  <c r="J323" i="6" s="1"/>
  <c r="L323" i="6" s="1"/>
  <c r="N323" i="6" s="1"/>
  <c r="O328" i="6"/>
  <c r="Q329" i="6"/>
  <c r="S329" i="6" s="1"/>
  <c r="U329" i="6" s="1"/>
  <c r="F317" i="6"/>
  <c r="H318" i="6"/>
  <c r="J318" i="6" s="1"/>
  <c r="L318" i="6" s="1"/>
  <c r="N318" i="6" s="1"/>
  <c r="O345" i="6"/>
  <c r="Q347" i="6"/>
  <c r="S347" i="6" s="1"/>
  <c r="U347" i="6" s="1"/>
  <c r="F349" i="6"/>
  <c r="H350" i="6"/>
  <c r="J350" i="6" s="1"/>
  <c r="L350" i="6" s="1"/>
  <c r="N350" i="6" s="1"/>
  <c r="O185" i="6"/>
  <c r="Q186" i="6"/>
  <c r="S186" i="6" s="1"/>
  <c r="U186" i="6" s="1"/>
  <c r="F254" i="6"/>
  <c r="H255" i="6"/>
  <c r="J255" i="6" s="1"/>
  <c r="L255" i="6" s="1"/>
  <c r="N255" i="6" s="1"/>
  <c r="F269" i="6"/>
  <c r="H270" i="6"/>
  <c r="J270" i="6" s="1"/>
  <c r="L270" i="6" s="1"/>
  <c r="N270" i="6" s="1"/>
  <c r="F264" i="6"/>
  <c r="H265" i="6"/>
  <c r="J265" i="6" s="1"/>
  <c r="L265" i="6" s="1"/>
  <c r="N265" i="6" s="1"/>
  <c r="O279" i="6"/>
  <c r="Q280" i="6"/>
  <c r="S280" i="6" s="1"/>
  <c r="U280" i="6" s="1"/>
  <c r="F313" i="6"/>
  <c r="H314" i="6"/>
  <c r="J314" i="6" s="1"/>
  <c r="L314" i="6" s="1"/>
  <c r="N314" i="6" s="1"/>
  <c r="O158" i="6"/>
  <c r="Q159" i="6"/>
  <c r="S159" i="6" s="1"/>
  <c r="U159" i="6" s="1"/>
  <c r="F158" i="6"/>
  <c r="H159" i="6"/>
  <c r="J159" i="6" s="1"/>
  <c r="L159" i="6" s="1"/>
  <c r="N159" i="6" s="1"/>
  <c r="O286" i="6"/>
  <c r="Q287" i="6"/>
  <c r="S287" i="6" s="1"/>
  <c r="U287" i="6" s="1"/>
  <c r="O308" i="6"/>
  <c r="Q309" i="6"/>
  <c r="S309" i="6" s="1"/>
  <c r="U309" i="6" s="1"/>
  <c r="O339" i="6"/>
  <c r="Q340" i="6"/>
  <c r="S340" i="6" s="1"/>
  <c r="U340" i="6" s="1"/>
  <c r="F339" i="6"/>
  <c r="H340" i="6"/>
  <c r="J340" i="6" s="1"/>
  <c r="L340" i="6" s="1"/>
  <c r="N340" i="6" s="1"/>
  <c r="O274" i="6"/>
  <c r="Q275" i="6"/>
  <c r="S275" i="6" s="1"/>
  <c r="U275" i="6" s="1"/>
  <c r="F249" i="6"/>
  <c r="H250" i="6"/>
  <c r="J250" i="6" s="1"/>
  <c r="L250" i="6" s="1"/>
  <c r="N250" i="6" s="1"/>
  <c r="O269" i="6"/>
  <c r="Q270" i="6"/>
  <c r="S270" i="6" s="1"/>
  <c r="U270" i="6" s="1"/>
  <c r="F231" i="6"/>
  <c r="H232" i="6"/>
  <c r="J232" i="6" s="1"/>
  <c r="L232" i="6" s="1"/>
  <c r="N232" i="6" s="1"/>
  <c r="O239" i="6"/>
  <c r="Q240" i="6"/>
  <c r="S240" i="6" s="1"/>
  <c r="U240" i="6" s="1"/>
  <c r="O349" i="6"/>
  <c r="Q350" i="6"/>
  <c r="S350" i="6" s="1"/>
  <c r="U350" i="6" s="1"/>
  <c r="F345" i="6"/>
  <c r="H347" i="6"/>
  <c r="J347" i="6" s="1"/>
  <c r="L347" i="6" s="1"/>
  <c r="N347" i="6" s="1"/>
  <c r="O232" i="6"/>
  <c r="Q233" i="6"/>
  <c r="S233" i="6" s="1"/>
  <c r="U233" i="6" s="1"/>
  <c r="O302" i="6"/>
  <c r="Q303" i="6"/>
  <c r="S303" i="6" s="1"/>
  <c r="U303" i="6" s="1"/>
  <c r="O322" i="6"/>
  <c r="Q323" i="6"/>
  <c r="S323" i="6" s="1"/>
  <c r="U323" i="6" s="1"/>
  <c r="O259" i="6"/>
  <c r="Q260" i="6"/>
  <c r="S260" i="6" s="1"/>
  <c r="U260" i="6" s="1"/>
  <c r="F302" i="6"/>
  <c r="H303" i="6"/>
  <c r="J303" i="6" s="1"/>
  <c r="L303" i="6" s="1"/>
  <c r="N303" i="6" s="1"/>
  <c r="F333" i="6"/>
  <c r="H334" i="6"/>
  <c r="J334" i="6" s="1"/>
  <c r="L334" i="6" s="1"/>
  <c r="N334" i="6" s="1"/>
  <c r="F286" i="6"/>
  <c r="H287" i="6"/>
  <c r="J287" i="6" s="1"/>
  <c r="L287" i="6" s="1"/>
  <c r="N287" i="6" s="1"/>
  <c r="F204" i="6"/>
  <c r="H205" i="6"/>
  <c r="J205" i="6" s="1"/>
  <c r="L205" i="6" s="1"/>
  <c r="N205" i="6" s="1"/>
  <c r="O204" i="6"/>
  <c r="Q205" i="6"/>
  <c r="S205" i="6" s="1"/>
  <c r="U205" i="6" s="1"/>
  <c r="F356" i="6"/>
  <c r="O356" i="6"/>
  <c r="F359" i="6"/>
  <c r="H359" i="6" s="1"/>
  <c r="J359" i="6" s="1"/>
  <c r="L359" i="6" s="1"/>
  <c r="N359" i="6" s="1"/>
  <c r="O359" i="6"/>
  <c r="Q359" i="6" s="1"/>
  <c r="S359" i="6" s="1"/>
  <c r="U359" i="6" s="1"/>
  <c r="A360" i="6"/>
  <c r="A358" i="6"/>
  <c r="A359" i="6"/>
  <c r="O258" i="6" l="1"/>
  <c r="Q258" i="6" s="1"/>
  <c r="S258" i="6" s="1"/>
  <c r="U258" i="6" s="1"/>
  <c r="Q259" i="6"/>
  <c r="S259" i="6" s="1"/>
  <c r="U259" i="6" s="1"/>
  <c r="O238" i="6"/>
  <c r="Q238" i="6" s="1"/>
  <c r="S238" i="6" s="1"/>
  <c r="U238" i="6" s="1"/>
  <c r="Q239" i="6"/>
  <c r="S239" i="6" s="1"/>
  <c r="U239" i="6" s="1"/>
  <c r="O268" i="6"/>
  <c r="Q268" i="6" s="1"/>
  <c r="S268" i="6" s="1"/>
  <c r="U268" i="6" s="1"/>
  <c r="Q269" i="6"/>
  <c r="S269" i="6" s="1"/>
  <c r="U269" i="6" s="1"/>
  <c r="O273" i="6"/>
  <c r="Q273" i="6" s="1"/>
  <c r="S273" i="6" s="1"/>
  <c r="U273" i="6" s="1"/>
  <c r="Q274" i="6"/>
  <c r="S274" i="6" s="1"/>
  <c r="U274" i="6" s="1"/>
  <c r="O338" i="6"/>
  <c r="Q339" i="6"/>
  <c r="S339" i="6" s="1"/>
  <c r="U339" i="6" s="1"/>
  <c r="O285" i="6"/>
  <c r="Q286" i="6"/>
  <c r="S286" i="6" s="1"/>
  <c r="U286" i="6" s="1"/>
  <c r="O157" i="6"/>
  <c r="Q158" i="6"/>
  <c r="S158" i="6" s="1"/>
  <c r="U158" i="6" s="1"/>
  <c r="O278" i="6"/>
  <c r="Q278" i="6" s="1"/>
  <c r="S278" i="6" s="1"/>
  <c r="U278" i="6" s="1"/>
  <c r="Q279" i="6"/>
  <c r="S279" i="6" s="1"/>
  <c r="U279" i="6" s="1"/>
  <c r="F268" i="6"/>
  <c r="H268" i="6" s="1"/>
  <c r="J268" i="6" s="1"/>
  <c r="L268" i="6" s="1"/>
  <c r="N268" i="6" s="1"/>
  <c r="H269" i="6"/>
  <c r="J269" i="6" s="1"/>
  <c r="L269" i="6" s="1"/>
  <c r="N269" i="6" s="1"/>
  <c r="O184" i="6"/>
  <c r="Q184" i="6" s="1"/>
  <c r="S184" i="6" s="1"/>
  <c r="U184" i="6" s="1"/>
  <c r="Q185" i="6"/>
  <c r="S185" i="6" s="1"/>
  <c r="U185" i="6" s="1"/>
  <c r="O344" i="6"/>
  <c r="Q345" i="6"/>
  <c r="S345" i="6" s="1"/>
  <c r="U345" i="6" s="1"/>
  <c r="O327" i="6"/>
  <c r="Q328" i="6"/>
  <c r="S328" i="6" s="1"/>
  <c r="U328" i="6" s="1"/>
  <c r="F291" i="6"/>
  <c r="H292" i="6"/>
  <c r="J292" i="6" s="1"/>
  <c r="L292" i="6" s="1"/>
  <c r="N292" i="6" s="1"/>
  <c r="O312" i="6"/>
  <c r="Q313" i="6"/>
  <c r="S313" i="6" s="1"/>
  <c r="U313" i="6" s="1"/>
  <c r="F296" i="6"/>
  <c r="H297" i="6"/>
  <c r="J297" i="6" s="1"/>
  <c r="L297" i="6" s="1"/>
  <c r="N297" i="6" s="1"/>
  <c r="F278" i="6"/>
  <c r="H278" i="6" s="1"/>
  <c r="J278" i="6" s="1"/>
  <c r="L278" i="6" s="1"/>
  <c r="N278" i="6" s="1"/>
  <c r="H279" i="6"/>
  <c r="J279" i="6" s="1"/>
  <c r="L279" i="6" s="1"/>
  <c r="N279" i="6" s="1"/>
  <c r="O253" i="6"/>
  <c r="Q253" i="6" s="1"/>
  <c r="S253" i="6" s="1"/>
  <c r="U253" i="6" s="1"/>
  <c r="Q254" i="6"/>
  <c r="S254" i="6" s="1"/>
  <c r="U254" i="6" s="1"/>
  <c r="F273" i="6"/>
  <c r="H273" i="6" s="1"/>
  <c r="J273" i="6" s="1"/>
  <c r="L273" i="6" s="1"/>
  <c r="N273" i="6" s="1"/>
  <c r="H274" i="6"/>
  <c r="J274" i="6" s="1"/>
  <c r="L274" i="6" s="1"/>
  <c r="N274" i="6" s="1"/>
  <c r="O316" i="6"/>
  <c r="Q316" i="6" s="1"/>
  <c r="S316" i="6" s="1"/>
  <c r="U316" i="6" s="1"/>
  <c r="Q317" i="6"/>
  <c r="S317" i="6" s="1"/>
  <c r="U317" i="6" s="1"/>
  <c r="F327" i="6"/>
  <c r="H328" i="6"/>
  <c r="J328" i="6" s="1"/>
  <c r="L328" i="6" s="1"/>
  <c r="N328" i="6" s="1"/>
  <c r="F258" i="6"/>
  <c r="H258" i="6" s="1"/>
  <c r="J258" i="6" s="1"/>
  <c r="L258" i="6" s="1"/>
  <c r="N258" i="6" s="1"/>
  <c r="H259" i="6"/>
  <c r="J259" i="6" s="1"/>
  <c r="L259" i="6" s="1"/>
  <c r="N259" i="6" s="1"/>
  <c r="O263" i="6"/>
  <c r="Q263" i="6" s="1"/>
  <c r="S263" i="6" s="1"/>
  <c r="U263" i="6" s="1"/>
  <c r="Q264" i="6"/>
  <c r="S264" i="6" s="1"/>
  <c r="U264" i="6" s="1"/>
  <c r="F238" i="6"/>
  <c r="H238" i="6" s="1"/>
  <c r="J238" i="6" s="1"/>
  <c r="L238" i="6" s="1"/>
  <c r="N238" i="6" s="1"/>
  <c r="H239" i="6"/>
  <c r="J239" i="6" s="1"/>
  <c r="L239" i="6" s="1"/>
  <c r="N239" i="6" s="1"/>
  <c r="H204" i="6"/>
  <c r="J204" i="6" s="1"/>
  <c r="L204" i="6" s="1"/>
  <c r="N204" i="6" s="1"/>
  <c r="F344" i="6"/>
  <c r="H345" i="6"/>
  <c r="J345" i="6" s="1"/>
  <c r="L345" i="6" s="1"/>
  <c r="N345" i="6" s="1"/>
  <c r="F354" i="6"/>
  <c r="H356" i="6"/>
  <c r="J356" i="6" s="1"/>
  <c r="L356" i="6" s="1"/>
  <c r="N356" i="6" s="1"/>
  <c r="Q204" i="6"/>
  <c r="S204" i="6" s="1"/>
  <c r="U204" i="6" s="1"/>
  <c r="F301" i="6"/>
  <c r="H302" i="6"/>
  <c r="J302" i="6" s="1"/>
  <c r="L302" i="6" s="1"/>
  <c r="N302" i="6" s="1"/>
  <c r="O321" i="6"/>
  <c r="Q322" i="6"/>
  <c r="S322" i="6" s="1"/>
  <c r="U322" i="6" s="1"/>
  <c r="O231" i="6"/>
  <c r="Q232" i="6"/>
  <c r="S232" i="6" s="1"/>
  <c r="U232" i="6" s="1"/>
  <c r="O348" i="6"/>
  <c r="Q348" i="6" s="1"/>
  <c r="S348" i="6" s="1"/>
  <c r="U348" i="6" s="1"/>
  <c r="Q349" i="6"/>
  <c r="S349" i="6" s="1"/>
  <c r="U349" i="6" s="1"/>
  <c r="F230" i="6"/>
  <c r="H231" i="6"/>
  <c r="J231" i="6" s="1"/>
  <c r="L231" i="6" s="1"/>
  <c r="N231" i="6" s="1"/>
  <c r="F248" i="6"/>
  <c r="H249" i="6"/>
  <c r="J249" i="6" s="1"/>
  <c r="L249" i="6" s="1"/>
  <c r="N249" i="6" s="1"/>
  <c r="F338" i="6"/>
  <c r="H339" i="6"/>
  <c r="J339" i="6" s="1"/>
  <c r="L339" i="6" s="1"/>
  <c r="N339" i="6" s="1"/>
  <c r="O307" i="6"/>
  <c r="Q308" i="6"/>
  <c r="S308" i="6" s="1"/>
  <c r="U308" i="6" s="1"/>
  <c r="F157" i="6"/>
  <c r="H158" i="6"/>
  <c r="J158" i="6" s="1"/>
  <c r="L158" i="6" s="1"/>
  <c r="N158" i="6" s="1"/>
  <c r="F312" i="6"/>
  <c r="H313" i="6"/>
  <c r="J313" i="6" s="1"/>
  <c r="L313" i="6" s="1"/>
  <c r="N313" i="6" s="1"/>
  <c r="F263" i="6"/>
  <c r="H263" i="6" s="1"/>
  <c r="J263" i="6" s="1"/>
  <c r="L263" i="6" s="1"/>
  <c r="N263" i="6" s="1"/>
  <c r="H264" i="6"/>
  <c r="J264" i="6" s="1"/>
  <c r="L264" i="6" s="1"/>
  <c r="N264" i="6" s="1"/>
  <c r="F253" i="6"/>
  <c r="H253" i="6" s="1"/>
  <c r="J253" i="6" s="1"/>
  <c r="L253" i="6" s="1"/>
  <c r="N253" i="6" s="1"/>
  <c r="H254" i="6"/>
  <c r="J254" i="6" s="1"/>
  <c r="L254" i="6" s="1"/>
  <c r="N254" i="6" s="1"/>
  <c r="F348" i="6"/>
  <c r="H348" i="6" s="1"/>
  <c r="J348" i="6" s="1"/>
  <c r="L348" i="6" s="1"/>
  <c r="N348" i="6" s="1"/>
  <c r="H349" i="6"/>
  <c r="J349" i="6" s="1"/>
  <c r="L349" i="6" s="1"/>
  <c r="N349" i="6" s="1"/>
  <c r="F316" i="6"/>
  <c r="H316" i="6" s="1"/>
  <c r="J316" i="6" s="1"/>
  <c r="L316" i="6" s="1"/>
  <c r="N316" i="6" s="1"/>
  <c r="H317" i="6"/>
  <c r="J317" i="6" s="1"/>
  <c r="L317" i="6" s="1"/>
  <c r="N317" i="6" s="1"/>
  <c r="F321" i="6"/>
  <c r="H322" i="6"/>
  <c r="J322" i="6" s="1"/>
  <c r="L322" i="6" s="1"/>
  <c r="N322" i="6" s="1"/>
  <c r="O332" i="6"/>
  <c r="Q333" i="6"/>
  <c r="S333" i="6" s="1"/>
  <c r="U333" i="6" s="1"/>
  <c r="O291" i="6"/>
  <c r="Q292" i="6"/>
  <c r="S292" i="6" s="1"/>
  <c r="U292" i="6" s="1"/>
  <c r="O248" i="6"/>
  <c r="Q249" i="6"/>
  <c r="S249" i="6" s="1"/>
  <c r="U249" i="6" s="1"/>
  <c r="F212" i="6"/>
  <c r="H212" i="6" s="1"/>
  <c r="J212" i="6" s="1"/>
  <c r="L212" i="6" s="1"/>
  <c r="N212" i="6" s="1"/>
  <c r="H213" i="6"/>
  <c r="J213" i="6" s="1"/>
  <c r="L213" i="6" s="1"/>
  <c r="N213" i="6" s="1"/>
  <c r="F307" i="6"/>
  <c r="H308" i="6"/>
  <c r="J308" i="6" s="1"/>
  <c r="L308" i="6" s="1"/>
  <c r="N308" i="6" s="1"/>
  <c r="O296" i="6"/>
  <c r="Q297" i="6"/>
  <c r="S297" i="6" s="1"/>
  <c r="U297" i="6" s="1"/>
  <c r="O212" i="6"/>
  <c r="Q212" i="6" s="1"/>
  <c r="S212" i="6" s="1"/>
  <c r="U212" i="6" s="1"/>
  <c r="Q213" i="6"/>
  <c r="S213" i="6" s="1"/>
  <c r="U213" i="6" s="1"/>
  <c r="F184" i="6"/>
  <c r="H184" i="6" s="1"/>
  <c r="J184" i="6" s="1"/>
  <c r="L184" i="6" s="1"/>
  <c r="N184" i="6" s="1"/>
  <c r="H185" i="6"/>
  <c r="J185" i="6" s="1"/>
  <c r="L185" i="6" s="1"/>
  <c r="N185" i="6" s="1"/>
  <c r="F332" i="6"/>
  <c r="H333" i="6"/>
  <c r="J333" i="6" s="1"/>
  <c r="L333" i="6" s="1"/>
  <c r="N333" i="6" s="1"/>
  <c r="O301" i="6"/>
  <c r="Q302" i="6"/>
  <c r="S302" i="6" s="1"/>
  <c r="U302" i="6" s="1"/>
  <c r="O354" i="6"/>
  <c r="Q356" i="6"/>
  <c r="S356" i="6" s="1"/>
  <c r="U356" i="6" s="1"/>
  <c r="F285" i="6"/>
  <c r="H286" i="6"/>
  <c r="J286" i="6" s="1"/>
  <c r="L286" i="6" s="1"/>
  <c r="N286" i="6" s="1"/>
  <c r="F167" i="6"/>
  <c r="H167" i="6" s="1"/>
  <c r="J167" i="6" s="1"/>
  <c r="L167" i="6" s="1"/>
  <c r="N167" i="6" s="1"/>
  <c r="H168" i="6"/>
  <c r="J168" i="6" s="1"/>
  <c r="L168" i="6" s="1"/>
  <c r="N168" i="6" s="1"/>
  <c r="O167" i="6"/>
  <c r="Q167" i="6" s="1"/>
  <c r="S167" i="6" s="1"/>
  <c r="U167" i="6" s="1"/>
  <c r="Q168" i="6"/>
  <c r="S168" i="6" s="1"/>
  <c r="U168" i="6" s="1"/>
  <c r="F360" i="6"/>
  <c r="O360" i="6"/>
  <c r="F365" i="6"/>
  <c r="O365" i="6"/>
  <c r="F367" i="6"/>
  <c r="O367" i="6"/>
  <c r="F372" i="6"/>
  <c r="H372" i="6" s="1"/>
  <c r="J372" i="6" s="1"/>
  <c r="L372" i="6" s="1"/>
  <c r="N372" i="6" s="1"/>
  <c r="O372" i="6"/>
  <c r="Q372" i="6" s="1"/>
  <c r="S372" i="6" s="1"/>
  <c r="U372" i="6" s="1"/>
  <c r="A372" i="6"/>
  <c r="A361" i="6"/>
  <c r="A368" i="6"/>
  <c r="A364" i="6"/>
  <c r="A371" i="6"/>
  <c r="A367" i="6"/>
  <c r="A366" i="6"/>
  <c r="A362" i="6"/>
  <c r="A365" i="6"/>
  <c r="A369" i="6"/>
  <c r="A373" i="6"/>
  <c r="F331" i="6" l="1"/>
  <c r="H332" i="6"/>
  <c r="J332" i="6" s="1"/>
  <c r="L332" i="6" s="1"/>
  <c r="N332" i="6" s="1"/>
  <c r="F306" i="6"/>
  <c r="H306" i="6" s="1"/>
  <c r="J306" i="6" s="1"/>
  <c r="L306" i="6" s="1"/>
  <c r="N306" i="6" s="1"/>
  <c r="H307" i="6"/>
  <c r="J307" i="6" s="1"/>
  <c r="L307" i="6" s="1"/>
  <c r="N307" i="6" s="1"/>
  <c r="Q248" i="6"/>
  <c r="S248" i="6" s="1"/>
  <c r="U248" i="6" s="1"/>
  <c r="O247" i="6"/>
  <c r="Q247" i="6" s="1"/>
  <c r="S247" i="6" s="1"/>
  <c r="U247" i="6" s="1"/>
  <c r="O331" i="6"/>
  <c r="Q332" i="6"/>
  <c r="S332" i="6" s="1"/>
  <c r="U332" i="6" s="1"/>
  <c r="H312" i="6"/>
  <c r="J312" i="6" s="1"/>
  <c r="L312" i="6" s="1"/>
  <c r="N312" i="6" s="1"/>
  <c r="F311" i="6"/>
  <c r="O306" i="6"/>
  <c r="Q306" i="6" s="1"/>
  <c r="S306" i="6" s="1"/>
  <c r="U306" i="6" s="1"/>
  <c r="Q307" i="6"/>
  <c r="S307" i="6" s="1"/>
  <c r="U307" i="6" s="1"/>
  <c r="H248" i="6"/>
  <c r="J248" i="6" s="1"/>
  <c r="L248" i="6" s="1"/>
  <c r="N248" i="6" s="1"/>
  <c r="F247" i="6"/>
  <c r="H247" i="6" s="1"/>
  <c r="J247" i="6" s="1"/>
  <c r="L247" i="6" s="1"/>
  <c r="N247" i="6" s="1"/>
  <c r="O320" i="6"/>
  <c r="Q320" i="6" s="1"/>
  <c r="S320" i="6" s="1"/>
  <c r="U320" i="6" s="1"/>
  <c r="Q321" i="6"/>
  <c r="S321" i="6" s="1"/>
  <c r="U321" i="6" s="1"/>
  <c r="H344" i="6"/>
  <c r="J344" i="6" s="1"/>
  <c r="L344" i="6" s="1"/>
  <c r="N344" i="6" s="1"/>
  <c r="F343" i="6"/>
  <c r="F295" i="6"/>
  <c r="H295" i="6" s="1"/>
  <c r="J295" i="6" s="1"/>
  <c r="L295" i="6" s="1"/>
  <c r="N295" i="6" s="1"/>
  <c r="H296" i="6"/>
  <c r="J296" i="6" s="1"/>
  <c r="L296" i="6" s="1"/>
  <c r="N296" i="6" s="1"/>
  <c r="F290" i="6"/>
  <c r="H290" i="6" s="1"/>
  <c r="J290" i="6" s="1"/>
  <c r="L290" i="6" s="1"/>
  <c r="N290" i="6" s="1"/>
  <c r="H291" i="6"/>
  <c r="J291" i="6" s="1"/>
  <c r="L291" i="6" s="1"/>
  <c r="N291" i="6" s="1"/>
  <c r="Q344" i="6"/>
  <c r="S344" i="6" s="1"/>
  <c r="U344" i="6" s="1"/>
  <c r="O343" i="6"/>
  <c r="Q157" i="6"/>
  <c r="S157" i="6" s="1"/>
  <c r="U157" i="6" s="1"/>
  <c r="O156" i="6"/>
  <c r="Q156" i="6" s="1"/>
  <c r="S156" i="6" s="1"/>
  <c r="U156" i="6" s="1"/>
  <c r="O337" i="6"/>
  <c r="Q337" i="6" s="1"/>
  <c r="S337" i="6" s="1"/>
  <c r="U337" i="6" s="1"/>
  <c r="Q338" i="6"/>
  <c r="S338" i="6" s="1"/>
  <c r="U338" i="6" s="1"/>
  <c r="F358" i="6"/>
  <c r="H360" i="6"/>
  <c r="J360" i="6" s="1"/>
  <c r="L360" i="6" s="1"/>
  <c r="N360" i="6" s="1"/>
  <c r="O358" i="6"/>
  <c r="Q360" i="6"/>
  <c r="S360" i="6" s="1"/>
  <c r="U360" i="6" s="1"/>
  <c r="O191" i="6"/>
  <c r="F366" i="6"/>
  <c r="H366" i="6" s="1"/>
  <c r="J366" i="6" s="1"/>
  <c r="L366" i="6" s="1"/>
  <c r="N366" i="6" s="1"/>
  <c r="H367" i="6"/>
  <c r="J367" i="6" s="1"/>
  <c r="L367" i="6" s="1"/>
  <c r="N367" i="6" s="1"/>
  <c r="F364" i="6"/>
  <c r="H364" i="6" s="1"/>
  <c r="J364" i="6" s="1"/>
  <c r="L364" i="6" s="1"/>
  <c r="N364" i="6" s="1"/>
  <c r="H365" i="6"/>
  <c r="J365" i="6" s="1"/>
  <c r="L365" i="6" s="1"/>
  <c r="N365" i="6" s="1"/>
  <c r="F284" i="6"/>
  <c r="H285" i="6"/>
  <c r="J285" i="6" s="1"/>
  <c r="L285" i="6" s="1"/>
  <c r="N285" i="6" s="1"/>
  <c r="O295" i="6"/>
  <c r="Q295" i="6" s="1"/>
  <c r="S295" i="6" s="1"/>
  <c r="U295" i="6" s="1"/>
  <c r="Q296" i="6"/>
  <c r="S296" i="6" s="1"/>
  <c r="U296" i="6" s="1"/>
  <c r="O290" i="6"/>
  <c r="Q290" i="6" s="1"/>
  <c r="S290" i="6" s="1"/>
  <c r="U290" i="6" s="1"/>
  <c r="Q291" i="6"/>
  <c r="S291" i="6" s="1"/>
  <c r="U291" i="6" s="1"/>
  <c r="F320" i="6"/>
  <c r="H320" i="6" s="1"/>
  <c r="J320" i="6" s="1"/>
  <c r="L320" i="6" s="1"/>
  <c r="N320" i="6" s="1"/>
  <c r="H321" i="6"/>
  <c r="J321" i="6" s="1"/>
  <c r="L321" i="6" s="1"/>
  <c r="N321" i="6" s="1"/>
  <c r="H157" i="6"/>
  <c r="J157" i="6" s="1"/>
  <c r="L157" i="6" s="1"/>
  <c r="N157" i="6" s="1"/>
  <c r="F156" i="6"/>
  <c r="H156" i="6" s="1"/>
  <c r="J156" i="6" s="1"/>
  <c r="L156" i="6" s="1"/>
  <c r="N156" i="6" s="1"/>
  <c r="F337" i="6"/>
  <c r="H337" i="6" s="1"/>
  <c r="J337" i="6" s="1"/>
  <c r="L337" i="6" s="1"/>
  <c r="N337" i="6" s="1"/>
  <c r="H338" i="6"/>
  <c r="J338" i="6" s="1"/>
  <c r="L338" i="6" s="1"/>
  <c r="N338" i="6" s="1"/>
  <c r="H230" i="6"/>
  <c r="J230" i="6" s="1"/>
  <c r="L230" i="6" s="1"/>
  <c r="N230" i="6" s="1"/>
  <c r="O230" i="6"/>
  <c r="Q231" i="6"/>
  <c r="S231" i="6" s="1"/>
  <c r="U231" i="6" s="1"/>
  <c r="F300" i="6"/>
  <c r="H300" i="6" s="1"/>
  <c r="J300" i="6" s="1"/>
  <c r="L300" i="6" s="1"/>
  <c r="N300" i="6" s="1"/>
  <c r="H301" i="6"/>
  <c r="J301" i="6" s="1"/>
  <c r="L301" i="6" s="1"/>
  <c r="N301" i="6" s="1"/>
  <c r="F353" i="6"/>
  <c r="H353" i="6" s="1"/>
  <c r="J353" i="6" s="1"/>
  <c r="L353" i="6" s="1"/>
  <c r="N353" i="6" s="1"/>
  <c r="H354" i="6"/>
  <c r="J354" i="6" s="1"/>
  <c r="L354" i="6" s="1"/>
  <c r="N354" i="6" s="1"/>
  <c r="F326" i="6"/>
  <c r="H326" i="6" s="1"/>
  <c r="J326" i="6" s="1"/>
  <c r="L326" i="6" s="1"/>
  <c r="N326" i="6" s="1"/>
  <c r="H327" i="6"/>
  <c r="J327" i="6" s="1"/>
  <c r="L327" i="6" s="1"/>
  <c r="N327" i="6" s="1"/>
  <c r="Q312" i="6"/>
  <c r="S312" i="6" s="1"/>
  <c r="U312" i="6" s="1"/>
  <c r="O311" i="6"/>
  <c r="O326" i="6"/>
  <c r="Q326" i="6" s="1"/>
  <c r="S326" i="6" s="1"/>
  <c r="U326" i="6" s="1"/>
  <c r="Q327" i="6"/>
  <c r="S327" i="6" s="1"/>
  <c r="U327" i="6" s="1"/>
  <c r="O284" i="6"/>
  <c r="Q285" i="6"/>
  <c r="S285" i="6" s="1"/>
  <c r="U285" i="6" s="1"/>
  <c r="O353" i="6"/>
  <c r="Q353" i="6" s="1"/>
  <c r="S353" i="6" s="1"/>
  <c r="U353" i="6" s="1"/>
  <c r="Q354" i="6"/>
  <c r="S354" i="6" s="1"/>
  <c r="U354" i="6" s="1"/>
  <c r="O366" i="6"/>
  <c r="Q366" i="6" s="1"/>
  <c r="S366" i="6" s="1"/>
  <c r="U366" i="6" s="1"/>
  <c r="Q367" i="6"/>
  <c r="S367" i="6" s="1"/>
  <c r="U367" i="6" s="1"/>
  <c r="O300" i="6"/>
  <c r="Q300" i="6" s="1"/>
  <c r="S300" i="6" s="1"/>
  <c r="U300" i="6" s="1"/>
  <c r="Q301" i="6"/>
  <c r="S301" i="6" s="1"/>
  <c r="U301" i="6" s="1"/>
  <c r="O364" i="6"/>
  <c r="Q364" i="6" s="1"/>
  <c r="S364" i="6" s="1"/>
  <c r="U364" i="6" s="1"/>
  <c r="Q365" i="6"/>
  <c r="S365" i="6" s="1"/>
  <c r="U365" i="6" s="1"/>
  <c r="F191" i="6"/>
  <c r="F373" i="6"/>
  <c r="O373" i="6"/>
  <c r="F379" i="6"/>
  <c r="O379" i="6"/>
  <c r="F381" i="6"/>
  <c r="O381" i="6"/>
  <c r="F386" i="6"/>
  <c r="O386" i="6"/>
  <c r="F393" i="6"/>
  <c r="O393" i="6"/>
  <c r="F395" i="6"/>
  <c r="O395" i="6"/>
  <c r="F397" i="6"/>
  <c r="O397" i="6"/>
  <c r="F401" i="6"/>
  <c r="O401" i="6"/>
  <c r="F406" i="6"/>
  <c r="O406" i="6"/>
  <c r="F408" i="6"/>
  <c r="O408" i="6"/>
  <c r="F414" i="6"/>
  <c r="O414" i="6"/>
  <c r="F417" i="6"/>
  <c r="O417" i="6"/>
  <c r="F420" i="6"/>
  <c r="O420" i="6"/>
  <c r="F425" i="6"/>
  <c r="O425" i="6"/>
  <c r="F431" i="6"/>
  <c r="O431" i="6"/>
  <c r="F433" i="6"/>
  <c r="O433" i="6"/>
  <c r="F446" i="6"/>
  <c r="O446" i="6"/>
  <c r="F452" i="6"/>
  <c r="O452" i="6"/>
  <c r="F458" i="6"/>
  <c r="O458" i="6"/>
  <c r="F463" i="6"/>
  <c r="O463" i="6"/>
  <c r="F468" i="6"/>
  <c r="O468" i="6"/>
  <c r="F473" i="6"/>
  <c r="O473" i="6"/>
  <c r="F479" i="6"/>
  <c r="O479" i="6"/>
  <c r="F484" i="6"/>
  <c r="O484" i="6"/>
  <c r="F489" i="6"/>
  <c r="O489" i="6"/>
  <c r="F495" i="6"/>
  <c r="O495" i="6"/>
  <c r="F497" i="6"/>
  <c r="O497" i="6"/>
  <c r="F502" i="6"/>
  <c r="O502" i="6"/>
  <c r="F507" i="6"/>
  <c r="O507" i="6"/>
  <c r="F510" i="6"/>
  <c r="O510" i="6"/>
  <c r="F512" i="6"/>
  <c r="O512" i="6"/>
  <c r="F514" i="6"/>
  <c r="O514" i="6"/>
  <c r="F520" i="6"/>
  <c r="H520" i="6" s="1"/>
  <c r="J520" i="6" s="1"/>
  <c r="L520" i="6" s="1"/>
  <c r="N520" i="6" s="1"/>
  <c r="O520" i="6"/>
  <c r="Q520" i="6" s="1"/>
  <c r="S520" i="6" s="1"/>
  <c r="U520" i="6" s="1"/>
  <c r="F521" i="6"/>
  <c r="H521" i="6" s="1"/>
  <c r="J521" i="6" s="1"/>
  <c r="L521" i="6" s="1"/>
  <c r="N521" i="6" s="1"/>
  <c r="O521" i="6"/>
  <c r="Q521" i="6" s="1"/>
  <c r="S521" i="6" s="1"/>
  <c r="U521" i="6" s="1"/>
  <c r="F526" i="6"/>
  <c r="O526" i="6"/>
  <c r="F532" i="6"/>
  <c r="O532" i="6"/>
  <c r="F536" i="6"/>
  <c r="O536" i="6"/>
  <c r="F542" i="6"/>
  <c r="O542" i="6"/>
  <c r="F547" i="6"/>
  <c r="O547" i="6"/>
  <c r="F559" i="6"/>
  <c r="O559" i="6"/>
  <c r="F565" i="6"/>
  <c r="O565" i="6"/>
  <c r="F567" i="6"/>
  <c r="O567" i="6"/>
  <c r="F572" i="6"/>
  <c r="O572" i="6"/>
  <c r="F574" i="6"/>
  <c r="O574" i="6"/>
  <c r="F581" i="6"/>
  <c r="O581" i="6"/>
  <c r="F588" i="6"/>
  <c r="O588" i="6"/>
  <c r="F595" i="6"/>
  <c r="O595" i="6"/>
  <c r="F602" i="6"/>
  <c r="O602" i="6"/>
  <c r="F607" i="6"/>
  <c r="O607" i="6"/>
  <c r="F609" i="6"/>
  <c r="O609" i="6"/>
  <c r="F614" i="6"/>
  <c r="O614" i="6"/>
  <c r="F620" i="6"/>
  <c r="O620" i="6"/>
  <c r="F622" i="6"/>
  <c r="O622" i="6"/>
  <c r="F624" i="6"/>
  <c r="O624" i="6"/>
  <c r="F629" i="6"/>
  <c r="O629" i="6"/>
  <c r="F636" i="6"/>
  <c r="O636" i="6"/>
  <c r="F641" i="6"/>
  <c r="O641" i="6"/>
  <c r="F653" i="6"/>
  <c r="O653" i="6"/>
  <c r="F658" i="6"/>
  <c r="O658" i="6"/>
  <c r="F669" i="6"/>
  <c r="O669" i="6"/>
  <c r="F363" i="6" l="1"/>
  <c r="H363" i="6" s="1"/>
  <c r="J363" i="6" s="1"/>
  <c r="L363" i="6" s="1"/>
  <c r="N363" i="6" s="1"/>
  <c r="O363" i="6"/>
  <c r="O362" i="6" s="1"/>
  <c r="F640" i="6"/>
  <c r="H641" i="6"/>
  <c r="J641" i="6" s="1"/>
  <c r="L641" i="6" s="1"/>
  <c r="N641" i="6" s="1"/>
  <c r="F628" i="6"/>
  <c r="H629" i="6"/>
  <c r="J629" i="6" s="1"/>
  <c r="L629" i="6" s="1"/>
  <c r="N629" i="6" s="1"/>
  <c r="F621" i="6"/>
  <c r="H621" i="6" s="1"/>
  <c r="J621" i="6" s="1"/>
  <c r="L621" i="6" s="1"/>
  <c r="N621" i="6" s="1"/>
  <c r="H622" i="6"/>
  <c r="J622" i="6" s="1"/>
  <c r="L622" i="6" s="1"/>
  <c r="N622" i="6" s="1"/>
  <c r="F613" i="6"/>
  <c r="H614" i="6"/>
  <c r="J614" i="6" s="1"/>
  <c r="L614" i="6" s="1"/>
  <c r="N614" i="6" s="1"/>
  <c r="F606" i="6"/>
  <c r="H606" i="6" s="1"/>
  <c r="J606" i="6" s="1"/>
  <c r="L606" i="6" s="1"/>
  <c r="N606" i="6" s="1"/>
  <c r="H607" i="6"/>
  <c r="J607" i="6" s="1"/>
  <c r="L607" i="6" s="1"/>
  <c r="N607" i="6" s="1"/>
  <c r="F594" i="6"/>
  <c r="H595" i="6"/>
  <c r="J595" i="6" s="1"/>
  <c r="L595" i="6" s="1"/>
  <c r="N595" i="6" s="1"/>
  <c r="F580" i="6"/>
  <c r="H581" i="6"/>
  <c r="J581" i="6" s="1"/>
  <c r="L581" i="6" s="1"/>
  <c r="N581" i="6" s="1"/>
  <c r="F571" i="6"/>
  <c r="H571" i="6" s="1"/>
  <c r="J571" i="6" s="1"/>
  <c r="L571" i="6" s="1"/>
  <c r="N571" i="6" s="1"/>
  <c r="H572" i="6"/>
  <c r="J572" i="6" s="1"/>
  <c r="L572" i="6" s="1"/>
  <c r="N572" i="6" s="1"/>
  <c r="F564" i="6"/>
  <c r="H564" i="6" s="1"/>
  <c r="J564" i="6" s="1"/>
  <c r="L564" i="6" s="1"/>
  <c r="N564" i="6" s="1"/>
  <c r="H565" i="6"/>
  <c r="J565" i="6" s="1"/>
  <c r="L565" i="6" s="1"/>
  <c r="N565" i="6" s="1"/>
  <c r="F546" i="6"/>
  <c r="H547" i="6"/>
  <c r="J547" i="6" s="1"/>
  <c r="L547" i="6" s="1"/>
  <c r="N547" i="6" s="1"/>
  <c r="F535" i="6"/>
  <c r="H536" i="6"/>
  <c r="J536" i="6" s="1"/>
  <c r="L536" i="6" s="1"/>
  <c r="N536" i="6" s="1"/>
  <c r="F525" i="6"/>
  <c r="H526" i="6"/>
  <c r="J526" i="6" s="1"/>
  <c r="L526" i="6" s="1"/>
  <c r="N526" i="6" s="1"/>
  <c r="F511" i="6"/>
  <c r="H511" i="6" s="1"/>
  <c r="J511" i="6" s="1"/>
  <c r="L511" i="6" s="1"/>
  <c r="N511" i="6" s="1"/>
  <c r="H512" i="6"/>
  <c r="J512" i="6" s="1"/>
  <c r="L512" i="6" s="1"/>
  <c r="N512" i="6" s="1"/>
  <c r="F506" i="6"/>
  <c r="H507" i="6"/>
  <c r="J507" i="6" s="1"/>
  <c r="L507" i="6" s="1"/>
  <c r="N507" i="6" s="1"/>
  <c r="F496" i="6"/>
  <c r="H496" i="6" s="1"/>
  <c r="J496" i="6" s="1"/>
  <c r="L496" i="6" s="1"/>
  <c r="N496" i="6" s="1"/>
  <c r="H497" i="6"/>
  <c r="J497" i="6" s="1"/>
  <c r="L497" i="6" s="1"/>
  <c r="N497" i="6" s="1"/>
  <c r="F488" i="6"/>
  <c r="H489" i="6"/>
  <c r="J489" i="6" s="1"/>
  <c r="L489" i="6" s="1"/>
  <c r="N489" i="6" s="1"/>
  <c r="F478" i="6"/>
  <c r="H479" i="6"/>
  <c r="J479" i="6" s="1"/>
  <c r="L479" i="6" s="1"/>
  <c r="N479" i="6" s="1"/>
  <c r="F467" i="6"/>
  <c r="H468" i="6"/>
  <c r="J468" i="6" s="1"/>
  <c r="L468" i="6" s="1"/>
  <c r="N468" i="6" s="1"/>
  <c r="F457" i="6"/>
  <c r="H458" i="6"/>
  <c r="J458" i="6" s="1"/>
  <c r="L458" i="6" s="1"/>
  <c r="N458" i="6" s="1"/>
  <c r="F445" i="6"/>
  <c r="H446" i="6"/>
  <c r="J446" i="6" s="1"/>
  <c r="L446" i="6" s="1"/>
  <c r="N446" i="6" s="1"/>
  <c r="F430" i="6"/>
  <c r="H430" i="6" s="1"/>
  <c r="J430" i="6" s="1"/>
  <c r="L430" i="6" s="1"/>
  <c r="N430" i="6" s="1"/>
  <c r="H431" i="6"/>
  <c r="J431" i="6" s="1"/>
  <c r="L431" i="6" s="1"/>
  <c r="N431" i="6" s="1"/>
  <c r="F419" i="6"/>
  <c r="H420" i="6"/>
  <c r="J420" i="6" s="1"/>
  <c r="L420" i="6" s="1"/>
  <c r="N420" i="6" s="1"/>
  <c r="F413" i="6"/>
  <c r="H414" i="6"/>
  <c r="J414" i="6" s="1"/>
  <c r="L414" i="6" s="1"/>
  <c r="N414" i="6" s="1"/>
  <c r="F405" i="6"/>
  <c r="H405" i="6" s="1"/>
  <c r="J405" i="6" s="1"/>
  <c r="L405" i="6" s="1"/>
  <c r="N405" i="6" s="1"/>
  <c r="H406" i="6"/>
  <c r="J406" i="6" s="1"/>
  <c r="L406" i="6" s="1"/>
  <c r="N406" i="6" s="1"/>
  <c r="F396" i="6"/>
  <c r="H396" i="6" s="1"/>
  <c r="J396" i="6" s="1"/>
  <c r="L396" i="6" s="1"/>
  <c r="N396" i="6" s="1"/>
  <c r="H397" i="6"/>
  <c r="J397" i="6" s="1"/>
  <c r="L397" i="6" s="1"/>
  <c r="N397" i="6" s="1"/>
  <c r="F392" i="6"/>
  <c r="H392" i="6" s="1"/>
  <c r="J392" i="6" s="1"/>
  <c r="L392" i="6" s="1"/>
  <c r="N392" i="6" s="1"/>
  <c r="H393" i="6"/>
  <c r="J393" i="6" s="1"/>
  <c r="L393" i="6" s="1"/>
  <c r="N393" i="6" s="1"/>
  <c r="F380" i="6"/>
  <c r="H380" i="6" s="1"/>
  <c r="J380" i="6" s="1"/>
  <c r="L380" i="6" s="1"/>
  <c r="N380" i="6" s="1"/>
  <c r="H381" i="6"/>
  <c r="J381" i="6" s="1"/>
  <c r="L381" i="6" s="1"/>
  <c r="N381" i="6" s="1"/>
  <c r="F371" i="6"/>
  <c r="H373" i="6"/>
  <c r="J373" i="6" s="1"/>
  <c r="L373" i="6" s="1"/>
  <c r="N373" i="6" s="1"/>
  <c r="O305" i="6"/>
  <c r="Q305" i="6" s="1"/>
  <c r="S305" i="6" s="1"/>
  <c r="U305" i="6" s="1"/>
  <c r="Q311" i="6"/>
  <c r="S311" i="6" s="1"/>
  <c r="U311" i="6" s="1"/>
  <c r="O18" i="6"/>
  <c r="Q18" i="6" s="1"/>
  <c r="S18" i="6" s="1"/>
  <c r="U18" i="6" s="1"/>
  <c r="Q191" i="6"/>
  <c r="S191" i="6" s="1"/>
  <c r="U191" i="6" s="1"/>
  <c r="F357" i="6"/>
  <c r="H358" i="6"/>
  <c r="J358" i="6" s="1"/>
  <c r="L358" i="6" s="1"/>
  <c r="N358" i="6" s="1"/>
  <c r="H331" i="6"/>
  <c r="J331" i="6" s="1"/>
  <c r="L331" i="6" s="1"/>
  <c r="N331" i="6" s="1"/>
  <c r="F325" i="6"/>
  <c r="H325" i="6" s="1"/>
  <c r="J325" i="6" s="1"/>
  <c r="L325" i="6" s="1"/>
  <c r="N325" i="6" s="1"/>
  <c r="O640" i="6"/>
  <c r="Q641" i="6"/>
  <c r="S641" i="6" s="1"/>
  <c r="U641" i="6" s="1"/>
  <c r="O613" i="6"/>
  <c r="Q614" i="6"/>
  <c r="S614" i="6" s="1"/>
  <c r="U614" i="6" s="1"/>
  <c r="O606" i="6"/>
  <c r="Q606" i="6" s="1"/>
  <c r="S606" i="6" s="1"/>
  <c r="U606" i="6" s="1"/>
  <c r="Q607" i="6"/>
  <c r="S607" i="6" s="1"/>
  <c r="U607" i="6" s="1"/>
  <c r="O594" i="6"/>
  <c r="Q595" i="6"/>
  <c r="S595" i="6" s="1"/>
  <c r="U595" i="6" s="1"/>
  <c r="O580" i="6"/>
  <c r="Q581" i="6"/>
  <c r="S581" i="6" s="1"/>
  <c r="U581" i="6" s="1"/>
  <c r="O571" i="6"/>
  <c r="Q571" i="6" s="1"/>
  <c r="S571" i="6" s="1"/>
  <c r="U571" i="6" s="1"/>
  <c r="Q572" i="6"/>
  <c r="S572" i="6" s="1"/>
  <c r="U572" i="6" s="1"/>
  <c r="O564" i="6"/>
  <c r="Q564" i="6" s="1"/>
  <c r="S564" i="6" s="1"/>
  <c r="U564" i="6" s="1"/>
  <c r="Q565" i="6"/>
  <c r="S565" i="6" s="1"/>
  <c r="U565" i="6" s="1"/>
  <c r="O546" i="6"/>
  <c r="Q547" i="6"/>
  <c r="S547" i="6" s="1"/>
  <c r="U547" i="6" s="1"/>
  <c r="O535" i="6"/>
  <c r="Q536" i="6"/>
  <c r="S536" i="6" s="1"/>
  <c r="U536" i="6" s="1"/>
  <c r="O525" i="6"/>
  <c r="Q526" i="6"/>
  <c r="S526" i="6" s="1"/>
  <c r="U526" i="6" s="1"/>
  <c r="O511" i="6"/>
  <c r="Q511" i="6" s="1"/>
  <c r="S511" i="6" s="1"/>
  <c r="U511" i="6" s="1"/>
  <c r="Q512" i="6"/>
  <c r="S512" i="6" s="1"/>
  <c r="U512" i="6" s="1"/>
  <c r="O506" i="6"/>
  <c r="Q507" i="6"/>
  <c r="S507" i="6" s="1"/>
  <c r="U507" i="6" s="1"/>
  <c r="O496" i="6"/>
  <c r="Q496" i="6" s="1"/>
  <c r="S496" i="6" s="1"/>
  <c r="U496" i="6" s="1"/>
  <c r="Q497" i="6"/>
  <c r="S497" i="6" s="1"/>
  <c r="U497" i="6" s="1"/>
  <c r="O488" i="6"/>
  <c r="Q489" i="6"/>
  <c r="S489" i="6" s="1"/>
  <c r="U489" i="6" s="1"/>
  <c r="O478" i="6"/>
  <c r="Q479" i="6"/>
  <c r="S479" i="6" s="1"/>
  <c r="U479" i="6" s="1"/>
  <c r="O467" i="6"/>
  <c r="Q468" i="6"/>
  <c r="S468" i="6" s="1"/>
  <c r="U468" i="6" s="1"/>
  <c r="O457" i="6"/>
  <c r="Q458" i="6"/>
  <c r="S458" i="6" s="1"/>
  <c r="U458" i="6" s="1"/>
  <c r="O445" i="6"/>
  <c r="Q446" i="6"/>
  <c r="S446" i="6" s="1"/>
  <c r="U446" i="6" s="1"/>
  <c r="O430" i="6"/>
  <c r="Q430" i="6" s="1"/>
  <c r="S430" i="6" s="1"/>
  <c r="U430" i="6" s="1"/>
  <c r="Q431" i="6"/>
  <c r="S431" i="6" s="1"/>
  <c r="U431" i="6" s="1"/>
  <c r="O419" i="6"/>
  <c r="Q420" i="6"/>
  <c r="S420" i="6" s="1"/>
  <c r="U420" i="6" s="1"/>
  <c r="O413" i="6"/>
  <c r="Q414" i="6"/>
  <c r="S414" i="6" s="1"/>
  <c r="U414" i="6" s="1"/>
  <c r="O405" i="6"/>
  <c r="Q405" i="6" s="1"/>
  <c r="S405" i="6" s="1"/>
  <c r="U405" i="6" s="1"/>
  <c r="Q406" i="6"/>
  <c r="S406" i="6" s="1"/>
  <c r="U406" i="6" s="1"/>
  <c r="O396" i="6"/>
  <c r="Q396" i="6" s="1"/>
  <c r="S396" i="6" s="1"/>
  <c r="U396" i="6" s="1"/>
  <c r="Q397" i="6"/>
  <c r="S397" i="6" s="1"/>
  <c r="U397" i="6" s="1"/>
  <c r="O392" i="6"/>
  <c r="Q392" i="6" s="1"/>
  <c r="S392" i="6" s="1"/>
  <c r="U392" i="6" s="1"/>
  <c r="Q393" i="6"/>
  <c r="S393" i="6" s="1"/>
  <c r="U393" i="6" s="1"/>
  <c r="O380" i="6"/>
  <c r="Q380" i="6" s="1"/>
  <c r="S380" i="6" s="1"/>
  <c r="U380" i="6" s="1"/>
  <c r="Q381" i="6"/>
  <c r="S381" i="6" s="1"/>
  <c r="U381" i="6" s="1"/>
  <c r="O371" i="6"/>
  <c r="Q373" i="6"/>
  <c r="S373" i="6" s="1"/>
  <c r="U373" i="6" s="1"/>
  <c r="F18" i="6"/>
  <c r="H18" i="6" s="1"/>
  <c r="J18" i="6" s="1"/>
  <c r="L18" i="6" s="1"/>
  <c r="N18" i="6" s="1"/>
  <c r="H191" i="6"/>
  <c r="J191" i="6" s="1"/>
  <c r="L191" i="6" s="1"/>
  <c r="N191" i="6" s="1"/>
  <c r="H284" i="6"/>
  <c r="J284" i="6" s="1"/>
  <c r="L284" i="6" s="1"/>
  <c r="N284" i="6" s="1"/>
  <c r="F283" i="6"/>
  <c r="F342" i="6"/>
  <c r="H342" i="6" s="1"/>
  <c r="J342" i="6" s="1"/>
  <c r="L342" i="6" s="1"/>
  <c r="N342" i="6" s="1"/>
  <c r="H343" i="6"/>
  <c r="J343" i="6" s="1"/>
  <c r="L343" i="6" s="1"/>
  <c r="N343" i="6" s="1"/>
  <c r="F305" i="6"/>
  <c r="H305" i="6" s="1"/>
  <c r="J305" i="6" s="1"/>
  <c r="L305" i="6" s="1"/>
  <c r="N305" i="6" s="1"/>
  <c r="H311" i="6"/>
  <c r="J311" i="6" s="1"/>
  <c r="L311" i="6" s="1"/>
  <c r="N311" i="6" s="1"/>
  <c r="F657" i="6"/>
  <c r="H658" i="6"/>
  <c r="J658" i="6" s="1"/>
  <c r="L658" i="6" s="1"/>
  <c r="N658" i="6" s="1"/>
  <c r="O621" i="6"/>
  <c r="Q621" i="6" s="1"/>
  <c r="S621" i="6" s="1"/>
  <c r="U621" i="6" s="1"/>
  <c r="Q622" i="6"/>
  <c r="S622" i="6" s="1"/>
  <c r="U622" i="6" s="1"/>
  <c r="F668" i="6"/>
  <c r="H669" i="6"/>
  <c r="J669" i="6" s="1"/>
  <c r="L669" i="6" s="1"/>
  <c r="N669" i="6" s="1"/>
  <c r="F652" i="6"/>
  <c r="H653" i="6"/>
  <c r="J653" i="6" s="1"/>
  <c r="L653" i="6" s="1"/>
  <c r="N653" i="6" s="1"/>
  <c r="F635" i="6"/>
  <c r="H636" i="6"/>
  <c r="J636" i="6" s="1"/>
  <c r="L636" i="6" s="1"/>
  <c r="N636" i="6" s="1"/>
  <c r="F623" i="6"/>
  <c r="H623" i="6" s="1"/>
  <c r="J623" i="6" s="1"/>
  <c r="L623" i="6" s="1"/>
  <c r="N623" i="6" s="1"/>
  <c r="H624" i="6"/>
  <c r="J624" i="6" s="1"/>
  <c r="L624" i="6" s="1"/>
  <c r="N624" i="6" s="1"/>
  <c r="F619" i="6"/>
  <c r="H619" i="6" s="1"/>
  <c r="J619" i="6" s="1"/>
  <c r="L619" i="6" s="1"/>
  <c r="N619" i="6" s="1"/>
  <c r="H620" i="6"/>
  <c r="J620" i="6" s="1"/>
  <c r="L620" i="6" s="1"/>
  <c r="N620" i="6" s="1"/>
  <c r="F608" i="6"/>
  <c r="H608" i="6" s="1"/>
  <c r="J608" i="6" s="1"/>
  <c r="L608" i="6" s="1"/>
  <c r="N608" i="6" s="1"/>
  <c r="H609" i="6"/>
  <c r="J609" i="6" s="1"/>
  <c r="L609" i="6" s="1"/>
  <c r="N609" i="6" s="1"/>
  <c r="F601" i="6"/>
  <c r="H602" i="6"/>
  <c r="J602" i="6" s="1"/>
  <c r="L602" i="6" s="1"/>
  <c r="N602" i="6" s="1"/>
  <c r="F587" i="6"/>
  <c r="H588" i="6"/>
  <c r="J588" i="6" s="1"/>
  <c r="L588" i="6" s="1"/>
  <c r="N588" i="6" s="1"/>
  <c r="F573" i="6"/>
  <c r="H573" i="6" s="1"/>
  <c r="J573" i="6" s="1"/>
  <c r="L573" i="6" s="1"/>
  <c r="N573" i="6" s="1"/>
  <c r="H574" i="6"/>
  <c r="J574" i="6" s="1"/>
  <c r="L574" i="6" s="1"/>
  <c r="N574" i="6" s="1"/>
  <c r="F566" i="6"/>
  <c r="H566" i="6" s="1"/>
  <c r="J566" i="6" s="1"/>
  <c r="L566" i="6" s="1"/>
  <c r="N566" i="6" s="1"/>
  <c r="H567" i="6"/>
  <c r="J567" i="6" s="1"/>
  <c r="L567" i="6" s="1"/>
  <c r="N567" i="6" s="1"/>
  <c r="F558" i="6"/>
  <c r="H559" i="6"/>
  <c r="J559" i="6" s="1"/>
  <c r="L559" i="6" s="1"/>
  <c r="N559" i="6" s="1"/>
  <c r="F541" i="6"/>
  <c r="H542" i="6"/>
  <c r="J542" i="6" s="1"/>
  <c r="L542" i="6" s="1"/>
  <c r="N542" i="6" s="1"/>
  <c r="F531" i="6"/>
  <c r="H532" i="6"/>
  <c r="J532" i="6" s="1"/>
  <c r="L532" i="6" s="1"/>
  <c r="N532" i="6" s="1"/>
  <c r="F513" i="6"/>
  <c r="H513" i="6" s="1"/>
  <c r="J513" i="6" s="1"/>
  <c r="L513" i="6" s="1"/>
  <c r="N513" i="6" s="1"/>
  <c r="H514" i="6"/>
  <c r="J514" i="6" s="1"/>
  <c r="L514" i="6" s="1"/>
  <c r="N514" i="6" s="1"/>
  <c r="F509" i="6"/>
  <c r="H509" i="6" s="1"/>
  <c r="J509" i="6" s="1"/>
  <c r="L509" i="6" s="1"/>
  <c r="N509" i="6" s="1"/>
  <c r="H510" i="6"/>
  <c r="J510" i="6" s="1"/>
  <c r="L510" i="6" s="1"/>
  <c r="N510" i="6" s="1"/>
  <c r="F501" i="6"/>
  <c r="H502" i="6"/>
  <c r="J502" i="6" s="1"/>
  <c r="L502" i="6" s="1"/>
  <c r="N502" i="6" s="1"/>
  <c r="F494" i="6"/>
  <c r="H494" i="6" s="1"/>
  <c r="J494" i="6" s="1"/>
  <c r="L494" i="6" s="1"/>
  <c r="N494" i="6" s="1"/>
  <c r="H495" i="6"/>
  <c r="J495" i="6" s="1"/>
  <c r="L495" i="6" s="1"/>
  <c r="N495" i="6" s="1"/>
  <c r="F483" i="6"/>
  <c r="H484" i="6"/>
  <c r="J484" i="6" s="1"/>
  <c r="L484" i="6" s="1"/>
  <c r="N484" i="6" s="1"/>
  <c r="F472" i="6"/>
  <c r="H473" i="6"/>
  <c r="J473" i="6" s="1"/>
  <c r="L473" i="6" s="1"/>
  <c r="N473" i="6" s="1"/>
  <c r="F462" i="6"/>
  <c r="H463" i="6"/>
  <c r="J463" i="6" s="1"/>
  <c r="L463" i="6" s="1"/>
  <c r="N463" i="6" s="1"/>
  <c r="F451" i="6"/>
  <c r="H452" i="6"/>
  <c r="J452" i="6" s="1"/>
  <c r="L452" i="6" s="1"/>
  <c r="N452" i="6" s="1"/>
  <c r="F432" i="6"/>
  <c r="H432" i="6" s="1"/>
  <c r="J432" i="6" s="1"/>
  <c r="L432" i="6" s="1"/>
  <c r="N432" i="6" s="1"/>
  <c r="H433" i="6"/>
  <c r="J433" i="6" s="1"/>
  <c r="L433" i="6" s="1"/>
  <c r="N433" i="6" s="1"/>
  <c r="F424" i="6"/>
  <c r="H425" i="6"/>
  <c r="J425" i="6" s="1"/>
  <c r="L425" i="6" s="1"/>
  <c r="N425" i="6" s="1"/>
  <c r="F416" i="6"/>
  <c r="H417" i="6"/>
  <c r="J417" i="6" s="1"/>
  <c r="L417" i="6" s="1"/>
  <c r="N417" i="6" s="1"/>
  <c r="F407" i="6"/>
  <c r="H407" i="6" s="1"/>
  <c r="J407" i="6" s="1"/>
  <c r="L407" i="6" s="1"/>
  <c r="N407" i="6" s="1"/>
  <c r="H408" i="6"/>
  <c r="J408" i="6" s="1"/>
  <c r="L408" i="6" s="1"/>
  <c r="N408" i="6" s="1"/>
  <c r="F400" i="6"/>
  <c r="H401" i="6"/>
  <c r="J401" i="6" s="1"/>
  <c r="L401" i="6" s="1"/>
  <c r="N401" i="6" s="1"/>
  <c r="F394" i="6"/>
  <c r="H394" i="6" s="1"/>
  <c r="J394" i="6" s="1"/>
  <c r="L394" i="6" s="1"/>
  <c r="N394" i="6" s="1"/>
  <c r="H395" i="6"/>
  <c r="J395" i="6" s="1"/>
  <c r="L395" i="6" s="1"/>
  <c r="N395" i="6" s="1"/>
  <c r="F385" i="6"/>
  <c r="H386" i="6"/>
  <c r="J386" i="6" s="1"/>
  <c r="L386" i="6" s="1"/>
  <c r="N386" i="6" s="1"/>
  <c r="F378" i="6"/>
  <c r="H378" i="6" s="1"/>
  <c r="J378" i="6" s="1"/>
  <c r="L378" i="6" s="1"/>
  <c r="N378" i="6" s="1"/>
  <c r="H379" i="6"/>
  <c r="J379" i="6" s="1"/>
  <c r="L379" i="6" s="1"/>
  <c r="N379" i="6" s="1"/>
  <c r="F362" i="6"/>
  <c r="O357" i="6"/>
  <c r="Q358" i="6"/>
  <c r="S358" i="6" s="1"/>
  <c r="U358" i="6" s="1"/>
  <c r="Q331" i="6"/>
  <c r="S331" i="6" s="1"/>
  <c r="U331" i="6" s="1"/>
  <c r="O325" i="6"/>
  <c r="Q325" i="6" s="1"/>
  <c r="S325" i="6" s="1"/>
  <c r="U325" i="6" s="1"/>
  <c r="O657" i="6"/>
  <c r="Q658" i="6"/>
  <c r="S658" i="6" s="1"/>
  <c r="U658" i="6" s="1"/>
  <c r="O628" i="6"/>
  <c r="Q629" i="6"/>
  <c r="S629" i="6" s="1"/>
  <c r="U629" i="6" s="1"/>
  <c r="O668" i="6"/>
  <c r="Q669" i="6"/>
  <c r="S669" i="6" s="1"/>
  <c r="U669" i="6" s="1"/>
  <c r="O652" i="6"/>
  <c r="Q653" i="6"/>
  <c r="S653" i="6" s="1"/>
  <c r="U653" i="6" s="1"/>
  <c r="O635" i="6"/>
  <c r="Q636" i="6"/>
  <c r="S636" i="6" s="1"/>
  <c r="U636" i="6" s="1"/>
  <c r="O623" i="6"/>
  <c r="Q623" i="6" s="1"/>
  <c r="S623" i="6" s="1"/>
  <c r="U623" i="6" s="1"/>
  <c r="Q624" i="6"/>
  <c r="S624" i="6" s="1"/>
  <c r="U624" i="6" s="1"/>
  <c r="O619" i="6"/>
  <c r="Q619" i="6" s="1"/>
  <c r="S619" i="6" s="1"/>
  <c r="U619" i="6" s="1"/>
  <c r="Q620" i="6"/>
  <c r="S620" i="6" s="1"/>
  <c r="U620" i="6" s="1"/>
  <c r="O608" i="6"/>
  <c r="Q608" i="6" s="1"/>
  <c r="S608" i="6" s="1"/>
  <c r="U608" i="6" s="1"/>
  <c r="Q609" i="6"/>
  <c r="S609" i="6" s="1"/>
  <c r="U609" i="6" s="1"/>
  <c r="O601" i="6"/>
  <c r="Q602" i="6"/>
  <c r="S602" i="6" s="1"/>
  <c r="U602" i="6" s="1"/>
  <c r="O587" i="6"/>
  <c r="Q588" i="6"/>
  <c r="S588" i="6" s="1"/>
  <c r="U588" i="6" s="1"/>
  <c r="O573" i="6"/>
  <c r="Q573" i="6" s="1"/>
  <c r="S573" i="6" s="1"/>
  <c r="U573" i="6" s="1"/>
  <c r="Q574" i="6"/>
  <c r="S574" i="6" s="1"/>
  <c r="U574" i="6" s="1"/>
  <c r="O566" i="6"/>
  <c r="Q566" i="6" s="1"/>
  <c r="S566" i="6" s="1"/>
  <c r="U566" i="6" s="1"/>
  <c r="Q567" i="6"/>
  <c r="S567" i="6" s="1"/>
  <c r="U567" i="6" s="1"/>
  <c r="O558" i="6"/>
  <c r="Q559" i="6"/>
  <c r="S559" i="6" s="1"/>
  <c r="U559" i="6" s="1"/>
  <c r="O541" i="6"/>
  <c r="Q542" i="6"/>
  <c r="S542" i="6" s="1"/>
  <c r="U542" i="6" s="1"/>
  <c r="O531" i="6"/>
  <c r="Q532" i="6"/>
  <c r="S532" i="6" s="1"/>
  <c r="U532" i="6" s="1"/>
  <c r="O513" i="6"/>
  <c r="Q513" i="6" s="1"/>
  <c r="S513" i="6" s="1"/>
  <c r="U513" i="6" s="1"/>
  <c r="Q514" i="6"/>
  <c r="S514" i="6" s="1"/>
  <c r="U514" i="6" s="1"/>
  <c r="O509" i="6"/>
  <c r="Q509" i="6" s="1"/>
  <c r="S509" i="6" s="1"/>
  <c r="U509" i="6" s="1"/>
  <c r="Q510" i="6"/>
  <c r="S510" i="6" s="1"/>
  <c r="U510" i="6" s="1"/>
  <c r="O501" i="6"/>
  <c r="Q502" i="6"/>
  <c r="S502" i="6" s="1"/>
  <c r="U502" i="6" s="1"/>
  <c r="O494" i="6"/>
  <c r="Q494" i="6" s="1"/>
  <c r="S494" i="6" s="1"/>
  <c r="U494" i="6" s="1"/>
  <c r="Q495" i="6"/>
  <c r="S495" i="6" s="1"/>
  <c r="U495" i="6" s="1"/>
  <c r="O483" i="6"/>
  <c r="Q484" i="6"/>
  <c r="S484" i="6" s="1"/>
  <c r="U484" i="6" s="1"/>
  <c r="O472" i="6"/>
  <c r="Q473" i="6"/>
  <c r="S473" i="6" s="1"/>
  <c r="U473" i="6" s="1"/>
  <c r="O462" i="6"/>
  <c r="Q463" i="6"/>
  <c r="S463" i="6" s="1"/>
  <c r="U463" i="6" s="1"/>
  <c r="O451" i="6"/>
  <c r="Q452" i="6"/>
  <c r="S452" i="6" s="1"/>
  <c r="U452" i="6" s="1"/>
  <c r="O432" i="6"/>
  <c r="Q432" i="6" s="1"/>
  <c r="S432" i="6" s="1"/>
  <c r="U432" i="6" s="1"/>
  <c r="Q433" i="6"/>
  <c r="S433" i="6" s="1"/>
  <c r="U433" i="6" s="1"/>
  <c r="O424" i="6"/>
  <c r="Q425" i="6"/>
  <c r="S425" i="6" s="1"/>
  <c r="U425" i="6" s="1"/>
  <c r="O416" i="6"/>
  <c r="Q417" i="6"/>
  <c r="S417" i="6" s="1"/>
  <c r="U417" i="6" s="1"/>
  <c r="O407" i="6"/>
  <c r="Q407" i="6" s="1"/>
  <c r="S407" i="6" s="1"/>
  <c r="U407" i="6" s="1"/>
  <c r="Q408" i="6"/>
  <c r="S408" i="6" s="1"/>
  <c r="U408" i="6" s="1"/>
  <c r="O400" i="6"/>
  <c r="Q401" i="6"/>
  <c r="S401" i="6" s="1"/>
  <c r="U401" i="6" s="1"/>
  <c r="O394" i="6"/>
  <c r="Q394" i="6" s="1"/>
  <c r="S394" i="6" s="1"/>
  <c r="U394" i="6" s="1"/>
  <c r="Q395" i="6"/>
  <c r="S395" i="6" s="1"/>
  <c r="U395" i="6" s="1"/>
  <c r="O385" i="6"/>
  <c r="Q386" i="6"/>
  <c r="S386" i="6" s="1"/>
  <c r="U386" i="6" s="1"/>
  <c r="O378" i="6"/>
  <c r="Q378" i="6" s="1"/>
  <c r="S378" i="6" s="1"/>
  <c r="U378" i="6" s="1"/>
  <c r="Q379" i="6"/>
  <c r="S379" i="6" s="1"/>
  <c r="U379" i="6" s="1"/>
  <c r="Q363" i="6"/>
  <c r="S363" i="6" s="1"/>
  <c r="U363" i="6" s="1"/>
  <c r="Q284" i="6"/>
  <c r="S284" i="6" s="1"/>
  <c r="U284" i="6" s="1"/>
  <c r="O283" i="6"/>
  <c r="Q283" i="6" s="1"/>
  <c r="S283" i="6" s="1"/>
  <c r="U283" i="6" s="1"/>
  <c r="Q230" i="6"/>
  <c r="S230" i="6" s="1"/>
  <c r="U230" i="6" s="1"/>
  <c r="O342" i="6"/>
  <c r="Q342" i="6" s="1"/>
  <c r="S342" i="6" s="1"/>
  <c r="U342" i="6" s="1"/>
  <c r="Q343" i="6"/>
  <c r="S343" i="6" s="1"/>
  <c r="U343" i="6" s="1"/>
  <c r="F519" i="6"/>
  <c r="O519" i="6"/>
  <c r="F676" i="6"/>
  <c r="O676" i="6"/>
  <c r="F570" i="6" l="1"/>
  <c r="H570" i="6" s="1"/>
  <c r="J570" i="6" s="1"/>
  <c r="L570" i="6" s="1"/>
  <c r="N570" i="6" s="1"/>
  <c r="O605" i="6"/>
  <c r="O604" i="6" s="1"/>
  <c r="F563" i="6"/>
  <c r="H563" i="6" s="1"/>
  <c r="J563" i="6" s="1"/>
  <c r="L563" i="6" s="1"/>
  <c r="N563" i="6" s="1"/>
  <c r="O391" i="6"/>
  <c r="O390" i="6" s="1"/>
  <c r="O618" i="6"/>
  <c r="Q618" i="6" s="1"/>
  <c r="S618" i="6" s="1"/>
  <c r="U618" i="6" s="1"/>
  <c r="F404" i="6"/>
  <c r="F403" i="6" s="1"/>
  <c r="F618" i="6"/>
  <c r="F617" i="6" s="1"/>
  <c r="F605" i="6"/>
  <c r="F604" i="6" s="1"/>
  <c r="O229" i="6"/>
  <c r="Q229" i="6" s="1"/>
  <c r="S229" i="6" s="1"/>
  <c r="U229" i="6" s="1"/>
  <c r="F391" i="6"/>
  <c r="F390" i="6" s="1"/>
  <c r="F493" i="6"/>
  <c r="H493" i="6" s="1"/>
  <c r="J493" i="6" s="1"/>
  <c r="L493" i="6" s="1"/>
  <c r="N493" i="6" s="1"/>
  <c r="O404" i="6"/>
  <c r="O403" i="6" s="1"/>
  <c r="F429" i="6"/>
  <c r="H429" i="6" s="1"/>
  <c r="J429" i="6" s="1"/>
  <c r="L429" i="6" s="1"/>
  <c r="N429" i="6" s="1"/>
  <c r="O563" i="6"/>
  <c r="Q563" i="6" s="1"/>
  <c r="S563" i="6" s="1"/>
  <c r="U563" i="6" s="1"/>
  <c r="F508" i="6"/>
  <c r="F377" i="6"/>
  <c r="H377" i="6" s="1"/>
  <c r="J377" i="6" s="1"/>
  <c r="L377" i="6" s="1"/>
  <c r="N377" i="6" s="1"/>
  <c r="O450" i="6"/>
  <c r="Q451" i="6"/>
  <c r="S451" i="6" s="1"/>
  <c r="U451" i="6" s="1"/>
  <c r="O471" i="6"/>
  <c r="Q472" i="6"/>
  <c r="S472" i="6" s="1"/>
  <c r="U472" i="6" s="1"/>
  <c r="O530" i="6"/>
  <c r="Q531" i="6"/>
  <c r="S531" i="6" s="1"/>
  <c r="U531" i="6" s="1"/>
  <c r="O557" i="6"/>
  <c r="Q558" i="6"/>
  <c r="S558" i="6" s="1"/>
  <c r="U558" i="6" s="1"/>
  <c r="O600" i="6"/>
  <c r="Q601" i="6"/>
  <c r="S601" i="6" s="1"/>
  <c r="U601" i="6" s="1"/>
  <c r="O634" i="6"/>
  <c r="Q635" i="6"/>
  <c r="S635" i="6" s="1"/>
  <c r="U635" i="6" s="1"/>
  <c r="O667" i="6"/>
  <c r="Q668" i="6"/>
  <c r="S668" i="6" s="1"/>
  <c r="U668" i="6" s="1"/>
  <c r="O656" i="6"/>
  <c r="Q657" i="6"/>
  <c r="S657" i="6" s="1"/>
  <c r="U657" i="6" s="1"/>
  <c r="O352" i="6"/>
  <c r="Q357" i="6"/>
  <c r="S357" i="6" s="1"/>
  <c r="U357" i="6" s="1"/>
  <c r="F423" i="6"/>
  <c r="H424" i="6"/>
  <c r="J424" i="6" s="1"/>
  <c r="L424" i="6" s="1"/>
  <c r="N424" i="6" s="1"/>
  <c r="F450" i="6"/>
  <c r="H451" i="6"/>
  <c r="J451" i="6" s="1"/>
  <c r="L451" i="6" s="1"/>
  <c r="N451" i="6" s="1"/>
  <c r="F471" i="6"/>
  <c r="H472" i="6"/>
  <c r="J472" i="6" s="1"/>
  <c r="L472" i="6" s="1"/>
  <c r="N472" i="6" s="1"/>
  <c r="F530" i="6"/>
  <c r="H531" i="6"/>
  <c r="J531" i="6" s="1"/>
  <c r="L531" i="6" s="1"/>
  <c r="N531" i="6" s="1"/>
  <c r="F557" i="6"/>
  <c r="H558" i="6"/>
  <c r="J558" i="6" s="1"/>
  <c r="L558" i="6" s="1"/>
  <c r="N558" i="6" s="1"/>
  <c r="F600" i="6"/>
  <c r="H601" i="6"/>
  <c r="J601" i="6" s="1"/>
  <c r="L601" i="6" s="1"/>
  <c r="N601" i="6" s="1"/>
  <c r="F634" i="6"/>
  <c r="H635" i="6"/>
  <c r="J635" i="6" s="1"/>
  <c r="L635" i="6" s="1"/>
  <c r="N635" i="6" s="1"/>
  <c r="F667" i="6"/>
  <c r="H668" i="6"/>
  <c r="J668" i="6" s="1"/>
  <c r="L668" i="6" s="1"/>
  <c r="N668" i="6" s="1"/>
  <c r="F656" i="6"/>
  <c r="H657" i="6"/>
  <c r="J657" i="6" s="1"/>
  <c r="L657" i="6" s="1"/>
  <c r="N657" i="6" s="1"/>
  <c r="O412" i="6"/>
  <c r="Q413" i="6"/>
  <c r="S413" i="6" s="1"/>
  <c r="U413" i="6" s="1"/>
  <c r="O456" i="6"/>
  <c r="Q457" i="6"/>
  <c r="S457" i="6" s="1"/>
  <c r="U457" i="6" s="1"/>
  <c r="O477" i="6"/>
  <c r="Q478" i="6"/>
  <c r="S478" i="6" s="1"/>
  <c r="U478" i="6" s="1"/>
  <c r="O534" i="6"/>
  <c r="Q535" i="6"/>
  <c r="S535" i="6" s="1"/>
  <c r="U535" i="6" s="1"/>
  <c r="O579" i="6"/>
  <c r="Q580" i="6"/>
  <c r="S580" i="6" s="1"/>
  <c r="U580" i="6" s="1"/>
  <c r="O639" i="6"/>
  <c r="Q640" i="6"/>
  <c r="S640" i="6" s="1"/>
  <c r="U640" i="6" s="1"/>
  <c r="F352" i="6"/>
  <c r="H357" i="6"/>
  <c r="J357" i="6" s="1"/>
  <c r="L357" i="6" s="1"/>
  <c r="N357" i="6" s="1"/>
  <c r="F412" i="6"/>
  <c r="H413" i="6"/>
  <c r="J413" i="6" s="1"/>
  <c r="L413" i="6" s="1"/>
  <c r="N413" i="6" s="1"/>
  <c r="F456" i="6"/>
  <c r="H457" i="6"/>
  <c r="J457" i="6" s="1"/>
  <c r="L457" i="6" s="1"/>
  <c r="N457" i="6" s="1"/>
  <c r="F477" i="6"/>
  <c r="H478" i="6"/>
  <c r="J478" i="6" s="1"/>
  <c r="L478" i="6" s="1"/>
  <c r="N478" i="6" s="1"/>
  <c r="F534" i="6"/>
  <c r="H535" i="6"/>
  <c r="J535" i="6" s="1"/>
  <c r="L535" i="6" s="1"/>
  <c r="N535" i="6" s="1"/>
  <c r="F579" i="6"/>
  <c r="H580" i="6"/>
  <c r="J580" i="6" s="1"/>
  <c r="L580" i="6" s="1"/>
  <c r="N580" i="6" s="1"/>
  <c r="F639" i="6"/>
  <c r="H640" i="6"/>
  <c r="J640" i="6" s="1"/>
  <c r="L640" i="6" s="1"/>
  <c r="N640" i="6" s="1"/>
  <c r="H391" i="6"/>
  <c r="J391" i="6" s="1"/>
  <c r="L391" i="6" s="1"/>
  <c r="N391" i="6" s="1"/>
  <c r="F518" i="6"/>
  <c r="H519" i="6"/>
  <c r="J519" i="6" s="1"/>
  <c r="L519" i="6" s="1"/>
  <c r="N519" i="6" s="1"/>
  <c r="O423" i="6"/>
  <c r="Q424" i="6"/>
  <c r="S424" i="6" s="1"/>
  <c r="U424" i="6" s="1"/>
  <c r="O675" i="6"/>
  <c r="Q676" i="6"/>
  <c r="S676" i="6" s="1"/>
  <c r="U676" i="6" s="1"/>
  <c r="O377" i="6"/>
  <c r="O508" i="6"/>
  <c r="O493" i="6"/>
  <c r="O617" i="6"/>
  <c r="O361" i="6"/>
  <c r="Q361" i="6" s="1"/>
  <c r="S361" i="6" s="1"/>
  <c r="U361" i="6" s="1"/>
  <c r="Q362" i="6"/>
  <c r="S362" i="6" s="1"/>
  <c r="U362" i="6" s="1"/>
  <c r="O384" i="6"/>
  <c r="Q385" i="6"/>
  <c r="S385" i="6" s="1"/>
  <c r="U385" i="6" s="1"/>
  <c r="O399" i="6"/>
  <c r="Q400" i="6"/>
  <c r="S400" i="6" s="1"/>
  <c r="U400" i="6" s="1"/>
  <c r="O415" i="6"/>
  <c r="Q415" i="6" s="1"/>
  <c r="S415" i="6" s="1"/>
  <c r="U415" i="6" s="1"/>
  <c r="Q416" i="6"/>
  <c r="S416" i="6" s="1"/>
  <c r="U416" i="6" s="1"/>
  <c r="O461" i="6"/>
  <c r="Q462" i="6"/>
  <c r="S462" i="6" s="1"/>
  <c r="U462" i="6" s="1"/>
  <c r="O482" i="6"/>
  <c r="Q483" i="6"/>
  <c r="S483" i="6" s="1"/>
  <c r="U483" i="6" s="1"/>
  <c r="O500" i="6"/>
  <c r="Q501" i="6"/>
  <c r="S501" i="6" s="1"/>
  <c r="U501" i="6" s="1"/>
  <c r="O540" i="6"/>
  <c r="Q541" i="6"/>
  <c r="S541" i="6" s="1"/>
  <c r="U541" i="6" s="1"/>
  <c r="O586" i="6"/>
  <c r="Q587" i="6"/>
  <c r="S587" i="6" s="1"/>
  <c r="U587" i="6" s="1"/>
  <c r="O651" i="6"/>
  <c r="Q652" i="6"/>
  <c r="S652" i="6" s="1"/>
  <c r="U652" i="6" s="1"/>
  <c r="O627" i="6"/>
  <c r="Q628" i="6"/>
  <c r="S628" i="6" s="1"/>
  <c r="U628" i="6" s="1"/>
  <c r="F361" i="6"/>
  <c r="H361" i="6" s="1"/>
  <c r="J361" i="6" s="1"/>
  <c r="L361" i="6" s="1"/>
  <c r="N361" i="6" s="1"/>
  <c r="H362" i="6"/>
  <c r="J362" i="6" s="1"/>
  <c r="L362" i="6" s="1"/>
  <c r="N362" i="6" s="1"/>
  <c r="F384" i="6"/>
  <c r="H385" i="6"/>
  <c r="J385" i="6" s="1"/>
  <c r="L385" i="6" s="1"/>
  <c r="N385" i="6" s="1"/>
  <c r="F399" i="6"/>
  <c r="H400" i="6"/>
  <c r="J400" i="6" s="1"/>
  <c r="L400" i="6" s="1"/>
  <c r="N400" i="6" s="1"/>
  <c r="F415" i="6"/>
  <c r="H415" i="6" s="1"/>
  <c r="J415" i="6" s="1"/>
  <c r="L415" i="6" s="1"/>
  <c r="N415" i="6" s="1"/>
  <c r="H416" i="6"/>
  <c r="J416" i="6" s="1"/>
  <c r="L416" i="6" s="1"/>
  <c r="N416" i="6" s="1"/>
  <c r="F461" i="6"/>
  <c r="H462" i="6"/>
  <c r="J462" i="6" s="1"/>
  <c r="L462" i="6" s="1"/>
  <c r="N462" i="6" s="1"/>
  <c r="F482" i="6"/>
  <c r="H483" i="6"/>
  <c r="J483" i="6" s="1"/>
  <c r="L483" i="6" s="1"/>
  <c r="N483" i="6" s="1"/>
  <c r="F500" i="6"/>
  <c r="H501" i="6"/>
  <c r="J501" i="6" s="1"/>
  <c r="L501" i="6" s="1"/>
  <c r="N501" i="6" s="1"/>
  <c r="F540" i="6"/>
  <c r="H541" i="6"/>
  <c r="J541" i="6" s="1"/>
  <c r="L541" i="6" s="1"/>
  <c r="N541" i="6" s="1"/>
  <c r="F586" i="6"/>
  <c r="H587" i="6"/>
  <c r="J587" i="6" s="1"/>
  <c r="L587" i="6" s="1"/>
  <c r="N587" i="6" s="1"/>
  <c r="F651" i="6"/>
  <c r="H652" i="6"/>
  <c r="J652" i="6" s="1"/>
  <c r="L652" i="6" s="1"/>
  <c r="N652" i="6" s="1"/>
  <c r="O370" i="6"/>
  <c r="Q371" i="6"/>
  <c r="S371" i="6" s="1"/>
  <c r="U371" i="6" s="1"/>
  <c r="O418" i="6"/>
  <c r="Q418" i="6" s="1"/>
  <c r="S418" i="6" s="1"/>
  <c r="U418" i="6" s="1"/>
  <c r="Q419" i="6"/>
  <c r="S419" i="6" s="1"/>
  <c r="U419" i="6" s="1"/>
  <c r="O444" i="6"/>
  <c r="Q445" i="6"/>
  <c r="S445" i="6" s="1"/>
  <c r="U445" i="6" s="1"/>
  <c r="O466" i="6"/>
  <c r="Q467" i="6"/>
  <c r="S467" i="6" s="1"/>
  <c r="U467" i="6" s="1"/>
  <c r="O487" i="6"/>
  <c r="Q488" i="6"/>
  <c r="S488" i="6" s="1"/>
  <c r="U488" i="6" s="1"/>
  <c r="O505" i="6"/>
  <c r="Q505" i="6" s="1"/>
  <c r="S505" i="6" s="1"/>
  <c r="U505" i="6" s="1"/>
  <c r="Q506" i="6"/>
  <c r="S506" i="6" s="1"/>
  <c r="U506" i="6" s="1"/>
  <c r="O524" i="6"/>
  <c r="Q525" i="6"/>
  <c r="S525" i="6" s="1"/>
  <c r="U525" i="6" s="1"/>
  <c r="O545" i="6"/>
  <c r="Q546" i="6"/>
  <c r="S546" i="6" s="1"/>
  <c r="U546" i="6" s="1"/>
  <c r="O593" i="6"/>
  <c r="Q594" i="6"/>
  <c r="S594" i="6" s="1"/>
  <c r="U594" i="6" s="1"/>
  <c r="O612" i="6"/>
  <c r="Q613" i="6"/>
  <c r="S613" i="6" s="1"/>
  <c r="U613" i="6" s="1"/>
  <c r="F370" i="6"/>
  <c r="H371" i="6"/>
  <c r="J371" i="6" s="1"/>
  <c r="L371" i="6" s="1"/>
  <c r="N371" i="6" s="1"/>
  <c r="F418" i="6"/>
  <c r="H418" i="6" s="1"/>
  <c r="J418" i="6" s="1"/>
  <c r="L418" i="6" s="1"/>
  <c r="N418" i="6" s="1"/>
  <c r="H419" i="6"/>
  <c r="J419" i="6" s="1"/>
  <c r="L419" i="6" s="1"/>
  <c r="N419" i="6" s="1"/>
  <c r="F444" i="6"/>
  <c r="H445" i="6"/>
  <c r="J445" i="6" s="1"/>
  <c r="L445" i="6" s="1"/>
  <c r="N445" i="6" s="1"/>
  <c r="F466" i="6"/>
  <c r="H467" i="6"/>
  <c r="J467" i="6" s="1"/>
  <c r="L467" i="6" s="1"/>
  <c r="N467" i="6" s="1"/>
  <c r="F487" i="6"/>
  <c r="H488" i="6"/>
  <c r="J488" i="6" s="1"/>
  <c r="L488" i="6" s="1"/>
  <c r="N488" i="6" s="1"/>
  <c r="F505" i="6"/>
  <c r="H505" i="6" s="1"/>
  <c r="J505" i="6" s="1"/>
  <c r="L505" i="6" s="1"/>
  <c r="N505" i="6" s="1"/>
  <c r="H506" i="6"/>
  <c r="J506" i="6" s="1"/>
  <c r="L506" i="6" s="1"/>
  <c r="N506" i="6" s="1"/>
  <c r="F524" i="6"/>
  <c r="H525" i="6"/>
  <c r="J525" i="6" s="1"/>
  <c r="L525" i="6" s="1"/>
  <c r="N525" i="6" s="1"/>
  <c r="F545" i="6"/>
  <c r="H546" i="6"/>
  <c r="J546" i="6" s="1"/>
  <c r="L546" i="6" s="1"/>
  <c r="N546" i="6" s="1"/>
  <c r="F593" i="6"/>
  <c r="H594" i="6"/>
  <c r="J594" i="6" s="1"/>
  <c r="L594" i="6" s="1"/>
  <c r="N594" i="6" s="1"/>
  <c r="F612" i="6"/>
  <c r="H613" i="6"/>
  <c r="J613" i="6" s="1"/>
  <c r="L613" i="6" s="1"/>
  <c r="N613" i="6" s="1"/>
  <c r="F627" i="6"/>
  <c r="H628" i="6"/>
  <c r="J628" i="6" s="1"/>
  <c r="L628" i="6" s="1"/>
  <c r="N628" i="6" s="1"/>
  <c r="F675" i="6"/>
  <c r="H676" i="6"/>
  <c r="J676" i="6" s="1"/>
  <c r="L676" i="6" s="1"/>
  <c r="N676" i="6" s="1"/>
  <c r="O562" i="6"/>
  <c r="O518" i="6"/>
  <c r="Q519" i="6"/>
  <c r="S519" i="6" s="1"/>
  <c r="U519" i="6" s="1"/>
  <c r="H508" i="6"/>
  <c r="J508" i="6" s="1"/>
  <c r="L508" i="6" s="1"/>
  <c r="N508" i="6" s="1"/>
  <c r="Q605" i="6"/>
  <c r="S605" i="6" s="1"/>
  <c r="U605" i="6" s="1"/>
  <c r="H404" i="6"/>
  <c r="J404" i="6" s="1"/>
  <c r="L404" i="6" s="1"/>
  <c r="N404" i="6" s="1"/>
  <c r="H283" i="6"/>
  <c r="J283" i="6" s="1"/>
  <c r="L283" i="6" s="1"/>
  <c r="N283" i="6" s="1"/>
  <c r="F229" i="6"/>
  <c r="H229" i="6" s="1"/>
  <c r="J229" i="6" s="1"/>
  <c r="L229" i="6" s="1"/>
  <c r="N229" i="6" s="1"/>
  <c r="O570" i="6"/>
  <c r="O429" i="6"/>
  <c r="F682" i="6"/>
  <c r="O682" i="6"/>
  <c r="F688" i="6"/>
  <c r="O688" i="6"/>
  <c r="F694" i="6"/>
  <c r="O694" i="6"/>
  <c r="F696" i="6"/>
  <c r="O696" i="6"/>
  <c r="F703" i="6"/>
  <c r="O703" i="6"/>
  <c r="F705" i="6"/>
  <c r="O705" i="6"/>
  <c r="F711" i="6"/>
  <c r="O711" i="6"/>
  <c r="F713" i="6"/>
  <c r="O713" i="6"/>
  <c r="F719" i="6"/>
  <c r="O719" i="6"/>
  <c r="F721" i="6"/>
  <c r="O721" i="6"/>
  <c r="F723" i="6"/>
  <c r="O723" i="6"/>
  <c r="F728" i="6"/>
  <c r="O728" i="6"/>
  <c r="F733" i="6"/>
  <c r="O733" i="6"/>
  <c r="F738" i="6"/>
  <c r="O738" i="6"/>
  <c r="F742" i="6"/>
  <c r="O742" i="6"/>
  <c r="F748" i="6"/>
  <c r="O748" i="6"/>
  <c r="F754" i="6"/>
  <c r="O754" i="6"/>
  <c r="F759" i="6"/>
  <c r="O759" i="6"/>
  <c r="F765" i="6"/>
  <c r="O765" i="6"/>
  <c r="F771" i="6"/>
  <c r="O771" i="6"/>
  <c r="F776" i="6"/>
  <c r="O776" i="6"/>
  <c r="F781" i="6"/>
  <c r="O781" i="6"/>
  <c r="F786" i="6"/>
  <c r="O786" i="6"/>
  <c r="F792" i="6"/>
  <c r="O792" i="6"/>
  <c r="F796" i="6"/>
  <c r="O796" i="6"/>
  <c r="F799" i="6"/>
  <c r="O799" i="6"/>
  <c r="F803" i="6"/>
  <c r="O803" i="6"/>
  <c r="F807" i="6"/>
  <c r="O807" i="6"/>
  <c r="F814" i="6"/>
  <c r="O814" i="6"/>
  <c r="F816" i="6"/>
  <c r="H816" i="6" s="1"/>
  <c r="J816" i="6" s="1"/>
  <c r="L816" i="6" s="1"/>
  <c r="N816" i="6" s="1"/>
  <c r="O816" i="6"/>
  <c r="Q816" i="6" s="1"/>
  <c r="S816" i="6" s="1"/>
  <c r="U816" i="6" s="1"/>
  <c r="H618" i="6" l="1"/>
  <c r="J618" i="6" s="1"/>
  <c r="L618" i="6" s="1"/>
  <c r="N618" i="6" s="1"/>
  <c r="F569" i="6"/>
  <c r="F428" i="6"/>
  <c r="H428" i="6" s="1"/>
  <c r="J428" i="6" s="1"/>
  <c r="L428" i="6" s="1"/>
  <c r="N428" i="6" s="1"/>
  <c r="Q391" i="6"/>
  <c r="S391" i="6" s="1"/>
  <c r="U391" i="6" s="1"/>
  <c r="H605" i="6"/>
  <c r="J605" i="6" s="1"/>
  <c r="L605" i="6" s="1"/>
  <c r="N605" i="6" s="1"/>
  <c r="F562" i="6"/>
  <c r="H562" i="6" s="1"/>
  <c r="J562" i="6" s="1"/>
  <c r="L562" i="6" s="1"/>
  <c r="N562" i="6" s="1"/>
  <c r="F492" i="6"/>
  <c r="H492" i="6" s="1"/>
  <c r="J492" i="6" s="1"/>
  <c r="L492" i="6" s="1"/>
  <c r="N492" i="6" s="1"/>
  <c r="Q404" i="6"/>
  <c r="S404" i="6" s="1"/>
  <c r="U404" i="6" s="1"/>
  <c r="F376" i="6"/>
  <c r="F375" i="6" s="1"/>
  <c r="O806" i="6"/>
  <c r="Q807" i="6"/>
  <c r="S807" i="6" s="1"/>
  <c r="U807" i="6" s="1"/>
  <c r="O798" i="6"/>
  <c r="Q799" i="6"/>
  <c r="S799" i="6" s="1"/>
  <c r="U799" i="6" s="1"/>
  <c r="O791" i="6"/>
  <c r="Q792" i="6"/>
  <c r="S792" i="6" s="1"/>
  <c r="U792" i="6" s="1"/>
  <c r="O780" i="6"/>
  <c r="Q781" i="6"/>
  <c r="S781" i="6" s="1"/>
  <c r="U781" i="6" s="1"/>
  <c r="O770" i="6"/>
  <c r="Q771" i="6"/>
  <c r="S771" i="6" s="1"/>
  <c r="U771" i="6" s="1"/>
  <c r="O758" i="6"/>
  <c r="Q759" i="6"/>
  <c r="S759" i="6" s="1"/>
  <c r="U759" i="6" s="1"/>
  <c r="O747" i="6"/>
  <c r="Q748" i="6"/>
  <c r="S748" i="6" s="1"/>
  <c r="U748" i="6" s="1"/>
  <c r="O737" i="6"/>
  <c r="Q738" i="6"/>
  <c r="S738" i="6" s="1"/>
  <c r="U738" i="6" s="1"/>
  <c r="O727" i="6"/>
  <c r="Q728" i="6"/>
  <c r="S728" i="6" s="1"/>
  <c r="U728" i="6" s="1"/>
  <c r="O720" i="6"/>
  <c r="Q720" i="6" s="1"/>
  <c r="S720" i="6" s="1"/>
  <c r="U720" i="6" s="1"/>
  <c r="Q721" i="6"/>
  <c r="S721" i="6" s="1"/>
  <c r="U721" i="6" s="1"/>
  <c r="O712" i="6"/>
  <c r="Q712" i="6" s="1"/>
  <c r="S712" i="6" s="1"/>
  <c r="U712" i="6" s="1"/>
  <c r="Q713" i="6"/>
  <c r="S713" i="6" s="1"/>
  <c r="U713" i="6" s="1"/>
  <c r="O704" i="6"/>
  <c r="Q704" i="6" s="1"/>
  <c r="S704" i="6" s="1"/>
  <c r="U704" i="6" s="1"/>
  <c r="Q705" i="6"/>
  <c r="S705" i="6" s="1"/>
  <c r="U705" i="6" s="1"/>
  <c r="O695" i="6"/>
  <c r="Q695" i="6" s="1"/>
  <c r="S695" i="6" s="1"/>
  <c r="U695" i="6" s="1"/>
  <c r="Q696" i="6"/>
  <c r="S696" i="6" s="1"/>
  <c r="U696" i="6" s="1"/>
  <c r="O687" i="6"/>
  <c r="Q688" i="6"/>
  <c r="S688" i="6" s="1"/>
  <c r="U688" i="6" s="1"/>
  <c r="O428" i="6"/>
  <c r="Q429" i="6"/>
  <c r="S429" i="6" s="1"/>
  <c r="U429" i="6" s="1"/>
  <c r="O376" i="6"/>
  <c r="Q377" i="6"/>
  <c r="S377" i="6" s="1"/>
  <c r="U377" i="6" s="1"/>
  <c r="O674" i="6"/>
  <c r="Q675" i="6"/>
  <c r="S675" i="6" s="1"/>
  <c r="U675" i="6" s="1"/>
  <c r="F517" i="6"/>
  <c r="H518" i="6"/>
  <c r="J518" i="6" s="1"/>
  <c r="L518" i="6" s="1"/>
  <c r="N518" i="6" s="1"/>
  <c r="H390" i="6"/>
  <c r="J390" i="6" s="1"/>
  <c r="L390" i="6" s="1"/>
  <c r="N390" i="6" s="1"/>
  <c r="F578" i="6"/>
  <c r="H579" i="6"/>
  <c r="J579" i="6" s="1"/>
  <c r="L579" i="6" s="1"/>
  <c r="N579" i="6" s="1"/>
  <c r="F476" i="6"/>
  <c r="H477" i="6"/>
  <c r="J477" i="6" s="1"/>
  <c r="L477" i="6" s="1"/>
  <c r="N477" i="6" s="1"/>
  <c r="H412" i="6"/>
  <c r="J412" i="6" s="1"/>
  <c r="L412" i="6" s="1"/>
  <c r="N412" i="6" s="1"/>
  <c r="F411" i="6"/>
  <c r="O638" i="6"/>
  <c r="Q639" i="6"/>
  <c r="S639" i="6" s="1"/>
  <c r="U639" i="6" s="1"/>
  <c r="O533" i="6"/>
  <c r="Q533" i="6" s="1"/>
  <c r="S533" i="6" s="1"/>
  <c r="U533" i="6" s="1"/>
  <c r="Q534" i="6"/>
  <c r="S534" i="6" s="1"/>
  <c r="U534" i="6" s="1"/>
  <c r="O455" i="6"/>
  <c r="Q456" i="6"/>
  <c r="S456" i="6" s="1"/>
  <c r="U456" i="6" s="1"/>
  <c r="F655" i="6"/>
  <c r="H656" i="6"/>
  <c r="J656" i="6" s="1"/>
  <c r="L656" i="6" s="1"/>
  <c r="N656" i="6" s="1"/>
  <c r="F633" i="6"/>
  <c r="H634" i="6"/>
  <c r="J634" i="6" s="1"/>
  <c r="L634" i="6" s="1"/>
  <c r="N634" i="6" s="1"/>
  <c r="F556" i="6"/>
  <c r="H557" i="6"/>
  <c r="J557" i="6" s="1"/>
  <c r="L557" i="6" s="1"/>
  <c r="N557" i="6" s="1"/>
  <c r="F470" i="6"/>
  <c r="H471" i="6"/>
  <c r="J471" i="6" s="1"/>
  <c r="L471" i="6" s="1"/>
  <c r="N471" i="6" s="1"/>
  <c r="F422" i="6"/>
  <c r="H423" i="6"/>
  <c r="J423" i="6" s="1"/>
  <c r="L423" i="6" s="1"/>
  <c r="N423" i="6" s="1"/>
  <c r="O655" i="6"/>
  <c r="Q656" i="6"/>
  <c r="S656" i="6" s="1"/>
  <c r="U656" i="6" s="1"/>
  <c r="O633" i="6"/>
  <c r="Q634" i="6"/>
  <c r="S634" i="6" s="1"/>
  <c r="U634" i="6" s="1"/>
  <c r="O556" i="6"/>
  <c r="Q557" i="6"/>
  <c r="S557" i="6" s="1"/>
  <c r="U557" i="6" s="1"/>
  <c r="O470" i="6"/>
  <c r="Q471" i="6"/>
  <c r="S471" i="6" s="1"/>
  <c r="U471" i="6" s="1"/>
  <c r="Q390" i="6"/>
  <c r="S390" i="6" s="1"/>
  <c r="U390" i="6" s="1"/>
  <c r="F795" i="6"/>
  <c r="H796" i="6"/>
  <c r="J796" i="6" s="1"/>
  <c r="L796" i="6" s="1"/>
  <c r="N796" i="6" s="1"/>
  <c r="F785" i="6"/>
  <c r="H786" i="6"/>
  <c r="J786" i="6" s="1"/>
  <c r="L786" i="6" s="1"/>
  <c r="N786" i="6" s="1"/>
  <c r="F775" i="6"/>
  <c r="H776" i="6"/>
  <c r="J776" i="6" s="1"/>
  <c r="L776" i="6" s="1"/>
  <c r="N776" i="6" s="1"/>
  <c r="F764" i="6"/>
  <c r="H765" i="6"/>
  <c r="J765" i="6" s="1"/>
  <c r="L765" i="6" s="1"/>
  <c r="N765" i="6" s="1"/>
  <c r="F753" i="6"/>
  <c r="H754" i="6"/>
  <c r="J754" i="6" s="1"/>
  <c r="L754" i="6" s="1"/>
  <c r="N754" i="6" s="1"/>
  <c r="F741" i="6"/>
  <c r="H742" i="6"/>
  <c r="J742" i="6" s="1"/>
  <c r="L742" i="6" s="1"/>
  <c r="N742" i="6" s="1"/>
  <c r="F732" i="6"/>
  <c r="H733" i="6"/>
  <c r="J733" i="6" s="1"/>
  <c r="L733" i="6" s="1"/>
  <c r="N733" i="6" s="1"/>
  <c r="F722" i="6"/>
  <c r="H722" i="6" s="1"/>
  <c r="J722" i="6" s="1"/>
  <c r="L722" i="6" s="1"/>
  <c r="N722" i="6" s="1"/>
  <c r="H723" i="6"/>
  <c r="J723" i="6" s="1"/>
  <c r="L723" i="6" s="1"/>
  <c r="N723" i="6" s="1"/>
  <c r="F718" i="6"/>
  <c r="H718" i="6" s="1"/>
  <c r="J718" i="6" s="1"/>
  <c r="L718" i="6" s="1"/>
  <c r="N718" i="6" s="1"/>
  <c r="H719" i="6"/>
  <c r="J719" i="6" s="1"/>
  <c r="L719" i="6" s="1"/>
  <c r="N719" i="6" s="1"/>
  <c r="F710" i="6"/>
  <c r="H710" i="6" s="1"/>
  <c r="J710" i="6" s="1"/>
  <c r="L710" i="6" s="1"/>
  <c r="N710" i="6" s="1"/>
  <c r="H711" i="6"/>
  <c r="J711" i="6" s="1"/>
  <c r="L711" i="6" s="1"/>
  <c r="N711" i="6" s="1"/>
  <c r="F702" i="6"/>
  <c r="H702" i="6" s="1"/>
  <c r="J702" i="6" s="1"/>
  <c r="L702" i="6" s="1"/>
  <c r="N702" i="6" s="1"/>
  <c r="H703" i="6"/>
  <c r="J703" i="6" s="1"/>
  <c r="L703" i="6" s="1"/>
  <c r="N703" i="6" s="1"/>
  <c r="F693" i="6"/>
  <c r="H693" i="6" s="1"/>
  <c r="J693" i="6" s="1"/>
  <c r="L693" i="6" s="1"/>
  <c r="N693" i="6" s="1"/>
  <c r="H694" i="6"/>
  <c r="J694" i="6" s="1"/>
  <c r="L694" i="6" s="1"/>
  <c r="N694" i="6" s="1"/>
  <c r="F681" i="6"/>
  <c r="H682" i="6"/>
  <c r="J682" i="6" s="1"/>
  <c r="L682" i="6" s="1"/>
  <c r="N682" i="6" s="1"/>
  <c r="F402" i="6"/>
  <c r="H402" i="6" s="1"/>
  <c r="J402" i="6" s="1"/>
  <c r="L402" i="6" s="1"/>
  <c r="N402" i="6" s="1"/>
  <c r="H403" i="6"/>
  <c r="J403" i="6" s="1"/>
  <c r="L403" i="6" s="1"/>
  <c r="N403" i="6" s="1"/>
  <c r="F561" i="6"/>
  <c r="H561" i="6" s="1"/>
  <c r="J561" i="6" s="1"/>
  <c r="L561" i="6" s="1"/>
  <c r="N561" i="6" s="1"/>
  <c r="F491" i="6"/>
  <c r="O517" i="6"/>
  <c r="Q518" i="6"/>
  <c r="S518" i="6" s="1"/>
  <c r="U518" i="6" s="1"/>
  <c r="F674" i="6"/>
  <c r="H675" i="6"/>
  <c r="J675" i="6" s="1"/>
  <c r="L675" i="6" s="1"/>
  <c r="N675" i="6" s="1"/>
  <c r="F611" i="6"/>
  <c r="H612" i="6"/>
  <c r="J612" i="6" s="1"/>
  <c r="L612" i="6" s="1"/>
  <c r="N612" i="6" s="1"/>
  <c r="F544" i="6"/>
  <c r="H545" i="6"/>
  <c r="J545" i="6" s="1"/>
  <c r="L545" i="6" s="1"/>
  <c r="N545" i="6" s="1"/>
  <c r="F465" i="6"/>
  <c r="H466" i="6"/>
  <c r="J466" i="6" s="1"/>
  <c r="L466" i="6" s="1"/>
  <c r="N466" i="6" s="1"/>
  <c r="O611" i="6"/>
  <c r="Q612" i="6"/>
  <c r="S612" i="6" s="1"/>
  <c r="U612" i="6" s="1"/>
  <c r="O544" i="6"/>
  <c r="Q545" i="6"/>
  <c r="S545" i="6" s="1"/>
  <c r="U545" i="6" s="1"/>
  <c r="O465" i="6"/>
  <c r="Q466" i="6"/>
  <c r="S466" i="6" s="1"/>
  <c r="U466" i="6" s="1"/>
  <c r="F650" i="6"/>
  <c r="H651" i="6"/>
  <c r="J651" i="6" s="1"/>
  <c r="L651" i="6" s="1"/>
  <c r="N651" i="6" s="1"/>
  <c r="F539" i="6"/>
  <c r="H540" i="6"/>
  <c r="J540" i="6" s="1"/>
  <c r="L540" i="6" s="1"/>
  <c r="N540" i="6" s="1"/>
  <c r="F481" i="6"/>
  <c r="H482" i="6"/>
  <c r="J482" i="6" s="1"/>
  <c r="L482" i="6" s="1"/>
  <c r="N482" i="6" s="1"/>
  <c r="F383" i="6"/>
  <c r="H384" i="6"/>
  <c r="J384" i="6" s="1"/>
  <c r="L384" i="6" s="1"/>
  <c r="N384" i="6" s="1"/>
  <c r="O626" i="6"/>
  <c r="Q627" i="6"/>
  <c r="S627" i="6" s="1"/>
  <c r="U627" i="6" s="1"/>
  <c r="O585" i="6"/>
  <c r="Q586" i="6"/>
  <c r="S586" i="6" s="1"/>
  <c r="U586" i="6" s="1"/>
  <c r="O499" i="6"/>
  <c r="Q500" i="6"/>
  <c r="S500" i="6" s="1"/>
  <c r="U500" i="6" s="1"/>
  <c r="O460" i="6"/>
  <c r="Q461" i="6"/>
  <c r="S461" i="6" s="1"/>
  <c r="U461" i="6" s="1"/>
  <c r="O398" i="6"/>
  <c r="Q398" i="6" s="1"/>
  <c r="S398" i="6" s="1"/>
  <c r="U398" i="6" s="1"/>
  <c r="Q399" i="6"/>
  <c r="S399" i="6" s="1"/>
  <c r="U399" i="6" s="1"/>
  <c r="O402" i="6"/>
  <c r="Q402" i="6" s="1"/>
  <c r="S402" i="6" s="1"/>
  <c r="U402" i="6" s="1"/>
  <c r="Q403" i="6"/>
  <c r="S403" i="6" s="1"/>
  <c r="U403" i="6" s="1"/>
  <c r="O504" i="6"/>
  <c r="Q508" i="6"/>
  <c r="S508" i="6" s="1"/>
  <c r="U508" i="6" s="1"/>
  <c r="F802" i="6"/>
  <c r="H803" i="6"/>
  <c r="J803" i="6" s="1"/>
  <c r="L803" i="6" s="1"/>
  <c r="N803" i="6" s="1"/>
  <c r="O802" i="6"/>
  <c r="Q803" i="6"/>
  <c r="S803" i="6" s="1"/>
  <c r="U803" i="6" s="1"/>
  <c r="O795" i="6"/>
  <c r="Q796" i="6"/>
  <c r="S796" i="6" s="1"/>
  <c r="U796" i="6" s="1"/>
  <c r="O785" i="6"/>
  <c r="Q786" i="6"/>
  <c r="S786" i="6" s="1"/>
  <c r="U786" i="6" s="1"/>
  <c r="O775" i="6"/>
  <c r="Q776" i="6"/>
  <c r="S776" i="6" s="1"/>
  <c r="U776" i="6" s="1"/>
  <c r="O764" i="6"/>
  <c r="Q765" i="6"/>
  <c r="S765" i="6" s="1"/>
  <c r="U765" i="6" s="1"/>
  <c r="O753" i="6"/>
  <c r="Q754" i="6"/>
  <c r="S754" i="6" s="1"/>
  <c r="U754" i="6" s="1"/>
  <c r="O741" i="6"/>
  <c r="Q742" i="6"/>
  <c r="S742" i="6" s="1"/>
  <c r="U742" i="6" s="1"/>
  <c r="O732" i="6"/>
  <c r="Q733" i="6"/>
  <c r="S733" i="6" s="1"/>
  <c r="U733" i="6" s="1"/>
  <c r="O722" i="6"/>
  <c r="Q722" i="6" s="1"/>
  <c r="S722" i="6" s="1"/>
  <c r="U722" i="6" s="1"/>
  <c r="Q723" i="6"/>
  <c r="S723" i="6" s="1"/>
  <c r="U723" i="6" s="1"/>
  <c r="O718" i="6"/>
  <c r="Q718" i="6" s="1"/>
  <c r="S718" i="6" s="1"/>
  <c r="U718" i="6" s="1"/>
  <c r="Q719" i="6"/>
  <c r="S719" i="6" s="1"/>
  <c r="U719" i="6" s="1"/>
  <c r="O710" i="6"/>
  <c r="Q710" i="6" s="1"/>
  <c r="S710" i="6" s="1"/>
  <c r="U710" i="6" s="1"/>
  <c r="Q711" i="6"/>
  <c r="S711" i="6" s="1"/>
  <c r="U711" i="6" s="1"/>
  <c r="O702" i="6"/>
  <c r="Q702" i="6" s="1"/>
  <c r="S702" i="6" s="1"/>
  <c r="U702" i="6" s="1"/>
  <c r="Q703" i="6"/>
  <c r="S703" i="6" s="1"/>
  <c r="U703" i="6" s="1"/>
  <c r="O693" i="6"/>
  <c r="Q693" i="6" s="1"/>
  <c r="S693" i="6" s="1"/>
  <c r="U693" i="6" s="1"/>
  <c r="Q694" i="6"/>
  <c r="S694" i="6" s="1"/>
  <c r="U694" i="6" s="1"/>
  <c r="O681" i="6"/>
  <c r="Q682" i="6"/>
  <c r="S682" i="6" s="1"/>
  <c r="U682" i="6" s="1"/>
  <c r="O492" i="6"/>
  <c r="Q493" i="6"/>
  <c r="S493" i="6" s="1"/>
  <c r="U493" i="6" s="1"/>
  <c r="F603" i="6"/>
  <c r="H603" i="6" s="1"/>
  <c r="J603" i="6" s="1"/>
  <c r="L603" i="6" s="1"/>
  <c r="N603" i="6" s="1"/>
  <c r="H604" i="6"/>
  <c r="J604" i="6" s="1"/>
  <c r="L604" i="6" s="1"/>
  <c r="N604" i="6" s="1"/>
  <c r="O422" i="6"/>
  <c r="Q423" i="6"/>
  <c r="S423" i="6" s="1"/>
  <c r="U423" i="6" s="1"/>
  <c r="F638" i="6"/>
  <c r="H639" i="6"/>
  <c r="J639" i="6" s="1"/>
  <c r="L639" i="6" s="1"/>
  <c r="N639" i="6" s="1"/>
  <c r="F533" i="6"/>
  <c r="H533" i="6" s="1"/>
  <c r="J533" i="6" s="1"/>
  <c r="L533" i="6" s="1"/>
  <c r="N533" i="6" s="1"/>
  <c r="H534" i="6"/>
  <c r="J534" i="6" s="1"/>
  <c r="L534" i="6" s="1"/>
  <c r="N534" i="6" s="1"/>
  <c r="F455" i="6"/>
  <c r="H456" i="6"/>
  <c r="J456" i="6" s="1"/>
  <c r="L456" i="6" s="1"/>
  <c r="N456" i="6" s="1"/>
  <c r="F351" i="6"/>
  <c r="H351" i="6" s="1"/>
  <c r="J351" i="6" s="1"/>
  <c r="L351" i="6" s="1"/>
  <c r="N351" i="6" s="1"/>
  <c r="H352" i="6"/>
  <c r="J352" i="6" s="1"/>
  <c r="L352" i="6" s="1"/>
  <c r="N352" i="6" s="1"/>
  <c r="O578" i="6"/>
  <c r="Q579" i="6"/>
  <c r="S579" i="6" s="1"/>
  <c r="U579" i="6" s="1"/>
  <c r="O476" i="6"/>
  <c r="Q477" i="6"/>
  <c r="S477" i="6" s="1"/>
  <c r="U477" i="6" s="1"/>
  <c r="Q412" i="6"/>
  <c r="S412" i="6" s="1"/>
  <c r="U412" i="6" s="1"/>
  <c r="O411" i="6"/>
  <c r="F666" i="6"/>
  <c r="H667" i="6"/>
  <c r="J667" i="6" s="1"/>
  <c r="L667" i="6" s="1"/>
  <c r="N667" i="6" s="1"/>
  <c r="F599" i="6"/>
  <c r="H600" i="6"/>
  <c r="J600" i="6" s="1"/>
  <c r="L600" i="6" s="1"/>
  <c r="N600" i="6" s="1"/>
  <c r="F529" i="6"/>
  <c r="H530" i="6"/>
  <c r="J530" i="6" s="1"/>
  <c r="L530" i="6" s="1"/>
  <c r="N530" i="6" s="1"/>
  <c r="F449" i="6"/>
  <c r="H450" i="6"/>
  <c r="J450" i="6" s="1"/>
  <c r="L450" i="6" s="1"/>
  <c r="N450" i="6" s="1"/>
  <c r="O351" i="6"/>
  <c r="Q351" i="6" s="1"/>
  <c r="S351" i="6" s="1"/>
  <c r="U351" i="6" s="1"/>
  <c r="Q352" i="6"/>
  <c r="S352" i="6" s="1"/>
  <c r="U352" i="6" s="1"/>
  <c r="O666" i="6"/>
  <c r="Q667" i="6"/>
  <c r="S667" i="6" s="1"/>
  <c r="U667" i="6" s="1"/>
  <c r="O599" i="6"/>
  <c r="Q600" i="6"/>
  <c r="S600" i="6" s="1"/>
  <c r="U600" i="6" s="1"/>
  <c r="O529" i="6"/>
  <c r="Q530" i="6"/>
  <c r="S530" i="6" s="1"/>
  <c r="U530" i="6" s="1"/>
  <c r="O449" i="6"/>
  <c r="Q450" i="6"/>
  <c r="S450" i="6" s="1"/>
  <c r="U450" i="6" s="1"/>
  <c r="F813" i="6"/>
  <c r="H813" i="6" s="1"/>
  <c r="J813" i="6" s="1"/>
  <c r="L813" i="6" s="1"/>
  <c r="N813" i="6" s="1"/>
  <c r="H814" i="6"/>
  <c r="J814" i="6" s="1"/>
  <c r="L814" i="6" s="1"/>
  <c r="N814" i="6" s="1"/>
  <c r="O813" i="6"/>
  <c r="Q813" i="6" s="1"/>
  <c r="S813" i="6" s="1"/>
  <c r="U813" i="6" s="1"/>
  <c r="Q814" i="6"/>
  <c r="S814" i="6" s="1"/>
  <c r="U814" i="6" s="1"/>
  <c r="F806" i="6"/>
  <c r="H807" i="6"/>
  <c r="J807" i="6" s="1"/>
  <c r="L807" i="6" s="1"/>
  <c r="N807" i="6" s="1"/>
  <c r="F798" i="6"/>
  <c r="H799" i="6"/>
  <c r="J799" i="6" s="1"/>
  <c r="L799" i="6" s="1"/>
  <c r="N799" i="6" s="1"/>
  <c r="F791" i="6"/>
  <c r="H792" i="6"/>
  <c r="J792" i="6" s="1"/>
  <c r="L792" i="6" s="1"/>
  <c r="N792" i="6" s="1"/>
  <c r="F780" i="6"/>
  <c r="H781" i="6"/>
  <c r="J781" i="6" s="1"/>
  <c r="L781" i="6" s="1"/>
  <c r="N781" i="6" s="1"/>
  <c r="F770" i="6"/>
  <c r="H771" i="6"/>
  <c r="J771" i="6" s="1"/>
  <c r="L771" i="6" s="1"/>
  <c r="N771" i="6" s="1"/>
  <c r="F758" i="6"/>
  <c r="H759" i="6"/>
  <c r="J759" i="6" s="1"/>
  <c r="L759" i="6" s="1"/>
  <c r="N759" i="6" s="1"/>
  <c r="F747" i="6"/>
  <c r="H748" i="6"/>
  <c r="J748" i="6" s="1"/>
  <c r="L748" i="6" s="1"/>
  <c r="N748" i="6" s="1"/>
  <c r="F737" i="6"/>
  <c r="H738" i="6"/>
  <c r="J738" i="6" s="1"/>
  <c r="L738" i="6" s="1"/>
  <c r="N738" i="6" s="1"/>
  <c r="F727" i="6"/>
  <c r="H728" i="6"/>
  <c r="J728" i="6" s="1"/>
  <c r="L728" i="6" s="1"/>
  <c r="N728" i="6" s="1"/>
  <c r="F720" i="6"/>
  <c r="H720" i="6" s="1"/>
  <c r="J720" i="6" s="1"/>
  <c r="L720" i="6" s="1"/>
  <c r="N720" i="6" s="1"/>
  <c r="H721" i="6"/>
  <c r="J721" i="6" s="1"/>
  <c r="L721" i="6" s="1"/>
  <c r="N721" i="6" s="1"/>
  <c r="F712" i="6"/>
  <c r="H712" i="6" s="1"/>
  <c r="J712" i="6" s="1"/>
  <c r="L712" i="6" s="1"/>
  <c r="N712" i="6" s="1"/>
  <c r="H713" i="6"/>
  <c r="J713" i="6" s="1"/>
  <c r="L713" i="6" s="1"/>
  <c r="N713" i="6" s="1"/>
  <c r="F704" i="6"/>
  <c r="H704" i="6" s="1"/>
  <c r="J704" i="6" s="1"/>
  <c r="L704" i="6" s="1"/>
  <c r="N704" i="6" s="1"/>
  <c r="H705" i="6"/>
  <c r="J705" i="6" s="1"/>
  <c r="L705" i="6" s="1"/>
  <c r="N705" i="6" s="1"/>
  <c r="F695" i="6"/>
  <c r="H695" i="6" s="1"/>
  <c r="J695" i="6" s="1"/>
  <c r="L695" i="6" s="1"/>
  <c r="N695" i="6" s="1"/>
  <c r="H696" i="6"/>
  <c r="J696" i="6" s="1"/>
  <c r="L696" i="6" s="1"/>
  <c r="N696" i="6" s="1"/>
  <c r="F687" i="6"/>
  <c r="H688" i="6"/>
  <c r="J688" i="6" s="1"/>
  <c r="L688" i="6" s="1"/>
  <c r="N688" i="6" s="1"/>
  <c r="O569" i="6"/>
  <c r="Q570" i="6"/>
  <c r="S570" i="6" s="1"/>
  <c r="U570" i="6" s="1"/>
  <c r="F616" i="6"/>
  <c r="H617" i="6"/>
  <c r="J617" i="6" s="1"/>
  <c r="L617" i="6" s="1"/>
  <c r="N617" i="6" s="1"/>
  <c r="O603" i="6"/>
  <c r="Q603" i="6" s="1"/>
  <c r="S603" i="6" s="1"/>
  <c r="U603" i="6" s="1"/>
  <c r="Q604" i="6"/>
  <c r="S604" i="6" s="1"/>
  <c r="U604" i="6" s="1"/>
  <c r="F568" i="6"/>
  <c r="H569" i="6"/>
  <c r="J569" i="6" s="1"/>
  <c r="L569" i="6" s="1"/>
  <c r="N569" i="6" s="1"/>
  <c r="O561" i="6"/>
  <c r="Q561" i="6" s="1"/>
  <c r="S561" i="6" s="1"/>
  <c r="U561" i="6" s="1"/>
  <c r="Q562" i="6"/>
  <c r="S562" i="6" s="1"/>
  <c r="U562" i="6" s="1"/>
  <c r="F626" i="6"/>
  <c r="H627" i="6"/>
  <c r="J627" i="6" s="1"/>
  <c r="L627" i="6" s="1"/>
  <c r="N627" i="6" s="1"/>
  <c r="F592" i="6"/>
  <c r="H593" i="6"/>
  <c r="J593" i="6" s="1"/>
  <c r="L593" i="6" s="1"/>
  <c r="N593" i="6" s="1"/>
  <c r="F523" i="6"/>
  <c r="H524" i="6"/>
  <c r="J524" i="6" s="1"/>
  <c r="L524" i="6" s="1"/>
  <c r="N524" i="6" s="1"/>
  <c r="F486" i="6"/>
  <c r="H487" i="6"/>
  <c r="J487" i="6" s="1"/>
  <c r="L487" i="6" s="1"/>
  <c r="N487" i="6" s="1"/>
  <c r="F443" i="6"/>
  <c r="H444" i="6"/>
  <c r="J444" i="6" s="1"/>
  <c r="L444" i="6" s="1"/>
  <c r="N444" i="6" s="1"/>
  <c r="F369" i="6"/>
  <c r="H370" i="6"/>
  <c r="J370" i="6" s="1"/>
  <c r="L370" i="6" s="1"/>
  <c r="N370" i="6" s="1"/>
  <c r="O592" i="6"/>
  <c r="Q593" i="6"/>
  <c r="S593" i="6" s="1"/>
  <c r="U593" i="6" s="1"/>
  <c r="O523" i="6"/>
  <c r="Q524" i="6"/>
  <c r="S524" i="6" s="1"/>
  <c r="U524" i="6" s="1"/>
  <c r="O486" i="6"/>
  <c r="Q487" i="6"/>
  <c r="S487" i="6" s="1"/>
  <c r="U487" i="6" s="1"/>
  <c r="O443" i="6"/>
  <c r="Q444" i="6"/>
  <c r="S444" i="6" s="1"/>
  <c r="U444" i="6" s="1"/>
  <c r="O369" i="6"/>
  <c r="Q370" i="6"/>
  <c r="S370" i="6" s="1"/>
  <c r="U370" i="6" s="1"/>
  <c r="F585" i="6"/>
  <c r="H586" i="6"/>
  <c r="J586" i="6" s="1"/>
  <c r="L586" i="6" s="1"/>
  <c r="N586" i="6" s="1"/>
  <c r="F499" i="6"/>
  <c r="H500" i="6"/>
  <c r="J500" i="6" s="1"/>
  <c r="L500" i="6" s="1"/>
  <c r="N500" i="6" s="1"/>
  <c r="F460" i="6"/>
  <c r="H461" i="6"/>
  <c r="J461" i="6" s="1"/>
  <c r="L461" i="6" s="1"/>
  <c r="N461" i="6" s="1"/>
  <c r="F398" i="6"/>
  <c r="H398" i="6" s="1"/>
  <c r="J398" i="6" s="1"/>
  <c r="L398" i="6" s="1"/>
  <c r="N398" i="6" s="1"/>
  <c r="H399" i="6"/>
  <c r="J399" i="6" s="1"/>
  <c r="L399" i="6" s="1"/>
  <c r="N399" i="6" s="1"/>
  <c r="O650" i="6"/>
  <c r="Q651" i="6"/>
  <c r="S651" i="6" s="1"/>
  <c r="U651" i="6" s="1"/>
  <c r="O539" i="6"/>
  <c r="Q540" i="6"/>
  <c r="S540" i="6" s="1"/>
  <c r="U540" i="6" s="1"/>
  <c r="O481" i="6"/>
  <c r="Q482" i="6"/>
  <c r="S482" i="6" s="1"/>
  <c r="U482" i="6" s="1"/>
  <c r="O383" i="6"/>
  <c r="Q384" i="6"/>
  <c r="S384" i="6" s="1"/>
  <c r="U384" i="6" s="1"/>
  <c r="F427" i="6"/>
  <c r="O616" i="6"/>
  <c r="Q617" i="6"/>
  <c r="S617" i="6" s="1"/>
  <c r="U617" i="6" s="1"/>
  <c r="F504" i="6"/>
  <c r="F817" i="6"/>
  <c r="O817" i="6"/>
  <c r="F822" i="6"/>
  <c r="O822" i="6"/>
  <c r="F828" i="6"/>
  <c r="O828" i="6"/>
  <c r="F830" i="6"/>
  <c r="O830" i="6"/>
  <c r="F837" i="6"/>
  <c r="O837" i="6"/>
  <c r="H376" i="6" l="1"/>
  <c r="J376" i="6" s="1"/>
  <c r="L376" i="6" s="1"/>
  <c r="N376" i="6" s="1"/>
  <c r="O709" i="6"/>
  <c r="Q709" i="6" s="1"/>
  <c r="S709" i="6" s="1"/>
  <c r="U709" i="6" s="1"/>
  <c r="O692" i="6"/>
  <c r="Q692" i="6" s="1"/>
  <c r="S692" i="6" s="1"/>
  <c r="U692" i="6" s="1"/>
  <c r="F692" i="6"/>
  <c r="F691" i="6" s="1"/>
  <c r="O701" i="6"/>
  <c r="Q701" i="6" s="1"/>
  <c r="S701" i="6" s="1"/>
  <c r="U701" i="6" s="1"/>
  <c r="F709" i="6"/>
  <c r="F708" i="6" s="1"/>
  <c r="F717" i="6"/>
  <c r="H717" i="6" s="1"/>
  <c r="J717" i="6" s="1"/>
  <c r="L717" i="6" s="1"/>
  <c r="N717" i="6" s="1"/>
  <c r="O717" i="6"/>
  <c r="Q717" i="6" s="1"/>
  <c r="S717" i="6" s="1"/>
  <c r="U717" i="6" s="1"/>
  <c r="O382" i="6"/>
  <c r="Q382" i="6" s="1"/>
  <c r="S382" i="6" s="1"/>
  <c r="U382" i="6" s="1"/>
  <c r="Q383" i="6"/>
  <c r="S383" i="6" s="1"/>
  <c r="U383" i="6" s="1"/>
  <c r="O538" i="6"/>
  <c r="Q539" i="6"/>
  <c r="S539" i="6" s="1"/>
  <c r="U539" i="6" s="1"/>
  <c r="F498" i="6"/>
  <c r="H498" i="6" s="1"/>
  <c r="J498" i="6" s="1"/>
  <c r="L498" i="6" s="1"/>
  <c r="N498" i="6" s="1"/>
  <c r="H499" i="6"/>
  <c r="J499" i="6" s="1"/>
  <c r="L499" i="6" s="1"/>
  <c r="N499" i="6" s="1"/>
  <c r="O368" i="6"/>
  <c r="Q368" i="6" s="1"/>
  <c r="S368" i="6" s="1"/>
  <c r="U368" i="6" s="1"/>
  <c r="Q369" i="6"/>
  <c r="S369" i="6" s="1"/>
  <c r="U369" i="6" s="1"/>
  <c r="O485" i="6"/>
  <c r="Q485" i="6" s="1"/>
  <c r="S485" i="6" s="1"/>
  <c r="U485" i="6" s="1"/>
  <c r="Q486" i="6"/>
  <c r="S486" i="6" s="1"/>
  <c r="U486" i="6" s="1"/>
  <c r="O591" i="6"/>
  <c r="Q592" i="6"/>
  <c r="S592" i="6" s="1"/>
  <c r="U592" i="6" s="1"/>
  <c r="F442" i="6"/>
  <c r="H443" i="6"/>
  <c r="J443" i="6" s="1"/>
  <c r="L443" i="6" s="1"/>
  <c r="N443" i="6" s="1"/>
  <c r="F522" i="6"/>
  <c r="H522" i="6" s="1"/>
  <c r="J522" i="6" s="1"/>
  <c r="L522" i="6" s="1"/>
  <c r="N522" i="6" s="1"/>
  <c r="H523" i="6"/>
  <c r="J523" i="6" s="1"/>
  <c r="L523" i="6" s="1"/>
  <c r="N523" i="6" s="1"/>
  <c r="F625" i="6"/>
  <c r="H625" i="6" s="1"/>
  <c r="J625" i="6" s="1"/>
  <c r="L625" i="6" s="1"/>
  <c r="N625" i="6" s="1"/>
  <c r="H626" i="6"/>
  <c r="J626" i="6" s="1"/>
  <c r="L626" i="6" s="1"/>
  <c r="N626" i="6" s="1"/>
  <c r="H568" i="6"/>
  <c r="J568" i="6" s="1"/>
  <c r="L568" i="6" s="1"/>
  <c r="N568" i="6" s="1"/>
  <c r="F560" i="6"/>
  <c r="F615" i="6"/>
  <c r="H615" i="6" s="1"/>
  <c r="J615" i="6" s="1"/>
  <c r="L615" i="6" s="1"/>
  <c r="N615" i="6" s="1"/>
  <c r="H616" i="6"/>
  <c r="J616" i="6" s="1"/>
  <c r="L616" i="6" s="1"/>
  <c r="N616" i="6" s="1"/>
  <c r="F686" i="6"/>
  <c r="H687" i="6"/>
  <c r="J687" i="6" s="1"/>
  <c r="L687" i="6" s="1"/>
  <c r="N687" i="6" s="1"/>
  <c r="F736" i="6"/>
  <c r="H737" i="6"/>
  <c r="J737" i="6" s="1"/>
  <c r="L737" i="6" s="1"/>
  <c r="N737" i="6" s="1"/>
  <c r="F757" i="6"/>
  <c r="H758" i="6"/>
  <c r="J758" i="6" s="1"/>
  <c r="L758" i="6" s="1"/>
  <c r="N758" i="6" s="1"/>
  <c r="F779" i="6"/>
  <c r="H780" i="6"/>
  <c r="J780" i="6" s="1"/>
  <c r="L780" i="6" s="1"/>
  <c r="N780" i="6" s="1"/>
  <c r="F797" i="6"/>
  <c r="H797" i="6" s="1"/>
  <c r="J797" i="6" s="1"/>
  <c r="L797" i="6" s="1"/>
  <c r="N797" i="6" s="1"/>
  <c r="H798" i="6"/>
  <c r="J798" i="6" s="1"/>
  <c r="L798" i="6" s="1"/>
  <c r="N798" i="6" s="1"/>
  <c r="O448" i="6"/>
  <c r="Q448" i="6" s="1"/>
  <c r="S448" i="6" s="1"/>
  <c r="U448" i="6" s="1"/>
  <c r="Q449" i="6"/>
  <c r="S449" i="6" s="1"/>
  <c r="U449" i="6" s="1"/>
  <c r="O598" i="6"/>
  <c r="Q599" i="6"/>
  <c r="S599" i="6" s="1"/>
  <c r="U599" i="6" s="1"/>
  <c r="H529" i="6"/>
  <c r="J529" i="6" s="1"/>
  <c r="L529" i="6" s="1"/>
  <c r="N529" i="6" s="1"/>
  <c r="F528" i="6"/>
  <c r="F665" i="6"/>
  <c r="H666" i="6"/>
  <c r="J666" i="6" s="1"/>
  <c r="L666" i="6" s="1"/>
  <c r="N666" i="6" s="1"/>
  <c r="O475" i="6"/>
  <c r="Q476" i="6"/>
  <c r="S476" i="6" s="1"/>
  <c r="U476" i="6" s="1"/>
  <c r="F374" i="6"/>
  <c r="H375" i="6"/>
  <c r="J375" i="6" s="1"/>
  <c r="L375" i="6" s="1"/>
  <c r="N375" i="6" s="1"/>
  <c r="O680" i="6"/>
  <c r="Q681" i="6"/>
  <c r="S681" i="6" s="1"/>
  <c r="U681" i="6" s="1"/>
  <c r="O731" i="6"/>
  <c r="Q732" i="6"/>
  <c r="S732" i="6" s="1"/>
  <c r="U732" i="6" s="1"/>
  <c r="O752" i="6"/>
  <c r="Q753" i="6"/>
  <c r="S753" i="6" s="1"/>
  <c r="U753" i="6" s="1"/>
  <c r="O774" i="6"/>
  <c r="Q775" i="6"/>
  <c r="S775" i="6" s="1"/>
  <c r="U775" i="6" s="1"/>
  <c r="O794" i="6"/>
  <c r="Q795" i="6"/>
  <c r="S795" i="6" s="1"/>
  <c r="U795" i="6" s="1"/>
  <c r="F801" i="6"/>
  <c r="H802" i="6"/>
  <c r="J802" i="6" s="1"/>
  <c r="L802" i="6" s="1"/>
  <c r="N802" i="6" s="1"/>
  <c r="O459" i="6"/>
  <c r="Q459" i="6" s="1"/>
  <c r="S459" i="6" s="1"/>
  <c r="U459" i="6" s="1"/>
  <c r="Q460" i="6"/>
  <c r="S460" i="6" s="1"/>
  <c r="U460" i="6" s="1"/>
  <c r="O584" i="6"/>
  <c r="Q585" i="6"/>
  <c r="S585" i="6" s="1"/>
  <c r="U585" i="6" s="1"/>
  <c r="F382" i="6"/>
  <c r="H382" i="6" s="1"/>
  <c r="J382" i="6" s="1"/>
  <c r="L382" i="6" s="1"/>
  <c r="N382" i="6" s="1"/>
  <c r="H383" i="6"/>
  <c r="J383" i="6" s="1"/>
  <c r="L383" i="6" s="1"/>
  <c r="N383" i="6" s="1"/>
  <c r="F538" i="6"/>
  <c r="H539" i="6"/>
  <c r="J539" i="6" s="1"/>
  <c r="L539" i="6" s="1"/>
  <c r="N539" i="6" s="1"/>
  <c r="O464" i="6"/>
  <c r="Q464" i="6" s="1"/>
  <c r="S464" i="6" s="1"/>
  <c r="U464" i="6" s="1"/>
  <c r="Q465" i="6"/>
  <c r="S465" i="6" s="1"/>
  <c r="U465" i="6" s="1"/>
  <c r="O610" i="6"/>
  <c r="Q610" i="6" s="1"/>
  <c r="S610" i="6" s="1"/>
  <c r="U610" i="6" s="1"/>
  <c r="Q611" i="6"/>
  <c r="S611" i="6" s="1"/>
  <c r="U611" i="6" s="1"/>
  <c r="F543" i="6"/>
  <c r="H543" i="6" s="1"/>
  <c r="J543" i="6" s="1"/>
  <c r="L543" i="6" s="1"/>
  <c r="N543" i="6" s="1"/>
  <c r="H544" i="6"/>
  <c r="J544" i="6" s="1"/>
  <c r="L544" i="6" s="1"/>
  <c r="N544" i="6" s="1"/>
  <c r="F673" i="6"/>
  <c r="H674" i="6"/>
  <c r="J674" i="6" s="1"/>
  <c r="L674" i="6" s="1"/>
  <c r="N674" i="6" s="1"/>
  <c r="H491" i="6"/>
  <c r="J491" i="6" s="1"/>
  <c r="L491" i="6" s="1"/>
  <c r="N491" i="6" s="1"/>
  <c r="F740" i="6"/>
  <c r="H741" i="6"/>
  <c r="J741" i="6" s="1"/>
  <c r="L741" i="6" s="1"/>
  <c r="N741" i="6" s="1"/>
  <c r="F763" i="6"/>
  <c r="H764" i="6"/>
  <c r="J764" i="6" s="1"/>
  <c r="L764" i="6" s="1"/>
  <c r="N764" i="6" s="1"/>
  <c r="F784" i="6"/>
  <c r="H785" i="6"/>
  <c r="J785" i="6" s="1"/>
  <c r="L785" i="6" s="1"/>
  <c r="N785" i="6" s="1"/>
  <c r="O555" i="6"/>
  <c r="Q555" i="6" s="1"/>
  <c r="S555" i="6" s="1"/>
  <c r="U555" i="6" s="1"/>
  <c r="Q556" i="6"/>
  <c r="S556" i="6" s="1"/>
  <c r="U556" i="6" s="1"/>
  <c r="O654" i="6"/>
  <c r="Q654" i="6" s="1"/>
  <c r="S654" i="6" s="1"/>
  <c r="U654" i="6" s="1"/>
  <c r="Q655" i="6"/>
  <c r="S655" i="6" s="1"/>
  <c r="U655" i="6" s="1"/>
  <c r="F469" i="6"/>
  <c r="H469" i="6" s="1"/>
  <c r="J469" i="6" s="1"/>
  <c r="L469" i="6" s="1"/>
  <c r="N469" i="6" s="1"/>
  <c r="H470" i="6"/>
  <c r="J470" i="6" s="1"/>
  <c r="L470" i="6" s="1"/>
  <c r="N470" i="6" s="1"/>
  <c r="F632" i="6"/>
  <c r="H633" i="6"/>
  <c r="J633" i="6" s="1"/>
  <c r="L633" i="6" s="1"/>
  <c r="N633" i="6" s="1"/>
  <c r="O454" i="6"/>
  <c r="Q455" i="6"/>
  <c r="S455" i="6" s="1"/>
  <c r="U455" i="6" s="1"/>
  <c r="O637" i="6"/>
  <c r="Q637" i="6" s="1"/>
  <c r="S637" i="6" s="1"/>
  <c r="U637" i="6" s="1"/>
  <c r="Q638" i="6"/>
  <c r="S638" i="6" s="1"/>
  <c r="U638" i="6" s="1"/>
  <c r="F475" i="6"/>
  <c r="H476" i="6"/>
  <c r="J476" i="6" s="1"/>
  <c r="L476" i="6" s="1"/>
  <c r="N476" i="6" s="1"/>
  <c r="O673" i="6"/>
  <c r="Q674" i="6"/>
  <c r="S674" i="6" s="1"/>
  <c r="U674" i="6" s="1"/>
  <c r="O427" i="6"/>
  <c r="Q428" i="6"/>
  <c r="S428" i="6" s="1"/>
  <c r="U428" i="6" s="1"/>
  <c r="O726" i="6"/>
  <c r="Q727" i="6"/>
  <c r="S727" i="6" s="1"/>
  <c r="U727" i="6" s="1"/>
  <c r="O746" i="6"/>
  <c r="Q747" i="6"/>
  <c r="S747" i="6" s="1"/>
  <c r="U747" i="6" s="1"/>
  <c r="O769" i="6"/>
  <c r="Q770" i="6"/>
  <c r="S770" i="6" s="1"/>
  <c r="U770" i="6" s="1"/>
  <c r="O790" i="6"/>
  <c r="Q791" i="6"/>
  <c r="S791" i="6" s="1"/>
  <c r="U791" i="6" s="1"/>
  <c r="O805" i="6"/>
  <c r="Q806" i="6"/>
  <c r="S806" i="6" s="1"/>
  <c r="U806" i="6" s="1"/>
  <c r="O389" i="6"/>
  <c r="F389" i="6"/>
  <c r="O821" i="6"/>
  <c r="Q822" i="6"/>
  <c r="S822" i="6" s="1"/>
  <c r="U822" i="6" s="1"/>
  <c r="O615" i="6"/>
  <c r="Q615" i="6" s="1"/>
  <c r="S615" i="6" s="1"/>
  <c r="U615" i="6" s="1"/>
  <c r="Q616" i="6"/>
  <c r="S616" i="6" s="1"/>
  <c r="U616" i="6" s="1"/>
  <c r="F836" i="6"/>
  <c r="H837" i="6"/>
  <c r="J837" i="6" s="1"/>
  <c r="L837" i="6" s="1"/>
  <c r="N837" i="6" s="1"/>
  <c r="F827" i="6"/>
  <c r="H827" i="6" s="1"/>
  <c r="J827" i="6" s="1"/>
  <c r="L827" i="6" s="1"/>
  <c r="N827" i="6" s="1"/>
  <c r="H828" i="6"/>
  <c r="J828" i="6" s="1"/>
  <c r="L828" i="6" s="1"/>
  <c r="N828" i="6" s="1"/>
  <c r="F815" i="6"/>
  <c r="H817" i="6"/>
  <c r="J817" i="6" s="1"/>
  <c r="L817" i="6" s="1"/>
  <c r="N817" i="6" s="1"/>
  <c r="O716" i="6"/>
  <c r="O829" i="6"/>
  <c r="Q829" i="6" s="1"/>
  <c r="S829" i="6" s="1"/>
  <c r="U829" i="6" s="1"/>
  <c r="Q830" i="6"/>
  <c r="S830" i="6" s="1"/>
  <c r="U830" i="6" s="1"/>
  <c r="O827" i="6"/>
  <c r="Q827" i="6" s="1"/>
  <c r="S827" i="6" s="1"/>
  <c r="U827" i="6" s="1"/>
  <c r="Q828" i="6"/>
  <c r="S828" i="6" s="1"/>
  <c r="U828" i="6" s="1"/>
  <c r="F426" i="6"/>
  <c r="H426" i="6" s="1"/>
  <c r="J426" i="6" s="1"/>
  <c r="L426" i="6" s="1"/>
  <c r="N426" i="6" s="1"/>
  <c r="H427" i="6"/>
  <c r="J427" i="6" s="1"/>
  <c r="L427" i="6" s="1"/>
  <c r="N427" i="6" s="1"/>
  <c r="O480" i="6"/>
  <c r="Q480" i="6" s="1"/>
  <c r="S480" i="6" s="1"/>
  <c r="U480" i="6" s="1"/>
  <c r="Q481" i="6"/>
  <c r="S481" i="6" s="1"/>
  <c r="U481" i="6" s="1"/>
  <c r="O649" i="6"/>
  <c r="Q650" i="6"/>
  <c r="S650" i="6" s="1"/>
  <c r="U650" i="6" s="1"/>
  <c r="F459" i="6"/>
  <c r="H459" i="6" s="1"/>
  <c r="J459" i="6" s="1"/>
  <c r="L459" i="6" s="1"/>
  <c r="N459" i="6" s="1"/>
  <c r="H460" i="6"/>
  <c r="J460" i="6" s="1"/>
  <c r="L460" i="6" s="1"/>
  <c r="N460" i="6" s="1"/>
  <c r="F584" i="6"/>
  <c r="H585" i="6"/>
  <c r="J585" i="6" s="1"/>
  <c r="L585" i="6" s="1"/>
  <c r="N585" i="6" s="1"/>
  <c r="O442" i="6"/>
  <c r="Q443" i="6"/>
  <c r="S443" i="6" s="1"/>
  <c r="U443" i="6" s="1"/>
  <c r="O522" i="6"/>
  <c r="Q522" i="6" s="1"/>
  <c r="S522" i="6" s="1"/>
  <c r="U522" i="6" s="1"/>
  <c r="Q523" i="6"/>
  <c r="S523" i="6" s="1"/>
  <c r="U523" i="6" s="1"/>
  <c r="F368" i="6"/>
  <c r="H368" i="6" s="1"/>
  <c r="J368" i="6" s="1"/>
  <c r="L368" i="6" s="1"/>
  <c r="N368" i="6" s="1"/>
  <c r="H369" i="6"/>
  <c r="J369" i="6" s="1"/>
  <c r="L369" i="6" s="1"/>
  <c r="N369" i="6" s="1"/>
  <c r="F485" i="6"/>
  <c r="H485" i="6" s="1"/>
  <c r="J485" i="6" s="1"/>
  <c r="L485" i="6" s="1"/>
  <c r="N485" i="6" s="1"/>
  <c r="H486" i="6"/>
  <c r="J486" i="6" s="1"/>
  <c r="L486" i="6" s="1"/>
  <c r="N486" i="6" s="1"/>
  <c r="F591" i="6"/>
  <c r="H592" i="6"/>
  <c r="J592" i="6" s="1"/>
  <c r="L592" i="6" s="1"/>
  <c r="N592" i="6" s="1"/>
  <c r="O568" i="6"/>
  <c r="Q569" i="6"/>
  <c r="S569" i="6" s="1"/>
  <c r="U569" i="6" s="1"/>
  <c r="F726" i="6"/>
  <c r="H727" i="6"/>
  <c r="J727" i="6" s="1"/>
  <c r="L727" i="6" s="1"/>
  <c r="N727" i="6" s="1"/>
  <c r="F746" i="6"/>
  <c r="H747" i="6"/>
  <c r="J747" i="6" s="1"/>
  <c r="L747" i="6" s="1"/>
  <c r="N747" i="6" s="1"/>
  <c r="F769" i="6"/>
  <c r="H770" i="6"/>
  <c r="J770" i="6" s="1"/>
  <c r="L770" i="6" s="1"/>
  <c r="N770" i="6" s="1"/>
  <c r="F790" i="6"/>
  <c r="H791" i="6"/>
  <c r="J791" i="6" s="1"/>
  <c r="L791" i="6" s="1"/>
  <c r="N791" i="6" s="1"/>
  <c r="F805" i="6"/>
  <c r="H806" i="6"/>
  <c r="J806" i="6" s="1"/>
  <c r="L806" i="6" s="1"/>
  <c r="N806" i="6" s="1"/>
  <c r="Q529" i="6"/>
  <c r="S529" i="6" s="1"/>
  <c r="U529" i="6" s="1"/>
  <c r="O528" i="6"/>
  <c r="O665" i="6"/>
  <c r="Q666" i="6"/>
  <c r="S666" i="6" s="1"/>
  <c r="U666" i="6" s="1"/>
  <c r="F448" i="6"/>
  <c r="H448" i="6" s="1"/>
  <c r="J448" i="6" s="1"/>
  <c r="L448" i="6" s="1"/>
  <c r="N448" i="6" s="1"/>
  <c r="H449" i="6"/>
  <c r="J449" i="6" s="1"/>
  <c r="L449" i="6" s="1"/>
  <c r="N449" i="6" s="1"/>
  <c r="F598" i="6"/>
  <c r="H599" i="6"/>
  <c r="J599" i="6" s="1"/>
  <c r="L599" i="6" s="1"/>
  <c r="N599" i="6" s="1"/>
  <c r="O577" i="6"/>
  <c r="Q578" i="6"/>
  <c r="S578" i="6" s="1"/>
  <c r="U578" i="6" s="1"/>
  <c r="F454" i="6"/>
  <c r="H455" i="6"/>
  <c r="J455" i="6" s="1"/>
  <c r="L455" i="6" s="1"/>
  <c r="N455" i="6" s="1"/>
  <c r="F637" i="6"/>
  <c r="H637" i="6" s="1"/>
  <c r="J637" i="6" s="1"/>
  <c r="L637" i="6" s="1"/>
  <c r="N637" i="6" s="1"/>
  <c r="H638" i="6"/>
  <c r="J638" i="6" s="1"/>
  <c r="L638" i="6" s="1"/>
  <c r="N638" i="6" s="1"/>
  <c r="O421" i="6"/>
  <c r="Q421" i="6" s="1"/>
  <c r="S421" i="6" s="1"/>
  <c r="U421" i="6" s="1"/>
  <c r="Q422" i="6"/>
  <c r="S422" i="6" s="1"/>
  <c r="U422" i="6" s="1"/>
  <c r="O491" i="6"/>
  <c r="Q492" i="6"/>
  <c r="S492" i="6" s="1"/>
  <c r="U492" i="6" s="1"/>
  <c r="O740" i="6"/>
  <c r="Q741" i="6"/>
  <c r="S741" i="6" s="1"/>
  <c r="U741" i="6" s="1"/>
  <c r="O763" i="6"/>
  <c r="Q764" i="6"/>
  <c r="S764" i="6" s="1"/>
  <c r="U764" i="6" s="1"/>
  <c r="O784" i="6"/>
  <c r="Q785" i="6"/>
  <c r="S785" i="6" s="1"/>
  <c r="U785" i="6" s="1"/>
  <c r="O801" i="6"/>
  <c r="Q802" i="6"/>
  <c r="S802" i="6" s="1"/>
  <c r="U802" i="6" s="1"/>
  <c r="O503" i="6"/>
  <c r="Q503" i="6" s="1"/>
  <c r="S503" i="6" s="1"/>
  <c r="U503" i="6" s="1"/>
  <c r="Q504" i="6"/>
  <c r="S504" i="6" s="1"/>
  <c r="U504" i="6" s="1"/>
  <c r="O498" i="6"/>
  <c r="Q498" i="6" s="1"/>
  <c r="S498" i="6" s="1"/>
  <c r="U498" i="6" s="1"/>
  <c r="Q499" i="6"/>
  <c r="S499" i="6" s="1"/>
  <c r="U499" i="6" s="1"/>
  <c r="O625" i="6"/>
  <c r="Q625" i="6" s="1"/>
  <c r="S625" i="6" s="1"/>
  <c r="U625" i="6" s="1"/>
  <c r="Q626" i="6"/>
  <c r="S626" i="6" s="1"/>
  <c r="U626" i="6" s="1"/>
  <c r="F480" i="6"/>
  <c r="H480" i="6" s="1"/>
  <c r="J480" i="6" s="1"/>
  <c r="L480" i="6" s="1"/>
  <c r="N480" i="6" s="1"/>
  <c r="H481" i="6"/>
  <c r="J481" i="6" s="1"/>
  <c r="L481" i="6" s="1"/>
  <c r="N481" i="6" s="1"/>
  <c r="F649" i="6"/>
  <c r="H650" i="6"/>
  <c r="J650" i="6" s="1"/>
  <c r="L650" i="6" s="1"/>
  <c r="N650" i="6" s="1"/>
  <c r="O543" i="6"/>
  <c r="Q543" i="6" s="1"/>
  <c r="S543" i="6" s="1"/>
  <c r="U543" i="6" s="1"/>
  <c r="Q544" i="6"/>
  <c r="S544" i="6" s="1"/>
  <c r="U544" i="6" s="1"/>
  <c r="F464" i="6"/>
  <c r="H464" i="6" s="1"/>
  <c r="J464" i="6" s="1"/>
  <c r="L464" i="6" s="1"/>
  <c r="N464" i="6" s="1"/>
  <c r="H465" i="6"/>
  <c r="J465" i="6" s="1"/>
  <c r="L465" i="6" s="1"/>
  <c r="N465" i="6" s="1"/>
  <c r="F610" i="6"/>
  <c r="H610" i="6" s="1"/>
  <c r="J610" i="6" s="1"/>
  <c r="L610" i="6" s="1"/>
  <c r="N610" i="6" s="1"/>
  <c r="H611" i="6"/>
  <c r="J611" i="6" s="1"/>
  <c r="L611" i="6" s="1"/>
  <c r="N611" i="6" s="1"/>
  <c r="O516" i="6"/>
  <c r="Q517" i="6"/>
  <c r="S517" i="6" s="1"/>
  <c r="U517" i="6" s="1"/>
  <c r="F680" i="6"/>
  <c r="H681" i="6"/>
  <c r="J681" i="6" s="1"/>
  <c r="L681" i="6" s="1"/>
  <c r="N681" i="6" s="1"/>
  <c r="F731" i="6"/>
  <c r="H732" i="6"/>
  <c r="J732" i="6" s="1"/>
  <c r="L732" i="6" s="1"/>
  <c r="N732" i="6" s="1"/>
  <c r="F752" i="6"/>
  <c r="H753" i="6"/>
  <c r="J753" i="6" s="1"/>
  <c r="L753" i="6" s="1"/>
  <c r="N753" i="6" s="1"/>
  <c r="F774" i="6"/>
  <c r="H775" i="6"/>
  <c r="J775" i="6" s="1"/>
  <c r="L775" i="6" s="1"/>
  <c r="N775" i="6" s="1"/>
  <c r="F794" i="6"/>
  <c r="H795" i="6"/>
  <c r="J795" i="6" s="1"/>
  <c r="L795" i="6" s="1"/>
  <c r="N795" i="6" s="1"/>
  <c r="O469" i="6"/>
  <c r="Q469" i="6" s="1"/>
  <c r="S469" i="6" s="1"/>
  <c r="U469" i="6" s="1"/>
  <c r="Q470" i="6"/>
  <c r="S470" i="6" s="1"/>
  <c r="U470" i="6" s="1"/>
  <c r="O632" i="6"/>
  <c r="Q633" i="6"/>
  <c r="S633" i="6" s="1"/>
  <c r="U633" i="6" s="1"/>
  <c r="F421" i="6"/>
  <c r="H421" i="6" s="1"/>
  <c r="J421" i="6" s="1"/>
  <c r="L421" i="6" s="1"/>
  <c r="N421" i="6" s="1"/>
  <c r="H422" i="6"/>
  <c r="J422" i="6" s="1"/>
  <c r="L422" i="6" s="1"/>
  <c r="N422" i="6" s="1"/>
  <c r="F555" i="6"/>
  <c r="H555" i="6" s="1"/>
  <c r="J555" i="6" s="1"/>
  <c r="L555" i="6" s="1"/>
  <c r="N555" i="6" s="1"/>
  <c r="H556" i="6"/>
  <c r="J556" i="6" s="1"/>
  <c r="L556" i="6" s="1"/>
  <c r="N556" i="6" s="1"/>
  <c r="F654" i="6"/>
  <c r="H654" i="6" s="1"/>
  <c r="J654" i="6" s="1"/>
  <c r="L654" i="6" s="1"/>
  <c r="N654" i="6" s="1"/>
  <c r="H655" i="6"/>
  <c r="J655" i="6" s="1"/>
  <c r="L655" i="6" s="1"/>
  <c r="N655" i="6" s="1"/>
  <c r="F577" i="6"/>
  <c r="H578" i="6"/>
  <c r="J578" i="6" s="1"/>
  <c r="L578" i="6" s="1"/>
  <c r="N578" i="6" s="1"/>
  <c r="F516" i="6"/>
  <c r="H517" i="6"/>
  <c r="J517" i="6" s="1"/>
  <c r="L517" i="6" s="1"/>
  <c r="N517" i="6" s="1"/>
  <c r="O375" i="6"/>
  <c r="Q376" i="6"/>
  <c r="S376" i="6" s="1"/>
  <c r="U376" i="6" s="1"/>
  <c r="O686" i="6"/>
  <c r="Q687" i="6"/>
  <c r="S687" i="6" s="1"/>
  <c r="U687" i="6" s="1"/>
  <c r="O736" i="6"/>
  <c r="Q737" i="6"/>
  <c r="S737" i="6" s="1"/>
  <c r="U737" i="6" s="1"/>
  <c r="O757" i="6"/>
  <c r="Q758" i="6"/>
  <c r="S758" i="6" s="1"/>
  <c r="U758" i="6" s="1"/>
  <c r="O779" i="6"/>
  <c r="Q780" i="6"/>
  <c r="S780" i="6" s="1"/>
  <c r="U780" i="6" s="1"/>
  <c r="O797" i="6"/>
  <c r="Q797" i="6" s="1"/>
  <c r="S797" i="6" s="1"/>
  <c r="U797" i="6" s="1"/>
  <c r="Q798" i="6"/>
  <c r="S798" i="6" s="1"/>
  <c r="U798" i="6" s="1"/>
  <c r="O836" i="6"/>
  <c r="Q837" i="6"/>
  <c r="S837" i="6" s="1"/>
  <c r="U837" i="6" s="1"/>
  <c r="O815" i="6"/>
  <c r="Q817" i="6"/>
  <c r="S817" i="6" s="1"/>
  <c r="U817" i="6" s="1"/>
  <c r="F503" i="6"/>
  <c r="H503" i="6" s="1"/>
  <c r="J503" i="6" s="1"/>
  <c r="L503" i="6" s="1"/>
  <c r="N503" i="6" s="1"/>
  <c r="H504" i="6"/>
  <c r="J504" i="6" s="1"/>
  <c r="L504" i="6" s="1"/>
  <c r="N504" i="6" s="1"/>
  <c r="F829" i="6"/>
  <c r="H829" i="6" s="1"/>
  <c r="J829" i="6" s="1"/>
  <c r="L829" i="6" s="1"/>
  <c r="N829" i="6" s="1"/>
  <c r="H830" i="6"/>
  <c r="J830" i="6" s="1"/>
  <c r="L830" i="6" s="1"/>
  <c r="N830" i="6" s="1"/>
  <c r="F821" i="6"/>
  <c r="H822" i="6"/>
  <c r="J822" i="6" s="1"/>
  <c r="L822" i="6" s="1"/>
  <c r="N822" i="6" s="1"/>
  <c r="O708" i="6"/>
  <c r="O410" i="6"/>
  <c r="Q411" i="6"/>
  <c r="S411" i="6" s="1"/>
  <c r="U411" i="6" s="1"/>
  <c r="F410" i="6"/>
  <c r="H411" i="6"/>
  <c r="J411" i="6" s="1"/>
  <c r="L411" i="6" s="1"/>
  <c r="N411" i="6" s="1"/>
  <c r="F701" i="6"/>
  <c r="F841" i="6"/>
  <c r="O841" i="6"/>
  <c r="F845" i="6"/>
  <c r="O845" i="6"/>
  <c r="F848" i="6"/>
  <c r="O848" i="6"/>
  <c r="H692" i="6" l="1"/>
  <c r="J692" i="6" s="1"/>
  <c r="L692" i="6" s="1"/>
  <c r="N692" i="6" s="1"/>
  <c r="O691" i="6"/>
  <c r="F716" i="6"/>
  <c r="F715" i="6" s="1"/>
  <c r="O700" i="6"/>
  <c r="F826" i="6"/>
  <c r="F825" i="6" s="1"/>
  <c r="H709" i="6"/>
  <c r="J709" i="6" s="1"/>
  <c r="L709" i="6" s="1"/>
  <c r="N709" i="6" s="1"/>
  <c r="O826" i="6"/>
  <c r="O825" i="6" s="1"/>
  <c r="F700" i="6"/>
  <c r="H701" i="6"/>
  <c r="J701" i="6" s="1"/>
  <c r="L701" i="6" s="1"/>
  <c r="N701" i="6" s="1"/>
  <c r="F820" i="6"/>
  <c r="H821" i="6"/>
  <c r="J821" i="6" s="1"/>
  <c r="L821" i="6" s="1"/>
  <c r="N821" i="6" s="1"/>
  <c r="O685" i="6"/>
  <c r="Q686" i="6"/>
  <c r="S686" i="6" s="1"/>
  <c r="U686" i="6" s="1"/>
  <c r="F773" i="6"/>
  <c r="H774" i="6"/>
  <c r="J774" i="6" s="1"/>
  <c r="L774" i="6" s="1"/>
  <c r="N774" i="6" s="1"/>
  <c r="F730" i="6"/>
  <c r="H731" i="6"/>
  <c r="J731" i="6" s="1"/>
  <c r="L731" i="6" s="1"/>
  <c r="N731" i="6" s="1"/>
  <c r="O515" i="6"/>
  <c r="Q515" i="6" s="1"/>
  <c r="S515" i="6" s="1"/>
  <c r="U515" i="6" s="1"/>
  <c r="Q516" i="6"/>
  <c r="S516" i="6" s="1"/>
  <c r="U516" i="6" s="1"/>
  <c r="H649" i="6"/>
  <c r="J649" i="6" s="1"/>
  <c r="L649" i="6" s="1"/>
  <c r="N649" i="6" s="1"/>
  <c r="F648" i="6"/>
  <c r="O783" i="6"/>
  <c r="Q784" i="6"/>
  <c r="S784" i="6" s="1"/>
  <c r="U784" i="6" s="1"/>
  <c r="O739" i="6"/>
  <c r="Q739" i="6" s="1"/>
  <c r="S739" i="6" s="1"/>
  <c r="U739" i="6" s="1"/>
  <c r="Q740" i="6"/>
  <c r="S740" i="6" s="1"/>
  <c r="U740" i="6" s="1"/>
  <c r="H454" i="6"/>
  <c r="J454" i="6" s="1"/>
  <c r="L454" i="6" s="1"/>
  <c r="N454" i="6" s="1"/>
  <c r="F453" i="6"/>
  <c r="F597" i="6"/>
  <c r="H598" i="6"/>
  <c r="J598" i="6" s="1"/>
  <c r="L598" i="6" s="1"/>
  <c r="N598" i="6" s="1"/>
  <c r="Q665" i="6"/>
  <c r="S665" i="6" s="1"/>
  <c r="U665" i="6" s="1"/>
  <c r="O664" i="6"/>
  <c r="Q664" i="6" s="1"/>
  <c r="S664" i="6" s="1"/>
  <c r="U664" i="6" s="1"/>
  <c r="F804" i="6"/>
  <c r="H804" i="6" s="1"/>
  <c r="J804" i="6" s="1"/>
  <c r="L804" i="6" s="1"/>
  <c r="N804" i="6" s="1"/>
  <c r="H805" i="6"/>
  <c r="J805" i="6" s="1"/>
  <c r="L805" i="6" s="1"/>
  <c r="N805" i="6" s="1"/>
  <c r="F768" i="6"/>
  <c r="H769" i="6"/>
  <c r="J769" i="6" s="1"/>
  <c r="L769" i="6" s="1"/>
  <c r="N769" i="6" s="1"/>
  <c r="F725" i="6"/>
  <c r="H726" i="6"/>
  <c r="J726" i="6" s="1"/>
  <c r="L726" i="6" s="1"/>
  <c r="N726" i="6" s="1"/>
  <c r="F590" i="6"/>
  <c r="H591" i="6"/>
  <c r="J591" i="6" s="1"/>
  <c r="L591" i="6" s="1"/>
  <c r="N591" i="6" s="1"/>
  <c r="O441" i="6"/>
  <c r="Q441" i="6" s="1"/>
  <c r="S441" i="6" s="1"/>
  <c r="U441" i="6" s="1"/>
  <c r="Q442" i="6"/>
  <c r="S442" i="6" s="1"/>
  <c r="U442" i="6" s="1"/>
  <c r="O699" i="6"/>
  <c r="Q700" i="6"/>
  <c r="S700" i="6" s="1"/>
  <c r="U700" i="6" s="1"/>
  <c r="O715" i="6"/>
  <c r="Q716" i="6"/>
  <c r="S716" i="6" s="1"/>
  <c r="U716" i="6" s="1"/>
  <c r="F812" i="6"/>
  <c r="H815" i="6"/>
  <c r="J815" i="6" s="1"/>
  <c r="L815" i="6" s="1"/>
  <c r="N815" i="6" s="1"/>
  <c r="F835" i="6"/>
  <c r="H836" i="6"/>
  <c r="J836" i="6" s="1"/>
  <c r="L836" i="6" s="1"/>
  <c r="N836" i="6" s="1"/>
  <c r="O820" i="6"/>
  <c r="Q821" i="6"/>
  <c r="S821" i="6" s="1"/>
  <c r="U821" i="6" s="1"/>
  <c r="O804" i="6"/>
  <c r="Q804" i="6" s="1"/>
  <c r="S804" i="6" s="1"/>
  <c r="U804" i="6" s="1"/>
  <c r="Q805" i="6"/>
  <c r="S805" i="6" s="1"/>
  <c r="U805" i="6" s="1"/>
  <c r="O768" i="6"/>
  <c r="Q769" i="6"/>
  <c r="S769" i="6" s="1"/>
  <c r="U769" i="6" s="1"/>
  <c r="O725" i="6"/>
  <c r="Q726" i="6"/>
  <c r="S726" i="6" s="1"/>
  <c r="U726" i="6" s="1"/>
  <c r="O672" i="6"/>
  <c r="Q673" i="6"/>
  <c r="S673" i="6" s="1"/>
  <c r="U673" i="6" s="1"/>
  <c r="H632" i="6"/>
  <c r="J632" i="6" s="1"/>
  <c r="L632" i="6" s="1"/>
  <c r="N632" i="6" s="1"/>
  <c r="F631" i="6"/>
  <c r="H631" i="6" s="1"/>
  <c r="J631" i="6" s="1"/>
  <c r="L631" i="6" s="1"/>
  <c r="N631" i="6" s="1"/>
  <c r="F783" i="6"/>
  <c r="H784" i="6"/>
  <c r="J784" i="6" s="1"/>
  <c r="L784" i="6" s="1"/>
  <c r="N784" i="6" s="1"/>
  <c r="F739" i="6"/>
  <c r="H739" i="6" s="1"/>
  <c r="J739" i="6" s="1"/>
  <c r="L739" i="6" s="1"/>
  <c r="N739" i="6" s="1"/>
  <c r="H740" i="6"/>
  <c r="J740" i="6" s="1"/>
  <c r="L740" i="6" s="1"/>
  <c r="N740" i="6" s="1"/>
  <c r="F672" i="6"/>
  <c r="H673" i="6"/>
  <c r="J673" i="6" s="1"/>
  <c r="L673" i="6" s="1"/>
  <c r="N673" i="6" s="1"/>
  <c r="H538" i="6"/>
  <c r="J538" i="6" s="1"/>
  <c r="L538" i="6" s="1"/>
  <c r="N538" i="6" s="1"/>
  <c r="F537" i="6"/>
  <c r="H537" i="6" s="1"/>
  <c r="J537" i="6" s="1"/>
  <c r="L537" i="6" s="1"/>
  <c r="N537" i="6" s="1"/>
  <c r="O583" i="6"/>
  <c r="Q584" i="6"/>
  <c r="S584" i="6" s="1"/>
  <c r="U584" i="6" s="1"/>
  <c r="F800" i="6"/>
  <c r="H800" i="6" s="1"/>
  <c r="J800" i="6" s="1"/>
  <c r="L800" i="6" s="1"/>
  <c r="N800" i="6" s="1"/>
  <c r="H801" i="6"/>
  <c r="J801" i="6" s="1"/>
  <c r="L801" i="6" s="1"/>
  <c r="N801" i="6" s="1"/>
  <c r="O773" i="6"/>
  <c r="Q774" i="6"/>
  <c r="S774" i="6" s="1"/>
  <c r="U774" i="6" s="1"/>
  <c r="O730" i="6"/>
  <c r="Q731" i="6"/>
  <c r="S731" i="6" s="1"/>
  <c r="U731" i="6" s="1"/>
  <c r="F336" i="6"/>
  <c r="H336" i="6" s="1"/>
  <c r="J336" i="6" s="1"/>
  <c r="L336" i="6" s="1"/>
  <c r="N336" i="6" s="1"/>
  <c r="H374" i="6"/>
  <c r="J374" i="6" s="1"/>
  <c r="L374" i="6" s="1"/>
  <c r="N374" i="6" s="1"/>
  <c r="H665" i="6"/>
  <c r="J665" i="6" s="1"/>
  <c r="L665" i="6" s="1"/>
  <c r="N665" i="6" s="1"/>
  <c r="F664" i="6"/>
  <c r="H664" i="6" s="1"/>
  <c r="J664" i="6" s="1"/>
  <c r="L664" i="6" s="1"/>
  <c r="N664" i="6" s="1"/>
  <c r="O597" i="6"/>
  <c r="Q598" i="6"/>
  <c r="S598" i="6" s="1"/>
  <c r="U598" i="6" s="1"/>
  <c r="F756" i="6"/>
  <c r="H757" i="6"/>
  <c r="J757" i="6" s="1"/>
  <c r="L757" i="6" s="1"/>
  <c r="N757" i="6" s="1"/>
  <c r="F685" i="6"/>
  <c r="H686" i="6"/>
  <c r="J686" i="6" s="1"/>
  <c r="L686" i="6" s="1"/>
  <c r="N686" i="6" s="1"/>
  <c r="O590" i="6"/>
  <c r="Q591" i="6"/>
  <c r="S591" i="6" s="1"/>
  <c r="U591" i="6" s="1"/>
  <c r="Q538" i="6"/>
  <c r="S538" i="6" s="1"/>
  <c r="U538" i="6" s="1"/>
  <c r="O537" i="6"/>
  <c r="Q537" i="6" s="1"/>
  <c r="S537" i="6" s="1"/>
  <c r="U537" i="6" s="1"/>
  <c r="F707" i="6"/>
  <c r="H708" i="6"/>
  <c r="J708" i="6" s="1"/>
  <c r="L708" i="6" s="1"/>
  <c r="N708" i="6" s="1"/>
  <c r="Q410" i="6"/>
  <c r="S410" i="6" s="1"/>
  <c r="U410" i="6" s="1"/>
  <c r="O835" i="6"/>
  <c r="Q836" i="6"/>
  <c r="S836" i="6" s="1"/>
  <c r="U836" i="6" s="1"/>
  <c r="O756" i="6"/>
  <c r="Q757" i="6"/>
  <c r="S757" i="6" s="1"/>
  <c r="U757" i="6" s="1"/>
  <c r="F515" i="6"/>
  <c r="H515" i="6" s="1"/>
  <c r="J515" i="6" s="1"/>
  <c r="L515" i="6" s="1"/>
  <c r="N515" i="6" s="1"/>
  <c r="H516" i="6"/>
  <c r="J516" i="6" s="1"/>
  <c r="L516" i="6" s="1"/>
  <c r="N516" i="6" s="1"/>
  <c r="F847" i="6"/>
  <c r="H848" i="6"/>
  <c r="J848" i="6" s="1"/>
  <c r="L848" i="6" s="1"/>
  <c r="N848" i="6" s="1"/>
  <c r="F840" i="6"/>
  <c r="H841" i="6"/>
  <c r="J841" i="6" s="1"/>
  <c r="L841" i="6" s="1"/>
  <c r="N841" i="6" s="1"/>
  <c r="H560" i="6"/>
  <c r="J560" i="6" s="1"/>
  <c r="L560" i="6" s="1"/>
  <c r="N560" i="6" s="1"/>
  <c r="O847" i="6"/>
  <c r="Q848" i="6"/>
  <c r="S848" i="6" s="1"/>
  <c r="U848" i="6" s="1"/>
  <c r="O707" i="6"/>
  <c r="Q708" i="6"/>
  <c r="S708" i="6" s="1"/>
  <c r="U708" i="6" s="1"/>
  <c r="O812" i="6"/>
  <c r="Q815" i="6"/>
  <c r="S815" i="6" s="1"/>
  <c r="U815" i="6" s="1"/>
  <c r="O778" i="6"/>
  <c r="Q779" i="6"/>
  <c r="S779" i="6" s="1"/>
  <c r="U779" i="6" s="1"/>
  <c r="O374" i="6"/>
  <c r="Q375" i="6"/>
  <c r="S375" i="6" s="1"/>
  <c r="U375" i="6" s="1"/>
  <c r="H794" i="6"/>
  <c r="J794" i="6" s="1"/>
  <c r="L794" i="6" s="1"/>
  <c r="N794" i="6" s="1"/>
  <c r="F793" i="6"/>
  <c r="F751" i="6"/>
  <c r="H752" i="6"/>
  <c r="J752" i="6" s="1"/>
  <c r="L752" i="6" s="1"/>
  <c r="N752" i="6" s="1"/>
  <c r="F679" i="6"/>
  <c r="H680" i="6"/>
  <c r="J680" i="6" s="1"/>
  <c r="L680" i="6" s="1"/>
  <c r="N680" i="6" s="1"/>
  <c r="O800" i="6"/>
  <c r="Q800" i="6" s="1"/>
  <c r="S800" i="6" s="1"/>
  <c r="U800" i="6" s="1"/>
  <c r="Q801" i="6"/>
  <c r="S801" i="6" s="1"/>
  <c r="U801" i="6" s="1"/>
  <c r="O762" i="6"/>
  <c r="Q763" i="6"/>
  <c r="S763" i="6" s="1"/>
  <c r="U763" i="6" s="1"/>
  <c r="Q491" i="6"/>
  <c r="S491" i="6" s="1"/>
  <c r="U491" i="6" s="1"/>
  <c r="O490" i="6"/>
  <c r="Q490" i="6" s="1"/>
  <c r="S490" i="6" s="1"/>
  <c r="U490" i="6" s="1"/>
  <c r="O576" i="6"/>
  <c r="Q577" i="6"/>
  <c r="S577" i="6" s="1"/>
  <c r="U577" i="6" s="1"/>
  <c r="F789" i="6"/>
  <c r="H789" i="6" s="1"/>
  <c r="J789" i="6" s="1"/>
  <c r="L789" i="6" s="1"/>
  <c r="N789" i="6" s="1"/>
  <c r="H790" i="6"/>
  <c r="J790" i="6" s="1"/>
  <c r="L790" i="6" s="1"/>
  <c r="N790" i="6" s="1"/>
  <c r="F745" i="6"/>
  <c r="H746" i="6"/>
  <c r="J746" i="6" s="1"/>
  <c r="L746" i="6" s="1"/>
  <c r="N746" i="6" s="1"/>
  <c r="Q568" i="6"/>
  <c r="S568" i="6" s="1"/>
  <c r="U568" i="6" s="1"/>
  <c r="O560" i="6"/>
  <c r="F583" i="6"/>
  <c r="H584" i="6"/>
  <c r="J584" i="6" s="1"/>
  <c r="L584" i="6" s="1"/>
  <c r="N584" i="6" s="1"/>
  <c r="Q649" i="6"/>
  <c r="S649" i="6" s="1"/>
  <c r="U649" i="6" s="1"/>
  <c r="O648" i="6"/>
  <c r="F690" i="6"/>
  <c r="H691" i="6"/>
  <c r="J691" i="6" s="1"/>
  <c r="L691" i="6" s="1"/>
  <c r="N691" i="6" s="1"/>
  <c r="H716" i="6"/>
  <c r="J716" i="6" s="1"/>
  <c r="L716" i="6" s="1"/>
  <c r="N716" i="6" s="1"/>
  <c r="Q389" i="6"/>
  <c r="S389" i="6" s="1"/>
  <c r="U389" i="6" s="1"/>
  <c r="O388" i="6"/>
  <c r="O789" i="6"/>
  <c r="Q789" i="6" s="1"/>
  <c r="S789" i="6" s="1"/>
  <c r="U789" i="6" s="1"/>
  <c r="Q790" i="6"/>
  <c r="S790" i="6" s="1"/>
  <c r="U790" i="6" s="1"/>
  <c r="O745" i="6"/>
  <c r="Q746" i="6"/>
  <c r="S746" i="6" s="1"/>
  <c r="U746" i="6" s="1"/>
  <c r="O426" i="6"/>
  <c r="Q426" i="6" s="1"/>
  <c r="S426" i="6" s="1"/>
  <c r="U426" i="6" s="1"/>
  <c r="Q427" i="6"/>
  <c r="S427" i="6" s="1"/>
  <c r="U427" i="6" s="1"/>
  <c r="H475" i="6"/>
  <c r="J475" i="6" s="1"/>
  <c r="L475" i="6" s="1"/>
  <c r="N475" i="6" s="1"/>
  <c r="F474" i="6"/>
  <c r="H474" i="6" s="1"/>
  <c r="J474" i="6" s="1"/>
  <c r="L474" i="6" s="1"/>
  <c r="N474" i="6" s="1"/>
  <c r="Q454" i="6"/>
  <c r="S454" i="6" s="1"/>
  <c r="U454" i="6" s="1"/>
  <c r="O453" i="6"/>
  <c r="F762" i="6"/>
  <c r="H763" i="6"/>
  <c r="J763" i="6" s="1"/>
  <c r="L763" i="6" s="1"/>
  <c r="N763" i="6" s="1"/>
  <c r="Q794" i="6"/>
  <c r="S794" i="6" s="1"/>
  <c r="U794" i="6" s="1"/>
  <c r="O793" i="6"/>
  <c r="O751" i="6"/>
  <c r="Q752" i="6"/>
  <c r="S752" i="6" s="1"/>
  <c r="U752" i="6" s="1"/>
  <c r="O679" i="6"/>
  <c r="Q680" i="6"/>
  <c r="S680" i="6" s="1"/>
  <c r="U680" i="6" s="1"/>
  <c r="Q475" i="6"/>
  <c r="S475" i="6" s="1"/>
  <c r="U475" i="6" s="1"/>
  <c r="O474" i="6"/>
  <c r="Q474" i="6" s="1"/>
  <c r="S474" i="6" s="1"/>
  <c r="U474" i="6" s="1"/>
  <c r="F778" i="6"/>
  <c r="H779" i="6"/>
  <c r="J779" i="6" s="1"/>
  <c r="L779" i="6" s="1"/>
  <c r="N779" i="6" s="1"/>
  <c r="F735" i="6"/>
  <c r="H736" i="6"/>
  <c r="J736" i="6" s="1"/>
  <c r="L736" i="6" s="1"/>
  <c r="N736" i="6" s="1"/>
  <c r="F441" i="6"/>
  <c r="H441" i="6" s="1"/>
  <c r="J441" i="6" s="1"/>
  <c r="L441" i="6" s="1"/>
  <c r="N441" i="6" s="1"/>
  <c r="H442" i="6"/>
  <c r="J442" i="6" s="1"/>
  <c r="L442" i="6" s="1"/>
  <c r="N442" i="6" s="1"/>
  <c r="O844" i="6"/>
  <c r="Q845" i="6"/>
  <c r="S845" i="6" s="1"/>
  <c r="U845" i="6" s="1"/>
  <c r="O840" i="6"/>
  <c r="Q841" i="6"/>
  <c r="S841" i="6" s="1"/>
  <c r="U841" i="6" s="1"/>
  <c r="H410" i="6"/>
  <c r="J410" i="6" s="1"/>
  <c r="L410" i="6" s="1"/>
  <c r="N410" i="6" s="1"/>
  <c r="F409" i="6"/>
  <c r="H409" i="6" s="1"/>
  <c r="J409" i="6" s="1"/>
  <c r="L409" i="6" s="1"/>
  <c r="N409" i="6" s="1"/>
  <c r="O690" i="6"/>
  <c r="Q691" i="6"/>
  <c r="S691" i="6" s="1"/>
  <c r="U691" i="6" s="1"/>
  <c r="O735" i="6"/>
  <c r="Q736" i="6"/>
  <c r="S736" i="6" s="1"/>
  <c r="U736" i="6" s="1"/>
  <c r="F576" i="6"/>
  <c r="H577" i="6"/>
  <c r="J577" i="6" s="1"/>
  <c r="L577" i="6" s="1"/>
  <c r="N577" i="6" s="1"/>
  <c r="Q632" i="6"/>
  <c r="S632" i="6" s="1"/>
  <c r="U632" i="6" s="1"/>
  <c r="O631" i="6"/>
  <c r="Q631" i="6" s="1"/>
  <c r="S631" i="6" s="1"/>
  <c r="U631" i="6" s="1"/>
  <c r="F844" i="6"/>
  <c r="H845" i="6"/>
  <c r="J845" i="6" s="1"/>
  <c r="L845" i="6" s="1"/>
  <c r="N845" i="6" s="1"/>
  <c r="Q528" i="6"/>
  <c r="S528" i="6" s="1"/>
  <c r="U528" i="6" s="1"/>
  <c r="H389" i="6"/>
  <c r="J389" i="6" s="1"/>
  <c r="L389" i="6" s="1"/>
  <c r="N389" i="6" s="1"/>
  <c r="F388" i="6"/>
  <c r="H528" i="6"/>
  <c r="J528" i="6" s="1"/>
  <c r="L528" i="6" s="1"/>
  <c r="N528" i="6" s="1"/>
  <c r="F490" i="6"/>
  <c r="H490" i="6" s="1"/>
  <c r="J490" i="6" s="1"/>
  <c r="L490" i="6" s="1"/>
  <c r="N490" i="6" s="1"/>
  <c r="F852" i="6"/>
  <c r="O852" i="6"/>
  <c r="F855" i="6"/>
  <c r="O855" i="6"/>
  <c r="O527" i="6" l="1"/>
  <c r="Q527" i="6" s="1"/>
  <c r="S527" i="6" s="1"/>
  <c r="U527" i="6" s="1"/>
  <c r="H826" i="6"/>
  <c r="J826" i="6" s="1"/>
  <c r="L826" i="6" s="1"/>
  <c r="N826" i="6" s="1"/>
  <c r="Q826" i="6"/>
  <c r="S826" i="6" s="1"/>
  <c r="U826" i="6" s="1"/>
  <c r="F527" i="6"/>
  <c r="H527" i="6" s="1"/>
  <c r="J527" i="6" s="1"/>
  <c r="L527" i="6" s="1"/>
  <c r="N527" i="6" s="1"/>
  <c r="F575" i="6"/>
  <c r="H576" i="6"/>
  <c r="J576" i="6" s="1"/>
  <c r="L576" i="6" s="1"/>
  <c r="N576" i="6" s="1"/>
  <c r="O689" i="6"/>
  <c r="Q690" i="6"/>
  <c r="S690" i="6" s="1"/>
  <c r="U690" i="6" s="1"/>
  <c r="O839" i="6"/>
  <c r="Q840" i="6"/>
  <c r="S840" i="6" s="1"/>
  <c r="U840" i="6" s="1"/>
  <c r="F777" i="6"/>
  <c r="H777" i="6" s="1"/>
  <c r="J777" i="6" s="1"/>
  <c r="L777" i="6" s="1"/>
  <c r="N777" i="6" s="1"/>
  <c r="H778" i="6"/>
  <c r="J778" i="6" s="1"/>
  <c r="L778" i="6" s="1"/>
  <c r="N778" i="6" s="1"/>
  <c r="O678" i="6"/>
  <c r="Q679" i="6"/>
  <c r="S679" i="6" s="1"/>
  <c r="U679" i="6" s="1"/>
  <c r="H715" i="6"/>
  <c r="J715" i="6" s="1"/>
  <c r="L715" i="6" s="1"/>
  <c r="N715" i="6" s="1"/>
  <c r="F750" i="6"/>
  <c r="H751" i="6"/>
  <c r="J751" i="6" s="1"/>
  <c r="L751" i="6" s="1"/>
  <c r="N751" i="6" s="1"/>
  <c r="O336" i="6"/>
  <c r="Q336" i="6" s="1"/>
  <c r="S336" i="6" s="1"/>
  <c r="U336" i="6" s="1"/>
  <c r="Q374" i="6"/>
  <c r="S374" i="6" s="1"/>
  <c r="U374" i="6" s="1"/>
  <c r="O811" i="6"/>
  <c r="Q812" i="6"/>
  <c r="S812" i="6" s="1"/>
  <c r="U812" i="6" s="1"/>
  <c r="F824" i="6"/>
  <c r="H825" i="6"/>
  <c r="J825" i="6" s="1"/>
  <c r="L825" i="6" s="1"/>
  <c r="N825" i="6" s="1"/>
  <c r="F846" i="6"/>
  <c r="H847" i="6"/>
  <c r="J847" i="6" s="1"/>
  <c r="L847" i="6" s="1"/>
  <c r="N847" i="6" s="1"/>
  <c r="O755" i="6"/>
  <c r="Q755" i="6" s="1"/>
  <c r="S755" i="6" s="1"/>
  <c r="U755" i="6" s="1"/>
  <c r="Q756" i="6"/>
  <c r="S756" i="6" s="1"/>
  <c r="U756" i="6" s="1"/>
  <c r="H707" i="6"/>
  <c r="J707" i="6" s="1"/>
  <c r="L707" i="6" s="1"/>
  <c r="N707" i="6" s="1"/>
  <c r="O589" i="6"/>
  <c r="Q589" i="6" s="1"/>
  <c r="S589" i="6" s="1"/>
  <c r="U589" i="6" s="1"/>
  <c r="Q590" i="6"/>
  <c r="S590" i="6" s="1"/>
  <c r="U590" i="6" s="1"/>
  <c r="F755" i="6"/>
  <c r="H755" i="6" s="1"/>
  <c r="J755" i="6" s="1"/>
  <c r="L755" i="6" s="1"/>
  <c r="N755" i="6" s="1"/>
  <c r="H756" i="6"/>
  <c r="J756" i="6" s="1"/>
  <c r="L756" i="6" s="1"/>
  <c r="N756" i="6" s="1"/>
  <c r="O729" i="6"/>
  <c r="Q729" i="6" s="1"/>
  <c r="S729" i="6" s="1"/>
  <c r="U729" i="6" s="1"/>
  <c r="Q730" i="6"/>
  <c r="S730" i="6" s="1"/>
  <c r="U730" i="6" s="1"/>
  <c r="O724" i="6"/>
  <c r="Q724" i="6" s="1"/>
  <c r="S724" i="6" s="1"/>
  <c r="U724" i="6" s="1"/>
  <c r="Q725" i="6"/>
  <c r="S725" i="6" s="1"/>
  <c r="U725" i="6" s="1"/>
  <c r="F834" i="6"/>
  <c r="H834" i="6" s="1"/>
  <c r="J834" i="6" s="1"/>
  <c r="L834" i="6" s="1"/>
  <c r="N834" i="6" s="1"/>
  <c r="H835" i="6"/>
  <c r="J835" i="6" s="1"/>
  <c r="L835" i="6" s="1"/>
  <c r="N835" i="6" s="1"/>
  <c r="Q715" i="6"/>
  <c r="S715" i="6" s="1"/>
  <c r="U715" i="6" s="1"/>
  <c r="F724" i="6"/>
  <c r="H724" i="6" s="1"/>
  <c r="J724" i="6" s="1"/>
  <c r="L724" i="6" s="1"/>
  <c r="N724" i="6" s="1"/>
  <c r="H725" i="6"/>
  <c r="J725" i="6" s="1"/>
  <c r="L725" i="6" s="1"/>
  <c r="N725" i="6" s="1"/>
  <c r="F596" i="6"/>
  <c r="H596" i="6" s="1"/>
  <c r="J596" i="6" s="1"/>
  <c r="L596" i="6" s="1"/>
  <c r="N596" i="6" s="1"/>
  <c r="H597" i="6"/>
  <c r="J597" i="6" s="1"/>
  <c r="L597" i="6" s="1"/>
  <c r="N597" i="6" s="1"/>
  <c r="F729" i="6"/>
  <c r="H729" i="6" s="1"/>
  <c r="J729" i="6" s="1"/>
  <c r="L729" i="6" s="1"/>
  <c r="N729" i="6" s="1"/>
  <c r="H730" i="6"/>
  <c r="J730" i="6" s="1"/>
  <c r="L730" i="6" s="1"/>
  <c r="N730" i="6" s="1"/>
  <c r="O684" i="6"/>
  <c r="Q684" i="6" s="1"/>
  <c r="S684" i="6" s="1"/>
  <c r="U684" i="6" s="1"/>
  <c r="Q685" i="6"/>
  <c r="S685" i="6" s="1"/>
  <c r="U685" i="6" s="1"/>
  <c r="F699" i="6"/>
  <c r="H700" i="6"/>
  <c r="J700" i="6" s="1"/>
  <c r="L700" i="6" s="1"/>
  <c r="N700" i="6" s="1"/>
  <c r="F854" i="6"/>
  <c r="H855" i="6"/>
  <c r="J855" i="6" s="1"/>
  <c r="L855" i="6" s="1"/>
  <c r="N855" i="6" s="1"/>
  <c r="F387" i="6"/>
  <c r="H387" i="6" s="1"/>
  <c r="J387" i="6" s="1"/>
  <c r="L387" i="6" s="1"/>
  <c r="N387" i="6" s="1"/>
  <c r="H388" i="6"/>
  <c r="J388" i="6" s="1"/>
  <c r="L388" i="6" s="1"/>
  <c r="N388" i="6" s="1"/>
  <c r="O788" i="6"/>
  <c r="Q788" i="6" s="1"/>
  <c r="S788" i="6" s="1"/>
  <c r="U788" i="6" s="1"/>
  <c r="Q793" i="6"/>
  <c r="S793" i="6" s="1"/>
  <c r="U793" i="6" s="1"/>
  <c r="O447" i="6"/>
  <c r="Q447" i="6" s="1"/>
  <c r="S447" i="6" s="1"/>
  <c r="U447" i="6" s="1"/>
  <c r="Q453" i="6"/>
  <c r="S453" i="6" s="1"/>
  <c r="U453" i="6" s="1"/>
  <c r="O647" i="6"/>
  <c r="Q648" i="6"/>
  <c r="S648" i="6" s="1"/>
  <c r="U648" i="6" s="1"/>
  <c r="Q560" i="6"/>
  <c r="S560" i="6" s="1"/>
  <c r="U560" i="6" s="1"/>
  <c r="F647" i="6"/>
  <c r="H648" i="6"/>
  <c r="J648" i="6" s="1"/>
  <c r="L648" i="6" s="1"/>
  <c r="N648" i="6" s="1"/>
  <c r="O409" i="6"/>
  <c r="Q409" i="6" s="1"/>
  <c r="S409" i="6" s="1"/>
  <c r="U409" i="6" s="1"/>
  <c r="Q735" i="6"/>
  <c r="S735" i="6" s="1"/>
  <c r="U735" i="6" s="1"/>
  <c r="O734" i="6"/>
  <c r="Q734" i="6" s="1"/>
  <c r="S734" i="6" s="1"/>
  <c r="U734" i="6" s="1"/>
  <c r="O843" i="6"/>
  <c r="Q843" i="6" s="1"/>
  <c r="S843" i="6" s="1"/>
  <c r="U843" i="6" s="1"/>
  <c r="Q844" i="6"/>
  <c r="S844" i="6" s="1"/>
  <c r="U844" i="6" s="1"/>
  <c r="H735" i="6"/>
  <c r="J735" i="6" s="1"/>
  <c r="L735" i="6" s="1"/>
  <c r="N735" i="6" s="1"/>
  <c r="F734" i="6"/>
  <c r="H734" i="6" s="1"/>
  <c r="J734" i="6" s="1"/>
  <c r="L734" i="6" s="1"/>
  <c r="N734" i="6" s="1"/>
  <c r="O750" i="6"/>
  <c r="Q751" i="6"/>
  <c r="S751" i="6" s="1"/>
  <c r="U751" i="6" s="1"/>
  <c r="F761" i="6"/>
  <c r="H762" i="6"/>
  <c r="J762" i="6" s="1"/>
  <c r="L762" i="6" s="1"/>
  <c r="N762" i="6" s="1"/>
  <c r="O744" i="6"/>
  <c r="Q745" i="6"/>
  <c r="S745" i="6" s="1"/>
  <c r="U745" i="6" s="1"/>
  <c r="F689" i="6"/>
  <c r="H690" i="6"/>
  <c r="J690" i="6" s="1"/>
  <c r="L690" i="6" s="1"/>
  <c r="N690" i="6" s="1"/>
  <c r="F582" i="6"/>
  <c r="H582" i="6" s="1"/>
  <c r="J582" i="6" s="1"/>
  <c r="L582" i="6" s="1"/>
  <c r="N582" i="6" s="1"/>
  <c r="H583" i="6"/>
  <c r="J583" i="6" s="1"/>
  <c r="L583" i="6" s="1"/>
  <c r="N583" i="6" s="1"/>
  <c r="F744" i="6"/>
  <c r="H745" i="6"/>
  <c r="J745" i="6" s="1"/>
  <c r="L745" i="6" s="1"/>
  <c r="N745" i="6" s="1"/>
  <c r="O575" i="6"/>
  <c r="Q575" i="6" s="1"/>
  <c r="S575" i="6" s="1"/>
  <c r="U575" i="6" s="1"/>
  <c r="Q576" i="6"/>
  <c r="S576" i="6" s="1"/>
  <c r="U576" i="6" s="1"/>
  <c r="O761" i="6"/>
  <c r="Q762" i="6"/>
  <c r="S762" i="6" s="1"/>
  <c r="U762" i="6" s="1"/>
  <c r="F678" i="6"/>
  <c r="H679" i="6"/>
  <c r="J679" i="6" s="1"/>
  <c r="L679" i="6" s="1"/>
  <c r="N679" i="6" s="1"/>
  <c r="O777" i="6"/>
  <c r="Q777" i="6" s="1"/>
  <c r="S777" i="6" s="1"/>
  <c r="U777" i="6" s="1"/>
  <c r="Q778" i="6"/>
  <c r="S778" i="6" s="1"/>
  <c r="U778" i="6" s="1"/>
  <c r="Q707" i="6"/>
  <c r="S707" i="6" s="1"/>
  <c r="U707" i="6" s="1"/>
  <c r="O846" i="6"/>
  <c r="Q847" i="6"/>
  <c r="S847" i="6" s="1"/>
  <c r="U847" i="6" s="1"/>
  <c r="F839" i="6"/>
  <c r="H840" i="6"/>
  <c r="J840" i="6" s="1"/>
  <c r="L840" i="6" s="1"/>
  <c r="N840" i="6" s="1"/>
  <c r="O834" i="6"/>
  <c r="Q834" i="6" s="1"/>
  <c r="S834" i="6" s="1"/>
  <c r="U834" i="6" s="1"/>
  <c r="Q835" i="6"/>
  <c r="S835" i="6" s="1"/>
  <c r="U835" i="6" s="1"/>
  <c r="O824" i="6"/>
  <c r="Q825" i="6"/>
  <c r="S825" i="6" s="1"/>
  <c r="U825" i="6" s="1"/>
  <c r="F684" i="6"/>
  <c r="H684" i="6" s="1"/>
  <c r="J684" i="6" s="1"/>
  <c r="L684" i="6" s="1"/>
  <c r="N684" i="6" s="1"/>
  <c r="H685" i="6"/>
  <c r="J685" i="6" s="1"/>
  <c r="L685" i="6" s="1"/>
  <c r="N685" i="6" s="1"/>
  <c r="O596" i="6"/>
  <c r="Q596" i="6" s="1"/>
  <c r="S596" i="6" s="1"/>
  <c r="U596" i="6" s="1"/>
  <c r="Q597" i="6"/>
  <c r="S597" i="6" s="1"/>
  <c r="U597" i="6" s="1"/>
  <c r="O772" i="6"/>
  <c r="Q772" i="6" s="1"/>
  <c r="S772" i="6" s="1"/>
  <c r="U772" i="6" s="1"/>
  <c r="Q773" i="6"/>
  <c r="S773" i="6" s="1"/>
  <c r="U773" i="6" s="1"/>
  <c r="O582" i="6"/>
  <c r="Q582" i="6" s="1"/>
  <c r="S582" i="6" s="1"/>
  <c r="U582" i="6" s="1"/>
  <c r="Q583" i="6"/>
  <c r="S583" i="6" s="1"/>
  <c r="U583" i="6" s="1"/>
  <c r="H672" i="6"/>
  <c r="J672" i="6" s="1"/>
  <c r="L672" i="6" s="1"/>
  <c r="N672" i="6" s="1"/>
  <c r="F670" i="6"/>
  <c r="H670" i="6" s="1"/>
  <c r="J670" i="6" s="1"/>
  <c r="L670" i="6" s="1"/>
  <c r="N670" i="6" s="1"/>
  <c r="F671" i="6"/>
  <c r="H671" i="6" s="1"/>
  <c r="J671" i="6" s="1"/>
  <c r="L671" i="6" s="1"/>
  <c r="N671" i="6" s="1"/>
  <c r="F782" i="6"/>
  <c r="H782" i="6" s="1"/>
  <c r="J782" i="6" s="1"/>
  <c r="L782" i="6" s="1"/>
  <c r="N782" i="6" s="1"/>
  <c r="H783" i="6"/>
  <c r="J783" i="6" s="1"/>
  <c r="L783" i="6" s="1"/>
  <c r="N783" i="6" s="1"/>
  <c r="Q672" i="6"/>
  <c r="S672" i="6" s="1"/>
  <c r="U672" i="6" s="1"/>
  <c r="O671" i="6"/>
  <c r="Q671" i="6" s="1"/>
  <c r="S671" i="6" s="1"/>
  <c r="U671" i="6" s="1"/>
  <c r="O670" i="6"/>
  <c r="Q670" i="6" s="1"/>
  <c r="S670" i="6" s="1"/>
  <c r="U670" i="6" s="1"/>
  <c r="O767" i="6"/>
  <c r="Q768" i="6"/>
  <c r="S768" i="6" s="1"/>
  <c r="U768" i="6" s="1"/>
  <c r="O819" i="6"/>
  <c r="Q820" i="6"/>
  <c r="S820" i="6" s="1"/>
  <c r="U820" i="6" s="1"/>
  <c r="F811" i="6"/>
  <c r="H812" i="6"/>
  <c r="J812" i="6" s="1"/>
  <c r="L812" i="6" s="1"/>
  <c r="N812" i="6" s="1"/>
  <c r="O698" i="6"/>
  <c r="Q698" i="6" s="1"/>
  <c r="S698" i="6" s="1"/>
  <c r="U698" i="6" s="1"/>
  <c r="Q699" i="6"/>
  <c r="S699" i="6" s="1"/>
  <c r="U699" i="6" s="1"/>
  <c r="F589" i="6"/>
  <c r="H589" i="6" s="1"/>
  <c r="J589" i="6" s="1"/>
  <c r="L589" i="6" s="1"/>
  <c r="N589" i="6" s="1"/>
  <c r="H590" i="6"/>
  <c r="J590" i="6" s="1"/>
  <c r="L590" i="6" s="1"/>
  <c r="N590" i="6" s="1"/>
  <c r="F767" i="6"/>
  <c r="H768" i="6"/>
  <c r="J768" i="6" s="1"/>
  <c r="L768" i="6" s="1"/>
  <c r="N768" i="6" s="1"/>
  <c r="O782" i="6"/>
  <c r="Q782" i="6" s="1"/>
  <c r="S782" i="6" s="1"/>
  <c r="U782" i="6" s="1"/>
  <c r="Q783" i="6"/>
  <c r="S783" i="6" s="1"/>
  <c r="U783" i="6" s="1"/>
  <c r="F772" i="6"/>
  <c r="H772" i="6" s="1"/>
  <c r="J772" i="6" s="1"/>
  <c r="L772" i="6" s="1"/>
  <c r="N772" i="6" s="1"/>
  <c r="H773" i="6"/>
  <c r="J773" i="6" s="1"/>
  <c r="L773" i="6" s="1"/>
  <c r="N773" i="6" s="1"/>
  <c r="F819" i="6"/>
  <c r="H820" i="6"/>
  <c r="J820" i="6" s="1"/>
  <c r="L820" i="6" s="1"/>
  <c r="N820" i="6" s="1"/>
  <c r="O851" i="6"/>
  <c r="Q852" i="6"/>
  <c r="S852" i="6" s="1"/>
  <c r="U852" i="6" s="1"/>
  <c r="F843" i="6"/>
  <c r="H843" i="6" s="1"/>
  <c r="J843" i="6" s="1"/>
  <c r="L843" i="6" s="1"/>
  <c r="N843" i="6" s="1"/>
  <c r="H844" i="6"/>
  <c r="J844" i="6" s="1"/>
  <c r="L844" i="6" s="1"/>
  <c r="N844" i="6" s="1"/>
  <c r="O854" i="6"/>
  <c r="Q855" i="6"/>
  <c r="S855" i="6" s="1"/>
  <c r="U855" i="6" s="1"/>
  <c r="F851" i="6"/>
  <c r="H852" i="6"/>
  <c r="J852" i="6" s="1"/>
  <c r="L852" i="6" s="1"/>
  <c r="N852" i="6" s="1"/>
  <c r="O387" i="6"/>
  <c r="Q387" i="6" s="1"/>
  <c r="S387" i="6" s="1"/>
  <c r="U387" i="6" s="1"/>
  <c r="Q388" i="6"/>
  <c r="S388" i="6" s="1"/>
  <c r="U388" i="6" s="1"/>
  <c r="F788" i="6"/>
  <c r="H788" i="6" s="1"/>
  <c r="J788" i="6" s="1"/>
  <c r="L788" i="6" s="1"/>
  <c r="N788" i="6" s="1"/>
  <c r="H793" i="6"/>
  <c r="J793" i="6" s="1"/>
  <c r="L793" i="6" s="1"/>
  <c r="N793" i="6" s="1"/>
  <c r="F447" i="6"/>
  <c r="H447" i="6" s="1"/>
  <c r="J447" i="6" s="1"/>
  <c r="L447" i="6" s="1"/>
  <c r="N447" i="6" s="1"/>
  <c r="H453" i="6"/>
  <c r="J453" i="6" s="1"/>
  <c r="L453" i="6" s="1"/>
  <c r="N453" i="6" s="1"/>
  <c r="F860" i="6"/>
  <c r="O860" i="6"/>
  <c r="F870" i="6"/>
  <c r="O870" i="6"/>
  <c r="O714" i="6" l="1"/>
  <c r="Q714" i="6" s="1"/>
  <c r="S714" i="6" s="1"/>
  <c r="U714" i="6" s="1"/>
  <c r="H647" i="6"/>
  <c r="J647" i="6" s="1"/>
  <c r="L647" i="6" s="1"/>
  <c r="N647" i="6" s="1"/>
  <c r="F630" i="6"/>
  <c r="H630" i="6" s="1"/>
  <c r="J630" i="6" s="1"/>
  <c r="L630" i="6" s="1"/>
  <c r="N630" i="6" s="1"/>
  <c r="Q647" i="6"/>
  <c r="S647" i="6" s="1"/>
  <c r="U647" i="6" s="1"/>
  <c r="O630" i="6"/>
  <c r="Q630" i="6" s="1"/>
  <c r="S630" i="6" s="1"/>
  <c r="U630" i="6" s="1"/>
  <c r="F853" i="6"/>
  <c r="H853" i="6" s="1"/>
  <c r="J853" i="6" s="1"/>
  <c r="L853" i="6" s="1"/>
  <c r="N853" i="6" s="1"/>
  <c r="H854" i="6"/>
  <c r="J854" i="6" s="1"/>
  <c r="L854" i="6" s="1"/>
  <c r="N854" i="6" s="1"/>
  <c r="H846" i="6"/>
  <c r="J846" i="6" s="1"/>
  <c r="L846" i="6" s="1"/>
  <c r="N846" i="6" s="1"/>
  <c r="F842" i="6"/>
  <c r="H842" i="6" s="1"/>
  <c r="J842" i="6" s="1"/>
  <c r="L842" i="6" s="1"/>
  <c r="N842" i="6" s="1"/>
  <c r="O810" i="6"/>
  <c r="Q810" i="6" s="1"/>
  <c r="S810" i="6" s="1"/>
  <c r="U810" i="6" s="1"/>
  <c r="Q811" i="6"/>
  <c r="S811" i="6" s="1"/>
  <c r="U811" i="6" s="1"/>
  <c r="F749" i="6"/>
  <c r="H749" i="6" s="1"/>
  <c r="J749" i="6" s="1"/>
  <c r="L749" i="6" s="1"/>
  <c r="N749" i="6" s="1"/>
  <c r="H750" i="6"/>
  <c r="J750" i="6" s="1"/>
  <c r="L750" i="6" s="1"/>
  <c r="N750" i="6" s="1"/>
  <c r="O677" i="6"/>
  <c r="Q677" i="6" s="1"/>
  <c r="S677" i="6" s="1"/>
  <c r="U677" i="6" s="1"/>
  <c r="Q678" i="6"/>
  <c r="S678" i="6" s="1"/>
  <c r="U678" i="6" s="1"/>
  <c r="O838" i="6"/>
  <c r="Q838" i="6" s="1"/>
  <c r="S838" i="6" s="1"/>
  <c r="U838" i="6" s="1"/>
  <c r="Q839" i="6"/>
  <c r="S839" i="6" s="1"/>
  <c r="U839" i="6" s="1"/>
  <c r="H575" i="6"/>
  <c r="J575" i="6" s="1"/>
  <c r="L575" i="6" s="1"/>
  <c r="N575" i="6" s="1"/>
  <c r="F554" i="6"/>
  <c r="H554" i="6" s="1"/>
  <c r="J554" i="6" s="1"/>
  <c r="L554" i="6" s="1"/>
  <c r="N554" i="6" s="1"/>
  <c r="O850" i="6"/>
  <c r="Q851" i="6"/>
  <c r="S851" i="6" s="1"/>
  <c r="U851" i="6" s="1"/>
  <c r="H767" i="6"/>
  <c r="J767" i="6" s="1"/>
  <c r="L767" i="6" s="1"/>
  <c r="N767" i="6" s="1"/>
  <c r="F766" i="6"/>
  <c r="H766" i="6" s="1"/>
  <c r="J766" i="6" s="1"/>
  <c r="L766" i="6" s="1"/>
  <c r="N766" i="6" s="1"/>
  <c r="O818" i="6"/>
  <c r="Q818" i="6" s="1"/>
  <c r="S818" i="6" s="1"/>
  <c r="U818" i="6" s="1"/>
  <c r="Q819" i="6"/>
  <c r="S819" i="6" s="1"/>
  <c r="U819" i="6" s="1"/>
  <c r="O823" i="6"/>
  <c r="Q824" i="6"/>
  <c r="S824" i="6" s="1"/>
  <c r="U824" i="6" s="1"/>
  <c r="F838" i="6"/>
  <c r="H838" i="6" s="1"/>
  <c r="J838" i="6" s="1"/>
  <c r="L838" i="6" s="1"/>
  <c r="N838" i="6" s="1"/>
  <c r="H839" i="6"/>
  <c r="J839" i="6" s="1"/>
  <c r="L839" i="6" s="1"/>
  <c r="N839" i="6" s="1"/>
  <c r="F677" i="6"/>
  <c r="H677" i="6" s="1"/>
  <c r="J677" i="6" s="1"/>
  <c r="L677" i="6" s="1"/>
  <c r="N677" i="6" s="1"/>
  <c r="H678" i="6"/>
  <c r="J678" i="6" s="1"/>
  <c r="L678" i="6" s="1"/>
  <c r="N678" i="6" s="1"/>
  <c r="O743" i="6"/>
  <c r="Q744" i="6"/>
  <c r="S744" i="6" s="1"/>
  <c r="U744" i="6" s="1"/>
  <c r="O749" i="6"/>
  <c r="Q749" i="6" s="1"/>
  <c r="S749" i="6" s="1"/>
  <c r="U749" i="6" s="1"/>
  <c r="Q750" i="6"/>
  <c r="S750" i="6" s="1"/>
  <c r="U750" i="6" s="1"/>
  <c r="O869" i="6"/>
  <c r="Q870" i="6"/>
  <c r="S870" i="6" s="1"/>
  <c r="U870" i="6" s="1"/>
  <c r="O859" i="6"/>
  <c r="Q860" i="6"/>
  <c r="S860" i="6" s="1"/>
  <c r="U860" i="6" s="1"/>
  <c r="F698" i="6"/>
  <c r="H698" i="6" s="1"/>
  <c r="J698" i="6" s="1"/>
  <c r="L698" i="6" s="1"/>
  <c r="N698" i="6" s="1"/>
  <c r="H699" i="6"/>
  <c r="J699" i="6" s="1"/>
  <c r="L699" i="6" s="1"/>
  <c r="N699" i="6" s="1"/>
  <c r="F823" i="6"/>
  <c r="H824" i="6"/>
  <c r="J824" i="6" s="1"/>
  <c r="L824" i="6" s="1"/>
  <c r="N824" i="6" s="1"/>
  <c r="O683" i="6"/>
  <c r="Q683" i="6" s="1"/>
  <c r="S683" i="6" s="1"/>
  <c r="U683" i="6" s="1"/>
  <c r="Q689" i="6"/>
  <c r="S689" i="6" s="1"/>
  <c r="U689" i="6" s="1"/>
  <c r="O554" i="6"/>
  <c r="Q554" i="6" s="1"/>
  <c r="S554" i="6" s="1"/>
  <c r="U554" i="6" s="1"/>
  <c r="F714" i="6"/>
  <c r="F859" i="6"/>
  <c r="H860" i="6"/>
  <c r="J860" i="6" s="1"/>
  <c r="L860" i="6" s="1"/>
  <c r="N860" i="6" s="1"/>
  <c r="O853" i="6"/>
  <c r="Q853" i="6" s="1"/>
  <c r="S853" i="6" s="1"/>
  <c r="U853" i="6" s="1"/>
  <c r="Q854" i="6"/>
  <c r="S854" i="6" s="1"/>
  <c r="U854" i="6" s="1"/>
  <c r="F869" i="6"/>
  <c r="H870" i="6"/>
  <c r="J870" i="6" s="1"/>
  <c r="L870" i="6" s="1"/>
  <c r="N870" i="6" s="1"/>
  <c r="F850" i="6"/>
  <c r="H851" i="6"/>
  <c r="J851" i="6" s="1"/>
  <c r="L851" i="6" s="1"/>
  <c r="N851" i="6" s="1"/>
  <c r="F818" i="6"/>
  <c r="H818" i="6" s="1"/>
  <c r="J818" i="6" s="1"/>
  <c r="L818" i="6" s="1"/>
  <c r="N818" i="6" s="1"/>
  <c r="H819" i="6"/>
  <c r="J819" i="6" s="1"/>
  <c r="L819" i="6" s="1"/>
  <c r="N819" i="6" s="1"/>
  <c r="F810" i="6"/>
  <c r="H810" i="6" s="1"/>
  <c r="J810" i="6" s="1"/>
  <c r="L810" i="6" s="1"/>
  <c r="N810" i="6" s="1"/>
  <c r="H811" i="6"/>
  <c r="J811" i="6" s="1"/>
  <c r="L811" i="6" s="1"/>
  <c r="N811" i="6" s="1"/>
  <c r="Q767" i="6"/>
  <c r="S767" i="6" s="1"/>
  <c r="U767" i="6" s="1"/>
  <c r="O766" i="6"/>
  <c r="Q766" i="6" s="1"/>
  <c r="S766" i="6" s="1"/>
  <c r="U766" i="6" s="1"/>
  <c r="Q846" i="6"/>
  <c r="S846" i="6" s="1"/>
  <c r="U846" i="6" s="1"/>
  <c r="O842" i="6"/>
  <c r="Q842" i="6" s="1"/>
  <c r="S842" i="6" s="1"/>
  <c r="U842" i="6" s="1"/>
  <c r="O760" i="6"/>
  <c r="Q760" i="6" s="1"/>
  <c r="S760" i="6" s="1"/>
  <c r="U760" i="6" s="1"/>
  <c r="Q761" i="6"/>
  <c r="S761" i="6" s="1"/>
  <c r="U761" i="6" s="1"/>
  <c r="F743" i="6"/>
  <c r="H743" i="6" s="1"/>
  <c r="J743" i="6" s="1"/>
  <c r="L743" i="6" s="1"/>
  <c r="N743" i="6" s="1"/>
  <c r="H744" i="6"/>
  <c r="J744" i="6" s="1"/>
  <c r="L744" i="6" s="1"/>
  <c r="N744" i="6" s="1"/>
  <c r="F683" i="6"/>
  <c r="H683" i="6" s="1"/>
  <c r="J683" i="6" s="1"/>
  <c r="L683" i="6" s="1"/>
  <c r="N683" i="6" s="1"/>
  <c r="H689" i="6"/>
  <c r="J689" i="6" s="1"/>
  <c r="L689" i="6" s="1"/>
  <c r="N689" i="6" s="1"/>
  <c r="F760" i="6"/>
  <c r="H760" i="6" s="1"/>
  <c r="J760" i="6" s="1"/>
  <c r="L760" i="6" s="1"/>
  <c r="N760" i="6" s="1"/>
  <c r="H761" i="6"/>
  <c r="J761" i="6" s="1"/>
  <c r="L761" i="6" s="1"/>
  <c r="N761" i="6" s="1"/>
  <c r="F875" i="6"/>
  <c r="O875" i="6"/>
  <c r="F890" i="6"/>
  <c r="O890" i="6"/>
  <c r="H850" i="6" l="1"/>
  <c r="J850" i="6" s="1"/>
  <c r="L850" i="6" s="1"/>
  <c r="N850" i="6" s="1"/>
  <c r="F849" i="6"/>
  <c r="F787" i="6"/>
  <c r="H787" i="6" s="1"/>
  <c r="J787" i="6" s="1"/>
  <c r="L787" i="6" s="1"/>
  <c r="N787" i="6" s="1"/>
  <c r="H823" i="6"/>
  <c r="J823" i="6" s="1"/>
  <c r="L823" i="6" s="1"/>
  <c r="N823" i="6" s="1"/>
  <c r="O858" i="6"/>
  <c r="Q859" i="6"/>
  <c r="S859" i="6" s="1"/>
  <c r="U859" i="6" s="1"/>
  <c r="O787" i="6"/>
  <c r="Q787" i="6" s="1"/>
  <c r="S787" i="6" s="1"/>
  <c r="U787" i="6" s="1"/>
  <c r="Q823" i="6"/>
  <c r="S823" i="6" s="1"/>
  <c r="U823" i="6" s="1"/>
  <c r="F889" i="6"/>
  <c r="H890" i="6"/>
  <c r="J890" i="6" s="1"/>
  <c r="L890" i="6" s="1"/>
  <c r="N890" i="6" s="1"/>
  <c r="H714" i="6"/>
  <c r="J714" i="6" s="1"/>
  <c r="L714" i="6" s="1"/>
  <c r="N714" i="6" s="1"/>
  <c r="F706" i="6"/>
  <c r="F868" i="6"/>
  <c r="H869" i="6"/>
  <c r="J869" i="6" s="1"/>
  <c r="L869" i="6" s="1"/>
  <c r="N869" i="6" s="1"/>
  <c r="F858" i="6"/>
  <c r="H859" i="6"/>
  <c r="J859" i="6" s="1"/>
  <c r="L859" i="6" s="1"/>
  <c r="N859" i="6" s="1"/>
  <c r="O868" i="6"/>
  <c r="Q869" i="6"/>
  <c r="S869" i="6" s="1"/>
  <c r="U869" i="6" s="1"/>
  <c r="Q743" i="6"/>
  <c r="S743" i="6" s="1"/>
  <c r="U743" i="6" s="1"/>
  <c r="O706" i="6"/>
  <c r="Q850" i="6"/>
  <c r="S850" i="6" s="1"/>
  <c r="U850" i="6" s="1"/>
  <c r="O849" i="6"/>
  <c r="O889" i="6"/>
  <c r="Q890" i="6"/>
  <c r="S890" i="6" s="1"/>
  <c r="U890" i="6" s="1"/>
  <c r="F874" i="6"/>
  <c r="H875" i="6"/>
  <c r="J875" i="6" s="1"/>
  <c r="L875" i="6" s="1"/>
  <c r="N875" i="6" s="1"/>
  <c r="O874" i="6"/>
  <c r="Q875" i="6"/>
  <c r="S875" i="6" s="1"/>
  <c r="U875" i="6" s="1"/>
  <c r="F895" i="6"/>
  <c r="O895" i="6"/>
  <c r="F909" i="6"/>
  <c r="H909" i="6" s="1"/>
  <c r="J909" i="6" s="1"/>
  <c r="L909" i="6" s="1"/>
  <c r="N909" i="6" s="1"/>
  <c r="O909" i="6"/>
  <c r="Q909" i="6" s="1"/>
  <c r="S909" i="6" s="1"/>
  <c r="U909" i="6" s="1"/>
  <c r="F910" i="6"/>
  <c r="H910" i="6" s="1"/>
  <c r="J910" i="6" s="1"/>
  <c r="L910" i="6" s="1"/>
  <c r="N910" i="6" s="1"/>
  <c r="O910" i="6"/>
  <c r="Q910" i="6" s="1"/>
  <c r="S910" i="6" s="1"/>
  <c r="U910" i="6" s="1"/>
  <c r="F894" i="6" l="1"/>
  <c r="H895" i="6"/>
  <c r="J895" i="6" s="1"/>
  <c r="L895" i="6" s="1"/>
  <c r="N895" i="6" s="1"/>
  <c r="F873" i="6"/>
  <c r="H874" i="6"/>
  <c r="J874" i="6" s="1"/>
  <c r="L874" i="6" s="1"/>
  <c r="N874" i="6" s="1"/>
  <c r="O867" i="6"/>
  <c r="Q868" i="6"/>
  <c r="S868" i="6" s="1"/>
  <c r="U868" i="6" s="1"/>
  <c r="F867" i="6"/>
  <c r="H868" i="6"/>
  <c r="J868" i="6" s="1"/>
  <c r="L868" i="6" s="1"/>
  <c r="N868" i="6" s="1"/>
  <c r="F888" i="6"/>
  <c r="H889" i="6"/>
  <c r="J889" i="6" s="1"/>
  <c r="L889" i="6" s="1"/>
  <c r="N889" i="6" s="1"/>
  <c r="O857" i="6"/>
  <c r="Q858" i="6"/>
  <c r="S858" i="6" s="1"/>
  <c r="U858" i="6" s="1"/>
  <c r="O894" i="6"/>
  <c r="Q895" i="6"/>
  <c r="S895" i="6" s="1"/>
  <c r="U895" i="6" s="1"/>
  <c r="O833" i="6"/>
  <c r="Q833" i="6" s="1"/>
  <c r="S833" i="6" s="1"/>
  <c r="U833" i="6" s="1"/>
  <c r="Q849" i="6"/>
  <c r="S849" i="6" s="1"/>
  <c r="U849" i="6" s="1"/>
  <c r="F833" i="6"/>
  <c r="H833" i="6" s="1"/>
  <c r="J833" i="6" s="1"/>
  <c r="L833" i="6" s="1"/>
  <c r="N833" i="6" s="1"/>
  <c r="H849" i="6"/>
  <c r="J849" i="6" s="1"/>
  <c r="L849" i="6" s="1"/>
  <c r="N849" i="6" s="1"/>
  <c r="O873" i="6"/>
  <c r="Q874" i="6"/>
  <c r="S874" i="6" s="1"/>
  <c r="U874" i="6" s="1"/>
  <c r="O888" i="6"/>
  <c r="Q889" i="6"/>
  <c r="S889" i="6" s="1"/>
  <c r="U889" i="6" s="1"/>
  <c r="F857" i="6"/>
  <c r="H858" i="6"/>
  <c r="J858" i="6" s="1"/>
  <c r="L858" i="6" s="1"/>
  <c r="N858" i="6" s="1"/>
  <c r="O697" i="6"/>
  <c r="Q697" i="6" s="1"/>
  <c r="S697" i="6" s="1"/>
  <c r="U697" i="6" s="1"/>
  <c r="Q706" i="6"/>
  <c r="S706" i="6" s="1"/>
  <c r="U706" i="6" s="1"/>
  <c r="F697" i="6"/>
  <c r="H697" i="6" s="1"/>
  <c r="J697" i="6" s="1"/>
  <c r="L697" i="6" s="1"/>
  <c r="N697" i="6" s="1"/>
  <c r="H706" i="6"/>
  <c r="J706" i="6" s="1"/>
  <c r="L706" i="6" s="1"/>
  <c r="N706" i="6" s="1"/>
  <c r="F911" i="6"/>
  <c r="H911" i="6" s="1"/>
  <c r="J911" i="6" s="1"/>
  <c r="L911" i="6" s="1"/>
  <c r="N911" i="6" s="1"/>
  <c r="O911" i="6"/>
  <c r="Q911" i="6" s="1"/>
  <c r="S911" i="6" s="1"/>
  <c r="U911" i="6" s="1"/>
  <c r="F912" i="6"/>
  <c r="H912" i="6" s="1"/>
  <c r="J912" i="6" s="1"/>
  <c r="L912" i="6" s="1"/>
  <c r="N912" i="6" s="1"/>
  <c r="O912" i="6"/>
  <c r="Q912" i="6" s="1"/>
  <c r="S912" i="6" s="1"/>
  <c r="U912" i="6" s="1"/>
  <c r="F916" i="6"/>
  <c r="O916" i="6"/>
  <c r="F920" i="6"/>
  <c r="O920" i="6"/>
  <c r="F919" i="6" l="1"/>
  <c r="H920" i="6"/>
  <c r="J920" i="6" s="1"/>
  <c r="L920" i="6" s="1"/>
  <c r="N920" i="6" s="1"/>
  <c r="O887" i="6"/>
  <c r="Q888" i="6"/>
  <c r="S888" i="6" s="1"/>
  <c r="U888" i="6" s="1"/>
  <c r="O893" i="6"/>
  <c r="Q894" i="6"/>
  <c r="S894" i="6" s="1"/>
  <c r="U894" i="6" s="1"/>
  <c r="F887" i="6"/>
  <c r="H888" i="6"/>
  <c r="J888" i="6" s="1"/>
  <c r="L888" i="6" s="1"/>
  <c r="N888" i="6" s="1"/>
  <c r="O866" i="6"/>
  <c r="Q866" i="6" s="1"/>
  <c r="S866" i="6" s="1"/>
  <c r="U866" i="6" s="1"/>
  <c r="Q867" i="6"/>
  <c r="S867" i="6" s="1"/>
  <c r="U867" i="6" s="1"/>
  <c r="F893" i="6"/>
  <c r="H894" i="6"/>
  <c r="J894" i="6" s="1"/>
  <c r="L894" i="6" s="1"/>
  <c r="N894" i="6" s="1"/>
  <c r="F856" i="6"/>
  <c r="H856" i="6" s="1"/>
  <c r="J856" i="6" s="1"/>
  <c r="L856" i="6" s="1"/>
  <c r="N856" i="6" s="1"/>
  <c r="H857" i="6"/>
  <c r="J857" i="6" s="1"/>
  <c r="L857" i="6" s="1"/>
  <c r="N857" i="6" s="1"/>
  <c r="O872" i="6"/>
  <c r="Q873" i="6"/>
  <c r="S873" i="6" s="1"/>
  <c r="U873" i="6" s="1"/>
  <c r="O856" i="6"/>
  <c r="Q856" i="6" s="1"/>
  <c r="S856" i="6" s="1"/>
  <c r="U856" i="6" s="1"/>
  <c r="Q857" i="6"/>
  <c r="S857" i="6" s="1"/>
  <c r="U857" i="6" s="1"/>
  <c r="F866" i="6"/>
  <c r="H866" i="6" s="1"/>
  <c r="J866" i="6" s="1"/>
  <c r="L866" i="6" s="1"/>
  <c r="N866" i="6" s="1"/>
  <c r="H867" i="6"/>
  <c r="J867" i="6" s="1"/>
  <c r="L867" i="6" s="1"/>
  <c r="N867" i="6" s="1"/>
  <c r="F872" i="6"/>
  <c r="H873" i="6"/>
  <c r="J873" i="6" s="1"/>
  <c r="L873" i="6" s="1"/>
  <c r="N873" i="6" s="1"/>
  <c r="O919" i="6"/>
  <c r="Q920" i="6"/>
  <c r="S920" i="6" s="1"/>
  <c r="U920" i="6" s="1"/>
  <c r="F915" i="6"/>
  <c r="H916" i="6"/>
  <c r="J916" i="6" s="1"/>
  <c r="L916" i="6" s="1"/>
  <c r="N916" i="6" s="1"/>
  <c r="O915" i="6"/>
  <c r="Q916" i="6"/>
  <c r="S916" i="6" s="1"/>
  <c r="U916" i="6" s="1"/>
  <c r="F922" i="6"/>
  <c r="H922" i="6" s="1"/>
  <c r="J922" i="6" s="1"/>
  <c r="L922" i="6" s="1"/>
  <c r="N922" i="6" s="1"/>
  <c r="O922" i="6"/>
  <c r="Q922" i="6" s="1"/>
  <c r="S922" i="6" s="1"/>
  <c r="U922" i="6" s="1"/>
  <c r="F914" i="6" l="1"/>
  <c r="H915" i="6"/>
  <c r="J915" i="6" s="1"/>
  <c r="L915" i="6" s="1"/>
  <c r="N915" i="6" s="1"/>
  <c r="F871" i="6"/>
  <c r="H871" i="6" s="1"/>
  <c r="J871" i="6" s="1"/>
  <c r="L871" i="6" s="1"/>
  <c r="N871" i="6" s="1"/>
  <c r="H872" i="6"/>
  <c r="J872" i="6" s="1"/>
  <c r="L872" i="6" s="1"/>
  <c r="N872" i="6" s="1"/>
  <c r="O892" i="6"/>
  <c r="Q893" i="6"/>
  <c r="S893" i="6" s="1"/>
  <c r="U893" i="6" s="1"/>
  <c r="F918" i="6"/>
  <c r="H919" i="6"/>
  <c r="J919" i="6" s="1"/>
  <c r="L919" i="6" s="1"/>
  <c r="N919" i="6" s="1"/>
  <c r="O914" i="6"/>
  <c r="Q915" i="6"/>
  <c r="S915" i="6" s="1"/>
  <c r="U915" i="6" s="1"/>
  <c r="O918" i="6"/>
  <c r="Q919" i="6"/>
  <c r="S919" i="6" s="1"/>
  <c r="U919" i="6" s="1"/>
  <c r="O871" i="6"/>
  <c r="Q871" i="6" s="1"/>
  <c r="S871" i="6" s="1"/>
  <c r="U871" i="6" s="1"/>
  <c r="Q872" i="6"/>
  <c r="S872" i="6" s="1"/>
  <c r="U872" i="6" s="1"/>
  <c r="F892" i="6"/>
  <c r="H893" i="6"/>
  <c r="J893" i="6" s="1"/>
  <c r="L893" i="6" s="1"/>
  <c r="N893" i="6" s="1"/>
  <c r="F886" i="6"/>
  <c r="H886" i="6" s="1"/>
  <c r="J886" i="6" s="1"/>
  <c r="L886" i="6" s="1"/>
  <c r="N886" i="6" s="1"/>
  <c r="H887" i="6"/>
  <c r="J887" i="6" s="1"/>
  <c r="L887" i="6" s="1"/>
  <c r="N887" i="6" s="1"/>
  <c r="O886" i="6"/>
  <c r="Q886" i="6" s="1"/>
  <c r="S886" i="6" s="1"/>
  <c r="U886" i="6" s="1"/>
  <c r="Q887" i="6"/>
  <c r="S887" i="6" s="1"/>
  <c r="U887" i="6" s="1"/>
  <c r="F923" i="6"/>
  <c r="H923" i="6" s="1"/>
  <c r="J923" i="6" s="1"/>
  <c r="L923" i="6" s="1"/>
  <c r="N923" i="6" s="1"/>
  <c r="O923" i="6"/>
  <c r="Q923" i="6" s="1"/>
  <c r="S923" i="6" s="1"/>
  <c r="U923" i="6" s="1"/>
  <c r="F924" i="6"/>
  <c r="H924" i="6" s="1"/>
  <c r="J924" i="6" s="1"/>
  <c r="L924" i="6" s="1"/>
  <c r="N924" i="6" s="1"/>
  <c r="O924" i="6"/>
  <c r="Q924" i="6" s="1"/>
  <c r="S924" i="6" s="1"/>
  <c r="U924" i="6" s="1"/>
  <c r="F927" i="6"/>
  <c r="O927" i="6"/>
  <c r="F931" i="6"/>
  <c r="O931" i="6"/>
  <c r="F936" i="6"/>
  <c r="O936" i="6"/>
  <c r="F941" i="6"/>
  <c r="O941" i="6"/>
  <c r="F946" i="6"/>
  <c r="O946" i="6"/>
  <c r="F948" i="6"/>
  <c r="O948" i="6"/>
  <c r="F950" i="6"/>
  <c r="O950" i="6"/>
  <c r="F954" i="6"/>
  <c r="O954" i="6"/>
  <c r="F960" i="6"/>
  <c r="O960" i="6"/>
  <c r="F962" i="6"/>
  <c r="O962" i="6"/>
  <c r="F964" i="6"/>
  <c r="O964" i="6"/>
  <c r="F968" i="6"/>
  <c r="O968" i="6"/>
  <c r="F973" i="6"/>
  <c r="O973" i="6"/>
  <c r="F977" i="6"/>
  <c r="O977" i="6"/>
  <c r="F983" i="6"/>
  <c r="O983" i="6"/>
  <c r="F987" i="6"/>
  <c r="H987" i="6" s="1"/>
  <c r="J987" i="6" s="1"/>
  <c r="L987" i="6" s="1"/>
  <c r="N987" i="6" s="1"/>
  <c r="O987" i="6"/>
  <c r="Q987" i="6" s="1"/>
  <c r="S987" i="6" s="1"/>
  <c r="U987" i="6" s="1"/>
  <c r="O982" i="6" l="1"/>
  <c r="Q983" i="6"/>
  <c r="S983" i="6" s="1"/>
  <c r="U983" i="6" s="1"/>
  <c r="O972" i="6"/>
  <c r="Q973" i="6"/>
  <c r="S973" i="6" s="1"/>
  <c r="U973" i="6" s="1"/>
  <c r="O963" i="6"/>
  <c r="Q963" i="6" s="1"/>
  <c r="S963" i="6" s="1"/>
  <c r="U963" i="6" s="1"/>
  <c r="Q964" i="6"/>
  <c r="S964" i="6" s="1"/>
  <c r="U964" i="6" s="1"/>
  <c r="O959" i="6"/>
  <c r="Q960" i="6"/>
  <c r="S960" i="6" s="1"/>
  <c r="U960" i="6" s="1"/>
  <c r="O949" i="6"/>
  <c r="Q949" i="6" s="1"/>
  <c r="S949" i="6" s="1"/>
  <c r="U949" i="6" s="1"/>
  <c r="Q950" i="6"/>
  <c r="S950" i="6" s="1"/>
  <c r="U950" i="6" s="1"/>
  <c r="O945" i="6"/>
  <c r="Q945" i="6" s="1"/>
  <c r="S945" i="6" s="1"/>
  <c r="U945" i="6" s="1"/>
  <c r="Q946" i="6"/>
  <c r="S946" i="6" s="1"/>
  <c r="U946" i="6" s="1"/>
  <c r="O935" i="6"/>
  <c r="Q936" i="6"/>
  <c r="S936" i="6" s="1"/>
  <c r="U936" i="6" s="1"/>
  <c r="O926" i="6"/>
  <c r="Q927" i="6"/>
  <c r="S927" i="6" s="1"/>
  <c r="U927" i="6" s="1"/>
  <c r="F976" i="6"/>
  <c r="H977" i="6"/>
  <c r="J977" i="6" s="1"/>
  <c r="L977" i="6" s="1"/>
  <c r="N977" i="6" s="1"/>
  <c r="F967" i="6"/>
  <c r="H968" i="6"/>
  <c r="J968" i="6" s="1"/>
  <c r="L968" i="6" s="1"/>
  <c r="N968" i="6" s="1"/>
  <c r="F961" i="6"/>
  <c r="H961" i="6" s="1"/>
  <c r="J961" i="6" s="1"/>
  <c r="L961" i="6" s="1"/>
  <c r="N961" i="6" s="1"/>
  <c r="H962" i="6"/>
  <c r="J962" i="6" s="1"/>
  <c r="L962" i="6" s="1"/>
  <c r="N962" i="6" s="1"/>
  <c r="F953" i="6"/>
  <c r="H954" i="6"/>
  <c r="J954" i="6" s="1"/>
  <c r="L954" i="6" s="1"/>
  <c r="N954" i="6" s="1"/>
  <c r="F947" i="6"/>
  <c r="H947" i="6" s="1"/>
  <c r="J947" i="6" s="1"/>
  <c r="L947" i="6" s="1"/>
  <c r="N947" i="6" s="1"/>
  <c r="H948" i="6"/>
  <c r="J948" i="6" s="1"/>
  <c r="L948" i="6" s="1"/>
  <c r="N948" i="6" s="1"/>
  <c r="F940" i="6"/>
  <c r="H941" i="6"/>
  <c r="J941" i="6" s="1"/>
  <c r="L941" i="6" s="1"/>
  <c r="N941" i="6" s="1"/>
  <c r="F930" i="6"/>
  <c r="H931" i="6"/>
  <c r="J931" i="6" s="1"/>
  <c r="L931" i="6" s="1"/>
  <c r="N931" i="6" s="1"/>
  <c r="H892" i="6"/>
  <c r="J892" i="6" s="1"/>
  <c r="L892" i="6" s="1"/>
  <c r="N892" i="6" s="1"/>
  <c r="F891" i="6"/>
  <c r="O917" i="6"/>
  <c r="Q917" i="6" s="1"/>
  <c r="S917" i="6" s="1"/>
  <c r="U917" i="6" s="1"/>
  <c r="Q918" i="6"/>
  <c r="S918" i="6" s="1"/>
  <c r="U918" i="6" s="1"/>
  <c r="F917" i="6"/>
  <c r="H917" i="6" s="1"/>
  <c r="J917" i="6" s="1"/>
  <c r="L917" i="6" s="1"/>
  <c r="N917" i="6" s="1"/>
  <c r="H918" i="6"/>
  <c r="J918" i="6" s="1"/>
  <c r="L918" i="6" s="1"/>
  <c r="N918" i="6" s="1"/>
  <c r="O976" i="6"/>
  <c r="Q977" i="6"/>
  <c r="S977" i="6" s="1"/>
  <c r="U977" i="6" s="1"/>
  <c r="O967" i="6"/>
  <c r="Q968" i="6"/>
  <c r="S968" i="6" s="1"/>
  <c r="U968" i="6" s="1"/>
  <c r="O961" i="6"/>
  <c r="Q961" i="6" s="1"/>
  <c r="S961" i="6" s="1"/>
  <c r="U961" i="6" s="1"/>
  <c r="Q962" i="6"/>
  <c r="S962" i="6" s="1"/>
  <c r="U962" i="6" s="1"/>
  <c r="O953" i="6"/>
  <c r="Q954" i="6"/>
  <c r="S954" i="6" s="1"/>
  <c r="U954" i="6" s="1"/>
  <c r="O947" i="6"/>
  <c r="Q947" i="6" s="1"/>
  <c r="S947" i="6" s="1"/>
  <c r="U947" i="6" s="1"/>
  <c r="Q948" i="6"/>
  <c r="S948" i="6" s="1"/>
  <c r="U948" i="6" s="1"/>
  <c r="O940" i="6"/>
  <c r="Q941" i="6"/>
  <c r="S941" i="6" s="1"/>
  <c r="U941" i="6" s="1"/>
  <c r="O930" i="6"/>
  <c r="Q931" i="6"/>
  <c r="S931" i="6" s="1"/>
  <c r="U931" i="6" s="1"/>
  <c r="F982" i="6"/>
  <c r="H983" i="6"/>
  <c r="J983" i="6" s="1"/>
  <c r="L983" i="6" s="1"/>
  <c r="N983" i="6" s="1"/>
  <c r="F972" i="6"/>
  <c r="H973" i="6"/>
  <c r="J973" i="6" s="1"/>
  <c r="L973" i="6" s="1"/>
  <c r="N973" i="6" s="1"/>
  <c r="F963" i="6"/>
  <c r="H964" i="6"/>
  <c r="J964" i="6" s="1"/>
  <c r="L964" i="6" s="1"/>
  <c r="N964" i="6" s="1"/>
  <c r="F959" i="6"/>
  <c r="H959" i="6" s="1"/>
  <c r="J959" i="6" s="1"/>
  <c r="L959" i="6" s="1"/>
  <c r="N959" i="6" s="1"/>
  <c r="H960" i="6"/>
  <c r="J960" i="6" s="1"/>
  <c r="L960" i="6" s="1"/>
  <c r="N960" i="6" s="1"/>
  <c r="F949" i="6"/>
  <c r="H949" i="6" s="1"/>
  <c r="J949" i="6" s="1"/>
  <c r="L949" i="6" s="1"/>
  <c r="N949" i="6" s="1"/>
  <c r="H950" i="6"/>
  <c r="J950" i="6" s="1"/>
  <c r="L950" i="6" s="1"/>
  <c r="N950" i="6" s="1"/>
  <c r="F945" i="6"/>
  <c r="H945" i="6" s="1"/>
  <c r="J945" i="6" s="1"/>
  <c r="L945" i="6" s="1"/>
  <c r="N945" i="6" s="1"/>
  <c r="H946" i="6"/>
  <c r="J946" i="6" s="1"/>
  <c r="L946" i="6" s="1"/>
  <c r="N946" i="6" s="1"/>
  <c r="F935" i="6"/>
  <c r="H936" i="6"/>
  <c r="J936" i="6" s="1"/>
  <c r="L936" i="6" s="1"/>
  <c r="N936" i="6" s="1"/>
  <c r="F926" i="6"/>
  <c r="H927" i="6"/>
  <c r="J927" i="6" s="1"/>
  <c r="L927" i="6" s="1"/>
  <c r="N927" i="6" s="1"/>
  <c r="O913" i="6"/>
  <c r="Q913" i="6" s="1"/>
  <c r="S913" i="6" s="1"/>
  <c r="U913" i="6" s="1"/>
  <c r="Q914" i="6"/>
  <c r="S914" i="6" s="1"/>
  <c r="U914" i="6" s="1"/>
  <c r="Q892" i="6"/>
  <c r="S892" i="6" s="1"/>
  <c r="U892" i="6" s="1"/>
  <c r="O891" i="6"/>
  <c r="F913" i="6"/>
  <c r="H913" i="6" s="1"/>
  <c r="J913" i="6" s="1"/>
  <c r="L913" i="6" s="1"/>
  <c r="N913" i="6" s="1"/>
  <c r="H914" i="6"/>
  <c r="J914" i="6" s="1"/>
  <c r="L914" i="6" s="1"/>
  <c r="N914" i="6" s="1"/>
  <c r="F988" i="6"/>
  <c r="O988" i="6"/>
  <c r="F991" i="6"/>
  <c r="O991" i="6"/>
  <c r="F994" i="6"/>
  <c r="O994" i="6"/>
  <c r="F998" i="6"/>
  <c r="O998" i="6"/>
  <c r="F1003" i="6"/>
  <c r="O1003" i="6"/>
  <c r="F1007" i="6"/>
  <c r="O1007" i="6"/>
  <c r="F1012" i="6"/>
  <c r="O1012" i="6"/>
  <c r="F1015" i="6"/>
  <c r="O1015" i="6"/>
  <c r="F1020" i="6"/>
  <c r="O1020" i="6"/>
  <c r="F1024" i="6"/>
  <c r="O1024" i="6"/>
  <c r="F1029" i="6"/>
  <c r="O1029" i="6"/>
  <c r="F1033" i="6"/>
  <c r="O1033" i="6"/>
  <c r="F1036" i="6"/>
  <c r="O1036" i="6"/>
  <c r="F1041" i="6"/>
  <c r="O1041" i="6"/>
  <c r="F1047" i="6"/>
  <c r="O1047" i="6"/>
  <c r="F1052" i="6"/>
  <c r="O1052" i="6"/>
  <c r="F1054" i="6"/>
  <c r="O1054" i="6"/>
  <c r="F1058" i="6"/>
  <c r="O1058" i="6"/>
  <c r="F1064" i="6"/>
  <c r="O1064" i="6"/>
  <c r="F1070" i="6"/>
  <c r="O1070" i="6"/>
  <c r="F1075" i="6"/>
  <c r="O1075" i="6"/>
  <c r="F1082" i="6"/>
  <c r="O1082" i="6"/>
  <c r="F1087" i="6"/>
  <c r="O1087" i="6"/>
  <c r="F1089" i="6"/>
  <c r="O1089" i="6"/>
  <c r="F1091" i="6"/>
  <c r="O1091" i="6"/>
  <c r="F1095" i="6"/>
  <c r="O1095" i="6"/>
  <c r="F1101" i="6"/>
  <c r="O1101" i="6"/>
  <c r="F1105" i="6"/>
  <c r="O1105" i="6"/>
  <c r="F1110" i="6"/>
  <c r="O1110" i="6"/>
  <c r="F1114" i="6"/>
  <c r="O1114" i="6"/>
  <c r="F1120" i="6"/>
  <c r="O1120" i="6"/>
  <c r="F1126" i="6"/>
  <c r="O1126" i="6"/>
  <c r="F1132" i="6"/>
  <c r="O1132" i="6"/>
  <c r="F1136" i="6"/>
  <c r="O1136" i="6"/>
  <c r="F1141" i="6"/>
  <c r="O1141" i="6"/>
  <c r="F1147" i="6"/>
  <c r="O1147" i="6"/>
  <c r="F1152" i="6"/>
  <c r="O1152" i="6"/>
  <c r="F1157" i="6"/>
  <c r="O1157" i="6"/>
  <c r="F1161" i="6"/>
  <c r="O1161" i="6"/>
  <c r="F1163" i="6"/>
  <c r="O1163" i="6"/>
  <c r="F1165" i="6"/>
  <c r="O1165" i="6"/>
  <c r="F1170" i="6"/>
  <c r="O1170" i="6"/>
  <c r="F1177" i="6"/>
  <c r="O1177" i="6"/>
  <c r="F1182" i="6"/>
  <c r="O1182" i="6"/>
  <c r="F1186" i="6"/>
  <c r="O1186" i="6"/>
  <c r="F1188" i="6"/>
  <c r="O1188" i="6"/>
  <c r="F1190" i="6"/>
  <c r="O1190" i="6"/>
  <c r="F1194" i="6"/>
  <c r="O1194" i="6"/>
  <c r="F1198" i="6"/>
  <c r="O1198" i="6"/>
  <c r="F1202" i="6"/>
  <c r="O1202" i="6"/>
  <c r="F1207" i="6"/>
  <c r="O1207" i="6"/>
  <c r="F1213" i="6"/>
  <c r="O1213" i="6"/>
  <c r="F1220" i="6"/>
  <c r="O1220" i="6"/>
  <c r="F1227" i="6"/>
  <c r="O1227" i="6"/>
  <c r="F1229" i="6"/>
  <c r="O1229" i="6"/>
  <c r="F1232" i="6"/>
  <c r="O1232" i="6"/>
  <c r="F1234" i="6"/>
  <c r="O1234" i="6"/>
  <c r="F1238" i="6"/>
  <c r="O1238" i="6"/>
  <c r="F1243" i="6"/>
  <c r="O1243" i="6"/>
  <c r="F1248" i="6"/>
  <c r="O1248" i="6"/>
  <c r="F1250" i="6"/>
  <c r="O1250" i="6"/>
  <c r="F1255" i="6"/>
  <c r="O1255" i="6"/>
  <c r="H963" i="6" l="1"/>
  <c r="J963" i="6" s="1"/>
  <c r="L963" i="6" s="1"/>
  <c r="N963" i="6" s="1"/>
  <c r="F958" i="6"/>
  <c r="H958" i="6" s="1"/>
  <c r="J958" i="6" s="1"/>
  <c r="L958" i="6" s="1"/>
  <c r="N958" i="6" s="1"/>
  <c r="Q959" i="6"/>
  <c r="S959" i="6" s="1"/>
  <c r="U959" i="6" s="1"/>
  <c r="O958" i="6"/>
  <c r="Q958" i="6" s="1"/>
  <c r="S958" i="6" s="1"/>
  <c r="U958" i="6" s="1"/>
  <c r="O944" i="6"/>
  <c r="Q944" i="6" s="1"/>
  <c r="S944" i="6" s="1"/>
  <c r="U944" i="6" s="1"/>
  <c r="O1233" i="6"/>
  <c r="Q1233" i="6" s="1"/>
  <c r="S1233" i="6" s="1"/>
  <c r="U1233" i="6" s="1"/>
  <c r="Q1234" i="6"/>
  <c r="S1234" i="6" s="1"/>
  <c r="U1234" i="6" s="1"/>
  <c r="O1206" i="6"/>
  <c r="Q1207" i="6"/>
  <c r="S1207" i="6" s="1"/>
  <c r="U1207" i="6" s="1"/>
  <c r="O1189" i="6"/>
  <c r="Q1189" i="6" s="1"/>
  <c r="S1189" i="6" s="1"/>
  <c r="U1189" i="6" s="1"/>
  <c r="Q1190" i="6"/>
  <c r="S1190" i="6" s="1"/>
  <c r="U1190" i="6" s="1"/>
  <c r="O1164" i="6"/>
  <c r="Q1164" i="6" s="1"/>
  <c r="S1164" i="6" s="1"/>
  <c r="U1164" i="6" s="1"/>
  <c r="Q1165" i="6"/>
  <c r="S1165" i="6" s="1"/>
  <c r="U1165" i="6" s="1"/>
  <c r="O1151" i="6"/>
  <c r="Q1152" i="6"/>
  <c r="S1152" i="6" s="1"/>
  <c r="U1152" i="6" s="1"/>
  <c r="O1131" i="6"/>
  <c r="Q1132" i="6"/>
  <c r="S1132" i="6" s="1"/>
  <c r="U1132" i="6" s="1"/>
  <c r="O1100" i="6"/>
  <c r="Q1101" i="6"/>
  <c r="S1101" i="6" s="1"/>
  <c r="U1101" i="6" s="1"/>
  <c r="O1074" i="6"/>
  <c r="Q1075" i="6"/>
  <c r="S1075" i="6" s="1"/>
  <c r="U1075" i="6" s="1"/>
  <c r="O1019" i="6"/>
  <c r="Q1020" i="6"/>
  <c r="S1020" i="6" s="1"/>
  <c r="U1020" i="6" s="1"/>
  <c r="F1254" i="6"/>
  <c r="H1255" i="6"/>
  <c r="J1255" i="6" s="1"/>
  <c r="L1255" i="6" s="1"/>
  <c r="N1255" i="6" s="1"/>
  <c r="F1237" i="6"/>
  <c r="H1238" i="6"/>
  <c r="J1238" i="6" s="1"/>
  <c r="L1238" i="6" s="1"/>
  <c r="N1238" i="6" s="1"/>
  <c r="F1231" i="6"/>
  <c r="H1231" i="6" s="1"/>
  <c r="J1231" i="6" s="1"/>
  <c r="L1231" i="6" s="1"/>
  <c r="N1231" i="6" s="1"/>
  <c r="H1232" i="6"/>
  <c r="J1232" i="6" s="1"/>
  <c r="L1232" i="6" s="1"/>
  <c r="N1232" i="6" s="1"/>
  <c r="F1226" i="6"/>
  <c r="H1226" i="6" s="1"/>
  <c r="J1226" i="6" s="1"/>
  <c r="L1226" i="6" s="1"/>
  <c r="N1226" i="6" s="1"/>
  <c r="H1227" i="6"/>
  <c r="J1227" i="6" s="1"/>
  <c r="L1227" i="6" s="1"/>
  <c r="N1227" i="6" s="1"/>
  <c r="F1201" i="6"/>
  <c r="H1202" i="6"/>
  <c r="J1202" i="6" s="1"/>
  <c r="L1202" i="6" s="1"/>
  <c r="N1202" i="6" s="1"/>
  <c r="F1193" i="6"/>
  <c r="H1194" i="6"/>
  <c r="J1194" i="6" s="1"/>
  <c r="L1194" i="6" s="1"/>
  <c r="N1194" i="6" s="1"/>
  <c r="F1181" i="6"/>
  <c r="H1182" i="6"/>
  <c r="J1182" i="6" s="1"/>
  <c r="L1182" i="6" s="1"/>
  <c r="N1182" i="6" s="1"/>
  <c r="F1162" i="6"/>
  <c r="H1162" i="6" s="1"/>
  <c r="J1162" i="6" s="1"/>
  <c r="L1162" i="6" s="1"/>
  <c r="N1162" i="6" s="1"/>
  <c r="H1163" i="6"/>
  <c r="J1163" i="6" s="1"/>
  <c r="L1163" i="6" s="1"/>
  <c r="N1163" i="6" s="1"/>
  <c r="F1156" i="6"/>
  <c r="H1157" i="6"/>
  <c r="J1157" i="6" s="1"/>
  <c r="L1157" i="6" s="1"/>
  <c r="N1157" i="6" s="1"/>
  <c r="F1146" i="6"/>
  <c r="H1147" i="6"/>
  <c r="J1147" i="6" s="1"/>
  <c r="L1147" i="6" s="1"/>
  <c r="N1147" i="6" s="1"/>
  <c r="F1125" i="6"/>
  <c r="H1126" i="6"/>
  <c r="J1126" i="6" s="1"/>
  <c r="L1126" i="6" s="1"/>
  <c r="N1126" i="6" s="1"/>
  <c r="F1113" i="6"/>
  <c r="H1114" i="6"/>
  <c r="J1114" i="6" s="1"/>
  <c r="L1114" i="6" s="1"/>
  <c r="N1114" i="6" s="1"/>
  <c r="F1104" i="6"/>
  <c r="H1105" i="6"/>
  <c r="J1105" i="6" s="1"/>
  <c r="L1105" i="6" s="1"/>
  <c r="N1105" i="6" s="1"/>
  <c r="F1094" i="6"/>
  <c r="H1095" i="6"/>
  <c r="J1095" i="6" s="1"/>
  <c r="L1095" i="6" s="1"/>
  <c r="N1095" i="6" s="1"/>
  <c r="F1088" i="6"/>
  <c r="H1088" i="6" s="1"/>
  <c r="J1088" i="6" s="1"/>
  <c r="L1088" i="6" s="1"/>
  <c r="N1088" i="6" s="1"/>
  <c r="H1089" i="6"/>
  <c r="J1089" i="6" s="1"/>
  <c r="L1089" i="6" s="1"/>
  <c r="N1089" i="6" s="1"/>
  <c r="F1081" i="6"/>
  <c r="H1082" i="6"/>
  <c r="J1082" i="6" s="1"/>
  <c r="L1082" i="6" s="1"/>
  <c r="N1082" i="6" s="1"/>
  <c r="F1069" i="6"/>
  <c r="H1070" i="6"/>
  <c r="J1070" i="6" s="1"/>
  <c r="L1070" i="6" s="1"/>
  <c r="N1070" i="6" s="1"/>
  <c r="F1057" i="6"/>
  <c r="H1058" i="6"/>
  <c r="J1058" i="6" s="1"/>
  <c r="L1058" i="6" s="1"/>
  <c r="N1058" i="6" s="1"/>
  <c r="F1040" i="6"/>
  <c r="H1041" i="6"/>
  <c r="J1041" i="6" s="1"/>
  <c r="L1041" i="6" s="1"/>
  <c r="N1041" i="6" s="1"/>
  <c r="F1032" i="6"/>
  <c r="H1033" i="6"/>
  <c r="J1033" i="6" s="1"/>
  <c r="L1033" i="6" s="1"/>
  <c r="N1033" i="6" s="1"/>
  <c r="F1023" i="6"/>
  <c r="H1024" i="6"/>
  <c r="J1024" i="6" s="1"/>
  <c r="L1024" i="6" s="1"/>
  <c r="N1024" i="6" s="1"/>
  <c r="F1014" i="6"/>
  <c r="H1015" i="6"/>
  <c r="J1015" i="6" s="1"/>
  <c r="L1015" i="6" s="1"/>
  <c r="N1015" i="6" s="1"/>
  <c r="F1006" i="6"/>
  <c r="H1007" i="6"/>
  <c r="J1007" i="6" s="1"/>
  <c r="L1007" i="6" s="1"/>
  <c r="N1007" i="6" s="1"/>
  <c r="F997" i="6"/>
  <c r="H998" i="6"/>
  <c r="J998" i="6" s="1"/>
  <c r="L998" i="6" s="1"/>
  <c r="N998" i="6" s="1"/>
  <c r="F990" i="6"/>
  <c r="H991" i="6"/>
  <c r="J991" i="6" s="1"/>
  <c r="L991" i="6" s="1"/>
  <c r="N991" i="6" s="1"/>
  <c r="F934" i="6"/>
  <c r="H935" i="6"/>
  <c r="J935" i="6" s="1"/>
  <c r="L935" i="6" s="1"/>
  <c r="N935" i="6" s="1"/>
  <c r="F981" i="6"/>
  <c r="H982" i="6"/>
  <c r="J982" i="6" s="1"/>
  <c r="L982" i="6" s="1"/>
  <c r="N982" i="6" s="1"/>
  <c r="O939" i="6"/>
  <c r="Q940" i="6"/>
  <c r="S940" i="6" s="1"/>
  <c r="U940" i="6" s="1"/>
  <c r="O952" i="6"/>
  <c r="Q953" i="6"/>
  <c r="S953" i="6" s="1"/>
  <c r="U953" i="6" s="1"/>
  <c r="O966" i="6"/>
  <c r="Q967" i="6"/>
  <c r="S967" i="6" s="1"/>
  <c r="U967" i="6" s="1"/>
  <c r="F939" i="6"/>
  <c r="H940" i="6"/>
  <c r="J940" i="6" s="1"/>
  <c r="L940" i="6" s="1"/>
  <c r="N940" i="6" s="1"/>
  <c r="F952" i="6"/>
  <c r="H953" i="6"/>
  <c r="J953" i="6" s="1"/>
  <c r="L953" i="6" s="1"/>
  <c r="N953" i="6" s="1"/>
  <c r="F966" i="6"/>
  <c r="H967" i="6"/>
  <c r="J967" i="6" s="1"/>
  <c r="L967" i="6" s="1"/>
  <c r="N967" i="6" s="1"/>
  <c r="O925" i="6"/>
  <c r="Q926" i="6"/>
  <c r="S926" i="6" s="1"/>
  <c r="U926" i="6" s="1"/>
  <c r="O971" i="6"/>
  <c r="Q972" i="6"/>
  <c r="S972" i="6" s="1"/>
  <c r="U972" i="6" s="1"/>
  <c r="O1254" i="6"/>
  <c r="Q1255" i="6"/>
  <c r="S1255" i="6" s="1"/>
  <c r="U1255" i="6" s="1"/>
  <c r="O1247" i="6"/>
  <c r="Q1247" i="6" s="1"/>
  <c r="S1247" i="6" s="1"/>
  <c r="U1247" i="6" s="1"/>
  <c r="Q1248" i="6"/>
  <c r="S1248" i="6" s="1"/>
  <c r="U1248" i="6" s="1"/>
  <c r="O1237" i="6"/>
  <c r="Q1238" i="6"/>
  <c r="S1238" i="6" s="1"/>
  <c r="U1238" i="6" s="1"/>
  <c r="O1231" i="6"/>
  <c r="Q1231" i="6" s="1"/>
  <c r="S1231" i="6" s="1"/>
  <c r="U1231" i="6" s="1"/>
  <c r="Q1232" i="6"/>
  <c r="S1232" i="6" s="1"/>
  <c r="U1232" i="6" s="1"/>
  <c r="O1226" i="6"/>
  <c r="Q1226" i="6" s="1"/>
  <c r="S1226" i="6" s="1"/>
  <c r="U1226" i="6" s="1"/>
  <c r="Q1227" i="6"/>
  <c r="S1227" i="6" s="1"/>
  <c r="U1227" i="6" s="1"/>
  <c r="O1212" i="6"/>
  <c r="Q1213" i="6"/>
  <c r="S1213" i="6" s="1"/>
  <c r="U1213" i="6" s="1"/>
  <c r="O1201" i="6"/>
  <c r="Q1202" i="6"/>
  <c r="S1202" i="6" s="1"/>
  <c r="U1202" i="6" s="1"/>
  <c r="O1193" i="6"/>
  <c r="Q1194" i="6"/>
  <c r="S1194" i="6" s="1"/>
  <c r="U1194" i="6" s="1"/>
  <c r="O1187" i="6"/>
  <c r="Q1187" i="6" s="1"/>
  <c r="S1187" i="6" s="1"/>
  <c r="U1187" i="6" s="1"/>
  <c r="Q1188" i="6"/>
  <c r="S1188" i="6" s="1"/>
  <c r="U1188" i="6" s="1"/>
  <c r="O1181" i="6"/>
  <c r="Q1182" i="6"/>
  <c r="S1182" i="6" s="1"/>
  <c r="U1182" i="6" s="1"/>
  <c r="O1169" i="6"/>
  <c r="Q1170" i="6"/>
  <c r="S1170" i="6" s="1"/>
  <c r="U1170" i="6" s="1"/>
  <c r="O1162" i="6"/>
  <c r="Q1162" i="6" s="1"/>
  <c r="S1162" i="6" s="1"/>
  <c r="U1162" i="6" s="1"/>
  <c r="Q1163" i="6"/>
  <c r="S1163" i="6" s="1"/>
  <c r="U1163" i="6" s="1"/>
  <c r="O1156" i="6"/>
  <c r="Q1157" i="6"/>
  <c r="S1157" i="6" s="1"/>
  <c r="U1157" i="6" s="1"/>
  <c r="O1146" i="6"/>
  <c r="Q1147" i="6"/>
  <c r="S1147" i="6" s="1"/>
  <c r="U1147" i="6" s="1"/>
  <c r="O1135" i="6"/>
  <c r="Q1136" i="6"/>
  <c r="S1136" i="6" s="1"/>
  <c r="U1136" i="6" s="1"/>
  <c r="O1125" i="6"/>
  <c r="Q1126" i="6"/>
  <c r="S1126" i="6" s="1"/>
  <c r="U1126" i="6" s="1"/>
  <c r="O1113" i="6"/>
  <c r="Q1114" i="6"/>
  <c r="S1114" i="6" s="1"/>
  <c r="U1114" i="6" s="1"/>
  <c r="O1104" i="6"/>
  <c r="Q1105" i="6"/>
  <c r="S1105" i="6" s="1"/>
  <c r="U1105" i="6" s="1"/>
  <c r="O1094" i="6"/>
  <c r="Q1095" i="6"/>
  <c r="S1095" i="6" s="1"/>
  <c r="U1095" i="6" s="1"/>
  <c r="O1088" i="6"/>
  <c r="Q1088" i="6" s="1"/>
  <c r="S1088" i="6" s="1"/>
  <c r="U1088" i="6" s="1"/>
  <c r="Q1089" i="6"/>
  <c r="S1089" i="6" s="1"/>
  <c r="U1089" i="6" s="1"/>
  <c r="O1081" i="6"/>
  <c r="Q1082" i="6"/>
  <c r="S1082" i="6" s="1"/>
  <c r="U1082" i="6" s="1"/>
  <c r="O1069" i="6"/>
  <c r="Q1070" i="6"/>
  <c r="S1070" i="6" s="1"/>
  <c r="U1070" i="6" s="1"/>
  <c r="O1057" i="6"/>
  <c r="Q1058" i="6"/>
  <c r="S1058" i="6" s="1"/>
  <c r="U1058" i="6" s="1"/>
  <c r="O1051" i="6"/>
  <c r="Q1051" i="6" s="1"/>
  <c r="S1051" i="6" s="1"/>
  <c r="U1051" i="6" s="1"/>
  <c r="Q1052" i="6"/>
  <c r="S1052" i="6" s="1"/>
  <c r="U1052" i="6" s="1"/>
  <c r="O1040" i="6"/>
  <c r="Q1041" i="6"/>
  <c r="S1041" i="6" s="1"/>
  <c r="U1041" i="6" s="1"/>
  <c r="O1032" i="6"/>
  <c r="Q1033" i="6"/>
  <c r="S1033" i="6" s="1"/>
  <c r="U1033" i="6" s="1"/>
  <c r="O1023" i="6"/>
  <c r="Q1024" i="6"/>
  <c r="S1024" i="6" s="1"/>
  <c r="U1024" i="6" s="1"/>
  <c r="O1014" i="6"/>
  <c r="Q1015" i="6"/>
  <c r="S1015" i="6" s="1"/>
  <c r="U1015" i="6" s="1"/>
  <c r="O1006" i="6"/>
  <c r="Q1007" i="6"/>
  <c r="S1007" i="6" s="1"/>
  <c r="U1007" i="6" s="1"/>
  <c r="O997" i="6"/>
  <c r="Q998" i="6"/>
  <c r="S998" i="6" s="1"/>
  <c r="U998" i="6" s="1"/>
  <c r="O990" i="6"/>
  <c r="Q991" i="6"/>
  <c r="S991" i="6" s="1"/>
  <c r="U991" i="6" s="1"/>
  <c r="F832" i="6"/>
  <c r="H832" i="6" s="1"/>
  <c r="J832" i="6" s="1"/>
  <c r="L832" i="6" s="1"/>
  <c r="N832" i="6" s="1"/>
  <c r="H891" i="6"/>
  <c r="J891" i="6" s="1"/>
  <c r="L891" i="6" s="1"/>
  <c r="N891" i="6" s="1"/>
  <c r="F1249" i="6"/>
  <c r="H1249" i="6" s="1"/>
  <c r="J1249" i="6" s="1"/>
  <c r="L1249" i="6" s="1"/>
  <c r="N1249" i="6" s="1"/>
  <c r="H1250" i="6"/>
  <c r="J1250" i="6" s="1"/>
  <c r="L1250" i="6" s="1"/>
  <c r="N1250" i="6" s="1"/>
  <c r="F1242" i="6"/>
  <c r="H1243" i="6"/>
  <c r="J1243" i="6" s="1"/>
  <c r="L1243" i="6" s="1"/>
  <c r="N1243" i="6" s="1"/>
  <c r="F1233" i="6"/>
  <c r="H1233" i="6" s="1"/>
  <c r="J1233" i="6" s="1"/>
  <c r="L1233" i="6" s="1"/>
  <c r="N1233" i="6" s="1"/>
  <c r="H1234" i="6"/>
  <c r="J1234" i="6" s="1"/>
  <c r="L1234" i="6" s="1"/>
  <c r="N1234" i="6" s="1"/>
  <c r="F1228" i="6"/>
  <c r="H1228" i="6" s="1"/>
  <c r="J1228" i="6" s="1"/>
  <c r="L1228" i="6" s="1"/>
  <c r="N1228" i="6" s="1"/>
  <c r="H1229" i="6"/>
  <c r="J1229" i="6" s="1"/>
  <c r="L1229" i="6" s="1"/>
  <c r="N1229" i="6" s="1"/>
  <c r="F1219" i="6"/>
  <c r="H1220" i="6"/>
  <c r="J1220" i="6" s="1"/>
  <c r="L1220" i="6" s="1"/>
  <c r="N1220" i="6" s="1"/>
  <c r="F1206" i="6"/>
  <c r="H1207" i="6"/>
  <c r="J1207" i="6" s="1"/>
  <c r="L1207" i="6" s="1"/>
  <c r="N1207" i="6" s="1"/>
  <c r="F1197" i="6"/>
  <c r="H1198" i="6"/>
  <c r="J1198" i="6" s="1"/>
  <c r="L1198" i="6" s="1"/>
  <c r="N1198" i="6" s="1"/>
  <c r="F1189" i="6"/>
  <c r="H1189" i="6" s="1"/>
  <c r="J1189" i="6" s="1"/>
  <c r="L1189" i="6" s="1"/>
  <c r="N1189" i="6" s="1"/>
  <c r="H1190" i="6"/>
  <c r="J1190" i="6" s="1"/>
  <c r="L1190" i="6" s="1"/>
  <c r="N1190" i="6" s="1"/>
  <c r="F1185" i="6"/>
  <c r="H1185" i="6" s="1"/>
  <c r="J1185" i="6" s="1"/>
  <c r="L1185" i="6" s="1"/>
  <c r="N1185" i="6" s="1"/>
  <c r="H1186" i="6"/>
  <c r="J1186" i="6" s="1"/>
  <c r="L1186" i="6" s="1"/>
  <c r="N1186" i="6" s="1"/>
  <c r="F1176" i="6"/>
  <c r="H1177" i="6"/>
  <c r="J1177" i="6" s="1"/>
  <c r="L1177" i="6" s="1"/>
  <c r="N1177" i="6" s="1"/>
  <c r="F1164" i="6"/>
  <c r="H1164" i="6" s="1"/>
  <c r="J1164" i="6" s="1"/>
  <c r="L1164" i="6" s="1"/>
  <c r="N1164" i="6" s="1"/>
  <c r="H1165" i="6"/>
  <c r="J1165" i="6" s="1"/>
  <c r="L1165" i="6" s="1"/>
  <c r="N1165" i="6" s="1"/>
  <c r="F1160" i="6"/>
  <c r="H1160" i="6" s="1"/>
  <c r="J1160" i="6" s="1"/>
  <c r="L1160" i="6" s="1"/>
  <c r="N1160" i="6" s="1"/>
  <c r="H1161" i="6"/>
  <c r="J1161" i="6" s="1"/>
  <c r="L1161" i="6" s="1"/>
  <c r="N1161" i="6" s="1"/>
  <c r="F1151" i="6"/>
  <c r="H1152" i="6"/>
  <c r="J1152" i="6" s="1"/>
  <c r="L1152" i="6" s="1"/>
  <c r="N1152" i="6" s="1"/>
  <c r="F1140" i="6"/>
  <c r="H1141" i="6"/>
  <c r="J1141" i="6" s="1"/>
  <c r="L1141" i="6" s="1"/>
  <c r="N1141" i="6" s="1"/>
  <c r="F1131" i="6"/>
  <c r="H1132" i="6"/>
  <c r="J1132" i="6" s="1"/>
  <c r="L1132" i="6" s="1"/>
  <c r="N1132" i="6" s="1"/>
  <c r="F1119" i="6"/>
  <c r="H1120" i="6"/>
  <c r="J1120" i="6" s="1"/>
  <c r="L1120" i="6" s="1"/>
  <c r="N1120" i="6" s="1"/>
  <c r="F1109" i="6"/>
  <c r="H1110" i="6"/>
  <c r="J1110" i="6" s="1"/>
  <c r="L1110" i="6" s="1"/>
  <c r="N1110" i="6" s="1"/>
  <c r="F1100" i="6"/>
  <c r="H1101" i="6"/>
  <c r="J1101" i="6" s="1"/>
  <c r="L1101" i="6" s="1"/>
  <c r="N1101" i="6" s="1"/>
  <c r="F1090" i="6"/>
  <c r="H1090" i="6" s="1"/>
  <c r="J1090" i="6" s="1"/>
  <c r="L1090" i="6" s="1"/>
  <c r="N1090" i="6" s="1"/>
  <c r="H1091" i="6"/>
  <c r="J1091" i="6" s="1"/>
  <c r="L1091" i="6" s="1"/>
  <c r="N1091" i="6" s="1"/>
  <c r="F1086" i="6"/>
  <c r="H1086" i="6" s="1"/>
  <c r="J1086" i="6" s="1"/>
  <c r="L1086" i="6" s="1"/>
  <c r="N1086" i="6" s="1"/>
  <c r="H1087" i="6"/>
  <c r="J1087" i="6" s="1"/>
  <c r="L1087" i="6" s="1"/>
  <c r="N1087" i="6" s="1"/>
  <c r="F1074" i="6"/>
  <c r="H1075" i="6"/>
  <c r="J1075" i="6" s="1"/>
  <c r="L1075" i="6" s="1"/>
  <c r="N1075" i="6" s="1"/>
  <c r="F1063" i="6"/>
  <c r="H1064" i="6"/>
  <c r="J1064" i="6" s="1"/>
  <c r="L1064" i="6" s="1"/>
  <c r="N1064" i="6" s="1"/>
  <c r="F1053" i="6"/>
  <c r="H1053" i="6" s="1"/>
  <c r="J1053" i="6" s="1"/>
  <c r="L1053" i="6" s="1"/>
  <c r="N1053" i="6" s="1"/>
  <c r="H1054" i="6"/>
  <c r="J1054" i="6" s="1"/>
  <c r="L1054" i="6" s="1"/>
  <c r="N1054" i="6" s="1"/>
  <c r="F1046" i="6"/>
  <c r="H1047" i="6"/>
  <c r="J1047" i="6" s="1"/>
  <c r="L1047" i="6" s="1"/>
  <c r="N1047" i="6" s="1"/>
  <c r="F1035" i="6"/>
  <c r="H1036" i="6"/>
  <c r="J1036" i="6" s="1"/>
  <c r="L1036" i="6" s="1"/>
  <c r="N1036" i="6" s="1"/>
  <c r="F1028" i="6"/>
  <c r="H1029" i="6"/>
  <c r="J1029" i="6" s="1"/>
  <c r="L1029" i="6" s="1"/>
  <c r="N1029" i="6" s="1"/>
  <c r="F1019" i="6"/>
  <c r="H1020" i="6"/>
  <c r="J1020" i="6" s="1"/>
  <c r="L1020" i="6" s="1"/>
  <c r="N1020" i="6" s="1"/>
  <c r="F1011" i="6"/>
  <c r="H1012" i="6"/>
  <c r="J1012" i="6" s="1"/>
  <c r="L1012" i="6" s="1"/>
  <c r="N1012" i="6" s="1"/>
  <c r="F1002" i="6"/>
  <c r="H1003" i="6"/>
  <c r="J1003" i="6" s="1"/>
  <c r="L1003" i="6" s="1"/>
  <c r="N1003" i="6" s="1"/>
  <c r="F993" i="6"/>
  <c r="H994" i="6"/>
  <c r="J994" i="6" s="1"/>
  <c r="L994" i="6" s="1"/>
  <c r="N994" i="6" s="1"/>
  <c r="F986" i="6"/>
  <c r="H988" i="6"/>
  <c r="J988" i="6" s="1"/>
  <c r="L988" i="6" s="1"/>
  <c r="N988" i="6" s="1"/>
  <c r="F925" i="6"/>
  <c r="H926" i="6"/>
  <c r="J926" i="6" s="1"/>
  <c r="L926" i="6" s="1"/>
  <c r="N926" i="6" s="1"/>
  <c r="F971" i="6"/>
  <c r="H972" i="6"/>
  <c r="J972" i="6" s="1"/>
  <c r="L972" i="6" s="1"/>
  <c r="N972" i="6" s="1"/>
  <c r="O929" i="6"/>
  <c r="Q930" i="6"/>
  <c r="S930" i="6" s="1"/>
  <c r="U930" i="6" s="1"/>
  <c r="O975" i="6"/>
  <c r="Q976" i="6"/>
  <c r="S976" i="6" s="1"/>
  <c r="U976" i="6" s="1"/>
  <c r="F929" i="6"/>
  <c r="H930" i="6"/>
  <c r="J930" i="6" s="1"/>
  <c r="L930" i="6" s="1"/>
  <c r="N930" i="6" s="1"/>
  <c r="F975" i="6"/>
  <c r="H976" i="6"/>
  <c r="J976" i="6" s="1"/>
  <c r="L976" i="6" s="1"/>
  <c r="N976" i="6" s="1"/>
  <c r="O934" i="6"/>
  <c r="Q935" i="6"/>
  <c r="S935" i="6" s="1"/>
  <c r="U935" i="6" s="1"/>
  <c r="O981" i="6"/>
  <c r="Q982" i="6"/>
  <c r="S982" i="6" s="1"/>
  <c r="U982" i="6" s="1"/>
  <c r="F944" i="6"/>
  <c r="O1242" i="6"/>
  <c r="Q1243" i="6"/>
  <c r="S1243" i="6" s="1"/>
  <c r="U1243" i="6" s="1"/>
  <c r="O1197" i="6"/>
  <c r="Q1198" i="6"/>
  <c r="S1198" i="6" s="1"/>
  <c r="U1198" i="6" s="1"/>
  <c r="O1160" i="6"/>
  <c r="Q1160" i="6" s="1"/>
  <c r="S1160" i="6" s="1"/>
  <c r="U1160" i="6" s="1"/>
  <c r="Q1161" i="6"/>
  <c r="S1161" i="6" s="1"/>
  <c r="U1161" i="6" s="1"/>
  <c r="O1109" i="6"/>
  <c r="Q1110" i="6"/>
  <c r="S1110" i="6" s="1"/>
  <c r="U1110" i="6" s="1"/>
  <c r="O1086" i="6"/>
  <c r="Q1086" i="6" s="1"/>
  <c r="S1086" i="6" s="1"/>
  <c r="U1086" i="6" s="1"/>
  <c r="Q1087" i="6"/>
  <c r="S1087" i="6" s="1"/>
  <c r="U1087" i="6" s="1"/>
  <c r="O1053" i="6"/>
  <c r="Q1053" i="6" s="1"/>
  <c r="S1053" i="6" s="1"/>
  <c r="U1053" i="6" s="1"/>
  <c r="Q1054" i="6"/>
  <c r="S1054" i="6" s="1"/>
  <c r="U1054" i="6" s="1"/>
  <c r="O1046" i="6"/>
  <c r="Q1047" i="6"/>
  <c r="S1047" i="6" s="1"/>
  <c r="U1047" i="6" s="1"/>
  <c r="O1028" i="6"/>
  <c r="Q1029" i="6"/>
  <c r="S1029" i="6" s="1"/>
  <c r="U1029" i="6" s="1"/>
  <c r="O1011" i="6"/>
  <c r="Q1012" i="6"/>
  <c r="S1012" i="6" s="1"/>
  <c r="U1012" i="6" s="1"/>
  <c r="O1002" i="6"/>
  <c r="Q1003" i="6"/>
  <c r="S1003" i="6" s="1"/>
  <c r="U1003" i="6" s="1"/>
  <c r="O993" i="6"/>
  <c r="Q994" i="6"/>
  <c r="S994" i="6" s="1"/>
  <c r="U994" i="6" s="1"/>
  <c r="O986" i="6"/>
  <c r="Q988" i="6"/>
  <c r="S988" i="6" s="1"/>
  <c r="U988" i="6" s="1"/>
  <c r="O832" i="6"/>
  <c r="Q832" i="6" s="1"/>
  <c r="S832" i="6" s="1"/>
  <c r="U832" i="6" s="1"/>
  <c r="Q891" i="6"/>
  <c r="S891" i="6" s="1"/>
  <c r="U891" i="6" s="1"/>
  <c r="O1249" i="6"/>
  <c r="Q1249" i="6" s="1"/>
  <c r="S1249" i="6" s="1"/>
  <c r="U1249" i="6" s="1"/>
  <c r="Q1250" i="6"/>
  <c r="S1250" i="6" s="1"/>
  <c r="U1250" i="6" s="1"/>
  <c r="O1228" i="6"/>
  <c r="Q1228" i="6" s="1"/>
  <c r="S1228" i="6" s="1"/>
  <c r="U1228" i="6" s="1"/>
  <c r="Q1229" i="6"/>
  <c r="S1229" i="6" s="1"/>
  <c r="U1229" i="6" s="1"/>
  <c r="O1185" i="6"/>
  <c r="Q1185" i="6" s="1"/>
  <c r="S1185" i="6" s="1"/>
  <c r="U1185" i="6" s="1"/>
  <c r="Q1186" i="6"/>
  <c r="S1186" i="6" s="1"/>
  <c r="U1186" i="6" s="1"/>
  <c r="O1140" i="6"/>
  <c r="Q1141" i="6"/>
  <c r="S1141" i="6" s="1"/>
  <c r="U1141" i="6" s="1"/>
  <c r="O1090" i="6"/>
  <c r="Q1090" i="6" s="1"/>
  <c r="S1090" i="6" s="1"/>
  <c r="U1090" i="6" s="1"/>
  <c r="Q1091" i="6"/>
  <c r="S1091" i="6" s="1"/>
  <c r="U1091" i="6" s="1"/>
  <c r="O1035" i="6"/>
  <c r="Q1036" i="6"/>
  <c r="S1036" i="6" s="1"/>
  <c r="U1036" i="6" s="1"/>
  <c r="F1247" i="6"/>
  <c r="H1247" i="6" s="1"/>
  <c r="J1247" i="6" s="1"/>
  <c r="L1247" i="6" s="1"/>
  <c r="N1247" i="6" s="1"/>
  <c r="H1248" i="6"/>
  <c r="J1248" i="6" s="1"/>
  <c r="L1248" i="6" s="1"/>
  <c r="N1248" i="6" s="1"/>
  <c r="F1212" i="6"/>
  <c r="H1213" i="6"/>
  <c r="J1213" i="6" s="1"/>
  <c r="L1213" i="6" s="1"/>
  <c r="N1213" i="6" s="1"/>
  <c r="F1169" i="6"/>
  <c r="H1170" i="6"/>
  <c r="J1170" i="6" s="1"/>
  <c r="L1170" i="6" s="1"/>
  <c r="N1170" i="6" s="1"/>
  <c r="F1135" i="6"/>
  <c r="H1136" i="6"/>
  <c r="J1136" i="6" s="1"/>
  <c r="L1136" i="6" s="1"/>
  <c r="N1136" i="6" s="1"/>
  <c r="F1051" i="6"/>
  <c r="H1051" i="6" s="1"/>
  <c r="J1051" i="6" s="1"/>
  <c r="L1051" i="6" s="1"/>
  <c r="N1051" i="6" s="1"/>
  <c r="H1052" i="6"/>
  <c r="J1052" i="6" s="1"/>
  <c r="L1052" i="6" s="1"/>
  <c r="N1052" i="6" s="1"/>
  <c r="O1219" i="6"/>
  <c r="Q1220" i="6"/>
  <c r="S1220" i="6" s="1"/>
  <c r="U1220" i="6" s="1"/>
  <c r="O1176" i="6"/>
  <c r="Q1177" i="6"/>
  <c r="S1177" i="6" s="1"/>
  <c r="U1177" i="6" s="1"/>
  <c r="O1119" i="6"/>
  <c r="Q1120" i="6"/>
  <c r="S1120" i="6" s="1"/>
  <c r="U1120" i="6" s="1"/>
  <c r="O1063" i="6"/>
  <c r="Q1064" i="6"/>
  <c r="S1064" i="6" s="1"/>
  <c r="U1064" i="6" s="1"/>
  <c r="F1187" i="6"/>
  <c r="H1187" i="6" s="1"/>
  <c r="J1187" i="6" s="1"/>
  <c r="L1187" i="6" s="1"/>
  <c r="N1187" i="6" s="1"/>
  <c r="H1188" i="6"/>
  <c r="J1188" i="6" s="1"/>
  <c r="L1188" i="6" s="1"/>
  <c r="N1188" i="6" s="1"/>
  <c r="O943" i="6" l="1"/>
  <c r="Q943" i="6" s="1"/>
  <c r="S943" i="6" s="1"/>
  <c r="U943" i="6" s="1"/>
  <c r="F957" i="6"/>
  <c r="H957" i="6" s="1"/>
  <c r="J957" i="6" s="1"/>
  <c r="L957" i="6" s="1"/>
  <c r="N957" i="6" s="1"/>
  <c r="O1225" i="6"/>
  <c r="Q1225" i="6" s="1"/>
  <c r="S1225" i="6" s="1"/>
  <c r="U1225" i="6" s="1"/>
  <c r="F1085" i="6"/>
  <c r="H1085" i="6" s="1"/>
  <c r="J1085" i="6" s="1"/>
  <c r="L1085" i="6" s="1"/>
  <c r="N1085" i="6" s="1"/>
  <c r="F1230" i="6"/>
  <c r="H1230" i="6" s="1"/>
  <c r="J1230" i="6" s="1"/>
  <c r="L1230" i="6" s="1"/>
  <c r="N1230" i="6" s="1"/>
  <c r="F1246" i="6"/>
  <c r="F1245" i="6" s="1"/>
  <c r="F1050" i="6"/>
  <c r="H1050" i="6" s="1"/>
  <c r="J1050" i="6" s="1"/>
  <c r="L1050" i="6" s="1"/>
  <c r="N1050" i="6" s="1"/>
  <c r="O1184" i="6"/>
  <c r="O1183" i="6" s="1"/>
  <c r="O1218" i="6"/>
  <c r="Q1219" i="6"/>
  <c r="S1219" i="6" s="1"/>
  <c r="U1219" i="6" s="1"/>
  <c r="F1211" i="6"/>
  <c r="H1212" i="6"/>
  <c r="J1212" i="6" s="1"/>
  <c r="L1212" i="6" s="1"/>
  <c r="N1212" i="6" s="1"/>
  <c r="O1139" i="6"/>
  <c r="Q1140" i="6"/>
  <c r="S1140" i="6" s="1"/>
  <c r="U1140" i="6" s="1"/>
  <c r="O1001" i="6"/>
  <c r="Q1002" i="6"/>
  <c r="S1002" i="6" s="1"/>
  <c r="U1002" i="6" s="1"/>
  <c r="O1108" i="6"/>
  <c r="Q1109" i="6"/>
  <c r="S1109" i="6" s="1"/>
  <c r="U1109" i="6" s="1"/>
  <c r="O1196" i="6"/>
  <c r="Q1197" i="6"/>
  <c r="S1197" i="6" s="1"/>
  <c r="U1197" i="6" s="1"/>
  <c r="O933" i="6"/>
  <c r="Q934" i="6"/>
  <c r="S934" i="6" s="1"/>
  <c r="U934" i="6" s="1"/>
  <c r="F928" i="6"/>
  <c r="H928" i="6" s="1"/>
  <c r="J928" i="6" s="1"/>
  <c r="L928" i="6" s="1"/>
  <c r="N928" i="6" s="1"/>
  <c r="H929" i="6"/>
  <c r="J929" i="6" s="1"/>
  <c r="L929" i="6" s="1"/>
  <c r="N929" i="6" s="1"/>
  <c r="F921" i="6"/>
  <c r="H925" i="6"/>
  <c r="J925" i="6" s="1"/>
  <c r="L925" i="6" s="1"/>
  <c r="N925" i="6" s="1"/>
  <c r="F992" i="6"/>
  <c r="H992" i="6" s="1"/>
  <c r="J992" i="6" s="1"/>
  <c r="L992" i="6" s="1"/>
  <c r="N992" i="6" s="1"/>
  <c r="H993" i="6"/>
  <c r="J993" i="6" s="1"/>
  <c r="L993" i="6" s="1"/>
  <c r="N993" i="6" s="1"/>
  <c r="F1027" i="6"/>
  <c r="H1028" i="6"/>
  <c r="J1028" i="6" s="1"/>
  <c r="L1028" i="6" s="1"/>
  <c r="N1028" i="6" s="1"/>
  <c r="F1062" i="6"/>
  <c r="H1063" i="6"/>
  <c r="J1063" i="6" s="1"/>
  <c r="L1063" i="6" s="1"/>
  <c r="N1063" i="6" s="1"/>
  <c r="F1099" i="6"/>
  <c r="H1100" i="6"/>
  <c r="J1100" i="6" s="1"/>
  <c r="L1100" i="6" s="1"/>
  <c r="N1100" i="6" s="1"/>
  <c r="F1139" i="6"/>
  <c r="H1140" i="6"/>
  <c r="J1140" i="6" s="1"/>
  <c r="L1140" i="6" s="1"/>
  <c r="N1140" i="6" s="1"/>
  <c r="F1175" i="6"/>
  <c r="H1176" i="6"/>
  <c r="J1176" i="6" s="1"/>
  <c r="L1176" i="6" s="1"/>
  <c r="N1176" i="6" s="1"/>
  <c r="O1013" i="6"/>
  <c r="Q1013" i="6" s="1"/>
  <c r="S1013" i="6" s="1"/>
  <c r="U1013" i="6" s="1"/>
  <c r="Q1014" i="6"/>
  <c r="S1014" i="6" s="1"/>
  <c r="U1014" i="6" s="1"/>
  <c r="O1103" i="6"/>
  <c r="Q1104" i="6"/>
  <c r="S1104" i="6" s="1"/>
  <c r="U1104" i="6" s="1"/>
  <c r="O1124" i="6"/>
  <c r="Q1125" i="6"/>
  <c r="S1125" i="6" s="1"/>
  <c r="U1125" i="6" s="1"/>
  <c r="O1192" i="6"/>
  <c r="Q1193" i="6"/>
  <c r="S1193" i="6" s="1"/>
  <c r="U1193" i="6" s="1"/>
  <c r="O970" i="6"/>
  <c r="Q971" i="6"/>
  <c r="S971" i="6" s="1"/>
  <c r="U971" i="6" s="1"/>
  <c r="F938" i="6"/>
  <c r="H939" i="6"/>
  <c r="J939" i="6" s="1"/>
  <c r="L939" i="6" s="1"/>
  <c r="N939" i="6" s="1"/>
  <c r="F980" i="6"/>
  <c r="H980" i="6" s="1"/>
  <c r="J980" i="6" s="1"/>
  <c r="L980" i="6" s="1"/>
  <c r="N980" i="6" s="1"/>
  <c r="H981" i="6"/>
  <c r="J981" i="6" s="1"/>
  <c r="L981" i="6" s="1"/>
  <c r="N981" i="6" s="1"/>
  <c r="F1005" i="6"/>
  <c r="H1006" i="6"/>
  <c r="J1006" i="6" s="1"/>
  <c r="L1006" i="6" s="1"/>
  <c r="N1006" i="6" s="1"/>
  <c r="F1022" i="6"/>
  <c r="H1023" i="6"/>
  <c r="J1023" i="6" s="1"/>
  <c r="L1023" i="6" s="1"/>
  <c r="N1023" i="6" s="1"/>
  <c r="F1068" i="6"/>
  <c r="H1069" i="6"/>
  <c r="J1069" i="6" s="1"/>
  <c r="L1069" i="6" s="1"/>
  <c r="N1069" i="6" s="1"/>
  <c r="F1124" i="6"/>
  <c r="H1125" i="6"/>
  <c r="J1125" i="6" s="1"/>
  <c r="L1125" i="6" s="1"/>
  <c r="N1125" i="6" s="1"/>
  <c r="F1155" i="6"/>
  <c r="H1156" i="6"/>
  <c r="J1156" i="6" s="1"/>
  <c r="L1156" i="6" s="1"/>
  <c r="N1156" i="6" s="1"/>
  <c r="F1180" i="6"/>
  <c r="H1181" i="6"/>
  <c r="J1181" i="6" s="1"/>
  <c r="L1181" i="6" s="1"/>
  <c r="N1181" i="6" s="1"/>
  <c r="F1200" i="6"/>
  <c r="H1201" i="6"/>
  <c r="J1201" i="6" s="1"/>
  <c r="L1201" i="6" s="1"/>
  <c r="N1201" i="6" s="1"/>
  <c r="F1253" i="6"/>
  <c r="H1254" i="6"/>
  <c r="J1254" i="6" s="1"/>
  <c r="L1254" i="6" s="1"/>
  <c r="N1254" i="6" s="1"/>
  <c r="O1073" i="6"/>
  <c r="Q1074" i="6"/>
  <c r="S1074" i="6" s="1"/>
  <c r="U1074" i="6" s="1"/>
  <c r="O1130" i="6"/>
  <c r="Q1131" i="6"/>
  <c r="S1131" i="6" s="1"/>
  <c r="U1131" i="6" s="1"/>
  <c r="O1205" i="6"/>
  <c r="Q1206" i="6"/>
  <c r="S1206" i="6" s="1"/>
  <c r="U1206" i="6" s="1"/>
  <c r="O1062" i="6"/>
  <c r="Q1063" i="6"/>
  <c r="S1063" i="6" s="1"/>
  <c r="U1063" i="6" s="1"/>
  <c r="O1175" i="6"/>
  <c r="Q1176" i="6"/>
  <c r="S1176" i="6" s="1"/>
  <c r="U1176" i="6" s="1"/>
  <c r="F1168" i="6"/>
  <c r="H1169" i="6"/>
  <c r="J1169" i="6" s="1"/>
  <c r="L1169" i="6" s="1"/>
  <c r="N1169" i="6" s="1"/>
  <c r="O992" i="6"/>
  <c r="Q992" i="6" s="1"/>
  <c r="S992" i="6" s="1"/>
  <c r="U992" i="6" s="1"/>
  <c r="Q993" i="6"/>
  <c r="S993" i="6" s="1"/>
  <c r="U993" i="6" s="1"/>
  <c r="O1010" i="6"/>
  <c r="Q1011" i="6"/>
  <c r="S1011" i="6" s="1"/>
  <c r="U1011" i="6" s="1"/>
  <c r="O1045" i="6"/>
  <c r="Q1046" i="6"/>
  <c r="S1046" i="6" s="1"/>
  <c r="U1046" i="6" s="1"/>
  <c r="O1241" i="6"/>
  <c r="Q1241" i="6" s="1"/>
  <c r="S1241" i="6" s="1"/>
  <c r="U1241" i="6" s="1"/>
  <c r="Q1242" i="6"/>
  <c r="S1242" i="6" s="1"/>
  <c r="U1242" i="6" s="1"/>
  <c r="O980" i="6"/>
  <c r="Q980" i="6" s="1"/>
  <c r="S980" i="6" s="1"/>
  <c r="U980" i="6" s="1"/>
  <c r="Q981" i="6"/>
  <c r="S981" i="6" s="1"/>
  <c r="U981" i="6" s="1"/>
  <c r="F974" i="6"/>
  <c r="H974" i="6" s="1"/>
  <c r="J974" i="6" s="1"/>
  <c r="L974" i="6" s="1"/>
  <c r="N974" i="6" s="1"/>
  <c r="H975" i="6"/>
  <c r="J975" i="6" s="1"/>
  <c r="L975" i="6" s="1"/>
  <c r="N975" i="6" s="1"/>
  <c r="O974" i="6"/>
  <c r="Q974" i="6" s="1"/>
  <c r="S974" i="6" s="1"/>
  <c r="U974" i="6" s="1"/>
  <c r="Q975" i="6"/>
  <c r="S975" i="6" s="1"/>
  <c r="U975" i="6" s="1"/>
  <c r="F970" i="6"/>
  <c r="H971" i="6"/>
  <c r="J971" i="6" s="1"/>
  <c r="L971" i="6" s="1"/>
  <c r="N971" i="6" s="1"/>
  <c r="F985" i="6"/>
  <c r="H986" i="6"/>
  <c r="J986" i="6" s="1"/>
  <c r="L986" i="6" s="1"/>
  <c r="N986" i="6" s="1"/>
  <c r="F1001" i="6"/>
  <c r="H1002" i="6"/>
  <c r="J1002" i="6" s="1"/>
  <c r="L1002" i="6" s="1"/>
  <c r="N1002" i="6" s="1"/>
  <c r="F1018" i="6"/>
  <c r="H1019" i="6"/>
  <c r="J1019" i="6" s="1"/>
  <c r="L1019" i="6" s="1"/>
  <c r="N1019" i="6" s="1"/>
  <c r="F1034" i="6"/>
  <c r="H1034" i="6" s="1"/>
  <c r="J1034" i="6" s="1"/>
  <c r="L1034" i="6" s="1"/>
  <c r="N1034" i="6" s="1"/>
  <c r="H1035" i="6"/>
  <c r="J1035" i="6" s="1"/>
  <c r="L1035" i="6" s="1"/>
  <c r="N1035" i="6" s="1"/>
  <c r="F1073" i="6"/>
  <c r="H1074" i="6"/>
  <c r="J1074" i="6" s="1"/>
  <c r="L1074" i="6" s="1"/>
  <c r="N1074" i="6" s="1"/>
  <c r="F1108" i="6"/>
  <c r="H1109" i="6"/>
  <c r="J1109" i="6" s="1"/>
  <c r="L1109" i="6" s="1"/>
  <c r="N1109" i="6" s="1"/>
  <c r="F1130" i="6"/>
  <c r="H1131" i="6"/>
  <c r="J1131" i="6" s="1"/>
  <c r="L1131" i="6" s="1"/>
  <c r="N1131" i="6" s="1"/>
  <c r="F1150" i="6"/>
  <c r="H1151" i="6"/>
  <c r="J1151" i="6" s="1"/>
  <c r="L1151" i="6" s="1"/>
  <c r="N1151" i="6" s="1"/>
  <c r="F1196" i="6"/>
  <c r="H1197" i="6"/>
  <c r="J1197" i="6" s="1"/>
  <c r="L1197" i="6" s="1"/>
  <c r="N1197" i="6" s="1"/>
  <c r="F1218" i="6"/>
  <c r="H1219" i="6"/>
  <c r="J1219" i="6" s="1"/>
  <c r="L1219" i="6" s="1"/>
  <c r="N1219" i="6" s="1"/>
  <c r="O989" i="6"/>
  <c r="Q989" i="6" s="1"/>
  <c r="S989" i="6" s="1"/>
  <c r="U989" i="6" s="1"/>
  <c r="Q990" i="6"/>
  <c r="S990" i="6" s="1"/>
  <c r="U990" i="6" s="1"/>
  <c r="O1005" i="6"/>
  <c r="Q1006" i="6"/>
  <c r="S1006" i="6" s="1"/>
  <c r="U1006" i="6" s="1"/>
  <c r="O1022" i="6"/>
  <c r="Q1023" i="6"/>
  <c r="S1023" i="6" s="1"/>
  <c r="U1023" i="6" s="1"/>
  <c r="O1039" i="6"/>
  <c r="Q1040" i="6"/>
  <c r="S1040" i="6" s="1"/>
  <c r="U1040" i="6" s="1"/>
  <c r="O1056" i="6"/>
  <c r="Q1057" i="6"/>
  <c r="S1057" i="6" s="1"/>
  <c r="U1057" i="6" s="1"/>
  <c r="O1080" i="6"/>
  <c r="Q1081" i="6"/>
  <c r="S1081" i="6" s="1"/>
  <c r="U1081" i="6" s="1"/>
  <c r="O1093" i="6"/>
  <c r="Q1094" i="6"/>
  <c r="S1094" i="6" s="1"/>
  <c r="U1094" i="6" s="1"/>
  <c r="O1112" i="6"/>
  <c r="Q1113" i="6"/>
  <c r="S1113" i="6" s="1"/>
  <c r="U1113" i="6" s="1"/>
  <c r="O1134" i="6"/>
  <c r="Q1135" i="6"/>
  <c r="S1135" i="6" s="1"/>
  <c r="U1135" i="6" s="1"/>
  <c r="O1155" i="6"/>
  <c r="Q1156" i="6"/>
  <c r="S1156" i="6" s="1"/>
  <c r="U1156" i="6" s="1"/>
  <c r="O1168" i="6"/>
  <c r="Q1169" i="6"/>
  <c r="S1169" i="6" s="1"/>
  <c r="U1169" i="6" s="1"/>
  <c r="O1200" i="6"/>
  <c r="Q1201" i="6"/>
  <c r="S1201" i="6" s="1"/>
  <c r="U1201" i="6" s="1"/>
  <c r="O1236" i="6"/>
  <c r="Q1237" i="6"/>
  <c r="S1237" i="6" s="1"/>
  <c r="U1237" i="6" s="1"/>
  <c r="O1253" i="6"/>
  <c r="Q1254" i="6"/>
  <c r="S1254" i="6" s="1"/>
  <c r="U1254" i="6" s="1"/>
  <c r="O921" i="6"/>
  <c r="Q925" i="6"/>
  <c r="S925" i="6" s="1"/>
  <c r="U925" i="6" s="1"/>
  <c r="F951" i="6"/>
  <c r="H951" i="6" s="1"/>
  <c r="J951" i="6" s="1"/>
  <c r="L951" i="6" s="1"/>
  <c r="N951" i="6" s="1"/>
  <c r="H952" i="6"/>
  <c r="J952" i="6" s="1"/>
  <c r="L952" i="6" s="1"/>
  <c r="N952" i="6" s="1"/>
  <c r="O965" i="6"/>
  <c r="Q965" i="6" s="1"/>
  <c r="S965" i="6" s="1"/>
  <c r="U965" i="6" s="1"/>
  <c r="Q966" i="6"/>
  <c r="S966" i="6" s="1"/>
  <c r="U966" i="6" s="1"/>
  <c r="O938" i="6"/>
  <c r="Q939" i="6"/>
  <c r="S939" i="6" s="1"/>
  <c r="U939" i="6" s="1"/>
  <c r="F933" i="6"/>
  <c r="H934" i="6"/>
  <c r="J934" i="6" s="1"/>
  <c r="L934" i="6" s="1"/>
  <c r="N934" i="6" s="1"/>
  <c r="F996" i="6"/>
  <c r="H997" i="6"/>
  <c r="J997" i="6" s="1"/>
  <c r="L997" i="6" s="1"/>
  <c r="N997" i="6" s="1"/>
  <c r="F1013" i="6"/>
  <c r="H1013" i="6" s="1"/>
  <c r="J1013" i="6" s="1"/>
  <c r="L1013" i="6" s="1"/>
  <c r="N1013" i="6" s="1"/>
  <c r="H1014" i="6"/>
  <c r="J1014" i="6" s="1"/>
  <c r="L1014" i="6" s="1"/>
  <c r="N1014" i="6" s="1"/>
  <c r="F1031" i="6"/>
  <c r="H1032" i="6"/>
  <c r="J1032" i="6" s="1"/>
  <c r="L1032" i="6" s="1"/>
  <c r="N1032" i="6" s="1"/>
  <c r="F1056" i="6"/>
  <c r="H1057" i="6"/>
  <c r="J1057" i="6" s="1"/>
  <c r="L1057" i="6" s="1"/>
  <c r="N1057" i="6" s="1"/>
  <c r="F1080" i="6"/>
  <c r="H1081" i="6"/>
  <c r="J1081" i="6" s="1"/>
  <c r="L1081" i="6" s="1"/>
  <c r="N1081" i="6" s="1"/>
  <c r="F1093" i="6"/>
  <c r="H1094" i="6"/>
  <c r="J1094" i="6" s="1"/>
  <c r="L1094" i="6" s="1"/>
  <c r="N1094" i="6" s="1"/>
  <c r="F1112" i="6"/>
  <c r="H1113" i="6"/>
  <c r="J1113" i="6" s="1"/>
  <c r="L1113" i="6" s="1"/>
  <c r="N1113" i="6" s="1"/>
  <c r="F1145" i="6"/>
  <c r="H1146" i="6"/>
  <c r="J1146" i="6" s="1"/>
  <c r="L1146" i="6" s="1"/>
  <c r="N1146" i="6" s="1"/>
  <c r="F1192" i="6"/>
  <c r="H1193" i="6"/>
  <c r="J1193" i="6" s="1"/>
  <c r="L1193" i="6" s="1"/>
  <c r="N1193" i="6" s="1"/>
  <c r="F1236" i="6"/>
  <c r="H1237" i="6"/>
  <c r="J1237" i="6" s="1"/>
  <c r="L1237" i="6" s="1"/>
  <c r="N1237" i="6" s="1"/>
  <c r="O1018" i="6"/>
  <c r="Q1019" i="6"/>
  <c r="S1019" i="6" s="1"/>
  <c r="U1019" i="6" s="1"/>
  <c r="O1099" i="6"/>
  <c r="Q1100" i="6"/>
  <c r="S1100" i="6" s="1"/>
  <c r="U1100" i="6" s="1"/>
  <c r="O1150" i="6"/>
  <c r="Q1151" i="6"/>
  <c r="S1151" i="6" s="1"/>
  <c r="U1151" i="6" s="1"/>
  <c r="F1159" i="6"/>
  <c r="O1159" i="6"/>
  <c r="O1050" i="6"/>
  <c r="F1184" i="6"/>
  <c r="O1085" i="6"/>
  <c r="O1230" i="6"/>
  <c r="Q1230" i="6" s="1"/>
  <c r="S1230" i="6" s="1"/>
  <c r="U1230" i="6" s="1"/>
  <c r="O1027" i="6"/>
  <c r="Q1028" i="6"/>
  <c r="S1028" i="6" s="1"/>
  <c r="U1028" i="6" s="1"/>
  <c r="O1118" i="6"/>
  <c r="Q1119" i="6"/>
  <c r="S1119" i="6" s="1"/>
  <c r="U1119" i="6" s="1"/>
  <c r="F1134" i="6"/>
  <c r="H1135" i="6"/>
  <c r="J1135" i="6" s="1"/>
  <c r="L1135" i="6" s="1"/>
  <c r="N1135" i="6" s="1"/>
  <c r="O1034" i="6"/>
  <c r="Q1034" i="6" s="1"/>
  <c r="S1034" i="6" s="1"/>
  <c r="U1034" i="6" s="1"/>
  <c r="Q1035" i="6"/>
  <c r="S1035" i="6" s="1"/>
  <c r="U1035" i="6" s="1"/>
  <c r="O985" i="6"/>
  <c r="Q986" i="6"/>
  <c r="S986" i="6" s="1"/>
  <c r="U986" i="6" s="1"/>
  <c r="O928" i="6"/>
  <c r="Q928" i="6" s="1"/>
  <c r="S928" i="6" s="1"/>
  <c r="U928" i="6" s="1"/>
  <c r="Q929" i="6"/>
  <c r="S929" i="6" s="1"/>
  <c r="U929" i="6" s="1"/>
  <c r="F1010" i="6"/>
  <c r="H1011" i="6"/>
  <c r="J1011" i="6" s="1"/>
  <c r="L1011" i="6" s="1"/>
  <c r="N1011" i="6" s="1"/>
  <c r="F1045" i="6"/>
  <c r="H1046" i="6"/>
  <c r="J1046" i="6" s="1"/>
  <c r="L1046" i="6" s="1"/>
  <c r="N1046" i="6" s="1"/>
  <c r="F1118" i="6"/>
  <c r="H1119" i="6"/>
  <c r="J1119" i="6" s="1"/>
  <c r="L1119" i="6" s="1"/>
  <c r="N1119" i="6" s="1"/>
  <c r="F1205" i="6"/>
  <c r="H1206" i="6"/>
  <c r="J1206" i="6" s="1"/>
  <c r="L1206" i="6" s="1"/>
  <c r="N1206" i="6" s="1"/>
  <c r="F1241" i="6"/>
  <c r="H1241" i="6" s="1"/>
  <c r="J1241" i="6" s="1"/>
  <c r="L1241" i="6" s="1"/>
  <c r="N1241" i="6" s="1"/>
  <c r="H1242" i="6"/>
  <c r="J1242" i="6" s="1"/>
  <c r="L1242" i="6" s="1"/>
  <c r="N1242" i="6" s="1"/>
  <c r="O996" i="6"/>
  <c r="Q997" i="6"/>
  <c r="S997" i="6" s="1"/>
  <c r="U997" i="6" s="1"/>
  <c r="O1031" i="6"/>
  <c r="Q1032" i="6"/>
  <c r="S1032" i="6" s="1"/>
  <c r="U1032" i="6" s="1"/>
  <c r="O1068" i="6"/>
  <c r="Q1069" i="6"/>
  <c r="S1069" i="6" s="1"/>
  <c r="U1069" i="6" s="1"/>
  <c r="O1145" i="6"/>
  <c r="Q1146" i="6"/>
  <c r="S1146" i="6" s="1"/>
  <c r="U1146" i="6" s="1"/>
  <c r="O1180" i="6"/>
  <c r="Q1181" i="6"/>
  <c r="S1181" i="6" s="1"/>
  <c r="U1181" i="6" s="1"/>
  <c r="O1211" i="6"/>
  <c r="Q1212" i="6"/>
  <c r="S1212" i="6" s="1"/>
  <c r="U1212" i="6" s="1"/>
  <c r="F965" i="6"/>
  <c r="H965" i="6" s="1"/>
  <c r="J965" i="6" s="1"/>
  <c r="L965" i="6" s="1"/>
  <c r="N965" i="6" s="1"/>
  <c r="H966" i="6"/>
  <c r="J966" i="6" s="1"/>
  <c r="L966" i="6" s="1"/>
  <c r="N966" i="6" s="1"/>
  <c r="O951" i="6"/>
  <c r="Q951" i="6" s="1"/>
  <c r="S951" i="6" s="1"/>
  <c r="U951" i="6" s="1"/>
  <c r="Q952" i="6"/>
  <c r="S952" i="6" s="1"/>
  <c r="U952" i="6" s="1"/>
  <c r="F989" i="6"/>
  <c r="H989" i="6" s="1"/>
  <c r="J989" i="6" s="1"/>
  <c r="L989" i="6" s="1"/>
  <c r="N989" i="6" s="1"/>
  <c r="H990" i="6"/>
  <c r="J990" i="6" s="1"/>
  <c r="L990" i="6" s="1"/>
  <c r="N990" i="6" s="1"/>
  <c r="F1039" i="6"/>
  <c r="H1040" i="6"/>
  <c r="J1040" i="6" s="1"/>
  <c r="L1040" i="6" s="1"/>
  <c r="N1040" i="6" s="1"/>
  <c r="F1103" i="6"/>
  <c r="H1104" i="6"/>
  <c r="J1104" i="6" s="1"/>
  <c r="L1104" i="6" s="1"/>
  <c r="N1104" i="6" s="1"/>
  <c r="F943" i="6"/>
  <c r="H944" i="6"/>
  <c r="J944" i="6" s="1"/>
  <c r="L944" i="6" s="1"/>
  <c r="N944" i="6" s="1"/>
  <c r="F1225" i="6"/>
  <c r="H1225" i="6" s="1"/>
  <c r="J1225" i="6" s="1"/>
  <c r="L1225" i="6" s="1"/>
  <c r="N1225" i="6" s="1"/>
  <c r="O1246" i="6"/>
  <c r="A927" i="6"/>
  <c r="A475" i="6"/>
  <c r="A707" i="6"/>
  <c r="A693" i="6"/>
  <c r="A575" i="6"/>
  <c r="A560" i="6"/>
  <c r="A830" i="6"/>
  <c r="A866" i="6"/>
  <c r="A513" i="6"/>
  <c r="A614" i="6"/>
  <c r="A856" i="6"/>
  <c r="A522" i="6"/>
  <c r="A536" i="6"/>
  <c r="A723" i="6"/>
  <c r="A453" i="6"/>
  <c r="A430" i="6"/>
  <c r="A601" i="6"/>
  <c r="A665" i="6"/>
  <c r="A700" i="6"/>
  <c r="A406" i="6"/>
  <c r="A507" i="6"/>
  <c r="A641" i="6"/>
  <c r="A640" i="6"/>
  <c r="A777" i="6"/>
  <c r="A676" i="6"/>
  <c r="A474" i="6"/>
  <c r="A972" i="6"/>
  <c r="A488" i="6"/>
  <c r="A919" i="6"/>
  <c r="A943" i="6"/>
  <c r="A753" i="6"/>
  <c r="A652" i="6"/>
  <c r="A714" i="6"/>
  <c r="A638" i="6"/>
  <c r="A451" i="6"/>
  <c r="A582" i="6"/>
  <c r="A519" i="6"/>
  <c r="A764" i="6"/>
  <c r="A831" i="6"/>
  <c r="A509" i="6"/>
  <c r="A773" i="6"/>
  <c r="A564" i="6"/>
  <c r="A977" i="6"/>
  <c r="A458" i="6"/>
  <c r="A389" i="6"/>
  <c r="A617" i="6"/>
  <c r="A955" i="6"/>
  <c r="A578" i="6"/>
  <c r="A573" i="6"/>
  <c r="A649" i="6"/>
  <c r="A382" i="6"/>
  <c r="A484" i="6"/>
  <c r="A748" i="6"/>
  <c r="A616" i="6"/>
  <c r="A574" i="6"/>
  <c r="A798" i="6"/>
  <c r="A818" i="6"/>
  <c r="A648" i="6"/>
  <c r="A635" i="6"/>
  <c r="A492" i="6"/>
  <c r="A940" i="6"/>
  <c r="A525" i="6"/>
  <c r="A528" i="6"/>
  <c r="A892" i="6"/>
  <c r="A716" i="6"/>
  <c r="A844" i="6"/>
  <c r="A459" i="6"/>
  <c r="A562" i="6"/>
  <c r="A745" i="6"/>
  <c r="A476" i="6"/>
  <c r="A546" i="6"/>
  <c r="A495" i="6"/>
  <c r="A759" i="6"/>
  <c r="A647" i="6"/>
  <c r="A442" i="6"/>
  <c r="A823" i="6"/>
  <c r="A803" i="6"/>
  <c r="A724" i="6"/>
  <c r="A832" i="6"/>
  <c r="A917" i="6"/>
  <c r="A501" i="6"/>
  <c r="A982" i="6"/>
  <c r="A916" i="6"/>
  <c r="A512" i="6"/>
  <c r="A554" i="6"/>
  <c r="A730" i="6"/>
  <c r="A539" i="6"/>
  <c r="A502" i="6"/>
  <c r="A541" i="6"/>
  <c r="A698" i="6"/>
  <c r="A785" i="6"/>
  <c r="A427" i="6"/>
  <c r="A788" i="6"/>
  <c r="A428" i="6"/>
  <c r="A496" i="6"/>
  <c r="A443" i="6"/>
  <c r="A945" i="6"/>
  <c r="A799" i="6"/>
  <c r="A942" i="6"/>
  <c r="A961" i="6"/>
  <c r="A687" i="6"/>
  <c r="A497" i="6"/>
  <c r="A410" i="6"/>
  <c r="A670" i="6"/>
  <c r="A457" i="6"/>
  <c r="A828" i="6"/>
  <c r="A968" i="6"/>
  <c r="A957" i="6"/>
  <c r="A568" i="6"/>
  <c r="A923" i="6"/>
  <c r="A690" i="6"/>
  <c r="A768" i="6"/>
  <c r="A668" i="6"/>
  <c r="A386" i="6"/>
  <c r="A851" i="6"/>
  <c r="A872" i="6"/>
  <c r="A503" i="6"/>
  <c r="A688" i="6"/>
  <c r="A485" i="6"/>
  <c r="A438" i="6"/>
  <c r="A708" i="6"/>
  <c r="A913" i="6"/>
  <c r="A610" i="6"/>
  <c r="A535" i="6"/>
  <c r="A462" i="6"/>
  <c r="A684" i="6"/>
  <c r="A741" i="6"/>
  <c r="A445" i="6"/>
  <c r="A762" i="6"/>
  <c r="A571" i="6"/>
  <c r="A947" i="6"/>
  <c r="A439" i="6"/>
  <c r="A454" i="6"/>
  <c r="A973" i="6"/>
  <c r="A722" i="6"/>
  <c r="A822" i="6"/>
  <c r="A718" i="6"/>
  <c r="A529" i="6"/>
  <c r="A719" i="6"/>
  <c r="A761" i="6"/>
  <c r="A780" i="6"/>
  <c r="A948" i="6"/>
  <c r="A460" i="6"/>
  <c r="A385" i="6"/>
  <c r="A946" i="6"/>
  <c r="A602" i="6"/>
  <c r="A624" i="6"/>
  <c r="A490" i="6"/>
  <c r="A781" i="6"/>
  <c r="A969" i="6"/>
  <c r="A469" i="6"/>
  <c r="A481" i="6"/>
  <c r="A848" i="6"/>
  <c r="A766" i="6"/>
  <c r="A869" i="6"/>
  <c r="A793" i="6"/>
  <c r="A664" i="6"/>
  <c r="A599" i="6"/>
  <c r="A585" i="6"/>
  <c r="A653" i="6"/>
  <c r="A751" i="6"/>
  <c r="A806" i="6"/>
  <c r="A951" i="6"/>
  <c r="A825" i="6"/>
  <c r="A421" i="6"/>
  <c r="A733" i="6"/>
  <c r="A473" i="6"/>
  <c r="A607" i="6"/>
  <c r="A669" i="6"/>
  <c r="A836" i="6"/>
  <c r="A742" i="6"/>
  <c r="A590" i="6"/>
  <c r="A956" i="6"/>
  <c r="A569" i="6"/>
  <c r="A407" i="6"/>
  <c r="A887" i="6"/>
  <c r="A725" i="6"/>
  <c r="A479" i="6"/>
  <c r="A478" i="6"/>
  <c r="A390" i="6"/>
  <c r="A408" i="6"/>
  <c r="A702" i="6"/>
  <c r="A814" i="6"/>
  <c r="A504" i="6"/>
  <c r="A938" i="6"/>
  <c r="A845" i="6"/>
  <c r="A655" i="6"/>
  <c r="A699" i="6"/>
  <c r="A932" i="6"/>
  <c r="A963" i="6"/>
  <c r="A694" i="6"/>
  <c r="A658" i="6"/>
  <c r="A565" i="6"/>
  <c r="A789" i="6"/>
  <c r="A813" i="6"/>
  <c r="A704" i="6"/>
  <c r="A594" i="6"/>
  <c r="A847" i="6"/>
  <c r="A867" i="6"/>
  <c r="A613" i="6"/>
  <c r="A964" i="6"/>
  <c r="A506" i="6"/>
  <c r="A619" i="6"/>
  <c r="A787" i="6"/>
  <c r="A483" i="6"/>
  <c r="A796" i="6"/>
  <c r="A860" i="6"/>
  <c r="A703" i="6"/>
  <c r="A537" i="6"/>
  <c r="A721" i="6"/>
  <c r="A804" i="6"/>
  <c r="A581" i="6"/>
  <c r="A682" i="6"/>
  <c r="A491" i="6"/>
  <c r="A625" i="6"/>
  <c r="A592" i="6"/>
  <c r="A379" i="6"/>
  <c r="A615" i="6"/>
  <c r="A886" i="6"/>
  <c r="A691" i="6"/>
  <c r="A697" i="6"/>
  <c r="A532" i="6"/>
  <c r="A834" i="6"/>
  <c r="A965" i="6"/>
  <c r="A447" i="6"/>
  <c r="A381" i="6"/>
  <c r="A854" i="6"/>
  <c r="A739" i="6"/>
  <c r="A596" i="6"/>
  <c r="A817" i="6"/>
  <c r="A689" i="6"/>
  <c r="A987" i="6"/>
  <c r="A409" i="6"/>
  <c r="A671" i="6"/>
  <c r="A747" i="6"/>
  <c r="A420" i="6"/>
  <c r="A889" i="6"/>
  <c r="A446" i="6"/>
  <c r="A802" i="6"/>
  <c r="A533" i="6"/>
  <c r="A626" i="6"/>
  <c r="A666" i="6"/>
  <c r="A695" i="6"/>
  <c r="A859" i="6"/>
  <c r="A841" i="6"/>
  <c r="A837" i="6"/>
  <c r="A705" i="6"/>
  <c r="A970" i="6"/>
  <c r="A915" i="6"/>
  <c r="A743" i="6"/>
  <c r="A810" i="6"/>
  <c r="A580" i="6"/>
  <c r="A772" i="6"/>
  <c r="A394" i="6"/>
  <c r="A448" i="6"/>
  <c r="A816" i="6"/>
  <c r="A950" i="6"/>
  <c r="A795" i="6"/>
  <c r="A498" i="6"/>
  <c r="A577" i="6"/>
  <c r="A874" i="6"/>
  <c r="A891" i="6"/>
  <c r="A375" i="6"/>
  <c r="A959" i="6"/>
  <c r="A403" i="6"/>
  <c r="A875" i="6"/>
  <c r="A432" i="6"/>
  <c r="A424" i="6"/>
  <c r="A967" i="6"/>
  <c r="A435" i="6"/>
  <c r="A710" i="6"/>
  <c r="A783" i="6"/>
  <c r="A770" i="6"/>
  <c r="A589" i="6"/>
  <c r="A754" i="6"/>
  <c r="A921" i="6"/>
  <c r="A517" i="6"/>
  <c r="A727" i="6"/>
  <c r="A405" i="6"/>
  <c r="A380" i="6"/>
  <c r="A514" i="6"/>
  <c r="A870" i="6"/>
  <c r="A521" i="6"/>
  <c r="A572" i="6"/>
  <c r="A630" i="6"/>
  <c r="A472" i="6"/>
  <c r="A771" i="6"/>
  <c r="A811" i="6"/>
  <c r="A531" i="6"/>
  <c r="A395" i="6"/>
  <c r="A388" i="6"/>
  <c r="A685" i="6"/>
  <c r="A895" i="6"/>
  <c r="A871" i="6"/>
  <c r="A413" i="6"/>
  <c r="A941" i="6"/>
  <c r="A926" i="6"/>
  <c r="A527" i="6"/>
  <c r="A738" i="6"/>
  <c r="A732" i="6"/>
  <c r="A526" i="6"/>
  <c r="A924" i="6"/>
  <c r="A393" i="6"/>
  <c r="A912" i="6"/>
  <c r="A953" i="6"/>
  <c r="A402" i="6"/>
  <c r="A819" i="6"/>
  <c r="A623" i="6"/>
  <c r="A920" i="6"/>
  <c r="A678" i="6"/>
  <c r="A588" i="6"/>
  <c r="A683" i="6"/>
  <c r="A706" i="6"/>
  <c r="A852" i="6"/>
  <c r="A401" i="6"/>
  <c r="A976" i="6"/>
  <c r="A516" i="6"/>
  <c r="A584" i="6"/>
  <c r="A396" i="6"/>
  <c r="A786" i="6"/>
  <c r="A792" i="6"/>
  <c r="A576" i="6"/>
  <c r="A842" i="6"/>
  <c r="A988" i="6"/>
  <c r="A606" i="6"/>
  <c r="A782" i="6"/>
  <c r="A713" i="6"/>
  <c r="A603" i="6"/>
  <c r="A633" i="6"/>
  <c r="A756" i="6"/>
  <c r="A543" i="6"/>
  <c r="A755" i="6"/>
  <c r="A734" i="6"/>
  <c r="A776" i="6"/>
  <c r="A928" i="6"/>
  <c r="A673" i="6"/>
  <c r="A499" i="6"/>
  <c r="A561" i="6"/>
  <c r="A960" i="6"/>
  <c r="A821" i="6"/>
  <c r="A908" i="6"/>
  <c r="A765" i="6"/>
  <c r="A437" i="6"/>
  <c r="A629" i="6"/>
  <c r="A374" i="6"/>
  <c r="A744" i="6"/>
  <c r="A735" i="6"/>
  <c r="A515" i="6"/>
  <c r="A750" i="6"/>
  <c r="A398" i="6"/>
  <c r="A749" i="6"/>
  <c r="A397" i="6"/>
  <c r="A937" i="6"/>
  <c r="A383" i="6"/>
  <c r="A440" i="6"/>
  <c r="A595" i="6"/>
  <c r="A911" i="6"/>
  <c r="A416" i="6"/>
  <c r="A931" i="6"/>
  <c r="A523" i="6"/>
  <c r="A494" i="6"/>
  <c r="A556" i="6"/>
  <c r="A449" i="6"/>
  <c r="A775" i="6"/>
  <c r="A609" i="6"/>
  <c r="A979" i="6"/>
  <c r="A711" i="6"/>
  <c r="A737" i="6"/>
  <c r="A426" i="6"/>
  <c r="A838" i="6"/>
  <c r="A604" i="6"/>
  <c r="A980" i="6"/>
  <c r="A696" i="6"/>
  <c r="A400" i="6"/>
  <c r="A758" i="6"/>
  <c r="A857" i="6"/>
  <c r="A622" i="6"/>
  <c r="A419" i="6"/>
  <c r="A840" i="6"/>
  <c r="A632" i="6"/>
  <c r="A986" i="6"/>
  <c r="A558" i="6"/>
  <c r="A376" i="6"/>
  <c r="A608" i="6"/>
  <c r="A467" i="6"/>
  <c r="A829" i="6"/>
  <c r="A720" i="6"/>
  <c r="A855" i="6"/>
  <c r="A974" i="6"/>
  <c r="A679" i="6"/>
  <c r="A538" i="6"/>
  <c r="A470" i="6"/>
  <c r="A566" i="6"/>
  <c r="A657" i="6"/>
  <c r="A712" i="6"/>
  <c r="A936" i="6"/>
  <c r="A800" i="6"/>
  <c r="A511" i="6"/>
  <c r="A422" i="6"/>
  <c r="A441" i="6"/>
  <c r="A544" i="6"/>
  <c r="A489" i="6"/>
  <c r="A392" i="6"/>
  <c r="A637" i="6"/>
  <c r="A631" i="6"/>
  <c r="A547" i="6"/>
  <c r="A729" i="6"/>
  <c r="A555" i="6"/>
  <c r="A434" i="6"/>
  <c r="A611" i="6"/>
  <c r="A591" i="6"/>
  <c r="A827" i="6"/>
  <c r="A833" i="6"/>
  <c r="A672" i="6"/>
  <c r="A815" i="6"/>
  <c r="A463" i="6"/>
  <c r="A654" i="6"/>
  <c r="A452" i="6"/>
  <c r="A949" i="6"/>
  <c r="A621" i="6"/>
  <c r="A978" i="6"/>
  <c r="A425" i="6"/>
  <c r="A894" i="6"/>
  <c r="A378" i="6"/>
  <c r="A480" i="6"/>
  <c r="A583" i="6"/>
  <c r="A455" i="6"/>
  <c r="A520" i="6"/>
  <c r="A628" i="6"/>
  <c r="A675" i="6"/>
  <c r="A767" i="6"/>
  <c r="A542" i="6"/>
  <c r="A597" i="6"/>
  <c r="A778" i="6"/>
  <c r="A636" i="6"/>
  <c r="A954" i="6"/>
  <c r="A849" i="6"/>
  <c r="A933" i="6"/>
  <c r="A559" i="6"/>
  <c r="A411" i="6"/>
  <c r="A587" i="6"/>
  <c r="A650" i="6"/>
  <c r="A620" i="6"/>
  <c r="A468" i="6"/>
  <c r="A510" i="6"/>
  <c r="A984" i="6"/>
  <c r="A930" i="6"/>
  <c r="A417" i="6"/>
  <c r="A791" i="6"/>
  <c r="A567" i="6"/>
  <c r="A677" i="6"/>
  <c r="A433" i="6"/>
  <c r="A890" i="6"/>
  <c r="A935" i="6"/>
  <c r="A907" i="6"/>
  <c r="A760" i="6"/>
  <c r="A681" i="6"/>
  <c r="A962" i="6"/>
  <c r="A807" i="6"/>
  <c r="A465" i="6"/>
  <c r="A431" i="6"/>
  <c r="A486" i="6"/>
  <c r="A824" i="6"/>
  <c r="A728" i="6"/>
  <c r="A464" i="6"/>
  <c r="A387" i="6"/>
  <c r="A983" i="6"/>
  <c r="A414" i="6"/>
  <c r="A598" i="6"/>
  <c r="O957" i="6" l="1"/>
  <c r="Q957" i="6" s="1"/>
  <c r="S957" i="6" s="1"/>
  <c r="U957" i="6" s="1"/>
  <c r="F1049" i="6"/>
  <c r="Q1184" i="6"/>
  <c r="S1184" i="6" s="1"/>
  <c r="U1184" i="6" s="1"/>
  <c r="O1224" i="6"/>
  <c r="Q1224" i="6" s="1"/>
  <c r="S1224" i="6" s="1"/>
  <c r="U1224" i="6" s="1"/>
  <c r="F1084" i="6"/>
  <c r="F1224" i="6"/>
  <c r="H1224" i="6" s="1"/>
  <c r="J1224" i="6" s="1"/>
  <c r="L1224" i="6" s="1"/>
  <c r="N1224" i="6" s="1"/>
  <c r="H1246" i="6"/>
  <c r="J1246" i="6" s="1"/>
  <c r="L1246" i="6" s="1"/>
  <c r="N1246" i="6" s="1"/>
  <c r="F942" i="6"/>
  <c r="H942" i="6" s="1"/>
  <c r="J942" i="6" s="1"/>
  <c r="L942" i="6" s="1"/>
  <c r="N942" i="6" s="1"/>
  <c r="H943" i="6"/>
  <c r="J943" i="6" s="1"/>
  <c r="L943" i="6" s="1"/>
  <c r="N943" i="6" s="1"/>
  <c r="F1102" i="6"/>
  <c r="H1102" i="6" s="1"/>
  <c r="J1102" i="6" s="1"/>
  <c r="L1102" i="6" s="1"/>
  <c r="N1102" i="6" s="1"/>
  <c r="H1103" i="6"/>
  <c r="J1103" i="6" s="1"/>
  <c r="L1103" i="6" s="1"/>
  <c r="N1103" i="6" s="1"/>
  <c r="O1179" i="6"/>
  <c r="Q1179" i="6" s="1"/>
  <c r="S1179" i="6" s="1"/>
  <c r="U1179" i="6" s="1"/>
  <c r="Q1180" i="6"/>
  <c r="S1180" i="6" s="1"/>
  <c r="U1180" i="6" s="1"/>
  <c r="O1067" i="6"/>
  <c r="Q1068" i="6"/>
  <c r="S1068" i="6" s="1"/>
  <c r="U1068" i="6" s="1"/>
  <c r="O995" i="6"/>
  <c r="Q995" i="6" s="1"/>
  <c r="S995" i="6" s="1"/>
  <c r="U995" i="6" s="1"/>
  <c r="Q996" i="6"/>
  <c r="S996" i="6" s="1"/>
  <c r="U996" i="6" s="1"/>
  <c r="F1204" i="6"/>
  <c r="H1205" i="6"/>
  <c r="J1205" i="6" s="1"/>
  <c r="L1205" i="6" s="1"/>
  <c r="N1205" i="6" s="1"/>
  <c r="O1117" i="6"/>
  <c r="Q1118" i="6"/>
  <c r="S1118" i="6" s="1"/>
  <c r="U1118" i="6" s="1"/>
  <c r="F1244" i="6"/>
  <c r="H1245" i="6"/>
  <c r="J1245" i="6" s="1"/>
  <c r="L1245" i="6" s="1"/>
  <c r="N1245" i="6" s="1"/>
  <c r="O1245" i="6"/>
  <c r="Q1246" i="6"/>
  <c r="S1246" i="6" s="1"/>
  <c r="U1246" i="6" s="1"/>
  <c r="F1183" i="6"/>
  <c r="H1184" i="6"/>
  <c r="J1184" i="6" s="1"/>
  <c r="L1184" i="6" s="1"/>
  <c r="N1184" i="6" s="1"/>
  <c r="F1158" i="6"/>
  <c r="H1159" i="6"/>
  <c r="J1159" i="6" s="1"/>
  <c r="L1159" i="6" s="1"/>
  <c r="N1159" i="6" s="1"/>
  <c r="O1098" i="6"/>
  <c r="Q1099" i="6"/>
  <c r="S1099" i="6" s="1"/>
  <c r="U1099" i="6" s="1"/>
  <c r="F1235" i="6"/>
  <c r="H1235" i="6" s="1"/>
  <c r="J1235" i="6" s="1"/>
  <c r="L1235" i="6" s="1"/>
  <c r="N1235" i="6" s="1"/>
  <c r="H1236" i="6"/>
  <c r="J1236" i="6" s="1"/>
  <c r="L1236" i="6" s="1"/>
  <c r="N1236" i="6" s="1"/>
  <c r="F1144" i="6"/>
  <c r="H1145" i="6"/>
  <c r="J1145" i="6" s="1"/>
  <c r="L1145" i="6" s="1"/>
  <c r="N1145" i="6" s="1"/>
  <c r="F1092" i="6"/>
  <c r="H1092" i="6" s="1"/>
  <c r="J1092" i="6" s="1"/>
  <c r="L1092" i="6" s="1"/>
  <c r="N1092" i="6" s="1"/>
  <c r="H1093" i="6"/>
  <c r="J1093" i="6" s="1"/>
  <c r="L1093" i="6" s="1"/>
  <c r="N1093" i="6" s="1"/>
  <c r="F1055" i="6"/>
  <c r="H1055" i="6" s="1"/>
  <c r="J1055" i="6" s="1"/>
  <c r="L1055" i="6" s="1"/>
  <c r="N1055" i="6" s="1"/>
  <c r="H1056" i="6"/>
  <c r="J1056" i="6" s="1"/>
  <c r="L1056" i="6" s="1"/>
  <c r="N1056" i="6" s="1"/>
  <c r="O937" i="6"/>
  <c r="Q937" i="6" s="1"/>
  <c r="S937" i="6" s="1"/>
  <c r="U937" i="6" s="1"/>
  <c r="Q938" i="6"/>
  <c r="S938" i="6" s="1"/>
  <c r="U938" i="6" s="1"/>
  <c r="O1252" i="6"/>
  <c r="Q1253" i="6"/>
  <c r="S1253" i="6" s="1"/>
  <c r="U1253" i="6" s="1"/>
  <c r="O1199" i="6"/>
  <c r="Q1199" i="6" s="1"/>
  <c r="S1199" i="6" s="1"/>
  <c r="U1199" i="6" s="1"/>
  <c r="Q1200" i="6"/>
  <c r="S1200" i="6" s="1"/>
  <c r="U1200" i="6" s="1"/>
  <c r="O1154" i="6"/>
  <c r="Q1154" i="6" s="1"/>
  <c r="S1154" i="6" s="1"/>
  <c r="U1154" i="6" s="1"/>
  <c r="Q1155" i="6"/>
  <c r="S1155" i="6" s="1"/>
  <c r="U1155" i="6" s="1"/>
  <c r="O1111" i="6"/>
  <c r="Q1111" i="6" s="1"/>
  <c r="S1111" i="6" s="1"/>
  <c r="U1111" i="6" s="1"/>
  <c r="Q1112" i="6"/>
  <c r="S1112" i="6" s="1"/>
  <c r="U1112" i="6" s="1"/>
  <c r="O1079" i="6"/>
  <c r="Q1080" i="6"/>
  <c r="S1080" i="6" s="1"/>
  <c r="U1080" i="6" s="1"/>
  <c r="O1038" i="6"/>
  <c r="Q1039" i="6"/>
  <c r="S1039" i="6" s="1"/>
  <c r="U1039" i="6" s="1"/>
  <c r="O1004" i="6"/>
  <c r="Q1004" i="6" s="1"/>
  <c r="S1004" i="6" s="1"/>
  <c r="U1004" i="6" s="1"/>
  <c r="Q1005" i="6"/>
  <c r="S1005" i="6" s="1"/>
  <c r="U1005" i="6" s="1"/>
  <c r="H1218" i="6"/>
  <c r="J1218" i="6" s="1"/>
  <c r="L1218" i="6" s="1"/>
  <c r="N1218" i="6" s="1"/>
  <c r="F1217" i="6"/>
  <c r="F1149" i="6"/>
  <c r="H1150" i="6"/>
  <c r="J1150" i="6" s="1"/>
  <c r="L1150" i="6" s="1"/>
  <c r="N1150" i="6" s="1"/>
  <c r="F1107" i="6"/>
  <c r="H1108" i="6"/>
  <c r="J1108" i="6" s="1"/>
  <c r="L1108" i="6" s="1"/>
  <c r="N1108" i="6" s="1"/>
  <c r="F1000" i="6"/>
  <c r="H1001" i="6"/>
  <c r="J1001" i="6" s="1"/>
  <c r="L1001" i="6" s="1"/>
  <c r="N1001" i="6" s="1"/>
  <c r="H970" i="6"/>
  <c r="J970" i="6" s="1"/>
  <c r="L970" i="6" s="1"/>
  <c r="N970" i="6" s="1"/>
  <c r="F969" i="6"/>
  <c r="H969" i="6" s="1"/>
  <c r="J969" i="6" s="1"/>
  <c r="L969" i="6" s="1"/>
  <c r="N969" i="6" s="1"/>
  <c r="Q1010" i="6"/>
  <c r="S1010" i="6" s="1"/>
  <c r="U1010" i="6" s="1"/>
  <c r="O1009" i="6"/>
  <c r="O1174" i="6"/>
  <c r="Q1175" i="6"/>
  <c r="S1175" i="6" s="1"/>
  <c r="U1175" i="6" s="1"/>
  <c r="Q1183" i="6"/>
  <c r="S1183" i="6" s="1"/>
  <c r="U1183" i="6" s="1"/>
  <c r="O1204" i="6"/>
  <c r="Q1205" i="6"/>
  <c r="S1205" i="6" s="1"/>
  <c r="U1205" i="6" s="1"/>
  <c r="O1072" i="6"/>
  <c r="Q1073" i="6"/>
  <c r="S1073" i="6" s="1"/>
  <c r="U1073" i="6" s="1"/>
  <c r="F1199" i="6"/>
  <c r="H1199" i="6" s="1"/>
  <c r="J1199" i="6" s="1"/>
  <c r="L1199" i="6" s="1"/>
  <c r="N1199" i="6" s="1"/>
  <c r="H1200" i="6"/>
  <c r="J1200" i="6" s="1"/>
  <c r="L1200" i="6" s="1"/>
  <c r="N1200" i="6" s="1"/>
  <c r="F1154" i="6"/>
  <c r="H1154" i="6" s="1"/>
  <c r="J1154" i="6" s="1"/>
  <c r="L1154" i="6" s="1"/>
  <c r="N1154" i="6" s="1"/>
  <c r="H1155" i="6"/>
  <c r="J1155" i="6" s="1"/>
  <c r="L1155" i="6" s="1"/>
  <c r="N1155" i="6" s="1"/>
  <c r="F1067" i="6"/>
  <c r="H1068" i="6"/>
  <c r="J1068" i="6" s="1"/>
  <c r="L1068" i="6" s="1"/>
  <c r="N1068" i="6" s="1"/>
  <c r="F1004" i="6"/>
  <c r="H1004" i="6" s="1"/>
  <c r="J1004" i="6" s="1"/>
  <c r="L1004" i="6" s="1"/>
  <c r="N1004" i="6" s="1"/>
  <c r="H1005" i="6"/>
  <c r="J1005" i="6" s="1"/>
  <c r="L1005" i="6" s="1"/>
  <c r="N1005" i="6" s="1"/>
  <c r="Q970" i="6"/>
  <c r="S970" i="6" s="1"/>
  <c r="U970" i="6" s="1"/>
  <c r="O969" i="6"/>
  <c r="Q969" i="6" s="1"/>
  <c r="S969" i="6" s="1"/>
  <c r="U969" i="6" s="1"/>
  <c r="O1123" i="6"/>
  <c r="Q1124" i="6"/>
  <c r="S1124" i="6" s="1"/>
  <c r="U1124" i="6" s="1"/>
  <c r="F1138" i="6"/>
  <c r="H1139" i="6"/>
  <c r="J1139" i="6" s="1"/>
  <c r="L1139" i="6" s="1"/>
  <c r="N1139" i="6" s="1"/>
  <c r="F1061" i="6"/>
  <c r="H1062" i="6"/>
  <c r="J1062" i="6" s="1"/>
  <c r="L1062" i="6" s="1"/>
  <c r="N1062" i="6" s="1"/>
  <c r="O1195" i="6"/>
  <c r="Q1195" i="6" s="1"/>
  <c r="S1195" i="6" s="1"/>
  <c r="U1195" i="6" s="1"/>
  <c r="Q1196" i="6"/>
  <c r="S1196" i="6" s="1"/>
  <c r="U1196" i="6" s="1"/>
  <c r="O1000" i="6"/>
  <c r="Q1001" i="6"/>
  <c r="S1001" i="6" s="1"/>
  <c r="U1001" i="6" s="1"/>
  <c r="F1210" i="6"/>
  <c r="H1211" i="6"/>
  <c r="J1211" i="6" s="1"/>
  <c r="L1211" i="6" s="1"/>
  <c r="N1211" i="6" s="1"/>
  <c r="H1084" i="6"/>
  <c r="J1084" i="6" s="1"/>
  <c r="L1084" i="6" s="1"/>
  <c r="N1084" i="6" s="1"/>
  <c r="O942" i="6"/>
  <c r="Q942" i="6" s="1"/>
  <c r="S942" i="6" s="1"/>
  <c r="U942" i="6" s="1"/>
  <c r="O956" i="6"/>
  <c r="Q956" i="6" s="1"/>
  <c r="S956" i="6" s="1"/>
  <c r="U956" i="6" s="1"/>
  <c r="F1038" i="6"/>
  <c r="H1039" i="6"/>
  <c r="J1039" i="6" s="1"/>
  <c r="L1039" i="6" s="1"/>
  <c r="N1039" i="6" s="1"/>
  <c r="O1210" i="6"/>
  <c r="Q1211" i="6"/>
  <c r="S1211" i="6" s="1"/>
  <c r="U1211" i="6" s="1"/>
  <c r="O1144" i="6"/>
  <c r="Q1145" i="6"/>
  <c r="S1145" i="6" s="1"/>
  <c r="U1145" i="6" s="1"/>
  <c r="Q1031" i="6"/>
  <c r="S1031" i="6" s="1"/>
  <c r="U1031" i="6" s="1"/>
  <c r="O1030" i="6"/>
  <c r="Q1030" i="6" s="1"/>
  <c r="S1030" i="6" s="1"/>
  <c r="U1030" i="6" s="1"/>
  <c r="F1117" i="6"/>
  <c r="H1118" i="6"/>
  <c r="J1118" i="6" s="1"/>
  <c r="L1118" i="6" s="1"/>
  <c r="N1118" i="6" s="1"/>
  <c r="H1010" i="6"/>
  <c r="J1010" i="6" s="1"/>
  <c r="L1010" i="6" s="1"/>
  <c r="N1010" i="6" s="1"/>
  <c r="F1009" i="6"/>
  <c r="Q985" i="6"/>
  <c r="S985" i="6" s="1"/>
  <c r="U985" i="6" s="1"/>
  <c r="O984" i="6"/>
  <c r="F1133" i="6"/>
  <c r="H1133" i="6" s="1"/>
  <c r="J1133" i="6" s="1"/>
  <c r="L1133" i="6" s="1"/>
  <c r="N1133" i="6" s="1"/>
  <c r="H1134" i="6"/>
  <c r="J1134" i="6" s="1"/>
  <c r="L1134" i="6" s="1"/>
  <c r="N1134" i="6" s="1"/>
  <c r="O1026" i="6"/>
  <c r="Q1027" i="6"/>
  <c r="S1027" i="6" s="1"/>
  <c r="U1027" i="6" s="1"/>
  <c r="O1084" i="6"/>
  <c r="Q1085" i="6"/>
  <c r="S1085" i="6" s="1"/>
  <c r="U1085" i="6" s="1"/>
  <c r="O1158" i="6"/>
  <c r="Q1159" i="6"/>
  <c r="S1159" i="6" s="1"/>
  <c r="U1159" i="6" s="1"/>
  <c r="O1049" i="6"/>
  <c r="Q1050" i="6"/>
  <c r="S1050" i="6" s="1"/>
  <c r="U1050" i="6" s="1"/>
  <c r="O1149" i="6"/>
  <c r="Q1150" i="6"/>
  <c r="S1150" i="6" s="1"/>
  <c r="U1150" i="6" s="1"/>
  <c r="O1017" i="6"/>
  <c r="Q1018" i="6"/>
  <c r="S1018" i="6" s="1"/>
  <c r="U1018" i="6" s="1"/>
  <c r="F1191" i="6"/>
  <c r="H1191" i="6" s="1"/>
  <c r="J1191" i="6" s="1"/>
  <c r="L1191" i="6" s="1"/>
  <c r="N1191" i="6" s="1"/>
  <c r="H1192" i="6"/>
  <c r="J1192" i="6" s="1"/>
  <c r="L1192" i="6" s="1"/>
  <c r="N1192" i="6" s="1"/>
  <c r="F1111" i="6"/>
  <c r="H1111" i="6" s="1"/>
  <c r="J1111" i="6" s="1"/>
  <c r="L1111" i="6" s="1"/>
  <c r="N1111" i="6" s="1"/>
  <c r="H1112" i="6"/>
  <c r="J1112" i="6" s="1"/>
  <c r="L1112" i="6" s="1"/>
  <c r="N1112" i="6" s="1"/>
  <c r="F1079" i="6"/>
  <c r="H1080" i="6"/>
  <c r="J1080" i="6" s="1"/>
  <c r="L1080" i="6" s="1"/>
  <c r="N1080" i="6" s="1"/>
  <c r="H1031" i="6"/>
  <c r="J1031" i="6" s="1"/>
  <c r="L1031" i="6" s="1"/>
  <c r="N1031" i="6" s="1"/>
  <c r="F1030" i="6"/>
  <c r="H1030" i="6" s="1"/>
  <c r="J1030" i="6" s="1"/>
  <c r="L1030" i="6" s="1"/>
  <c r="N1030" i="6" s="1"/>
  <c r="F995" i="6"/>
  <c r="H995" i="6" s="1"/>
  <c r="J995" i="6" s="1"/>
  <c r="L995" i="6" s="1"/>
  <c r="N995" i="6" s="1"/>
  <c r="H996" i="6"/>
  <c r="J996" i="6" s="1"/>
  <c r="L996" i="6" s="1"/>
  <c r="N996" i="6" s="1"/>
  <c r="F932" i="6"/>
  <c r="H932" i="6" s="1"/>
  <c r="J932" i="6" s="1"/>
  <c r="L932" i="6" s="1"/>
  <c r="N932" i="6" s="1"/>
  <c r="H933" i="6"/>
  <c r="J933" i="6" s="1"/>
  <c r="L933" i="6" s="1"/>
  <c r="N933" i="6" s="1"/>
  <c r="Q921" i="6"/>
  <c r="S921" i="6" s="1"/>
  <c r="U921" i="6" s="1"/>
  <c r="O908" i="6"/>
  <c r="O1235" i="6"/>
  <c r="Q1235" i="6" s="1"/>
  <c r="S1235" i="6" s="1"/>
  <c r="U1235" i="6" s="1"/>
  <c r="Q1236" i="6"/>
  <c r="S1236" i="6" s="1"/>
  <c r="U1236" i="6" s="1"/>
  <c r="O1167" i="6"/>
  <c r="Q1168" i="6"/>
  <c r="S1168" i="6" s="1"/>
  <c r="U1168" i="6" s="1"/>
  <c r="O1133" i="6"/>
  <c r="Q1133" i="6" s="1"/>
  <c r="S1133" i="6" s="1"/>
  <c r="U1133" i="6" s="1"/>
  <c r="Q1134" i="6"/>
  <c r="S1134" i="6" s="1"/>
  <c r="U1134" i="6" s="1"/>
  <c r="O1092" i="6"/>
  <c r="Q1092" i="6" s="1"/>
  <c r="S1092" i="6" s="1"/>
  <c r="U1092" i="6" s="1"/>
  <c r="Q1093" i="6"/>
  <c r="S1093" i="6" s="1"/>
  <c r="U1093" i="6" s="1"/>
  <c r="O1055" i="6"/>
  <c r="Q1055" i="6" s="1"/>
  <c r="S1055" i="6" s="1"/>
  <c r="U1055" i="6" s="1"/>
  <c r="Q1056" i="6"/>
  <c r="S1056" i="6" s="1"/>
  <c r="U1056" i="6" s="1"/>
  <c r="O1021" i="6"/>
  <c r="Q1021" i="6" s="1"/>
  <c r="S1021" i="6" s="1"/>
  <c r="U1021" i="6" s="1"/>
  <c r="Q1022" i="6"/>
  <c r="S1022" i="6" s="1"/>
  <c r="U1022" i="6" s="1"/>
  <c r="F1195" i="6"/>
  <c r="H1195" i="6" s="1"/>
  <c r="J1195" i="6" s="1"/>
  <c r="L1195" i="6" s="1"/>
  <c r="N1195" i="6" s="1"/>
  <c r="H1196" i="6"/>
  <c r="J1196" i="6" s="1"/>
  <c r="L1196" i="6" s="1"/>
  <c r="N1196" i="6" s="1"/>
  <c r="F1129" i="6"/>
  <c r="H1130" i="6"/>
  <c r="J1130" i="6" s="1"/>
  <c r="L1130" i="6" s="1"/>
  <c r="N1130" i="6" s="1"/>
  <c r="F1072" i="6"/>
  <c r="H1073" i="6"/>
  <c r="J1073" i="6" s="1"/>
  <c r="L1073" i="6" s="1"/>
  <c r="N1073" i="6" s="1"/>
  <c r="F1017" i="6"/>
  <c r="H1018" i="6"/>
  <c r="J1018" i="6" s="1"/>
  <c r="L1018" i="6" s="1"/>
  <c r="N1018" i="6" s="1"/>
  <c r="H985" i="6"/>
  <c r="J985" i="6" s="1"/>
  <c r="L985" i="6" s="1"/>
  <c r="N985" i="6" s="1"/>
  <c r="F984" i="6"/>
  <c r="O1044" i="6"/>
  <c r="Q1045" i="6"/>
  <c r="S1045" i="6" s="1"/>
  <c r="U1045" i="6" s="1"/>
  <c r="F1167" i="6"/>
  <c r="H1168" i="6"/>
  <c r="J1168" i="6" s="1"/>
  <c r="L1168" i="6" s="1"/>
  <c r="N1168" i="6" s="1"/>
  <c r="O1061" i="6"/>
  <c r="Q1062" i="6"/>
  <c r="S1062" i="6" s="1"/>
  <c r="U1062" i="6" s="1"/>
  <c r="F1048" i="6"/>
  <c r="H1049" i="6"/>
  <c r="J1049" i="6" s="1"/>
  <c r="L1049" i="6" s="1"/>
  <c r="N1049" i="6" s="1"/>
  <c r="O1129" i="6"/>
  <c r="Q1130" i="6"/>
  <c r="S1130" i="6" s="1"/>
  <c r="U1130" i="6" s="1"/>
  <c r="F1252" i="6"/>
  <c r="H1253" i="6"/>
  <c r="J1253" i="6" s="1"/>
  <c r="L1253" i="6" s="1"/>
  <c r="N1253" i="6" s="1"/>
  <c r="F1179" i="6"/>
  <c r="H1179" i="6" s="1"/>
  <c r="J1179" i="6" s="1"/>
  <c r="L1179" i="6" s="1"/>
  <c r="N1179" i="6" s="1"/>
  <c r="H1180" i="6"/>
  <c r="J1180" i="6" s="1"/>
  <c r="L1180" i="6" s="1"/>
  <c r="N1180" i="6" s="1"/>
  <c r="F1123" i="6"/>
  <c r="H1124" i="6"/>
  <c r="J1124" i="6" s="1"/>
  <c r="L1124" i="6" s="1"/>
  <c r="N1124" i="6" s="1"/>
  <c r="F1021" i="6"/>
  <c r="H1021" i="6" s="1"/>
  <c r="J1021" i="6" s="1"/>
  <c r="L1021" i="6" s="1"/>
  <c r="N1021" i="6" s="1"/>
  <c r="H1022" i="6"/>
  <c r="J1022" i="6" s="1"/>
  <c r="L1022" i="6" s="1"/>
  <c r="N1022" i="6" s="1"/>
  <c r="F937" i="6"/>
  <c r="H937" i="6" s="1"/>
  <c r="J937" i="6" s="1"/>
  <c r="L937" i="6" s="1"/>
  <c r="N937" i="6" s="1"/>
  <c r="H938" i="6"/>
  <c r="J938" i="6" s="1"/>
  <c r="L938" i="6" s="1"/>
  <c r="N938" i="6" s="1"/>
  <c r="O1191" i="6"/>
  <c r="Q1191" i="6" s="1"/>
  <c r="S1191" i="6" s="1"/>
  <c r="U1191" i="6" s="1"/>
  <c r="Q1192" i="6"/>
  <c r="S1192" i="6" s="1"/>
  <c r="U1192" i="6" s="1"/>
  <c r="O1102" i="6"/>
  <c r="Q1102" i="6" s="1"/>
  <c r="S1102" i="6" s="1"/>
  <c r="U1102" i="6" s="1"/>
  <c r="Q1103" i="6"/>
  <c r="S1103" i="6" s="1"/>
  <c r="U1103" i="6" s="1"/>
  <c r="F1174" i="6"/>
  <c r="H1175" i="6"/>
  <c r="J1175" i="6" s="1"/>
  <c r="L1175" i="6" s="1"/>
  <c r="N1175" i="6" s="1"/>
  <c r="F1098" i="6"/>
  <c r="H1099" i="6"/>
  <c r="J1099" i="6" s="1"/>
  <c r="L1099" i="6" s="1"/>
  <c r="N1099" i="6" s="1"/>
  <c r="F1026" i="6"/>
  <c r="H1027" i="6"/>
  <c r="J1027" i="6" s="1"/>
  <c r="L1027" i="6" s="1"/>
  <c r="N1027" i="6" s="1"/>
  <c r="H921" i="6"/>
  <c r="J921" i="6" s="1"/>
  <c r="L921" i="6" s="1"/>
  <c r="N921" i="6" s="1"/>
  <c r="F908" i="6"/>
  <c r="O932" i="6"/>
  <c r="Q932" i="6" s="1"/>
  <c r="S932" i="6" s="1"/>
  <c r="U932" i="6" s="1"/>
  <c r="Q933" i="6"/>
  <c r="S933" i="6" s="1"/>
  <c r="U933" i="6" s="1"/>
  <c r="O1107" i="6"/>
  <c r="Q1108" i="6"/>
  <c r="S1108" i="6" s="1"/>
  <c r="U1108" i="6" s="1"/>
  <c r="O1138" i="6"/>
  <c r="Q1139" i="6"/>
  <c r="S1139" i="6" s="1"/>
  <c r="U1139" i="6" s="1"/>
  <c r="Q1218" i="6"/>
  <c r="S1218" i="6" s="1"/>
  <c r="U1218" i="6" s="1"/>
  <c r="O1217" i="6"/>
  <c r="F956" i="6"/>
  <c r="H956" i="6" s="1"/>
  <c r="J956" i="6" s="1"/>
  <c r="L956" i="6" s="1"/>
  <c r="N956" i="6" s="1"/>
  <c r="F1044" i="6"/>
  <c r="H1045" i="6"/>
  <c r="J1045" i="6" s="1"/>
  <c r="L1045" i="6" s="1"/>
  <c r="N1045" i="6" s="1"/>
  <c r="F1302" i="6"/>
  <c r="O1302" i="6"/>
  <c r="F1223" i="6" l="1"/>
  <c r="H1223" i="6" s="1"/>
  <c r="J1223" i="6" s="1"/>
  <c r="L1223" i="6" s="1"/>
  <c r="N1223" i="6" s="1"/>
  <c r="F1083" i="6"/>
  <c r="H1083" i="6" s="1"/>
  <c r="J1083" i="6" s="1"/>
  <c r="L1083" i="6" s="1"/>
  <c r="N1083" i="6" s="1"/>
  <c r="O1223" i="6"/>
  <c r="Q1223" i="6" s="1"/>
  <c r="S1223" i="6" s="1"/>
  <c r="U1223" i="6" s="1"/>
  <c r="F1173" i="6"/>
  <c r="H1173" i="6" s="1"/>
  <c r="J1173" i="6" s="1"/>
  <c r="L1173" i="6" s="1"/>
  <c r="N1173" i="6" s="1"/>
  <c r="H1174" i="6"/>
  <c r="J1174" i="6" s="1"/>
  <c r="L1174" i="6" s="1"/>
  <c r="N1174" i="6" s="1"/>
  <c r="Q1129" i="6"/>
  <c r="S1129" i="6" s="1"/>
  <c r="U1129" i="6" s="1"/>
  <c r="O1128" i="6"/>
  <c r="O1043" i="6"/>
  <c r="Q1043" i="6" s="1"/>
  <c r="S1043" i="6" s="1"/>
  <c r="U1043" i="6" s="1"/>
  <c r="Q1044" i="6"/>
  <c r="S1044" i="6" s="1"/>
  <c r="U1044" i="6" s="1"/>
  <c r="F1301" i="6"/>
  <c r="H1302" i="6"/>
  <c r="J1302" i="6" s="1"/>
  <c r="L1302" i="6" s="1"/>
  <c r="N1302" i="6" s="1"/>
  <c r="F1043" i="6"/>
  <c r="H1043" i="6" s="1"/>
  <c r="J1043" i="6" s="1"/>
  <c r="L1043" i="6" s="1"/>
  <c r="N1043" i="6" s="1"/>
  <c r="H1044" i="6"/>
  <c r="J1044" i="6" s="1"/>
  <c r="L1044" i="6" s="1"/>
  <c r="N1044" i="6" s="1"/>
  <c r="O1301" i="6"/>
  <c r="Q1302" i="6"/>
  <c r="S1302" i="6" s="1"/>
  <c r="U1302" i="6" s="1"/>
  <c r="Q1107" i="6"/>
  <c r="S1107" i="6" s="1"/>
  <c r="U1107" i="6" s="1"/>
  <c r="O1106" i="6"/>
  <c r="Q1106" i="6" s="1"/>
  <c r="S1106" i="6" s="1"/>
  <c r="U1106" i="6" s="1"/>
  <c r="H1098" i="6"/>
  <c r="J1098" i="6" s="1"/>
  <c r="L1098" i="6" s="1"/>
  <c r="N1098" i="6" s="1"/>
  <c r="F1097" i="6"/>
  <c r="F1122" i="6"/>
  <c r="H1122" i="6" s="1"/>
  <c r="J1122" i="6" s="1"/>
  <c r="L1122" i="6" s="1"/>
  <c r="N1122" i="6" s="1"/>
  <c r="H1123" i="6"/>
  <c r="J1123" i="6" s="1"/>
  <c r="L1123" i="6" s="1"/>
  <c r="N1123" i="6" s="1"/>
  <c r="F1251" i="6"/>
  <c r="H1251" i="6" s="1"/>
  <c r="J1251" i="6" s="1"/>
  <c r="L1251" i="6" s="1"/>
  <c r="N1251" i="6" s="1"/>
  <c r="H1252" i="6"/>
  <c r="J1252" i="6" s="1"/>
  <c r="L1252" i="6" s="1"/>
  <c r="N1252" i="6" s="1"/>
  <c r="H1048" i="6"/>
  <c r="J1048" i="6" s="1"/>
  <c r="L1048" i="6" s="1"/>
  <c r="N1048" i="6" s="1"/>
  <c r="F1166" i="6"/>
  <c r="H1166" i="6" s="1"/>
  <c r="J1166" i="6" s="1"/>
  <c r="L1166" i="6" s="1"/>
  <c r="N1166" i="6" s="1"/>
  <c r="H1167" i="6"/>
  <c r="J1167" i="6" s="1"/>
  <c r="L1167" i="6" s="1"/>
  <c r="N1167" i="6" s="1"/>
  <c r="F1071" i="6"/>
  <c r="H1071" i="6" s="1"/>
  <c r="J1071" i="6" s="1"/>
  <c r="L1071" i="6" s="1"/>
  <c r="N1071" i="6" s="1"/>
  <c r="H1072" i="6"/>
  <c r="J1072" i="6" s="1"/>
  <c r="L1072" i="6" s="1"/>
  <c r="N1072" i="6" s="1"/>
  <c r="Q1017" i="6"/>
  <c r="S1017" i="6" s="1"/>
  <c r="U1017" i="6" s="1"/>
  <c r="O1016" i="6"/>
  <c r="Q1016" i="6" s="1"/>
  <c r="S1016" i="6" s="1"/>
  <c r="U1016" i="6" s="1"/>
  <c r="O1048" i="6"/>
  <c r="Q1049" i="6"/>
  <c r="S1049" i="6" s="1"/>
  <c r="U1049" i="6" s="1"/>
  <c r="O1083" i="6"/>
  <c r="Q1084" i="6"/>
  <c r="S1084" i="6" s="1"/>
  <c r="U1084" i="6" s="1"/>
  <c r="O1209" i="6"/>
  <c r="Q1210" i="6"/>
  <c r="S1210" i="6" s="1"/>
  <c r="U1210" i="6" s="1"/>
  <c r="F1209" i="6"/>
  <c r="H1210" i="6"/>
  <c r="J1210" i="6" s="1"/>
  <c r="L1210" i="6" s="1"/>
  <c r="N1210" i="6" s="1"/>
  <c r="F1137" i="6"/>
  <c r="H1137" i="6" s="1"/>
  <c r="J1137" i="6" s="1"/>
  <c r="L1137" i="6" s="1"/>
  <c r="N1137" i="6" s="1"/>
  <c r="H1138" i="6"/>
  <c r="J1138" i="6" s="1"/>
  <c r="L1138" i="6" s="1"/>
  <c r="N1138" i="6" s="1"/>
  <c r="F1066" i="6"/>
  <c r="H1067" i="6"/>
  <c r="J1067" i="6" s="1"/>
  <c r="L1067" i="6" s="1"/>
  <c r="N1067" i="6" s="1"/>
  <c r="O1203" i="6"/>
  <c r="Q1203" i="6" s="1"/>
  <c r="S1203" i="6" s="1"/>
  <c r="U1203" i="6" s="1"/>
  <c r="Q1204" i="6"/>
  <c r="S1204" i="6" s="1"/>
  <c r="U1204" i="6" s="1"/>
  <c r="O1173" i="6"/>
  <c r="Q1173" i="6" s="1"/>
  <c r="S1173" i="6" s="1"/>
  <c r="U1173" i="6" s="1"/>
  <c r="Q1174" i="6"/>
  <c r="S1174" i="6" s="1"/>
  <c r="U1174" i="6" s="1"/>
  <c r="H1107" i="6"/>
  <c r="J1107" i="6" s="1"/>
  <c r="L1107" i="6" s="1"/>
  <c r="N1107" i="6" s="1"/>
  <c r="F1106" i="6"/>
  <c r="H1106" i="6" s="1"/>
  <c r="J1106" i="6" s="1"/>
  <c r="L1106" i="6" s="1"/>
  <c r="N1106" i="6" s="1"/>
  <c r="O1037" i="6"/>
  <c r="Q1037" i="6" s="1"/>
  <c r="S1037" i="6" s="1"/>
  <c r="U1037" i="6" s="1"/>
  <c r="Q1038" i="6"/>
  <c r="S1038" i="6" s="1"/>
  <c r="U1038" i="6" s="1"/>
  <c r="F1153" i="6"/>
  <c r="H1158" i="6"/>
  <c r="J1158" i="6" s="1"/>
  <c r="L1158" i="6" s="1"/>
  <c r="N1158" i="6" s="1"/>
  <c r="O1244" i="6"/>
  <c r="Q1245" i="6"/>
  <c r="S1245" i="6" s="1"/>
  <c r="U1245" i="6" s="1"/>
  <c r="O1116" i="6"/>
  <c r="Q1117" i="6"/>
  <c r="S1117" i="6" s="1"/>
  <c r="U1117" i="6" s="1"/>
  <c r="O1216" i="6"/>
  <c r="Q1216" i="6" s="1"/>
  <c r="S1216" i="6" s="1"/>
  <c r="U1216" i="6" s="1"/>
  <c r="Q1217" i="6"/>
  <c r="S1217" i="6" s="1"/>
  <c r="U1217" i="6" s="1"/>
  <c r="F979" i="6"/>
  <c r="H984" i="6"/>
  <c r="J984" i="6" s="1"/>
  <c r="L984" i="6" s="1"/>
  <c r="N984" i="6" s="1"/>
  <c r="F1216" i="6"/>
  <c r="H1216" i="6" s="1"/>
  <c r="J1216" i="6" s="1"/>
  <c r="L1216" i="6" s="1"/>
  <c r="N1216" i="6" s="1"/>
  <c r="H1217" i="6"/>
  <c r="J1217" i="6" s="1"/>
  <c r="L1217" i="6" s="1"/>
  <c r="N1217" i="6" s="1"/>
  <c r="F1025" i="6"/>
  <c r="H1025" i="6" s="1"/>
  <c r="J1025" i="6" s="1"/>
  <c r="L1025" i="6" s="1"/>
  <c r="N1025" i="6" s="1"/>
  <c r="H1026" i="6"/>
  <c r="J1026" i="6" s="1"/>
  <c r="L1026" i="6" s="1"/>
  <c r="N1026" i="6" s="1"/>
  <c r="O1060" i="6"/>
  <c r="Q1060" i="6" s="1"/>
  <c r="S1060" i="6" s="1"/>
  <c r="U1060" i="6" s="1"/>
  <c r="Q1061" i="6"/>
  <c r="S1061" i="6" s="1"/>
  <c r="U1061" i="6" s="1"/>
  <c r="H1017" i="6"/>
  <c r="J1017" i="6" s="1"/>
  <c r="L1017" i="6" s="1"/>
  <c r="N1017" i="6" s="1"/>
  <c r="F1016" i="6"/>
  <c r="H1016" i="6" s="1"/>
  <c r="J1016" i="6" s="1"/>
  <c r="L1016" i="6" s="1"/>
  <c r="N1016" i="6" s="1"/>
  <c r="O1166" i="6"/>
  <c r="Q1166" i="6" s="1"/>
  <c r="S1166" i="6" s="1"/>
  <c r="U1166" i="6" s="1"/>
  <c r="Q1167" i="6"/>
  <c r="S1167" i="6" s="1"/>
  <c r="U1167" i="6" s="1"/>
  <c r="F1078" i="6"/>
  <c r="H1078" i="6" s="1"/>
  <c r="J1078" i="6" s="1"/>
  <c r="L1078" i="6" s="1"/>
  <c r="N1078" i="6" s="1"/>
  <c r="H1079" i="6"/>
  <c r="J1079" i="6" s="1"/>
  <c r="L1079" i="6" s="1"/>
  <c r="N1079" i="6" s="1"/>
  <c r="O1148" i="6"/>
  <c r="Q1148" i="6" s="1"/>
  <c r="S1148" i="6" s="1"/>
  <c r="U1148" i="6" s="1"/>
  <c r="Q1149" i="6"/>
  <c r="S1149" i="6" s="1"/>
  <c r="U1149" i="6" s="1"/>
  <c r="O1153" i="6"/>
  <c r="Q1158" i="6"/>
  <c r="S1158" i="6" s="1"/>
  <c r="U1158" i="6" s="1"/>
  <c r="O1025" i="6"/>
  <c r="Q1025" i="6" s="1"/>
  <c r="S1025" i="6" s="1"/>
  <c r="U1025" i="6" s="1"/>
  <c r="Q1026" i="6"/>
  <c r="S1026" i="6" s="1"/>
  <c r="U1026" i="6" s="1"/>
  <c r="F1116" i="6"/>
  <c r="H1117" i="6"/>
  <c r="J1117" i="6" s="1"/>
  <c r="L1117" i="6" s="1"/>
  <c r="N1117" i="6" s="1"/>
  <c r="O1143" i="6"/>
  <c r="Q1143" i="6" s="1"/>
  <c r="S1143" i="6" s="1"/>
  <c r="U1143" i="6" s="1"/>
  <c r="Q1144" i="6"/>
  <c r="S1144" i="6" s="1"/>
  <c r="U1144" i="6" s="1"/>
  <c r="F1037" i="6"/>
  <c r="H1037" i="6" s="1"/>
  <c r="J1037" i="6" s="1"/>
  <c r="L1037" i="6" s="1"/>
  <c r="N1037" i="6" s="1"/>
  <c r="H1038" i="6"/>
  <c r="J1038" i="6" s="1"/>
  <c r="L1038" i="6" s="1"/>
  <c r="N1038" i="6" s="1"/>
  <c r="Q1000" i="6"/>
  <c r="S1000" i="6" s="1"/>
  <c r="U1000" i="6" s="1"/>
  <c r="O999" i="6"/>
  <c r="Q999" i="6" s="1"/>
  <c r="S999" i="6" s="1"/>
  <c r="U999" i="6" s="1"/>
  <c r="F1060" i="6"/>
  <c r="H1060" i="6" s="1"/>
  <c r="J1060" i="6" s="1"/>
  <c r="L1060" i="6" s="1"/>
  <c r="N1060" i="6" s="1"/>
  <c r="H1061" i="6"/>
  <c r="J1061" i="6" s="1"/>
  <c r="L1061" i="6" s="1"/>
  <c r="N1061" i="6" s="1"/>
  <c r="O1122" i="6"/>
  <c r="Q1122" i="6" s="1"/>
  <c r="S1122" i="6" s="1"/>
  <c r="U1122" i="6" s="1"/>
  <c r="Q1123" i="6"/>
  <c r="S1123" i="6" s="1"/>
  <c r="U1123" i="6" s="1"/>
  <c r="O1071" i="6"/>
  <c r="Q1071" i="6" s="1"/>
  <c r="S1071" i="6" s="1"/>
  <c r="U1071" i="6" s="1"/>
  <c r="Q1072" i="6"/>
  <c r="S1072" i="6" s="1"/>
  <c r="U1072" i="6" s="1"/>
  <c r="H1000" i="6"/>
  <c r="J1000" i="6" s="1"/>
  <c r="L1000" i="6" s="1"/>
  <c r="N1000" i="6" s="1"/>
  <c r="F999" i="6"/>
  <c r="H999" i="6" s="1"/>
  <c r="J999" i="6" s="1"/>
  <c r="L999" i="6" s="1"/>
  <c r="N999" i="6" s="1"/>
  <c r="F1148" i="6"/>
  <c r="H1148" i="6" s="1"/>
  <c r="J1148" i="6" s="1"/>
  <c r="L1148" i="6" s="1"/>
  <c r="N1148" i="6" s="1"/>
  <c r="H1149" i="6"/>
  <c r="J1149" i="6" s="1"/>
  <c r="L1149" i="6" s="1"/>
  <c r="N1149" i="6" s="1"/>
  <c r="O1078" i="6"/>
  <c r="Q1078" i="6" s="1"/>
  <c r="S1078" i="6" s="1"/>
  <c r="U1078" i="6" s="1"/>
  <c r="Q1079" i="6"/>
  <c r="S1079" i="6" s="1"/>
  <c r="U1079" i="6" s="1"/>
  <c r="O1251" i="6"/>
  <c r="Q1251" i="6" s="1"/>
  <c r="S1251" i="6" s="1"/>
  <c r="U1251" i="6" s="1"/>
  <c r="Q1252" i="6"/>
  <c r="S1252" i="6" s="1"/>
  <c r="U1252" i="6" s="1"/>
  <c r="F1143" i="6"/>
  <c r="H1143" i="6" s="1"/>
  <c r="J1143" i="6" s="1"/>
  <c r="L1143" i="6" s="1"/>
  <c r="N1143" i="6" s="1"/>
  <c r="H1144" i="6"/>
  <c r="J1144" i="6" s="1"/>
  <c r="L1144" i="6" s="1"/>
  <c r="N1144" i="6" s="1"/>
  <c r="Q1098" i="6"/>
  <c r="S1098" i="6" s="1"/>
  <c r="U1098" i="6" s="1"/>
  <c r="O1097" i="6"/>
  <c r="F1178" i="6"/>
  <c r="H1183" i="6"/>
  <c r="J1183" i="6" s="1"/>
  <c r="L1183" i="6" s="1"/>
  <c r="N1183" i="6" s="1"/>
  <c r="F1240" i="6"/>
  <c r="H1244" i="6"/>
  <c r="J1244" i="6" s="1"/>
  <c r="L1244" i="6" s="1"/>
  <c r="N1244" i="6" s="1"/>
  <c r="F1203" i="6"/>
  <c r="H1203" i="6" s="1"/>
  <c r="J1203" i="6" s="1"/>
  <c r="L1203" i="6" s="1"/>
  <c r="N1203" i="6" s="1"/>
  <c r="H1204" i="6"/>
  <c r="J1204" i="6" s="1"/>
  <c r="L1204" i="6" s="1"/>
  <c r="N1204" i="6" s="1"/>
  <c r="O1066" i="6"/>
  <c r="Q1067" i="6"/>
  <c r="S1067" i="6" s="1"/>
  <c r="U1067" i="6" s="1"/>
  <c r="O1178" i="6"/>
  <c r="F907" i="6"/>
  <c r="H908" i="6"/>
  <c r="J908" i="6" s="1"/>
  <c r="L908" i="6" s="1"/>
  <c r="N908" i="6" s="1"/>
  <c r="F1008" i="6"/>
  <c r="H1008" i="6" s="1"/>
  <c r="J1008" i="6" s="1"/>
  <c r="L1008" i="6" s="1"/>
  <c r="N1008" i="6" s="1"/>
  <c r="H1009" i="6"/>
  <c r="J1009" i="6" s="1"/>
  <c r="L1009" i="6" s="1"/>
  <c r="N1009" i="6" s="1"/>
  <c r="O1137" i="6"/>
  <c r="Q1137" i="6" s="1"/>
  <c r="S1137" i="6" s="1"/>
  <c r="U1137" i="6" s="1"/>
  <c r="Q1138" i="6"/>
  <c r="S1138" i="6" s="1"/>
  <c r="U1138" i="6" s="1"/>
  <c r="H1129" i="6"/>
  <c r="J1129" i="6" s="1"/>
  <c r="L1129" i="6" s="1"/>
  <c r="N1129" i="6" s="1"/>
  <c r="F1128" i="6"/>
  <c r="O907" i="6"/>
  <c r="Q908" i="6"/>
  <c r="S908" i="6" s="1"/>
  <c r="U908" i="6" s="1"/>
  <c r="O979" i="6"/>
  <c r="Q984" i="6"/>
  <c r="S984" i="6" s="1"/>
  <c r="U984" i="6" s="1"/>
  <c r="O1008" i="6"/>
  <c r="Q1008" i="6" s="1"/>
  <c r="S1008" i="6" s="1"/>
  <c r="U1008" i="6" s="1"/>
  <c r="Q1009" i="6"/>
  <c r="S1009" i="6" s="1"/>
  <c r="U1009" i="6" s="1"/>
  <c r="F1324" i="6"/>
  <c r="O1324" i="6"/>
  <c r="O1332" i="6"/>
  <c r="F1332" i="6"/>
  <c r="O1330" i="6"/>
  <c r="F1330" i="6"/>
  <c r="O1326" i="6"/>
  <c r="F1326" i="6"/>
  <c r="O1319" i="6"/>
  <c r="F1319" i="6"/>
  <c r="O1313" i="6"/>
  <c r="F1313" i="6"/>
  <c r="O1307" i="6"/>
  <c r="F1307" i="6"/>
  <c r="O1298" i="6"/>
  <c r="F1298" i="6"/>
  <c r="O1292" i="6"/>
  <c r="F1292" i="6"/>
  <c r="O1288" i="6"/>
  <c r="F1288" i="6"/>
  <c r="O1280" i="6"/>
  <c r="F1280" i="6"/>
  <c r="O1276" i="6"/>
  <c r="F1276" i="6"/>
  <c r="O1274" i="6"/>
  <c r="F1274" i="6"/>
  <c r="O1272" i="6"/>
  <c r="F1272" i="6"/>
  <c r="O1260" i="6"/>
  <c r="F1260" i="6"/>
  <c r="A1087" i="6"/>
  <c r="A1094" i="6"/>
  <c r="A1223" i="6"/>
  <c r="A1224" i="6"/>
  <c r="A1220" i="6"/>
  <c r="A1023" i="6"/>
  <c r="A1247" i="6"/>
  <c r="A995" i="6"/>
  <c r="A1202" i="6"/>
  <c r="A1116" i="6"/>
  <c r="A1117" i="6"/>
  <c r="A1222" i="6"/>
  <c r="A1101" i="6"/>
  <c r="A1026" i="6"/>
  <c r="A1251" i="6"/>
  <c r="A1190" i="6"/>
  <c r="A999" i="6"/>
  <c r="A1083" i="6"/>
  <c r="A1131" i="6"/>
  <c r="A1017" i="6"/>
  <c r="A1193" i="6"/>
  <c r="A1146" i="6"/>
  <c r="A1245" i="6"/>
  <c r="A1194" i="6"/>
  <c r="A1228" i="6"/>
  <c r="A1127" i="6"/>
  <c r="A1076" i="6"/>
  <c r="A1067" i="6"/>
  <c r="A1206" i="6"/>
  <c r="A998" i="6"/>
  <c r="A1113" i="6"/>
  <c r="A1144" i="6"/>
  <c r="A1243" i="6"/>
  <c r="A1217" i="6"/>
  <c r="A1169" i="6"/>
  <c r="A1036" i="6"/>
  <c r="A1040" i="6"/>
  <c r="A1064" i="6"/>
  <c r="A1011" i="6"/>
  <c r="A1092" i="6"/>
  <c r="A1143" i="6"/>
  <c r="A1004" i="6"/>
  <c r="A1137" i="6"/>
  <c r="A1161" i="6"/>
  <c r="A1249" i="6"/>
  <c r="A1181" i="6"/>
  <c r="A1107" i="6"/>
  <c r="A1152" i="6"/>
  <c r="A1042" i="6"/>
  <c r="A1212" i="6"/>
  <c r="A1102" i="6"/>
  <c r="A1019" i="6"/>
  <c r="A1074" i="6"/>
  <c r="A1215" i="6"/>
  <c r="A1122" i="6"/>
  <c r="A1120" i="6"/>
  <c r="A1191" i="6"/>
  <c r="A1201" i="6"/>
  <c r="A1218" i="6"/>
  <c r="A1053" i="6"/>
  <c r="A1009" i="6"/>
  <c r="A1164" i="6"/>
  <c r="A994" i="6"/>
  <c r="A1109" i="6"/>
  <c r="A1132" i="6"/>
  <c r="A1237" i="6"/>
  <c r="A1242" i="6"/>
  <c r="A1248" i="6"/>
  <c r="A1077" i="6"/>
  <c r="A1185" i="6"/>
  <c r="A1095" i="6"/>
  <c r="A1021" i="6"/>
  <c r="A1255" i="6"/>
  <c r="A1166" i="6"/>
  <c r="A1119" i="6"/>
  <c r="A1207" i="6"/>
  <c r="A1114" i="6"/>
  <c r="A1240" i="6"/>
  <c r="A1044" i="6"/>
  <c r="A1078" i="6"/>
  <c r="A1165" i="6"/>
  <c r="A1140" i="6"/>
  <c r="A1204" i="6"/>
  <c r="A1008" i="6"/>
  <c r="A1090" i="6"/>
  <c r="A1177" i="6"/>
  <c r="A1012" i="6"/>
  <c r="A1156" i="6"/>
  <c r="A1238" i="6"/>
  <c r="A1106" i="6"/>
  <c r="A1032" i="6"/>
  <c r="A1098" i="6"/>
  <c r="A1105" i="6"/>
  <c r="A1136" i="6"/>
  <c r="A1254" i="6"/>
  <c r="A1199" i="6"/>
  <c r="A1210" i="6"/>
  <c r="A1147" i="6"/>
  <c r="A1110" i="6"/>
  <c r="A1226" i="6"/>
  <c r="A1141" i="6"/>
  <c r="A1003" i="6"/>
  <c r="A1082" i="6"/>
  <c r="A1079" i="6"/>
  <c r="A1149" i="6"/>
  <c r="A1057" i="6"/>
  <c r="A1065" i="6"/>
  <c r="A1163" i="6"/>
  <c r="A993" i="6"/>
  <c r="A1061" i="6"/>
  <c r="A1100" i="6"/>
  <c r="A1171" i="6"/>
  <c r="A1115" i="6"/>
  <c r="A1188" i="6"/>
  <c r="A1002" i="6"/>
  <c r="A1154" i="6"/>
  <c r="A1179" i="6"/>
  <c r="A1043" i="6"/>
  <c r="A1151" i="6"/>
  <c r="A1033" i="6"/>
  <c r="A1183" i="6"/>
  <c r="A1020" i="6"/>
  <c r="A1097" i="6"/>
  <c r="A1250" i="6"/>
  <c r="A1167" i="6"/>
  <c r="A1104" i="6"/>
  <c r="A1025" i="6"/>
  <c r="A1086" i="6"/>
  <c r="A1186" i="6"/>
  <c r="A1244" i="6"/>
  <c r="A1091" i="6"/>
  <c r="A1129" i="6"/>
  <c r="A1111" i="6"/>
  <c r="A991" i="6"/>
  <c r="A1229" i="6"/>
  <c r="A1049" i="6"/>
  <c r="A1014" i="6"/>
  <c r="A1203" i="6"/>
  <c r="A1035" i="6"/>
  <c r="A1096" i="6"/>
  <c r="A1133" i="6"/>
  <c r="A1198" i="6"/>
  <c r="A1135" i="6"/>
  <c r="A1176" i="6"/>
  <c r="A1081" i="6"/>
  <c r="A1070" i="6"/>
  <c r="A1007" i="6"/>
  <c r="A1256" i="6"/>
  <c r="A1069" i="6"/>
  <c r="A1160" i="6"/>
  <c r="A1153" i="6"/>
  <c r="A1182" i="6"/>
  <c r="A1071" i="6"/>
  <c r="A1066" i="6"/>
  <c r="A1054" i="6"/>
  <c r="A990" i="6"/>
  <c r="A1231" i="6"/>
  <c r="A1051" i="6"/>
  <c r="A1047" i="6"/>
  <c r="A1028" i="6"/>
  <c r="A1233" i="6"/>
  <c r="A1195" i="6"/>
  <c r="A1063" i="6"/>
  <c r="A1162" i="6"/>
  <c r="A1232" i="6"/>
  <c r="A1052" i="6"/>
  <c r="A1252" i="6"/>
  <c r="A1046" i="6"/>
  <c r="A1041" i="6"/>
  <c r="A1059" i="6"/>
  <c r="A1060" i="6"/>
  <c r="A1213" i="6"/>
  <c r="A1072" i="6"/>
  <c r="A1170" i="6"/>
  <c r="A1142" i="6"/>
  <c r="A1158" i="6"/>
  <c r="A1089" i="6"/>
  <c r="A1123" i="6"/>
  <c r="A1208" i="6"/>
  <c r="A1000" i="6"/>
  <c r="A1138" i="6"/>
  <c r="A1221" i="6"/>
  <c r="A1148" i="6"/>
  <c r="A1048" i="6"/>
  <c r="A1234" i="6"/>
  <c r="A1015" i="6"/>
  <c r="A1125" i="6"/>
  <c r="A1157" i="6"/>
  <c r="A1075" i="6"/>
  <c r="A1214" i="6"/>
  <c r="A997" i="6"/>
  <c r="A1088" i="6"/>
  <c r="A1239" i="6"/>
  <c r="A1037" i="6"/>
  <c r="A1006" i="6"/>
  <c r="A1216" i="6"/>
  <c r="A1235" i="6"/>
  <c r="A1055" i="6"/>
  <c r="A1024" i="6"/>
  <c r="A1227" i="6"/>
  <c r="A1189" i="6"/>
  <c r="A1016" i="6"/>
  <c r="A1030" i="6"/>
  <c r="A1058" i="6"/>
  <c r="A1038" i="6"/>
  <c r="A1178" i="6"/>
  <c r="A1029" i="6"/>
  <c r="A1259" i="6"/>
  <c r="A1126" i="6"/>
  <c r="A1172" i="6"/>
  <c r="A1174" i="6"/>
  <c r="A1121" i="6"/>
  <c r="A1187" i="6"/>
  <c r="A1084" i="6"/>
  <c r="A1197" i="6"/>
  <c r="A1257" i="6"/>
  <c r="F1042" i="6" l="1"/>
  <c r="H1042" i="6" s="1"/>
  <c r="J1042" i="6" s="1"/>
  <c r="L1042" i="6" s="1"/>
  <c r="N1042" i="6" s="1"/>
  <c r="F1077" i="6"/>
  <c r="H1077" i="6" s="1"/>
  <c r="J1077" i="6" s="1"/>
  <c r="L1077" i="6" s="1"/>
  <c r="N1077" i="6" s="1"/>
  <c r="O1271" i="6"/>
  <c r="Q1271" i="6" s="1"/>
  <c r="S1271" i="6" s="1"/>
  <c r="U1271" i="6" s="1"/>
  <c r="Q1272" i="6"/>
  <c r="S1272" i="6" s="1"/>
  <c r="U1272" i="6" s="1"/>
  <c r="O1275" i="6"/>
  <c r="Q1275" i="6" s="1"/>
  <c r="S1275" i="6" s="1"/>
  <c r="U1275" i="6" s="1"/>
  <c r="Q1276" i="6"/>
  <c r="S1276" i="6" s="1"/>
  <c r="U1276" i="6" s="1"/>
  <c r="O1287" i="6"/>
  <c r="Q1287" i="6" s="1"/>
  <c r="S1287" i="6" s="1"/>
  <c r="U1287" i="6" s="1"/>
  <c r="Q1288" i="6"/>
  <c r="S1288" i="6" s="1"/>
  <c r="U1288" i="6" s="1"/>
  <c r="O1325" i="6"/>
  <c r="Q1325" i="6" s="1"/>
  <c r="S1325" i="6" s="1"/>
  <c r="U1325" i="6" s="1"/>
  <c r="Q1326" i="6"/>
  <c r="S1326" i="6" s="1"/>
  <c r="U1326" i="6" s="1"/>
  <c r="M69" i="1"/>
  <c r="O69" i="1" s="1"/>
  <c r="Q69" i="1" s="1"/>
  <c r="S69" i="1" s="1"/>
  <c r="Q1332" i="6"/>
  <c r="S1332" i="6" s="1"/>
  <c r="U1332" i="6" s="1"/>
  <c r="H907" i="6"/>
  <c r="J907" i="6" s="1"/>
  <c r="L907" i="6" s="1"/>
  <c r="N907" i="6" s="1"/>
  <c r="F831" i="6"/>
  <c r="H831" i="6" s="1"/>
  <c r="J831" i="6" s="1"/>
  <c r="L831" i="6" s="1"/>
  <c r="N831" i="6" s="1"/>
  <c r="F1271" i="6"/>
  <c r="H1271" i="6" s="1"/>
  <c r="J1271" i="6" s="1"/>
  <c r="L1271" i="6" s="1"/>
  <c r="N1271" i="6" s="1"/>
  <c r="H1272" i="6"/>
  <c r="J1272" i="6" s="1"/>
  <c r="L1272" i="6" s="1"/>
  <c r="N1272" i="6" s="1"/>
  <c r="F1275" i="6"/>
  <c r="H1275" i="6" s="1"/>
  <c r="J1275" i="6" s="1"/>
  <c r="L1275" i="6" s="1"/>
  <c r="N1275" i="6" s="1"/>
  <c r="H1276" i="6"/>
  <c r="J1276" i="6" s="1"/>
  <c r="L1276" i="6" s="1"/>
  <c r="N1276" i="6" s="1"/>
  <c r="F1287" i="6"/>
  <c r="H1287" i="6" s="1"/>
  <c r="J1287" i="6" s="1"/>
  <c r="L1287" i="6" s="1"/>
  <c r="N1287" i="6" s="1"/>
  <c r="H1288" i="6"/>
  <c r="J1288" i="6" s="1"/>
  <c r="L1288" i="6" s="1"/>
  <c r="N1288" i="6" s="1"/>
  <c r="F1297" i="6"/>
  <c r="H1298" i="6"/>
  <c r="J1298" i="6" s="1"/>
  <c r="L1298" i="6" s="1"/>
  <c r="N1298" i="6" s="1"/>
  <c r="F1312" i="6"/>
  <c r="H1313" i="6"/>
  <c r="J1313" i="6" s="1"/>
  <c r="L1313" i="6" s="1"/>
  <c r="N1313" i="6" s="1"/>
  <c r="F1325" i="6"/>
  <c r="H1325" i="6" s="1"/>
  <c r="J1325" i="6" s="1"/>
  <c r="L1325" i="6" s="1"/>
  <c r="N1325" i="6" s="1"/>
  <c r="H1326" i="6"/>
  <c r="J1326" i="6" s="1"/>
  <c r="L1326" i="6" s="1"/>
  <c r="N1326" i="6" s="1"/>
  <c r="D69" i="1"/>
  <c r="F69" i="1" s="1"/>
  <c r="H69" i="1" s="1"/>
  <c r="J69" i="1" s="1"/>
  <c r="L69" i="1" s="1"/>
  <c r="H1332" i="6"/>
  <c r="J1332" i="6" s="1"/>
  <c r="L1332" i="6" s="1"/>
  <c r="N1332" i="6" s="1"/>
  <c r="Q1066" i="6"/>
  <c r="S1066" i="6" s="1"/>
  <c r="U1066" i="6" s="1"/>
  <c r="O1065" i="6"/>
  <c r="F1239" i="6"/>
  <c r="H1239" i="6" s="1"/>
  <c r="J1239" i="6" s="1"/>
  <c r="L1239" i="6" s="1"/>
  <c r="N1239" i="6" s="1"/>
  <c r="H1240" i="6"/>
  <c r="J1240" i="6" s="1"/>
  <c r="L1240" i="6" s="1"/>
  <c r="N1240" i="6" s="1"/>
  <c r="O1240" i="6"/>
  <c r="Q1244" i="6"/>
  <c r="S1244" i="6" s="1"/>
  <c r="U1244" i="6" s="1"/>
  <c r="H1066" i="6"/>
  <c r="J1066" i="6" s="1"/>
  <c r="L1066" i="6" s="1"/>
  <c r="N1066" i="6" s="1"/>
  <c r="F1065" i="6"/>
  <c r="F1208" i="6"/>
  <c r="H1208" i="6" s="1"/>
  <c r="J1208" i="6" s="1"/>
  <c r="L1208" i="6" s="1"/>
  <c r="N1208" i="6" s="1"/>
  <c r="H1209" i="6"/>
  <c r="J1209" i="6" s="1"/>
  <c r="L1209" i="6" s="1"/>
  <c r="N1209" i="6" s="1"/>
  <c r="O1077" i="6"/>
  <c r="Q1077" i="6" s="1"/>
  <c r="S1077" i="6" s="1"/>
  <c r="U1077" i="6" s="1"/>
  <c r="Q1083" i="6"/>
  <c r="S1083" i="6" s="1"/>
  <c r="U1083" i="6" s="1"/>
  <c r="O1300" i="6"/>
  <c r="Q1301" i="6"/>
  <c r="S1301" i="6" s="1"/>
  <c r="U1301" i="6" s="1"/>
  <c r="F1300" i="6"/>
  <c r="H1301" i="6"/>
  <c r="J1301" i="6" s="1"/>
  <c r="L1301" i="6" s="1"/>
  <c r="N1301" i="6" s="1"/>
  <c r="O1259" i="6"/>
  <c r="Q1260" i="6"/>
  <c r="S1260" i="6" s="1"/>
  <c r="U1260" i="6" s="1"/>
  <c r="O1273" i="6"/>
  <c r="Q1273" i="6" s="1"/>
  <c r="S1273" i="6" s="1"/>
  <c r="U1273" i="6" s="1"/>
  <c r="Q1274" i="6"/>
  <c r="S1274" i="6" s="1"/>
  <c r="U1274" i="6" s="1"/>
  <c r="O1279" i="6"/>
  <c r="Q1280" i="6"/>
  <c r="S1280" i="6" s="1"/>
  <c r="U1280" i="6" s="1"/>
  <c r="O1291" i="6"/>
  <c r="Q1292" i="6"/>
  <c r="S1292" i="6" s="1"/>
  <c r="U1292" i="6" s="1"/>
  <c r="O1306" i="6"/>
  <c r="Q1307" i="6"/>
  <c r="S1307" i="6" s="1"/>
  <c r="U1307" i="6" s="1"/>
  <c r="O1318" i="6"/>
  <c r="Q1319" i="6"/>
  <c r="S1319" i="6" s="1"/>
  <c r="U1319" i="6" s="1"/>
  <c r="O1329" i="6"/>
  <c r="Q1330" i="6"/>
  <c r="S1330" i="6" s="1"/>
  <c r="U1330" i="6" s="1"/>
  <c r="F1323" i="6"/>
  <c r="H1323" i="6" s="1"/>
  <c r="J1323" i="6" s="1"/>
  <c r="L1323" i="6" s="1"/>
  <c r="N1323" i="6" s="1"/>
  <c r="H1324" i="6"/>
  <c r="J1324" i="6" s="1"/>
  <c r="L1324" i="6" s="1"/>
  <c r="N1324" i="6" s="1"/>
  <c r="Q979" i="6"/>
  <c r="S979" i="6" s="1"/>
  <c r="U979" i="6" s="1"/>
  <c r="O978" i="6"/>
  <c r="Q1097" i="6"/>
  <c r="S1097" i="6" s="1"/>
  <c r="U1097" i="6" s="1"/>
  <c r="O1096" i="6"/>
  <c r="H1097" i="6"/>
  <c r="J1097" i="6" s="1"/>
  <c r="L1097" i="6" s="1"/>
  <c r="N1097" i="6" s="1"/>
  <c r="F1096" i="6"/>
  <c r="O1127" i="6"/>
  <c r="Q1128" i="6"/>
  <c r="S1128" i="6" s="1"/>
  <c r="U1128" i="6" s="1"/>
  <c r="F1259" i="6"/>
  <c r="H1260" i="6"/>
  <c r="J1260" i="6" s="1"/>
  <c r="L1260" i="6" s="1"/>
  <c r="N1260" i="6" s="1"/>
  <c r="F1273" i="6"/>
  <c r="H1273" i="6" s="1"/>
  <c r="J1273" i="6" s="1"/>
  <c r="L1273" i="6" s="1"/>
  <c r="N1273" i="6" s="1"/>
  <c r="H1274" i="6"/>
  <c r="J1274" i="6" s="1"/>
  <c r="L1274" i="6" s="1"/>
  <c r="N1274" i="6" s="1"/>
  <c r="F1279" i="6"/>
  <c r="H1280" i="6"/>
  <c r="J1280" i="6" s="1"/>
  <c r="L1280" i="6" s="1"/>
  <c r="N1280" i="6" s="1"/>
  <c r="F1291" i="6"/>
  <c r="H1292" i="6"/>
  <c r="J1292" i="6" s="1"/>
  <c r="L1292" i="6" s="1"/>
  <c r="N1292" i="6" s="1"/>
  <c r="F1306" i="6"/>
  <c r="H1307" i="6"/>
  <c r="J1307" i="6" s="1"/>
  <c r="L1307" i="6" s="1"/>
  <c r="N1307" i="6" s="1"/>
  <c r="F1318" i="6"/>
  <c r="H1319" i="6"/>
  <c r="J1319" i="6" s="1"/>
  <c r="L1319" i="6" s="1"/>
  <c r="N1319" i="6" s="1"/>
  <c r="F1329" i="6"/>
  <c r="H1330" i="6"/>
  <c r="J1330" i="6" s="1"/>
  <c r="L1330" i="6" s="1"/>
  <c r="N1330" i="6" s="1"/>
  <c r="O1323" i="6"/>
  <c r="Q1323" i="6" s="1"/>
  <c r="S1323" i="6" s="1"/>
  <c r="U1323" i="6" s="1"/>
  <c r="Q1324" i="6"/>
  <c r="S1324" i="6" s="1"/>
  <c r="U1324" i="6" s="1"/>
  <c r="F1127" i="6"/>
  <c r="H1128" i="6"/>
  <c r="J1128" i="6" s="1"/>
  <c r="L1128" i="6" s="1"/>
  <c r="N1128" i="6" s="1"/>
  <c r="O1172" i="6"/>
  <c r="Q1178" i="6"/>
  <c r="S1178" i="6" s="1"/>
  <c r="U1178" i="6" s="1"/>
  <c r="F1172" i="6"/>
  <c r="H1178" i="6"/>
  <c r="J1178" i="6" s="1"/>
  <c r="L1178" i="6" s="1"/>
  <c r="N1178" i="6" s="1"/>
  <c r="F1115" i="6"/>
  <c r="H1115" i="6" s="1"/>
  <c r="J1115" i="6" s="1"/>
  <c r="L1115" i="6" s="1"/>
  <c r="N1115" i="6" s="1"/>
  <c r="H1116" i="6"/>
  <c r="J1116" i="6" s="1"/>
  <c r="L1116" i="6" s="1"/>
  <c r="N1116" i="6" s="1"/>
  <c r="O1142" i="6"/>
  <c r="Q1142" i="6" s="1"/>
  <c r="S1142" i="6" s="1"/>
  <c r="U1142" i="6" s="1"/>
  <c r="Q1153" i="6"/>
  <c r="S1153" i="6" s="1"/>
  <c r="U1153" i="6" s="1"/>
  <c r="H979" i="6"/>
  <c r="J979" i="6" s="1"/>
  <c r="L979" i="6" s="1"/>
  <c r="N979" i="6" s="1"/>
  <c r="F978" i="6"/>
  <c r="O1115" i="6"/>
  <c r="Q1115" i="6" s="1"/>
  <c r="S1115" i="6" s="1"/>
  <c r="U1115" i="6" s="1"/>
  <c r="Q1116" i="6"/>
  <c r="S1116" i="6" s="1"/>
  <c r="U1116" i="6" s="1"/>
  <c r="F1142" i="6"/>
  <c r="H1142" i="6" s="1"/>
  <c r="J1142" i="6" s="1"/>
  <c r="L1142" i="6" s="1"/>
  <c r="N1142" i="6" s="1"/>
  <c r="H1153" i="6"/>
  <c r="J1153" i="6" s="1"/>
  <c r="L1153" i="6" s="1"/>
  <c r="N1153" i="6" s="1"/>
  <c r="O1208" i="6"/>
  <c r="Q1208" i="6" s="1"/>
  <c r="S1208" i="6" s="1"/>
  <c r="U1208" i="6" s="1"/>
  <c r="Q1209" i="6"/>
  <c r="S1209" i="6" s="1"/>
  <c r="U1209" i="6" s="1"/>
  <c r="O1042" i="6"/>
  <c r="Q1042" i="6" s="1"/>
  <c r="S1042" i="6" s="1"/>
  <c r="U1042" i="6" s="1"/>
  <c r="Q1048" i="6"/>
  <c r="S1048" i="6" s="1"/>
  <c r="U1048" i="6" s="1"/>
  <c r="O1297" i="6"/>
  <c r="Q1298" i="6"/>
  <c r="S1298" i="6" s="1"/>
  <c r="U1298" i="6" s="1"/>
  <c r="O1312" i="6"/>
  <c r="Q1313" i="6"/>
  <c r="S1313" i="6" s="1"/>
  <c r="U1313" i="6" s="1"/>
  <c r="Q907" i="6"/>
  <c r="S907" i="6" s="1"/>
  <c r="U907" i="6" s="1"/>
  <c r="O831" i="6"/>
  <c r="Q831" i="6" s="1"/>
  <c r="S831" i="6" s="1"/>
  <c r="U831" i="6" s="1"/>
  <c r="O1286" i="6"/>
  <c r="F1286" i="6"/>
  <c r="O1322" i="6" l="1"/>
  <c r="Q1322" i="6" s="1"/>
  <c r="S1322" i="6" s="1"/>
  <c r="U1322" i="6" s="1"/>
  <c r="O1270" i="6"/>
  <c r="Q1270" i="6" s="1"/>
  <c r="S1270" i="6" s="1"/>
  <c r="U1270" i="6" s="1"/>
  <c r="F1270" i="6"/>
  <c r="F1269" i="6" s="1"/>
  <c r="F1285" i="6"/>
  <c r="H1286" i="6"/>
  <c r="J1286" i="6" s="1"/>
  <c r="L1286" i="6" s="1"/>
  <c r="N1286" i="6" s="1"/>
  <c r="H978" i="6"/>
  <c r="J978" i="6" s="1"/>
  <c r="L978" i="6" s="1"/>
  <c r="N978" i="6" s="1"/>
  <c r="Q1096" i="6"/>
  <c r="S1096" i="6" s="1"/>
  <c r="U1096" i="6" s="1"/>
  <c r="F1059" i="6"/>
  <c r="H1059" i="6" s="1"/>
  <c r="J1059" i="6" s="1"/>
  <c r="L1059" i="6" s="1"/>
  <c r="N1059" i="6" s="1"/>
  <c r="H1065" i="6"/>
  <c r="J1065" i="6" s="1"/>
  <c r="L1065" i="6" s="1"/>
  <c r="N1065" i="6" s="1"/>
  <c r="O1296" i="6"/>
  <c r="Q1297" i="6"/>
  <c r="S1297" i="6" s="1"/>
  <c r="U1297" i="6" s="1"/>
  <c r="F1171" i="6"/>
  <c r="H1171" i="6" s="1"/>
  <c r="J1171" i="6" s="1"/>
  <c r="L1171" i="6" s="1"/>
  <c r="N1171" i="6" s="1"/>
  <c r="H1172" i="6"/>
  <c r="J1172" i="6" s="1"/>
  <c r="L1172" i="6" s="1"/>
  <c r="N1172" i="6" s="1"/>
  <c r="F1121" i="6"/>
  <c r="H1121" i="6" s="1"/>
  <c r="J1121" i="6" s="1"/>
  <c r="L1121" i="6" s="1"/>
  <c r="N1121" i="6" s="1"/>
  <c r="H1127" i="6"/>
  <c r="J1127" i="6" s="1"/>
  <c r="L1127" i="6" s="1"/>
  <c r="N1127" i="6" s="1"/>
  <c r="F1328" i="6"/>
  <c r="H1329" i="6"/>
  <c r="J1329" i="6" s="1"/>
  <c r="L1329" i="6" s="1"/>
  <c r="N1329" i="6" s="1"/>
  <c r="F1305" i="6"/>
  <c r="H1306" i="6"/>
  <c r="J1306" i="6" s="1"/>
  <c r="L1306" i="6" s="1"/>
  <c r="N1306" i="6" s="1"/>
  <c r="F1278" i="6"/>
  <c r="H1279" i="6"/>
  <c r="J1279" i="6" s="1"/>
  <c r="L1279" i="6" s="1"/>
  <c r="N1279" i="6" s="1"/>
  <c r="F1258" i="6"/>
  <c r="H1259" i="6"/>
  <c r="J1259" i="6" s="1"/>
  <c r="L1259" i="6" s="1"/>
  <c r="N1259" i="6" s="1"/>
  <c r="O1328" i="6"/>
  <c r="Q1329" i="6"/>
  <c r="S1329" i="6" s="1"/>
  <c r="U1329" i="6" s="1"/>
  <c r="O1305" i="6"/>
  <c r="Q1306" i="6"/>
  <c r="S1306" i="6" s="1"/>
  <c r="U1306" i="6" s="1"/>
  <c r="O1278" i="6"/>
  <c r="Q1279" i="6"/>
  <c r="S1279" i="6" s="1"/>
  <c r="U1279" i="6" s="1"/>
  <c r="O1258" i="6"/>
  <c r="Q1259" i="6"/>
  <c r="S1259" i="6" s="1"/>
  <c r="U1259" i="6" s="1"/>
  <c r="O1299" i="6"/>
  <c r="Q1299" i="6" s="1"/>
  <c r="S1299" i="6" s="1"/>
  <c r="U1299" i="6" s="1"/>
  <c r="Q1300" i="6"/>
  <c r="S1300" i="6" s="1"/>
  <c r="U1300" i="6" s="1"/>
  <c r="O1239" i="6"/>
  <c r="Q1239" i="6" s="1"/>
  <c r="S1239" i="6" s="1"/>
  <c r="U1239" i="6" s="1"/>
  <c r="Q1240" i="6"/>
  <c r="S1240" i="6" s="1"/>
  <c r="U1240" i="6" s="1"/>
  <c r="F1296" i="6"/>
  <c r="H1297" i="6"/>
  <c r="J1297" i="6" s="1"/>
  <c r="L1297" i="6" s="1"/>
  <c r="N1297" i="6" s="1"/>
  <c r="F1076" i="6"/>
  <c r="H1076" i="6" s="1"/>
  <c r="J1076" i="6" s="1"/>
  <c r="L1076" i="6" s="1"/>
  <c r="N1076" i="6" s="1"/>
  <c r="H1096" i="6"/>
  <c r="J1096" i="6" s="1"/>
  <c r="L1096" i="6" s="1"/>
  <c r="N1096" i="6" s="1"/>
  <c r="Q978" i="6"/>
  <c r="S978" i="6" s="1"/>
  <c r="U978" i="6" s="1"/>
  <c r="O1059" i="6"/>
  <c r="Q1059" i="6" s="1"/>
  <c r="S1059" i="6" s="1"/>
  <c r="U1059" i="6" s="1"/>
  <c r="Q1065" i="6"/>
  <c r="S1065" i="6" s="1"/>
  <c r="U1065" i="6" s="1"/>
  <c r="O1285" i="6"/>
  <c r="Q1286" i="6"/>
  <c r="S1286" i="6" s="1"/>
  <c r="U1286" i="6" s="1"/>
  <c r="O1311" i="6"/>
  <c r="Q1312" i="6"/>
  <c r="S1312" i="6" s="1"/>
  <c r="U1312" i="6" s="1"/>
  <c r="O1171" i="6"/>
  <c r="Q1171" i="6" s="1"/>
  <c r="S1171" i="6" s="1"/>
  <c r="U1171" i="6" s="1"/>
  <c r="Q1172" i="6"/>
  <c r="S1172" i="6" s="1"/>
  <c r="U1172" i="6" s="1"/>
  <c r="F1317" i="6"/>
  <c r="H1318" i="6"/>
  <c r="J1318" i="6" s="1"/>
  <c r="L1318" i="6" s="1"/>
  <c r="N1318" i="6" s="1"/>
  <c r="F1290" i="6"/>
  <c r="H1291" i="6"/>
  <c r="J1291" i="6" s="1"/>
  <c r="L1291" i="6" s="1"/>
  <c r="N1291" i="6" s="1"/>
  <c r="O1121" i="6"/>
  <c r="Q1121" i="6" s="1"/>
  <c r="S1121" i="6" s="1"/>
  <c r="U1121" i="6" s="1"/>
  <c r="Q1127" i="6"/>
  <c r="S1127" i="6" s="1"/>
  <c r="U1127" i="6" s="1"/>
  <c r="O1317" i="6"/>
  <c r="Q1318" i="6"/>
  <c r="S1318" i="6" s="1"/>
  <c r="U1318" i="6" s="1"/>
  <c r="O1290" i="6"/>
  <c r="Q1291" i="6"/>
  <c r="S1291" i="6" s="1"/>
  <c r="U1291" i="6" s="1"/>
  <c r="F1299" i="6"/>
  <c r="H1299" i="6" s="1"/>
  <c r="J1299" i="6" s="1"/>
  <c r="L1299" i="6" s="1"/>
  <c r="N1299" i="6" s="1"/>
  <c r="H1300" i="6"/>
  <c r="J1300" i="6" s="1"/>
  <c r="L1300" i="6" s="1"/>
  <c r="N1300" i="6" s="1"/>
  <c r="F1311" i="6"/>
  <c r="H1312" i="6"/>
  <c r="J1312" i="6" s="1"/>
  <c r="L1312" i="6" s="1"/>
  <c r="N1312" i="6" s="1"/>
  <c r="F1322" i="6"/>
  <c r="D56" i="1"/>
  <c r="F56" i="1" s="1"/>
  <c r="H56" i="1" s="1"/>
  <c r="J56" i="1" s="1"/>
  <c r="L56" i="1" s="1"/>
  <c r="M56" i="1"/>
  <c r="O56" i="1" s="1"/>
  <c r="Q56" i="1" s="1"/>
  <c r="S56" i="1" s="1"/>
  <c r="D67" i="1"/>
  <c r="D42" i="1"/>
  <c r="F42" i="1" s="1"/>
  <c r="H42" i="1" s="1"/>
  <c r="J42" i="1" s="1"/>
  <c r="L42" i="1" s="1"/>
  <c r="M67" i="1"/>
  <c r="M42" i="1"/>
  <c r="O42" i="1" s="1"/>
  <c r="Q42" i="1" s="1"/>
  <c r="S42" i="1" s="1"/>
  <c r="D54" i="1"/>
  <c r="M62" i="1"/>
  <c r="O62" i="1" s="1"/>
  <c r="Q62" i="1" s="1"/>
  <c r="S62" i="1" s="1"/>
  <c r="M54" i="1"/>
  <c r="O1321" i="6" l="1"/>
  <c r="O1269" i="6"/>
  <c r="H1270" i="6"/>
  <c r="J1270" i="6" s="1"/>
  <c r="L1270" i="6" s="1"/>
  <c r="N1270" i="6" s="1"/>
  <c r="D53" i="1"/>
  <c r="F53" i="1" s="1"/>
  <c r="H53" i="1" s="1"/>
  <c r="J53" i="1" s="1"/>
  <c r="L53" i="1" s="1"/>
  <c r="F54" i="1"/>
  <c r="H54" i="1" s="1"/>
  <c r="J54" i="1" s="1"/>
  <c r="L54" i="1" s="1"/>
  <c r="F1310" i="6"/>
  <c r="H1311" i="6"/>
  <c r="J1311" i="6" s="1"/>
  <c r="L1311" i="6" s="1"/>
  <c r="N1311" i="6" s="1"/>
  <c r="F1316" i="6"/>
  <c r="H1317" i="6"/>
  <c r="J1317" i="6" s="1"/>
  <c r="L1317" i="6" s="1"/>
  <c r="N1317" i="6" s="1"/>
  <c r="O1310" i="6"/>
  <c r="Q1311" i="6"/>
  <c r="S1311" i="6" s="1"/>
  <c r="U1311" i="6" s="1"/>
  <c r="O1257" i="6"/>
  <c r="Q1258" i="6"/>
  <c r="S1258" i="6" s="1"/>
  <c r="U1258" i="6" s="1"/>
  <c r="O1304" i="6"/>
  <c r="Q1305" i="6"/>
  <c r="S1305" i="6" s="1"/>
  <c r="U1305" i="6" s="1"/>
  <c r="F1257" i="6"/>
  <c r="H1258" i="6"/>
  <c r="J1258" i="6" s="1"/>
  <c r="L1258" i="6" s="1"/>
  <c r="N1258" i="6" s="1"/>
  <c r="O1295" i="6"/>
  <c r="Q1296" i="6"/>
  <c r="S1296" i="6" s="1"/>
  <c r="U1296" i="6" s="1"/>
  <c r="H1269" i="6"/>
  <c r="J1269" i="6" s="1"/>
  <c r="L1269" i="6" s="1"/>
  <c r="N1269" i="6" s="1"/>
  <c r="F1284" i="6"/>
  <c r="H1285" i="6"/>
  <c r="J1285" i="6" s="1"/>
  <c r="L1285" i="6" s="1"/>
  <c r="N1285" i="6" s="1"/>
  <c r="M53" i="1"/>
  <c r="O53" i="1" s="1"/>
  <c r="Q53" i="1" s="1"/>
  <c r="S53" i="1" s="1"/>
  <c r="O54" i="1"/>
  <c r="Q54" i="1" s="1"/>
  <c r="S54" i="1" s="1"/>
  <c r="M66" i="1"/>
  <c r="O66" i="1" s="1"/>
  <c r="Q66" i="1" s="1"/>
  <c r="S66" i="1" s="1"/>
  <c r="O67" i="1"/>
  <c r="Q67" i="1" s="1"/>
  <c r="S67" i="1" s="1"/>
  <c r="F1321" i="6"/>
  <c r="H1322" i="6"/>
  <c r="J1322" i="6" s="1"/>
  <c r="L1322" i="6" s="1"/>
  <c r="N1322" i="6" s="1"/>
  <c r="O1316" i="6"/>
  <c r="Q1317" i="6"/>
  <c r="S1317" i="6" s="1"/>
  <c r="U1317" i="6" s="1"/>
  <c r="F1289" i="6"/>
  <c r="H1289" i="6" s="1"/>
  <c r="J1289" i="6" s="1"/>
  <c r="L1289" i="6" s="1"/>
  <c r="N1289" i="6" s="1"/>
  <c r="H1290" i="6"/>
  <c r="J1290" i="6" s="1"/>
  <c r="L1290" i="6" s="1"/>
  <c r="N1290" i="6" s="1"/>
  <c r="O1284" i="6"/>
  <c r="Q1285" i="6"/>
  <c r="S1285" i="6" s="1"/>
  <c r="U1285" i="6" s="1"/>
  <c r="F1295" i="6"/>
  <c r="H1296" i="6"/>
  <c r="J1296" i="6" s="1"/>
  <c r="L1296" i="6" s="1"/>
  <c r="N1296" i="6" s="1"/>
  <c r="O1277" i="6"/>
  <c r="Q1277" i="6" s="1"/>
  <c r="S1277" i="6" s="1"/>
  <c r="U1277" i="6" s="1"/>
  <c r="Q1278" i="6"/>
  <c r="S1278" i="6" s="1"/>
  <c r="U1278" i="6" s="1"/>
  <c r="O1327" i="6"/>
  <c r="Q1327" i="6" s="1"/>
  <c r="S1327" i="6" s="1"/>
  <c r="U1327" i="6" s="1"/>
  <c r="Q1328" i="6"/>
  <c r="S1328" i="6" s="1"/>
  <c r="U1328" i="6" s="1"/>
  <c r="F1277" i="6"/>
  <c r="H1277" i="6" s="1"/>
  <c r="J1277" i="6" s="1"/>
  <c r="L1277" i="6" s="1"/>
  <c r="N1277" i="6" s="1"/>
  <c r="H1278" i="6"/>
  <c r="J1278" i="6" s="1"/>
  <c r="L1278" i="6" s="1"/>
  <c r="N1278" i="6" s="1"/>
  <c r="F1327" i="6"/>
  <c r="H1327" i="6" s="1"/>
  <c r="J1327" i="6" s="1"/>
  <c r="L1327" i="6" s="1"/>
  <c r="N1327" i="6" s="1"/>
  <c r="H1328" i="6"/>
  <c r="J1328" i="6" s="1"/>
  <c r="L1328" i="6" s="1"/>
  <c r="N1328" i="6" s="1"/>
  <c r="Q1321" i="6"/>
  <c r="S1321" i="6" s="1"/>
  <c r="U1321" i="6" s="1"/>
  <c r="Q1269" i="6"/>
  <c r="S1269" i="6" s="1"/>
  <c r="U1269" i="6" s="1"/>
  <c r="O955" i="6"/>
  <c r="Q955" i="6" s="1"/>
  <c r="S955" i="6" s="1"/>
  <c r="U955" i="6" s="1"/>
  <c r="F955" i="6"/>
  <c r="H955" i="6" s="1"/>
  <c r="J955" i="6" s="1"/>
  <c r="L955" i="6" s="1"/>
  <c r="N955" i="6" s="1"/>
  <c r="D66" i="1"/>
  <c r="F66" i="1" s="1"/>
  <c r="H66" i="1" s="1"/>
  <c r="J66" i="1" s="1"/>
  <c r="L66" i="1" s="1"/>
  <c r="F67" i="1"/>
  <c r="H67" i="1" s="1"/>
  <c r="J67" i="1" s="1"/>
  <c r="L67" i="1" s="1"/>
  <c r="O1289" i="6"/>
  <c r="Q1289" i="6" s="1"/>
  <c r="S1289" i="6" s="1"/>
  <c r="U1289" i="6" s="1"/>
  <c r="Q1290" i="6"/>
  <c r="S1290" i="6" s="1"/>
  <c r="U1290" i="6" s="1"/>
  <c r="F1304" i="6"/>
  <c r="H1305" i="6"/>
  <c r="J1305" i="6" s="1"/>
  <c r="L1305" i="6" s="1"/>
  <c r="N1305" i="6" s="1"/>
  <c r="O1076" i="6"/>
  <c r="Q1076" i="6" s="1"/>
  <c r="S1076" i="6" s="1"/>
  <c r="U1076" i="6" s="1"/>
  <c r="D58" i="1"/>
  <c r="F58" i="1" s="1"/>
  <c r="H58" i="1" s="1"/>
  <c r="J58" i="1" s="1"/>
  <c r="L58" i="1" s="1"/>
  <c r="M65" i="1"/>
  <c r="M41" i="1"/>
  <c r="O41" i="1" s="1"/>
  <c r="Q41" i="1" s="1"/>
  <c r="S41" i="1" s="1"/>
  <c r="M24" i="1"/>
  <c r="O24" i="1" s="1"/>
  <c r="Q24" i="1" s="1"/>
  <c r="S24" i="1" s="1"/>
  <c r="D27" i="1"/>
  <c r="F27" i="1" s="1"/>
  <c r="H27" i="1" s="1"/>
  <c r="J27" i="1" s="1"/>
  <c r="L27" i="1" s="1"/>
  <c r="D25" i="1"/>
  <c r="F25" i="1" s="1"/>
  <c r="H25" i="1" s="1"/>
  <c r="J25" i="1" s="1"/>
  <c r="L25" i="1" s="1"/>
  <c r="M32" i="1"/>
  <c r="O32" i="1" s="1"/>
  <c r="Q32" i="1" s="1"/>
  <c r="S32" i="1" s="1"/>
  <c r="M23" i="1"/>
  <c r="O23" i="1" s="1"/>
  <c r="Q23" i="1" s="1"/>
  <c r="S23" i="1" s="1"/>
  <c r="D61" i="1"/>
  <c r="F61" i="1" s="1"/>
  <c r="H61" i="1" s="1"/>
  <c r="J61" i="1" s="1"/>
  <c r="L61" i="1" s="1"/>
  <c r="M27" i="1"/>
  <c r="O27" i="1" s="1"/>
  <c r="Q27" i="1" s="1"/>
  <c r="S27" i="1" s="1"/>
  <c r="M25" i="1"/>
  <c r="O25" i="1" s="1"/>
  <c r="Q25" i="1" s="1"/>
  <c r="S25" i="1" s="1"/>
  <c r="M40" i="1"/>
  <c r="O40" i="1" s="1"/>
  <c r="Q40" i="1" s="1"/>
  <c r="S40" i="1" s="1"/>
  <c r="D24" i="1"/>
  <c r="F24" i="1" s="1"/>
  <c r="H24" i="1" s="1"/>
  <c r="J24" i="1" s="1"/>
  <c r="L24" i="1" s="1"/>
  <c r="M58" i="1"/>
  <c r="O58" i="1" s="1"/>
  <c r="Q58" i="1" s="1"/>
  <c r="S58" i="1" s="1"/>
  <c r="D40" i="1"/>
  <c r="F40" i="1" s="1"/>
  <c r="H40" i="1" s="1"/>
  <c r="J40" i="1" s="1"/>
  <c r="L40" i="1" s="1"/>
  <c r="D32" i="1"/>
  <c r="F32" i="1" s="1"/>
  <c r="H32" i="1" s="1"/>
  <c r="J32" i="1" s="1"/>
  <c r="L32" i="1" s="1"/>
  <c r="D41" i="1"/>
  <c r="F41" i="1" s="1"/>
  <c r="H41" i="1" s="1"/>
  <c r="J41" i="1" s="1"/>
  <c r="L41" i="1" s="1"/>
  <c r="D65" i="1"/>
  <c r="M39" i="1"/>
  <c r="O39" i="1" s="1"/>
  <c r="Q39" i="1" s="1"/>
  <c r="S39" i="1" s="1"/>
  <c r="D39" i="1"/>
  <c r="F39" i="1" s="1"/>
  <c r="H39" i="1" s="1"/>
  <c r="J39" i="1" s="1"/>
  <c r="L39" i="1" s="1"/>
  <c r="M48" i="1"/>
  <c r="O48" i="1" s="1"/>
  <c r="Q48" i="1" s="1"/>
  <c r="S48" i="1" s="1"/>
  <c r="D23" i="1"/>
  <c r="F23" i="1" s="1"/>
  <c r="H23" i="1" s="1"/>
  <c r="J23" i="1" s="1"/>
  <c r="L23" i="1" s="1"/>
  <c r="D38" i="1"/>
  <c r="F38" i="1" s="1"/>
  <c r="H38" i="1" s="1"/>
  <c r="J38" i="1" s="1"/>
  <c r="L38" i="1" s="1"/>
  <c r="D62" i="1"/>
  <c r="F62" i="1" s="1"/>
  <c r="H62" i="1" s="1"/>
  <c r="J62" i="1" s="1"/>
  <c r="L62" i="1" s="1"/>
  <c r="M61" i="1"/>
  <c r="O61" i="1" s="1"/>
  <c r="Q61" i="1" s="1"/>
  <c r="S61" i="1" s="1"/>
  <c r="O1320" i="6" l="1"/>
  <c r="Q1320" i="6" s="1"/>
  <c r="S1320" i="6" s="1"/>
  <c r="U1320" i="6" s="1"/>
  <c r="O1283" i="6"/>
  <c r="Q1284" i="6"/>
  <c r="S1284" i="6" s="1"/>
  <c r="U1284" i="6" s="1"/>
  <c r="O1315" i="6"/>
  <c r="Q1315" i="6" s="1"/>
  <c r="S1315" i="6" s="1"/>
  <c r="U1315" i="6" s="1"/>
  <c r="Q1316" i="6"/>
  <c r="S1316" i="6" s="1"/>
  <c r="U1316" i="6" s="1"/>
  <c r="F1283" i="6"/>
  <c r="H1284" i="6"/>
  <c r="J1284" i="6" s="1"/>
  <c r="L1284" i="6" s="1"/>
  <c r="N1284" i="6" s="1"/>
  <c r="O1294" i="6"/>
  <c r="Q1295" i="6"/>
  <c r="S1295" i="6" s="1"/>
  <c r="U1295" i="6" s="1"/>
  <c r="F1309" i="6"/>
  <c r="H1310" i="6"/>
  <c r="J1310" i="6" s="1"/>
  <c r="L1310" i="6" s="1"/>
  <c r="N1310" i="6" s="1"/>
  <c r="D64" i="1"/>
  <c r="F64" i="1" s="1"/>
  <c r="H64" i="1" s="1"/>
  <c r="J64" i="1" s="1"/>
  <c r="L64" i="1" s="1"/>
  <c r="F65" i="1"/>
  <c r="H65" i="1" s="1"/>
  <c r="J65" i="1" s="1"/>
  <c r="L65" i="1" s="1"/>
  <c r="M64" i="1"/>
  <c r="O64" i="1" s="1"/>
  <c r="Q64" i="1" s="1"/>
  <c r="S64" i="1" s="1"/>
  <c r="O65" i="1"/>
  <c r="Q65" i="1" s="1"/>
  <c r="S65" i="1" s="1"/>
  <c r="F1303" i="6"/>
  <c r="H1303" i="6" s="1"/>
  <c r="J1303" i="6" s="1"/>
  <c r="L1303" i="6" s="1"/>
  <c r="N1303" i="6" s="1"/>
  <c r="H1304" i="6"/>
  <c r="J1304" i="6" s="1"/>
  <c r="L1304" i="6" s="1"/>
  <c r="N1304" i="6" s="1"/>
  <c r="F1294" i="6"/>
  <c r="H1295" i="6"/>
  <c r="J1295" i="6" s="1"/>
  <c r="L1295" i="6" s="1"/>
  <c r="N1295" i="6" s="1"/>
  <c r="F1320" i="6"/>
  <c r="H1321" i="6"/>
  <c r="J1321" i="6" s="1"/>
  <c r="L1321" i="6" s="1"/>
  <c r="N1321" i="6" s="1"/>
  <c r="H1257" i="6"/>
  <c r="J1257" i="6" s="1"/>
  <c r="L1257" i="6" s="1"/>
  <c r="N1257" i="6" s="1"/>
  <c r="F1256" i="6"/>
  <c r="Q1257" i="6"/>
  <c r="S1257" i="6" s="1"/>
  <c r="U1257" i="6" s="1"/>
  <c r="O1256" i="6"/>
  <c r="F1315" i="6"/>
  <c r="H1315" i="6" s="1"/>
  <c r="J1315" i="6" s="1"/>
  <c r="L1315" i="6" s="1"/>
  <c r="N1315" i="6" s="1"/>
  <c r="H1316" i="6"/>
  <c r="J1316" i="6" s="1"/>
  <c r="L1316" i="6" s="1"/>
  <c r="N1316" i="6" s="1"/>
  <c r="O1268" i="6"/>
  <c r="F1268" i="6"/>
  <c r="O1303" i="6"/>
  <c r="Q1303" i="6" s="1"/>
  <c r="S1303" i="6" s="1"/>
  <c r="U1303" i="6" s="1"/>
  <c r="Q1304" i="6"/>
  <c r="S1304" i="6" s="1"/>
  <c r="U1304" i="6" s="1"/>
  <c r="O1309" i="6"/>
  <c r="Q1310" i="6"/>
  <c r="S1310" i="6" s="1"/>
  <c r="U1310" i="6" s="1"/>
  <c r="D48" i="1"/>
  <c r="F48" i="1" s="1"/>
  <c r="H48" i="1" s="1"/>
  <c r="J48" i="1" s="1"/>
  <c r="L48" i="1" s="1"/>
  <c r="D35" i="1"/>
  <c r="F35" i="1" s="1"/>
  <c r="H35" i="1" s="1"/>
  <c r="J35" i="1" s="1"/>
  <c r="L35" i="1" s="1"/>
  <c r="M63" i="1"/>
  <c r="M35" i="1"/>
  <c r="O35" i="1" s="1"/>
  <c r="Q35" i="1" s="1"/>
  <c r="S35" i="1" s="1"/>
  <c r="M30" i="1"/>
  <c r="D63" i="1"/>
  <c r="D46" i="1"/>
  <c r="F46" i="1" s="1"/>
  <c r="H46" i="1" s="1"/>
  <c r="J46" i="1" s="1"/>
  <c r="L46" i="1" s="1"/>
  <c r="D49" i="1"/>
  <c r="F49" i="1" s="1"/>
  <c r="H49" i="1" s="1"/>
  <c r="J49" i="1" s="1"/>
  <c r="L49" i="1" s="1"/>
  <c r="M46" i="1"/>
  <c r="O46" i="1" s="1"/>
  <c r="Q46" i="1" s="1"/>
  <c r="S46" i="1" s="1"/>
  <c r="M26" i="1"/>
  <c r="O26" i="1" s="1"/>
  <c r="Q26" i="1" s="1"/>
  <c r="S26" i="1" s="1"/>
  <c r="M49" i="1"/>
  <c r="O49" i="1" s="1"/>
  <c r="Q49" i="1" s="1"/>
  <c r="S49" i="1" s="1"/>
  <c r="M34" i="1"/>
  <c r="O34" i="1" s="1"/>
  <c r="Q34" i="1" s="1"/>
  <c r="S34" i="1" s="1"/>
  <c r="M59" i="1"/>
  <c r="O59" i="1" s="1"/>
  <c r="Q59" i="1" s="1"/>
  <c r="S59" i="1" s="1"/>
  <c r="D59" i="1"/>
  <c r="F59" i="1" s="1"/>
  <c r="H59" i="1" s="1"/>
  <c r="J59" i="1" s="1"/>
  <c r="L59" i="1" s="1"/>
  <c r="D36" i="1"/>
  <c r="F36" i="1" s="1"/>
  <c r="H36" i="1" s="1"/>
  <c r="J36" i="1" s="1"/>
  <c r="L36" i="1" s="1"/>
  <c r="M36" i="1"/>
  <c r="O36" i="1" s="1"/>
  <c r="Q36" i="1" s="1"/>
  <c r="S36" i="1" s="1"/>
  <c r="D30" i="1"/>
  <c r="D26" i="1"/>
  <c r="F26" i="1" s="1"/>
  <c r="H26" i="1" s="1"/>
  <c r="J26" i="1" s="1"/>
  <c r="L26" i="1" s="1"/>
  <c r="M45" i="1"/>
  <c r="O45" i="1" s="1"/>
  <c r="Q45" i="1" s="1"/>
  <c r="S45" i="1" s="1"/>
  <c r="D34" i="1"/>
  <c r="F34" i="1" s="1"/>
  <c r="H34" i="1" s="1"/>
  <c r="J34" i="1" s="1"/>
  <c r="L34" i="1" s="1"/>
  <c r="D37" i="1"/>
  <c r="F37" i="1" s="1"/>
  <c r="H37" i="1" s="1"/>
  <c r="J37" i="1" s="1"/>
  <c r="L37" i="1" s="1"/>
  <c r="M57" i="1"/>
  <c r="O57" i="1" s="1"/>
  <c r="Q57" i="1" s="1"/>
  <c r="S57" i="1" s="1"/>
  <c r="M38" i="1"/>
  <c r="M44" i="1"/>
  <c r="O44" i="1" s="1"/>
  <c r="Q44" i="1" s="1"/>
  <c r="S44" i="1" s="1"/>
  <c r="D44" i="1"/>
  <c r="F44" i="1" s="1"/>
  <c r="H44" i="1" s="1"/>
  <c r="J44" i="1" s="1"/>
  <c r="L44" i="1" s="1"/>
  <c r="D57" i="1"/>
  <c r="F57" i="1" s="1"/>
  <c r="H57" i="1" s="1"/>
  <c r="J57" i="1" s="1"/>
  <c r="L57" i="1" s="1"/>
  <c r="F1267" i="6" l="1"/>
  <c r="H1268" i="6"/>
  <c r="J1268" i="6" s="1"/>
  <c r="L1268" i="6" s="1"/>
  <c r="N1268" i="6" s="1"/>
  <c r="O1222" i="6"/>
  <c r="Q1256" i="6"/>
  <c r="S1256" i="6" s="1"/>
  <c r="U1256" i="6" s="1"/>
  <c r="D29" i="1"/>
  <c r="F29" i="1" s="1"/>
  <c r="H29" i="1" s="1"/>
  <c r="J29" i="1" s="1"/>
  <c r="L29" i="1" s="1"/>
  <c r="F30" i="1"/>
  <c r="H30" i="1" s="1"/>
  <c r="J30" i="1" s="1"/>
  <c r="L30" i="1" s="1"/>
  <c r="M29" i="1"/>
  <c r="O29" i="1" s="1"/>
  <c r="Q29" i="1" s="1"/>
  <c r="S29" i="1" s="1"/>
  <c r="O30" i="1"/>
  <c r="Q30" i="1" s="1"/>
  <c r="S30" i="1" s="1"/>
  <c r="H1294" i="6"/>
  <c r="J1294" i="6" s="1"/>
  <c r="L1294" i="6" s="1"/>
  <c r="N1294" i="6" s="1"/>
  <c r="F1293" i="6"/>
  <c r="H1293" i="6" s="1"/>
  <c r="J1293" i="6" s="1"/>
  <c r="L1293" i="6" s="1"/>
  <c r="N1293" i="6" s="1"/>
  <c r="F1308" i="6"/>
  <c r="H1308" i="6" s="1"/>
  <c r="J1308" i="6" s="1"/>
  <c r="L1308" i="6" s="1"/>
  <c r="N1308" i="6" s="1"/>
  <c r="H1309" i="6"/>
  <c r="J1309" i="6" s="1"/>
  <c r="L1309" i="6" s="1"/>
  <c r="N1309" i="6" s="1"/>
  <c r="F1282" i="6"/>
  <c r="H1283" i="6"/>
  <c r="J1283" i="6" s="1"/>
  <c r="L1283" i="6" s="1"/>
  <c r="N1283" i="6" s="1"/>
  <c r="O1282" i="6"/>
  <c r="Q1283" i="6"/>
  <c r="S1283" i="6" s="1"/>
  <c r="U1283" i="6" s="1"/>
  <c r="D60" i="1"/>
  <c r="F60" i="1" s="1"/>
  <c r="H60" i="1" s="1"/>
  <c r="J60" i="1" s="1"/>
  <c r="L60" i="1" s="1"/>
  <c r="F63" i="1"/>
  <c r="H63" i="1" s="1"/>
  <c r="J63" i="1" s="1"/>
  <c r="L63" i="1" s="1"/>
  <c r="F1222" i="6"/>
  <c r="H1256" i="6"/>
  <c r="J1256" i="6" s="1"/>
  <c r="L1256" i="6" s="1"/>
  <c r="N1256" i="6" s="1"/>
  <c r="M37" i="1"/>
  <c r="O37" i="1" s="1"/>
  <c r="Q37" i="1" s="1"/>
  <c r="S37" i="1" s="1"/>
  <c r="O38" i="1"/>
  <c r="Q38" i="1" s="1"/>
  <c r="S38" i="1" s="1"/>
  <c r="M60" i="1"/>
  <c r="O60" i="1" s="1"/>
  <c r="Q60" i="1" s="1"/>
  <c r="S60" i="1" s="1"/>
  <c r="O63" i="1"/>
  <c r="Q63" i="1" s="1"/>
  <c r="S63" i="1" s="1"/>
  <c r="O1308" i="6"/>
  <c r="Q1308" i="6" s="1"/>
  <c r="S1308" i="6" s="1"/>
  <c r="U1308" i="6" s="1"/>
  <c r="Q1309" i="6"/>
  <c r="S1309" i="6" s="1"/>
  <c r="U1309" i="6" s="1"/>
  <c r="O1267" i="6"/>
  <c r="Q1268" i="6"/>
  <c r="S1268" i="6" s="1"/>
  <c r="U1268" i="6" s="1"/>
  <c r="F1314" i="6"/>
  <c r="H1314" i="6" s="1"/>
  <c r="J1314" i="6" s="1"/>
  <c r="L1314" i="6" s="1"/>
  <c r="N1314" i="6" s="1"/>
  <c r="H1320" i="6"/>
  <c r="J1320" i="6" s="1"/>
  <c r="L1320" i="6" s="1"/>
  <c r="N1320" i="6" s="1"/>
  <c r="Q1294" i="6"/>
  <c r="S1294" i="6" s="1"/>
  <c r="U1294" i="6" s="1"/>
  <c r="O1293" i="6"/>
  <c r="Q1293" i="6" s="1"/>
  <c r="S1293" i="6" s="1"/>
  <c r="U1293" i="6" s="1"/>
  <c r="O1314" i="6"/>
  <c r="Q1314" i="6" s="1"/>
  <c r="S1314" i="6" s="1"/>
  <c r="U1314" i="6" s="1"/>
  <c r="D51" i="1"/>
  <c r="F51" i="1" s="1"/>
  <c r="H51" i="1" s="1"/>
  <c r="J51" i="1" s="1"/>
  <c r="L51" i="1" s="1"/>
  <c r="M51" i="1"/>
  <c r="O51" i="1" s="1"/>
  <c r="Q51" i="1" s="1"/>
  <c r="S51" i="1" s="1"/>
  <c r="D52" i="1"/>
  <c r="F52" i="1" s="1"/>
  <c r="H52" i="1" s="1"/>
  <c r="J52" i="1" s="1"/>
  <c r="L52" i="1" s="1"/>
  <c r="M43" i="1"/>
  <c r="O43" i="1" s="1"/>
  <c r="Q43" i="1" s="1"/>
  <c r="S43" i="1" s="1"/>
  <c r="D45" i="1"/>
  <c r="M31" i="1"/>
  <c r="O31" i="1" s="1"/>
  <c r="Q31" i="1" s="1"/>
  <c r="S31" i="1" s="1"/>
  <c r="M28" i="1"/>
  <c r="M52" i="1"/>
  <c r="O52" i="1" s="1"/>
  <c r="Q52" i="1" s="1"/>
  <c r="S52" i="1" s="1"/>
  <c r="D55" i="1"/>
  <c r="F55" i="1" s="1"/>
  <c r="H55" i="1" s="1"/>
  <c r="J55" i="1" s="1"/>
  <c r="L55" i="1" s="1"/>
  <c r="M55" i="1"/>
  <c r="O55" i="1" s="1"/>
  <c r="Q55" i="1" s="1"/>
  <c r="S55" i="1" s="1"/>
  <c r="D31" i="1"/>
  <c r="F31" i="1" s="1"/>
  <c r="H31" i="1" s="1"/>
  <c r="J31" i="1" s="1"/>
  <c r="L31" i="1" s="1"/>
  <c r="D28" i="1"/>
  <c r="M21" i="1" l="1"/>
  <c r="O21" i="1" s="1"/>
  <c r="Q21" i="1" s="1"/>
  <c r="S21" i="1" s="1"/>
  <c r="O28" i="1"/>
  <c r="Q28" i="1" s="1"/>
  <c r="S28" i="1" s="1"/>
  <c r="D43" i="1"/>
  <c r="F43" i="1" s="1"/>
  <c r="H43" i="1" s="1"/>
  <c r="J43" i="1" s="1"/>
  <c r="L43" i="1" s="1"/>
  <c r="F45" i="1"/>
  <c r="H45" i="1" s="1"/>
  <c r="J45" i="1" s="1"/>
  <c r="L45" i="1" s="1"/>
  <c r="D21" i="1"/>
  <c r="F21" i="1" s="1"/>
  <c r="H21" i="1" s="1"/>
  <c r="J21" i="1" s="1"/>
  <c r="L21" i="1" s="1"/>
  <c r="F28" i="1"/>
  <c r="H28" i="1" s="1"/>
  <c r="J28" i="1" s="1"/>
  <c r="L28" i="1" s="1"/>
  <c r="O1266" i="6"/>
  <c r="Q1266" i="6" s="1"/>
  <c r="S1266" i="6" s="1"/>
  <c r="U1266" i="6" s="1"/>
  <c r="Q1267" i="6"/>
  <c r="S1267" i="6" s="1"/>
  <c r="U1267" i="6" s="1"/>
  <c r="F1215" i="6"/>
  <c r="H1222" i="6"/>
  <c r="J1222" i="6" s="1"/>
  <c r="L1222" i="6" s="1"/>
  <c r="N1222" i="6" s="1"/>
  <c r="O1281" i="6"/>
  <c r="Q1281" i="6" s="1"/>
  <c r="S1281" i="6" s="1"/>
  <c r="U1281" i="6" s="1"/>
  <c r="Q1282" i="6"/>
  <c r="S1282" i="6" s="1"/>
  <c r="U1282" i="6" s="1"/>
  <c r="O1215" i="6"/>
  <c r="Q1222" i="6"/>
  <c r="S1222" i="6" s="1"/>
  <c r="U1222" i="6" s="1"/>
  <c r="F1281" i="6"/>
  <c r="H1281" i="6" s="1"/>
  <c r="J1281" i="6" s="1"/>
  <c r="L1281" i="6" s="1"/>
  <c r="N1281" i="6" s="1"/>
  <c r="H1282" i="6"/>
  <c r="J1282" i="6" s="1"/>
  <c r="L1282" i="6" s="1"/>
  <c r="N1282" i="6" s="1"/>
  <c r="F1266" i="6"/>
  <c r="H1266" i="6" s="1"/>
  <c r="J1266" i="6" s="1"/>
  <c r="L1266" i="6" s="1"/>
  <c r="N1266" i="6" s="1"/>
  <c r="H1267" i="6"/>
  <c r="J1267" i="6" s="1"/>
  <c r="L1267" i="6" s="1"/>
  <c r="N1267" i="6" s="1"/>
  <c r="D50" i="1"/>
  <c r="M50" i="1"/>
  <c r="A1309" i="6"/>
  <c r="A1269" i="6"/>
  <c r="A1316" i="6"/>
  <c r="A1297" i="6"/>
  <c r="A1318" i="6"/>
  <c r="A1282" i="6"/>
  <c r="A1319" i="6"/>
  <c r="A1327" i="6"/>
  <c r="A1294" i="6"/>
  <c r="A1303" i="6"/>
  <c r="A1272" i="6"/>
  <c r="A1314" i="6"/>
  <c r="A1286" i="6"/>
  <c r="A1298" i="6"/>
  <c r="A1329" i="6"/>
  <c r="A1273" i="6"/>
  <c r="A1271" i="6"/>
  <c r="A1285" i="6"/>
  <c r="A1293" i="6"/>
  <c r="A1324" i="6"/>
  <c r="A1299" i="6"/>
  <c r="A1280" i="6"/>
  <c r="A1288" i="6"/>
  <c r="A1277" i="6"/>
  <c r="A1315" i="6"/>
  <c r="A1306" i="6"/>
  <c r="A1279" i="6"/>
  <c r="A1287" i="6"/>
  <c r="A1276" i="6"/>
  <c r="A1307" i="6"/>
  <c r="A1302" i="6"/>
  <c r="A1301" i="6"/>
  <c r="A1312" i="6"/>
  <c r="A1283" i="6"/>
  <c r="A1268" i="6"/>
  <c r="A1326" i="6"/>
  <c r="A1321" i="6"/>
  <c r="A1308" i="6"/>
  <c r="A1330" i="6"/>
  <c r="A1289" i="6"/>
  <c r="A1323" i="6"/>
  <c r="A1320" i="6"/>
  <c r="A1267" i="6"/>
  <c r="A1304" i="6"/>
  <c r="A1295" i="6"/>
  <c r="A1291" i="6"/>
  <c r="A1281" i="6"/>
  <c r="A1313" i="6"/>
  <c r="A1310" i="6"/>
  <c r="A1292" i="6"/>
  <c r="A1274" i="6"/>
  <c r="A1275" i="6"/>
  <c r="A1260" i="6"/>
  <c r="A1325" i="6"/>
  <c r="A1266" i="6"/>
  <c r="D68" i="1" l="1"/>
  <c r="F50" i="1"/>
  <c r="H50" i="1" s="1"/>
  <c r="J50" i="1" s="1"/>
  <c r="L50" i="1" s="1"/>
  <c r="M68" i="1"/>
  <c r="O50" i="1"/>
  <c r="Q50" i="1" s="1"/>
  <c r="S50" i="1" s="1"/>
  <c r="Q1215" i="6"/>
  <c r="S1215" i="6" s="1"/>
  <c r="U1215" i="6" s="1"/>
  <c r="O1214" i="6"/>
  <c r="H1215" i="6"/>
  <c r="J1215" i="6" s="1"/>
  <c r="L1215" i="6" s="1"/>
  <c r="N1215" i="6" s="1"/>
  <c r="F1214" i="6"/>
  <c r="Q1214" i="6" l="1"/>
  <c r="S1214" i="6" s="1"/>
  <c r="U1214" i="6" s="1"/>
  <c r="O1331" i="6"/>
  <c r="M70" i="1"/>
  <c r="O70" i="1" s="1"/>
  <c r="Q70" i="1" s="1"/>
  <c r="S70" i="1" s="1"/>
  <c r="O68" i="1"/>
  <c r="Q68" i="1" s="1"/>
  <c r="S68" i="1" s="1"/>
  <c r="H1214" i="6"/>
  <c r="J1214" i="6" s="1"/>
  <c r="L1214" i="6" s="1"/>
  <c r="N1214" i="6" s="1"/>
  <c r="F1331" i="6"/>
  <c r="D70" i="1"/>
  <c r="F70" i="1" s="1"/>
  <c r="H70" i="1" s="1"/>
  <c r="J70" i="1" s="1"/>
  <c r="L70" i="1" s="1"/>
  <c r="F68" i="1"/>
  <c r="H68" i="1" s="1"/>
  <c r="J68" i="1" s="1"/>
  <c r="L68" i="1" s="1"/>
  <c r="O1333" i="6" l="1"/>
  <c r="Q1333" i="6" s="1"/>
  <c r="S1333" i="6" s="1"/>
  <c r="U1333" i="6" s="1"/>
  <c r="Q1331" i="6"/>
  <c r="S1331" i="6" s="1"/>
  <c r="U1331" i="6" s="1"/>
  <c r="F1333" i="6"/>
  <c r="H1333" i="6" s="1"/>
  <c r="J1333" i="6" s="1"/>
  <c r="L1333" i="6" s="1"/>
  <c r="N1333" i="6" s="1"/>
  <c r="H1331" i="6"/>
  <c r="J1331" i="6" s="1"/>
  <c r="L1331" i="6" s="1"/>
  <c r="N1331" i="6" s="1"/>
</calcChain>
</file>

<file path=xl/sharedStrings.xml><?xml version="1.0" encoding="utf-8"?>
<sst xmlns="http://schemas.openxmlformats.org/spreadsheetml/2006/main" count="7826" uniqueCount="707">
  <si>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</si>
  <si>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</si>
  <si>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</si>
  <si>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</si>
  <si>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</si>
  <si>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</si>
  <si>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</si>
  <si>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</si>
  <si>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</si>
  <si>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</si>
  <si>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</si>
  <si>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</si>
  <si>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</si>
  <si>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</si>
  <si>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</si>
  <si>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</si>
  <si>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</si>
  <si>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</si>
  <si>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</si>
  <si>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</si>
  <si>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</si>
  <si>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</si>
  <si>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Снижение рисков и смягчение последствий чрезвычайных ситуаций природного и техногенного характера в городе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</si>
  <si>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</si>
  <si>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</si>
  <si>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</si>
  <si>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</si>
  <si>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</si>
  <si>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</si>
  <si>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</si>
  <si>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</si>
  <si>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</si>
  <si>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</si>
  <si>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</si>
  <si>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</si>
  <si>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</si>
  <si>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</si>
  <si>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</si>
  <si>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</si>
  <si>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</si>
  <si>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</si>
  <si>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</si>
  <si>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</si>
  <si>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</si>
  <si>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</si>
  <si>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</si>
  <si>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</si>
  <si>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</si>
  <si>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</si>
  <si>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</si>
  <si>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</si>
  <si>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</si>
  <si>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</si>
  <si>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</si>
  <si>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</si>
  <si>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</si>
  <si>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</si>
  <si>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</si>
  <si>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</si>
  <si>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</si>
  <si>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</si>
  <si>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</si>
  <si>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</si>
  <si>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</si>
  <si>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</si>
  <si>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</si>
  <si>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</si>
  <si>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</si>
  <si>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</si>
  <si>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</si>
  <si>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</si>
  <si>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</si>
  <si>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</si>
  <si>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</si>
  <si>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</si>
  <si>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</si>
  <si>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</si>
  <si>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</si>
  <si>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</si>
  <si>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</si>
  <si>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</si>
  <si>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</si>
  <si>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</si>
  <si>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</si>
  <si>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ПР</t>
  </si>
  <si>
    <t>ЦСР</t>
  </si>
  <si>
    <t>ВР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</si>
  <si>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</si>
  <si>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</si>
  <si>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</si>
  <si>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</si>
  <si>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</si>
  <si>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</si>
  <si>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</si>
  <si>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</si>
  <si>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</si>
  <si>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</si>
  <si>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</si>
  <si>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</si>
  <si>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</si>
  <si>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</si>
  <si>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</si>
  <si>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</si>
  <si>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</si>
  <si>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</si>
  <si>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</si>
  <si>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</si>
  <si>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</si>
  <si>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городской Думы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</si>
  <si>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</si>
  <si>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</si>
  <si>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</si>
  <si>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</si>
  <si>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</si>
  <si>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</si>
  <si>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 xml:space="preserve">к решению Череповецкой 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</si>
  <si>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</si>
  <si>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</si>
  <si>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</si>
  <si>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</si>
  <si>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</si>
  <si>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</si>
  <si>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</si>
  <si>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</si>
  <si>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</si>
  <si>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</si>
  <si>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</si>
  <si>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Расходы на выплаты персоналу казенных учреждений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</si>
  <si>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</si>
  <si>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</si>
  <si>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</si>
  <si>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</si>
  <si>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</si>
  <si>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</si>
  <si>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</si>
  <si>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</si>
  <si>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</si>
  <si>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</si>
  <si>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</si>
  <si>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</si>
  <si>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</si>
  <si>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</si>
  <si>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</si>
  <si>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</si>
  <si>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</si>
  <si>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</si>
  <si>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</si>
  <si>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</si>
  <si>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</si>
  <si>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</si>
  <si>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</si>
  <si>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</si>
  <si>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</si>
  <si>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</si>
  <si>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</si>
  <si>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</si>
  <si>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</si>
  <si>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</si>
  <si>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</si>
  <si>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</si>
  <si>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</si>
  <si>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</si>
  <si>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</si>
  <si>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</si>
  <si>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</si>
  <si>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</si>
  <si>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</si>
  <si>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</si>
  <si>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</si>
  <si>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</si>
  <si>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</si>
  <si>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</si>
  <si>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</si>
  <si>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</si>
  <si>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</si>
  <si>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</si>
  <si>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</si>
  <si>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</si>
  <si>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</si>
  <si>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</si>
  <si>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</si>
  <si>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Культура</t>
  </si>
  <si>
    <t>Индустриальный парк «Череповец». Инженерная и транспортная инфраструктура территории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</si>
  <si>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</si>
  <si>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</si>
  <si>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</si>
  <si>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</si>
  <si>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</si>
  <si>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</si>
  <si>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</si>
  <si>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</si>
  <si>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</si>
  <si>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</si>
  <si>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</si>
  <si>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</si>
  <si>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</si>
  <si>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</si>
  <si>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</si>
  <si>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</si>
  <si>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</si>
  <si>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01 1 02 00000</t>
  </si>
  <si>
    <t>01 1 04 00000</t>
  </si>
  <si>
    <t>01 1 04 72020</t>
  </si>
  <si>
    <t>01 2 00 00000</t>
  </si>
  <si>
    <t>01 2 01 00000</t>
  </si>
  <si>
    <t>01 2 01 00130</t>
  </si>
  <si>
    <t>01 2 01 72010</t>
  </si>
  <si>
    <t>01 2 03 00000</t>
  </si>
  <si>
    <t>01 2 07 00000</t>
  </si>
  <si>
    <t>01 2 07 72020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</si>
  <si>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</si>
  <si>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</si>
  <si>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</si>
  <si>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</si>
  <si>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</si>
  <si>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</si>
  <si>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</si>
  <si>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</si>
  <si>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</si>
  <si>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</si>
  <si>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</si>
  <si>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</si>
  <si>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</si>
  <si>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01 4 02 90210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</si>
  <si>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</si>
  <si>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</si>
  <si>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</si>
  <si>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</si>
  <si>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</si>
  <si>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</si>
  <si>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</si>
  <si>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</si>
  <si>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</si>
  <si>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</si>
  <si>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</si>
  <si>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</si>
  <si>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</si>
  <si>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</si>
  <si>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</si>
  <si>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</si>
  <si>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</si>
  <si>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</si>
  <si>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</si>
  <si>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</si>
  <si>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</si>
  <si>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</si>
  <si>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</si>
  <si>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</si>
  <si>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</si>
  <si>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</si>
  <si>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</si>
  <si>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</si>
  <si>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</si>
  <si>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</si>
  <si>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</si>
  <si>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</si>
  <si>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</si>
  <si>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</si>
  <si>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</si>
  <si>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</si>
  <si>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</si>
  <si>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</si>
  <si>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</si>
  <si>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</si>
  <si>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</si>
  <si>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</si>
  <si>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</si>
  <si>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</si>
  <si>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</si>
  <si>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</si>
  <si>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</si>
  <si>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</si>
  <si>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</si>
  <si>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</si>
  <si>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</si>
  <si>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</si>
  <si>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</si>
  <si>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</si>
  <si>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03 0 10 00000</t>
  </si>
  <si>
    <t>Развитие волейбола</t>
  </si>
  <si>
    <t>04 0 00 00000</t>
  </si>
  <si>
    <t>04 0 02 00000</t>
  </si>
  <si>
    <t>04 0 02 00140</t>
  </si>
  <si>
    <t>04 0 02 72190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</si>
  <si>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</si>
  <si>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</si>
  <si>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</si>
  <si>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</si>
  <si>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</si>
  <si>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</si>
  <si>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</si>
  <si>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</si>
  <si>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</si>
  <si>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</si>
  <si>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</si>
  <si>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</si>
  <si>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</si>
  <si>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</si>
  <si>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</si>
  <si>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</si>
  <si>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</si>
  <si>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</si>
  <si>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</si>
  <si>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</si>
  <si>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</si>
  <si>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</si>
  <si>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</si>
  <si>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</si>
  <si>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</si>
  <si>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</si>
  <si>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</si>
  <si>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</si>
  <si>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13 0 03 00000</t>
  </si>
  <si>
    <t>13 0 03 90300</t>
  </si>
  <si>
    <t>13 0 03 90310</t>
  </si>
  <si>
    <t>13 0 04 00000</t>
  </si>
  <si>
    <t>13 0 04 90400</t>
  </si>
  <si>
    <t>13 0 04 90410</t>
  </si>
  <si>
    <t>13 0 05 00000</t>
  </si>
  <si>
    <t>13 0 05 90500</t>
  </si>
  <si>
    <t>13 0 05 90510</t>
  </si>
  <si>
    <t>13 0 06 00000</t>
  </si>
  <si>
    <t>13 0 06 90600</t>
  </si>
  <si>
    <t>13 0 06 90610</t>
  </si>
  <si>
    <t>13 0 07 00000</t>
  </si>
  <si>
    <t>13 0 08 00000</t>
  </si>
  <si>
    <t>14 0 00 00000</t>
  </si>
  <si>
    <t>Муниципальная программа «Обеспечение жильем отдельных категорий граждан» на 2014 – 2020 годы</t>
  </si>
  <si>
    <t>14 1 00 00000</t>
  </si>
  <si>
    <t>14 1 01 00000</t>
  </si>
  <si>
    <t>14 1 01 L0200</t>
  </si>
  <si>
    <t>14 2 00 00000</t>
  </si>
  <si>
    <t>14 2 01 00000</t>
  </si>
  <si>
    <t>15 0 00 00000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</si>
  <si>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</si>
  <si>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</si>
  <si>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</si>
  <si>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</si>
  <si>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</si>
  <si>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</si>
  <si>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</si>
  <si>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</si>
  <si>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</si>
  <si>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</si>
  <si>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</si>
  <si>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</si>
  <si>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</si>
  <si>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18 1 05 00000</t>
  </si>
  <si>
    <t>18 1 05 72230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</si>
  <si>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</si>
  <si>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</si>
  <si>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</si>
  <si>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</si>
  <si>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</si>
  <si>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</si>
  <si>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</si>
  <si>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</si>
  <si>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</si>
  <si>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</si>
  <si>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</si>
  <si>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</si>
  <si>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</si>
  <si>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</si>
  <si>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</si>
  <si>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</si>
  <si>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</si>
  <si>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</si>
  <si>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</si>
  <si>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</si>
  <si>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</si>
  <si>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</si>
  <si>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</si>
  <si>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</si>
  <si>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</si>
  <si>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</si>
  <si>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</si>
  <si>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</si>
  <si>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</si>
  <si>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</si>
  <si>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</si>
  <si>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22 0 00 00000</t>
  </si>
  <si>
    <t>22 1 00 00000</t>
  </si>
  <si>
    <t>22 1 01 00000</t>
  </si>
  <si>
    <t>22 1 02 00000</t>
  </si>
  <si>
    <t>22 2 00 00000</t>
  </si>
  <si>
    <t>22 2 02 00000</t>
  </si>
  <si>
    <t>22 4 00 00000</t>
  </si>
  <si>
    <t>22 4 01 00000</t>
  </si>
  <si>
    <t>23 0 00 00000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</si>
  <si>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</si>
  <si>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</si>
  <si>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</si>
  <si>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</si>
  <si>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</si>
  <si>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</si>
  <si>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</si>
  <si>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</si>
  <si>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</si>
  <si>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</si>
  <si>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</si>
  <si>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</si>
  <si>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</si>
  <si>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</si>
  <si>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</si>
  <si>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</si>
  <si>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</si>
  <si>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</si>
  <si>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</si>
  <si>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</si>
  <si>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</si>
  <si>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</si>
  <si>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</si>
  <si>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</si>
  <si>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</si>
  <si>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</si>
  <si>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</si>
  <si>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</si>
  <si>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</si>
  <si>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</si>
  <si>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</si>
  <si>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</si>
  <si>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</si>
  <si>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</si>
  <si>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</si>
  <si>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</si>
  <si>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01 1 01 72010</t>
  </si>
  <si>
    <t>91 2 00 72210</t>
  </si>
  <si>
    <t>91 2 00 72140</t>
  </si>
  <si>
    <t>91 2 00 72200</t>
  </si>
  <si>
    <t>Муниципальная программа «Развитие образования» на 2013 – 2022 годы</t>
  </si>
  <si>
    <t>Обеспечение питанием обучающихся в МОУ</t>
  </si>
  <si>
    <t xml:space="preserve">Социальные выплаты на приобретение (строительство) жилья молодым семьям 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</si>
  <si>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</si>
  <si>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</si>
  <si>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</si>
  <si>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</si>
  <si>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</si>
  <si>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</si>
  <si>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</si>
  <si>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</si>
  <si>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</si>
  <si>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</si>
  <si>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02 2 05 00000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</si>
  <si>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</si>
  <si>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</si>
  <si>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 xml:space="preserve">Продвижение городского туристического продукта на российском рынке 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</si>
  <si>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</si>
  <si>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Организация временного трудоустройства несовершеннолетних в возрасте от 14 до 18 лет в свободное от учебы время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</si>
  <si>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</si>
  <si>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Оснащение индивидуальными приборами учета коммунальных ресурсов жилых помещений в многоквартирных домах</t>
  </si>
  <si>
    <t>17 0 01 00000</t>
  </si>
  <si>
    <t>Обеспечение подготовки градостроительной документации и нормативно-правовых актов</t>
  </si>
  <si>
    <t>18 2 04 00000</t>
  </si>
  <si>
    <t>Муниципальная программа «Развитие земельно-имущественного комплекса города Череповца» на 2014 – 2022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</si>
  <si>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</si>
  <si>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</si>
  <si>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</si>
  <si>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</si>
  <si>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Оснащение аварийно-спасательных подразделений МБУ «СпаС» современными аварийно-спасательными средствами и инструментом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</si>
  <si>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</si>
  <si>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</si>
  <si>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</si>
  <si>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</si>
  <si>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21 3 02 S1060</t>
  </si>
  <si>
    <t>Молодежная политика</t>
  </si>
  <si>
    <t>Дополнительное образование детей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</si>
  <si>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</si>
  <si>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</si>
  <si>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11 0 02 72060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</si>
  <si>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</si>
  <si>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</si>
  <si>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</si>
  <si>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</si>
  <si>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</si>
  <si>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</si>
  <si>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18 1 04 71350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</si>
  <si>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</si>
  <si>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21 3 02 71060</t>
  </si>
  <si>
    <t>11 0 02 00150</t>
  </si>
  <si>
    <t>20 0 01 S3230</t>
  </si>
  <si>
    <t>20 0 01 73230</t>
  </si>
  <si>
    <t>07 0 03 00000</t>
  </si>
  <si>
    <t>Финансовая поддержка субъектов малого и среднего предпринимательства</t>
  </si>
  <si>
    <t>07 0 03 R064A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</si>
  <si>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</si>
  <si>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</si>
  <si>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13 0 02 71030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</si>
  <si>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</si>
  <si>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</si>
  <si>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Условно утверждаемые расходы</t>
  </si>
  <si>
    <t>ИТОГО РАСХОДОВ</t>
  </si>
  <si>
    <t>Распределение бюджетных ассигнований</t>
  </si>
  <si>
    <t xml:space="preserve">Распределение бюджетных ассигнований                                                                                                                                                                                                                         </t>
  </si>
  <si>
    <t>01 3 07 00000</t>
  </si>
  <si>
    <t>13 0 02 S1030</t>
  </si>
  <si>
    <t>Специальные расходы</t>
  </si>
  <si>
    <t>07 0 03 L064A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</si>
  <si>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</si>
  <si>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</si>
  <si>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</si>
  <si>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20 0 02 S1350</t>
  </si>
  <si>
    <t>20 0 02 71350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</si>
  <si>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</si>
  <si>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t>
  </si>
  <si>
    <t xml:space="preserve">Укрепление материально-технической базы учреждений дополнительного образования сферы искусства </t>
  </si>
  <si>
    <t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t>
  </si>
  <si>
    <t>Выплата вознаграждений лицам, имеющим знак «За особые заслуги перед городом Череповцом», за счет средств городского бюджета</t>
  </si>
  <si>
    <t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t>
  </si>
  <si>
    <t>Выплата вознаграждений лицам, имеющим звание «Почетный гражданин города Череповца», за счет средств городского бюджета</t>
  </si>
  <si>
    <t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</si>
  <si>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t>
  </si>
  <si>
    <t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t>
  </si>
  <si>
    <t>16 0 00 00000</t>
  </si>
  <si>
    <t>24 1 02 00000</t>
  </si>
  <si>
    <t>01 6 03 00000</t>
  </si>
  <si>
    <t xml:space="preserve">01 </t>
  </si>
  <si>
    <t>Открытие групп на базе функционирующих, строящихся дошкольных учреждений</t>
  </si>
  <si>
    <t>Участие в профилактике терроризма и экстремизма</t>
  </si>
  <si>
    <t xml:space="preserve">02 1 05 00000         </t>
  </si>
  <si>
    <t>Развитие музейного дела</t>
  </si>
  <si>
    <t>16 0 01 00000</t>
  </si>
  <si>
    <t>Приобретение автобусов в муниципальную собственность</t>
  </si>
  <si>
    <t>Муниципальная программа «Развитие городского общественного транспорта» на 2014 – 2022 годы</t>
  </si>
  <si>
    <t>91 2 00 51200</t>
  </si>
  <si>
    <t>Судебная система</t>
  </si>
  <si>
    <t>18 1 07 71360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</si>
  <si>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t>
  </si>
  <si>
    <t>18 1 07 00000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</si>
  <si>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t>
  </si>
  <si>
    <t>14 1 01 R0200</t>
  </si>
  <si>
    <t>Профессиональная подготовка, переподготовка и повышение квалификации</t>
  </si>
  <si>
    <t>18 1 02 S1360</t>
  </si>
  <si>
    <t>Обеспечение подъездов к земельным участкам, предоставляемым отдельным категориям граждан, в рамках софинансирования с областным Дорожным фондом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</si>
  <si>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</si>
  <si>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t>
  </si>
  <si>
    <t>Осуществление выплат городских премий работникам муниципальных образовательных учреждений, за счет средств городского бюджета</t>
  </si>
  <si>
    <t>Осуществление денежных выплат работникам муниципальных образовательных учреждений, за счет средств городского бюджета</t>
  </si>
  <si>
    <t>Представление лучших педагогов сферы образования к поощрению наградами всех уровней, за счет средств городского бюджета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</si>
  <si>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</si>
  <si>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t>
  </si>
  <si>
    <t>Организация и проведение мероприятий с детьми и молодежью, за счет средств городского бюджета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</si>
  <si>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</si>
  <si>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t>
  </si>
  <si>
    <t>Выплата ежемесячного социального пособия на оздоровление работникам учреждений здравоохранения, за счет средств городского бюджета</t>
  </si>
  <si>
    <t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t>
  </si>
  <si>
    <t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t>
  </si>
  <si>
    <t>Осуществление дорожной деятельности в отношении автомобильных дорог общего пользования местного значения, за счет средств областного бюджета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</si>
  <si>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t>
  </si>
  <si>
    <t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</si>
  <si>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t>
  </si>
  <si>
    <t>Обеспечение питанием обучающихся в МОУ, за счет средств городского бюджета</t>
  </si>
  <si>
    <t>Обеспечение питанием обучающихся в МОУ, за счет средств областного бюджета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</si>
  <si>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</si>
  <si>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t>
  </si>
  <si>
    <t>20 0 02 00160</t>
  </si>
  <si>
    <t>Капитальный ремонт объектов муниципальной собственности, за счет средств городского бюджета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</si>
  <si>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t>
  </si>
  <si>
    <t>Муниципальная программа «Развитие молодежной политики» на 2013 – 2020 годы</t>
  </si>
  <si>
    <t>Муниципальная программа «Развитие архивного дела» на 2013 – 2020 годы</t>
  </si>
  <si>
    <t>24 1 06 00000</t>
  </si>
  <si>
    <t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t>
  </si>
  <si>
    <t>24 3 00 00000</t>
  </si>
  <si>
    <t>Противодействие распространению психоактивных веществ и участие в работе по снижению масштабов их злоупотребления населением города Череповца</t>
  </si>
  <si>
    <t>24 3 01 00000</t>
  </si>
  <si>
    <t>Организация и проведение комплекса мероприятий, направленных на противодействие распространению психоактивных веществ на территории города</t>
  </si>
  <si>
    <t>21 1 02 00000</t>
  </si>
  <si>
    <t>Муниципальная программа «Содействие развитию потребительского рынка в городе Череповце на 2013 – 2020 годы»</t>
  </si>
  <si>
    <t>Муниципальная программа «Социальная поддержка граждан» на 2014 – 2022 годы</t>
  </si>
  <si>
    <t>13 0 11 00000</t>
  </si>
  <si>
    <t>13 0 11 72060</t>
  </si>
  <si>
    <t>13 0 12 00000</t>
  </si>
  <si>
    <t>Укрепление материально-технической базы в загородных оздоровительных учреждениях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</si>
  <si>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t>
  </si>
  <si>
    <t>Муниципальная программа «Развитие жилищно-коммунального хозяйства города Череповца» на 2014 – 2020 годы</t>
  </si>
  <si>
    <t>Содержание и ремонт улично-дорожной сети города, в рамках софинансирования с областным Дорожным фондом</t>
  </si>
  <si>
    <t>Осуществление бюджетных инвестиций в объекты капитального строительства, в рамках софинансирования с областным Дорожным фондом</t>
  </si>
  <si>
    <t>Осуществление капитального ремонта улично-дорожной сети города, в рамках софинансирования с областным Дорожным фондом</t>
  </si>
  <si>
    <t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t>
  </si>
  <si>
    <t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t>
  </si>
  <si>
    <t>18 1 06 00000</t>
  </si>
  <si>
    <t>Муниципальная программа «Развитие системы комплексной безопасности жизнедеятельности населения города» на 2014 – 2022 годы</t>
  </si>
  <si>
    <t>Приобретение первичных средств пожаротушения, перезарядка огнетушителей</t>
  </si>
  <si>
    <t>Муниципальная программа «Совершенствование муниципального управления в городе Череповце» на 2014 – 2020 годы</t>
  </si>
  <si>
    <t>Материально-техническое обеспечение деятельности муниципальных служащих органов местного самоуправления</t>
  </si>
  <si>
    <t>22 2 01 00000</t>
  </si>
  <si>
    <t>22 3 00 00000</t>
  </si>
  <si>
    <t>Обеспечение защиты прав и законных интересов граждан, общества, государства от угроз, связанных с коррупцией</t>
  </si>
  <si>
    <t>22 3 03 00000</t>
  </si>
  <si>
    <t>Правовое просвещение и информирование граждан по вопросам противодействия коррупции</t>
  </si>
  <si>
    <t>22 4 02 00000</t>
  </si>
  <si>
    <t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t>
  </si>
  <si>
    <t>22 4 02 72250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</si>
  <si>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t>
  </si>
  <si>
    <t>Оборудование, мебель, малые архитектурные формы для образовательных учреждений</t>
  </si>
  <si>
    <t>Открытие групп на базе функционирующих, строящихся дошкольных учреждений, открытие новых общеобразовательных учреждений</t>
  </si>
  <si>
    <t>Оказание муниципальной услуги в области предоставления обще-развивающих программ и обеспечение деятельности МБУ ДО «ДДиЮ «Дом Знаний»</t>
  </si>
  <si>
    <t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t>
  </si>
  <si>
    <t>Муниципальная программа «Поддержка и развитие малого и среднего предпринимательства в городе Череповце на 2013 – 2022 годы»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</si>
  <si>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t>
  </si>
  <si>
    <t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t>
  </si>
  <si>
    <t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t>
  </si>
  <si>
    <t>Спорт высших достижений</t>
  </si>
  <si>
    <t>20 0 01 02000</t>
  </si>
  <si>
    <t>Строительство объектов сметной стоимостью 100 млн. рублей и более</t>
  </si>
  <si>
    <t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t>
  </si>
  <si>
    <t>20 0 01 02020</t>
  </si>
  <si>
    <t>20 0 01 S1354</t>
  </si>
  <si>
    <t>20 0 01 02040</t>
  </si>
  <si>
    <t>Улица Маяковского (от пр. Победы до ул. Сталеваров)</t>
  </si>
  <si>
    <t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t>
  </si>
  <si>
    <t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t>
  </si>
  <si>
    <t>07 0 03 L5271</t>
  </si>
  <si>
    <t>07 0 03 R5271</t>
  </si>
  <si>
    <t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t>
  </si>
  <si>
    <t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t>
  </si>
  <si>
    <t>20 0 01 R1100</t>
  </si>
  <si>
    <t>20 0 01 R5200</t>
  </si>
  <si>
    <t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t>
  </si>
  <si>
    <t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t>
  </si>
  <si>
    <t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</si>
  <si>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Внедрение и (или) эксплуатация аппаратно-программного комплекса «Безопасный город», за счет средств областного бюджета</t>
  </si>
  <si>
    <t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t>
  </si>
  <si>
    <t>22 4 02 00170</t>
  </si>
  <si>
    <t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t>
  </si>
  <si>
    <t>Реализация мероприятий по строительству зданий, пристроя к зданиям общеобразовательных организаций, за счет средств вышестоящих бюджетов</t>
  </si>
  <si>
    <t>ГРБС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</si>
  <si>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</si>
  <si>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</si>
  <si>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t>
  </si>
  <si>
    <t>01 1 06 00000</t>
  </si>
  <si>
    <t>Мероприятия государственной программы Российской Федерации «Доступная среда», за счет средств федерального бюджета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</si>
  <si>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</si>
  <si>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01 1 06 R0270</t>
  </si>
  <si>
    <t>Муниципальная программа «Повышение инвестиционной привлекательности города Череповца» на 2015 – 2022 годы</t>
  </si>
  <si>
    <t>18 1 02 00180</t>
  </si>
  <si>
    <t>Мероприятия по содержанию и ремонту улично-дорожной сети города, за счет средств городского бюджета</t>
  </si>
  <si>
    <t>05 0 17 00000</t>
  </si>
  <si>
    <t>05 0 17 00120</t>
  </si>
  <si>
    <t>05 0 17 72180</t>
  </si>
  <si>
    <t>Совершенствование организационных и правовых механизмов профессиональной служебной деятельности муниципальных служащих мэрии города</t>
  </si>
  <si>
    <t xml:space="preserve">Организация работы по ведению бухгалтерского (бюджетного) учета и отчетности и обеспечение деятельности МКУ «ЦБ ОУК» </t>
  </si>
  <si>
    <t>20 0 01 L5203</t>
  </si>
  <si>
    <t>Рз</t>
  </si>
  <si>
    <t>Приложение 18</t>
  </si>
  <si>
    <t>Приложение 16</t>
  </si>
  <si>
    <t>Приложение 14</t>
  </si>
  <si>
    <t xml:space="preserve">Распределение бюджетных ассигнований                                                                                                                                                                     </t>
  </si>
  <si>
    <t xml:space="preserve">  городского бюджета по разделам, подразделам классификации расходов</t>
  </si>
  <si>
    <t>на плановый период 2019 и 2020 годов</t>
  </si>
  <si>
    <t>Сумма  (тыс. рублей)</t>
  </si>
  <si>
    <t>городского бюджета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бюджетов на плановый период 2019 и 2020 годов</t>
  </si>
  <si>
    <t>городского бюджета по разделам, подразделам, целевым статьям  (муниципальным программам и непрограммным направлениям деятельности), группам и подгруппам видов расходов в ведомственной структуре расходов на плановый период 2019 и 2020 годов</t>
  </si>
  <si>
    <t>Улица Маяковского (от пр. Победы до ул. Сталеваров), в рамках софинансирования с областным Дорожным фондом</t>
  </si>
  <si>
    <t>Реконструкция зданий под детские сады, в рамках софинансирования</t>
  </si>
  <si>
    <t>Строительство средней общеобразовательной школы № 24 в 112 мкр., в рамках софинансирования</t>
  </si>
  <si>
    <t>Изменения</t>
  </si>
  <si>
    <t>Проект решения 2020 год</t>
  </si>
  <si>
    <t>Проект решения 2019 год</t>
  </si>
  <si>
    <t>Поддержка и развитие малого и среднего предпринимательства муниципального образования, вошедшего в список моногородов, за счет средств вышестоящих  бюджетов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</si>
  <si>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</si>
  <si>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t>
  </si>
  <si>
    <t>от 07.12.2017 № 221</t>
  </si>
  <si>
    <t>Первоначальный проект решения 2020 год</t>
  </si>
  <si>
    <t>Первоначальный проект решения 2019 год</t>
  </si>
  <si>
    <t>Решение ЧГД от 07.12.2017 № 221 (2019 год)</t>
  </si>
  <si>
    <t>Решение ЧГД от 07.12.2017 № 221 (2020 год)</t>
  </si>
  <si>
    <t>Проект решения (2019 год)</t>
  </si>
  <si>
    <t>Проект решения (2020 год)</t>
  </si>
  <si>
    <t xml:space="preserve">от                 № </t>
  </si>
  <si>
    <t xml:space="preserve">от                № </t>
  </si>
  <si>
    <t>14 0 01 51760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</si>
  <si>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</si>
  <si>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t>
  </si>
  <si>
    <t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t>
  </si>
  <si>
    <t>91 2 00 72290</t>
  </si>
  <si>
    <t>Решение ЧГД от 13.02.2018 № 18 (2019 год)</t>
  </si>
  <si>
    <t>Решение ЧГД от 13.02.2018 № 18 (2020 год)</t>
  </si>
  <si>
    <t>Решение ЧГД от 30.03.2018 № 50 (2019 год)</t>
  </si>
  <si>
    <t>Приложение 5</t>
  </si>
  <si>
    <t>Приложение 7</t>
  </si>
  <si>
    <t>Приложение 9</t>
  </si>
  <si>
    <t>14 1 01 R4970</t>
  </si>
  <si>
    <t>Предоставление социальных выплат молодым семьям-участникам подпрограммы «Обеспечение жильем молодых семей» государственной программы Российской Федерации "Обеспечение доступным и комфортным жильем и коммунальными услугами граждан Российской Федерации", за счет средств вышестоящих бюджето</t>
  </si>
  <si>
    <t>14 1 01 L4970</t>
  </si>
  <si>
    <t>Социальные выплаты на приобретение (строительство) жилья молодым семьям, в рамках софинансирования</t>
  </si>
  <si>
    <t>12 0 00 00000</t>
  </si>
  <si>
    <t>Муниципальная программа «Формирование современной городской среды муниципального образования «Город Череповец» на 2018 – 2022 годы</t>
  </si>
  <si>
    <t>12 0 01 00000</t>
  </si>
  <si>
    <t>Благоустройство дворовых территорий многоквартирных домов</t>
  </si>
  <si>
    <t>12 0 01 L5551</t>
  </si>
  <si>
    <t xml:space="preserve">Благоустройство дворовых территорий многоквартирных домов, в рамках софинансирования </t>
  </si>
  <si>
    <t>12 0 01 R5551</t>
  </si>
  <si>
    <t>Благоустройство дворовых территорий многоквартирных домов, за счет средств вышестоящих бюджетов</t>
  </si>
  <si>
    <t>12 0 04 00000</t>
  </si>
  <si>
    <t>Благоустройство общественных территорий</t>
  </si>
  <si>
    <t>12 0 04 00210</t>
  </si>
  <si>
    <t>Благоустройство общественных территорий, за счет средств городского бюджета</t>
  </si>
  <si>
    <t>12 0 04 L5552</t>
  </si>
  <si>
    <t xml:space="preserve">Благоустройство общественных территорий, в рамках софинансирования </t>
  </si>
  <si>
    <t>12 0 04 R5552</t>
  </si>
  <si>
    <t>Благоустройство общественных территорий, за счет средств вышестоящих бюджетов</t>
  </si>
  <si>
    <t>01 6 04 00000</t>
  </si>
  <si>
    <t>Строительство комплексных спортивных площадок на территории общеобразовательных учреждений</t>
  </si>
  <si>
    <t>01 6 03 L5200</t>
  </si>
  <si>
    <t>01 6 03 R5200</t>
  </si>
  <si>
    <t xml:space="preserve">Открытие групп на базе функционирующих, строящихся дошкольных учреждений, открытие новых общеобразовательных учреждений, </t>
  </si>
  <si>
    <t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</si>
</sst>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3" fillId="0" borderId="0"/>
  </cellStyleXfs>
  <cellXfs count="13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Border="1" applyAlignment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justify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11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0" xfId="0" applyNumberFormat="1" applyFont="1" applyFill="1" applyBorder="1" applyAlignment="1" applyProtection="1">
      <alignment horizontal="left"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1" fillId="3" borderId="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justify" vertic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 applyProtection="1">
      <alignment horizontal="justify" vertical="center"/>
    </xf>
    <xf numFmtId="0" fontId="1" fillId="3" borderId="1" xfId="7" applyNumberFormat="1" applyFont="1" applyFill="1" applyBorder="1" applyAlignment="1" applyProtection="1">
      <alignment horizontal="justify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top" wrapText="1"/>
    </xf>
    <xf numFmtId="4" fontId="1" fillId="3" borderId="0" xfId="0" applyNumberFormat="1" applyFont="1" applyFill="1" applyBorder="1" applyAlignment="1">
      <alignment horizontal="justify" vertical="center" wrapText="1"/>
    </xf>
    <xf numFmtId="4" fontId="1" fillId="3" borderId="0" xfId="0" applyNumberFormat="1" applyFont="1" applyFill="1" applyBorder="1" applyAlignment="1" applyProtection="1">
      <alignment horizontal="center" vertical="center"/>
    </xf>
    <xf numFmtId="4" fontId="1" fillId="3" borderId="0" xfId="0" applyNumberFormat="1" applyFont="1" applyFill="1" applyBorder="1" applyAlignment="1" applyProtection="1">
      <alignment horizontal="justify" vertical="center" wrapText="1"/>
    </xf>
    <xf numFmtId="4" fontId="1" fillId="3" borderId="0" xfId="24" applyNumberFormat="1" applyFont="1" applyFill="1" applyBorder="1" applyAlignment="1" applyProtection="1">
      <alignment horizontal="justify" vertical="center" wrapText="1"/>
      <protection hidden="1"/>
    </xf>
    <xf numFmtId="0" fontId="1" fillId="3" borderId="0" xfId="7" applyNumberFormat="1" applyFont="1" applyFill="1" applyBorder="1" applyAlignment="1" applyProtection="1">
      <alignment horizontal="justify" vertical="center" wrapText="1"/>
      <protection hidden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>
      <alignment horizontal="justify" vertical="center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</cellXfs>
  <cellStyles count="25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  <cellStyle name="Обычный_tmp" xfId="24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5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26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7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28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29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0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1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2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3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4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5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6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7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38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39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0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1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2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3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4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5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6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7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48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49" name="Picture 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0" name="Picture 6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1" name="Picture 18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2" name="Picture 19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3" name="Picture 20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4" name="Picture 21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798400</xdr:colOff>
      <xdr:row>6</xdr:row>
      <xdr:rowOff>0</xdr:rowOff>
    </xdr:to>
    <xdr:pic>
      <xdr:nvPicPr>
        <xdr:cNvPr id="1055" name="Picture 22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0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12</xdr:col>
      <xdr:colOff>817450</xdr:colOff>
      <xdr:row>6</xdr:row>
      <xdr:rowOff>0</xdr:rowOff>
    </xdr:to>
    <xdr:pic>
      <xdr:nvPicPr>
        <xdr:cNvPr id="1056" name="Picture 23" descr="SO01380_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0"/>
          <a:ext cx="819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3" sqref="A13:XFD13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123</v>
      </c>
      <c r="B1" s="10" t="s">
        <v>68</v>
      </c>
    </row>
    <row r="2" spans="1:2" ht="16.5" x14ac:dyDescent="0.2">
      <c r="A2" s="1">
        <v>801</v>
      </c>
      <c r="B2" s="5" t="s">
        <v>93</v>
      </c>
    </row>
    <row r="3" spans="1:2" ht="16.5" x14ac:dyDescent="0.2">
      <c r="A3" s="1">
        <v>802</v>
      </c>
      <c r="B3" s="4" t="s">
        <v>94</v>
      </c>
    </row>
    <row r="4" spans="1:2" ht="49.5" x14ac:dyDescent="0.2">
      <c r="A4" s="1">
        <v>803</v>
      </c>
      <c r="B4" s="6" t="s">
        <v>95</v>
      </c>
    </row>
    <row r="5" spans="1:2" ht="33" x14ac:dyDescent="0.2">
      <c r="A5" s="1">
        <v>804</v>
      </c>
      <c r="B5" s="6" t="s">
        <v>96</v>
      </c>
    </row>
    <row r="6" spans="1:2" ht="33" x14ac:dyDescent="0.2">
      <c r="A6" s="1">
        <v>805</v>
      </c>
      <c r="B6" s="6" t="s">
        <v>97</v>
      </c>
    </row>
    <row r="7" spans="1:2" ht="33" x14ac:dyDescent="0.2">
      <c r="A7" s="1">
        <v>807</v>
      </c>
      <c r="B7" s="6" t="s">
        <v>98</v>
      </c>
    </row>
    <row r="8" spans="1:2" ht="33" x14ac:dyDescent="0.2">
      <c r="A8" s="1">
        <v>808</v>
      </c>
      <c r="B8" s="6" t="s">
        <v>47</v>
      </c>
    </row>
    <row r="9" spans="1:2" ht="33" x14ac:dyDescent="0.2">
      <c r="A9" s="1">
        <v>809</v>
      </c>
      <c r="B9" s="6" t="s">
        <v>99</v>
      </c>
    </row>
    <row r="10" spans="1:2" ht="33" x14ac:dyDescent="0.2">
      <c r="A10" s="1">
        <v>810</v>
      </c>
      <c r="B10" s="6" t="s">
        <v>100</v>
      </c>
    </row>
    <row r="11" spans="1:2" ht="33" x14ac:dyDescent="0.2">
      <c r="A11" s="1">
        <v>811</v>
      </c>
      <c r="B11" s="6" t="s">
        <v>101</v>
      </c>
    </row>
    <row r="12" spans="1:2" ht="33" x14ac:dyDescent="0.2">
      <c r="A12" s="24">
        <v>812</v>
      </c>
      <c r="B12" s="6" t="s">
        <v>160</v>
      </c>
    </row>
    <row r="13" spans="1:2" ht="33" x14ac:dyDescent="0.2">
      <c r="A13" s="1">
        <v>842</v>
      </c>
      <c r="B13" s="3" t="s">
        <v>64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40" sqref="A40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123</v>
      </c>
      <c r="B1" s="13" t="s">
        <v>68</v>
      </c>
    </row>
    <row r="2" spans="1:2" ht="16.5" x14ac:dyDescent="0.25">
      <c r="A2" s="2" t="s">
        <v>70</v>
      </c>
      <c r="B2" s="14" t="s">
        <v>432</v>
      </c>
    </row>
    <row r="3" spans="1:2" ht="33" x14ac:dyDescent="0.25">
      <c r="A3" s="2" t="s">
        <v>72</v>
      </c>
      <c r="B3" s="14" t="s">
        <v>128</v>
      </c>
    </row>
    <row r="4" spans="1:2" ht="16.5" x14ac:dyDescent="0.25">
      <c r="A4" s="2" t="s">
        <v>73</v>
      </c>
      <c r="B4" s="14" t="s">
        <v>48</v>
      </c>
    </row>
    <row r="5" spans="1:2" ht="16.5" x14ac:dyDescent="0.25">
      <c r="A5" s="2" t="s">
        <v>78</v>
      </c>
      <c r="B5" s="14" t="s">
        <v>41</v>
      </c>
    </row>
    <row r="6" spans="1:2" ht="16.5" x14ac:dyDescent="0.25">
      <c r="A6" s="2" t="s">
        <v>74</v>
      </c>
      <c r="B6" s="14" t="s">
        <v>32</v>
      </c>
    </row>
    <row r="7" spans="1:2" ht="16.5" x14ac:dyDescent="0.25">
      <c r="A7" s="2" t="s">
        <v>60</v>
      </c>
      <c r="B7" s="14" t="s">
        <v>42</v>
      </c>
    </row>
    <row r="8" spans="1:2" ht="16.5" x14ac:dyDescent="0.25">
      <c r="A8" s="2" t="s">
        <v>79</v>
      </c>
      <c r="B8" s="14" t="s">
        <v>129</v>
      </c>
    </row>
    <row r="9" spans="1:2" ht="16.5" x14ac:dyDescent="0.25">
      <c r="A9" s="2" t="s">
        <v>76</v>
      </c>
      <c r="B9" s="14" t="s">
        <v>112</v>
      </c>
    </row>
    <row r="10" spans="1:2" ht="16.5" x14ac:dyDescent="0.25">
      <c r="A10" s="2" t="s">
        <v>53</v>
      </c>
      <c r="B10" s="14" t="s">
        <v>43</v>
      </c>
    </row>
    <row r="11" spans="1:2" ht="16.5" x14ac:dyDescent="0.25">
      <c r="A11" s="2" t="s">
        <v>81</v>
      </c>
      <c r="B11" s="14" t="s">
        <v>40</v>
      </c>
    </row>
    <row r="12" spans="1:2" ht="16.5" x14ac:dyDescent="0.25">
      <c r="A12" s="2" t="s">
        <v>61</v>
      </c>
      <c r="B12" s="14" t="s">
        <v>75</v>
      </c>
    </row>
    <row r="13" spans="1:2" ht="33" x14ac:dyDescent="0.25">
      <c r="A13" s="2" t="s">
        <v>55</v>
      </c>
      <c r="B13" s="14" t="s">
        <v>46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0"/>
  <sheetViews>
    <sheetView topLeftCell="A40" zoomScale="80" zoomScaleNormal="80" workbookViewId="0">
      <selection activeCell="B49" sqref="B49"/>
    </sheetView>
  </sheetViews>
  <sheetFormatPr defaultColWidth="9.140625" defaultRowHeight="16.5" x14ac:dyDescent="0.2"/>
  <cols>
    <col min="1" max="1" width="16.5703125" style="38" customWidth="1"/>
    <col min="2" max="2" width="89" style="78" customWidth="1"/>
    <col min="3" max="16384" width="9.140625" style="75"/>
  </cols>
  <sheetData>
    <row r="1" spans="1:2" x14ac:dyDescent="0.2">
      <c r="A1" s="51" t="s">
        <v>123</v>
      </c>
      <c r="B1" s="76" t="s">
        <v>68</v>
      </c>
    </row>
    <row r="2" spans="1:2" x14ac:dyDescent="0.2">
      <c r="A2" s="50" t="s">
        <v>198</v>
      </c>
      <c r="B2" s="49" t="s">
        <v>429</v>
      </c>
    </row>
    <row r="3" spans="1:2" ht="66" x14ac:dyDescent="0.2">
      <c r="A3" s="50" t="s">
        <v>189</v>
      </c>
      <c r="B3" s="49" t="s">
        <v>188</v>
      </c>
    </row>
    <row r="4" spans="1:2" x14ac:dyDescent="0.2">
      <c r="A4" s="50" t="s">
        <v>192</v>
      </c>
      <c r="B4" s="49" t="s">
        <v>430</v>
      </c>
    </row>
    <row r="5" spans="1:2" x14ac:dyDescent="0.2">
      <c r="A5" s="50" t="s">
        <v>190</v>
      </c>
      <c r="B5" s="49" t="s">
        <v>550</v>
      </c>
    </row>
    <row r="6" spans="1:2" x14ac:dyDescent="0.2">
      <c r="A6" s="50" t="s">
        <v>191</v>
      </c>
      <c r="B6" s="49" t="s">
        <v>551</v>
      </c>
    </row>
    <row r="7" spans="1:2" ht="33" x14ac:dyDescent="0.2">
      <c r="A7" s="50" t="s">
        <v>193</v>
      </c>
      <c r="B7" s="49" t="s">
        <v>116</v>
      </c>
    </row>
    <row r="8" spans="1:2" ht="49.5" x14ac:dyDescent="0.2">
      <c r="A8" s="50" t="s">
        <v>194</v>
      </c>
      <c r="B8" s="49" t="s">
        <v>162</v>
      </c>
    </row>
    <row r="9" spans="1:2" x14ac:dyDescent="0.2">
      <c r="A9" s="50" t="s">
        <v>195</v>
      </c>
      <c r="B9" s="49" t="s">
        <v>196</v>
      </c>
    </row>
    <row r="10" spans="1:2" ht="21" customHeight="1" x14ac:dyDescent="0.2">
      <c r="A10" s="50" t="s">
        <v>197</v>
      </c>
      <c r="B10" s="49" t="s">
        <v>109</v>
      </c>
    </row>
    <row r="11" spans="1:2" ht="33" x14ac:dyDescent="0.2">
      <c r="A11" s="50" t="s">
        <v>199</v>
      </c>
      <c r="B11" s="49" t="s">
        <v>466</v>
      </c>
    </row>
    <row r="12" spans="1:2" ht="56.25" customHeight="1" x14ac:dyDescent="0.2">
      <c r="A12" s="50" t="s">
        <v>425</v>
      </c>
      <c r="B12" s="49" t="s">
        <v>556</v>
      </c>
    </row>
    <row r="13" spans="1:2" ht="87" customHeight="1" x14ac:dyDescent="0.2">
      <c r="A13" s="50" t="s">
        <v>200</v>
      </c>
      <c r="B13" s="49" t="s">
        <v>435</v>
      </c>
    </row>
    <row r="14" spans="1:2" ht="71.25" customHeight="1" x14ac:dyDescent="0.2">
      <c r="A14" s="50" t="s">
        <v>201</v>
      </c>
      <c r="B14" s="49" t="s">
        <v>497</v>
      </c>
    </row>
    <row r="15" spans="1:2" ht="74.25" customHeight="1" x14ac:dyDescent="0.2">
      <c r="A15" s="50" t="s">
        <v>202</v>
      </c>
      <c r="B15" s="49" t="s">
        <v>502</v>
      </c>
    </row>
    <row r="16" spans="1:2" ht="45.75" customHeight="1" x14ac:dyDescent="0.2">
      <c r="A16" s="7" t="s">
        <v>629</v>
      </c>
      <c r="B16" s="49" t="s">
        <v>631</v>
      </c>
    </row>
    <row r="17" spans="1:2" ht="41.25" customHeight="1" x14ac:dyDescent="0.2">
      <c r="A17" s="7" t="s">
        <v>632</v>
      </c>
      <c r="B17" s="49" t="s">
        <v>630</v>
      </c>
    </row>
    <row r="18" spans="1:2" ht="27.75" customHeight="1" x14ac:dyDescent="0.2">
      <c r="A18" s="50" t="s">
        <v>203</v>
      </c>
      <c r="B18" s="49" t="s">
        <v>102</v>
      </c>
    </row>
    <row r="19" spans="1:2" ht="49.5" x14ac:dyDescent="0.2">
      <c r="A19" s="50" t="s">
        <v>204</v>
      </c>
      <c r="B19" s="49" t="s">
        <v>177</v>
      </c>
    </row>
    <row r="20" spans="1:2" ht="66" x14ac:dyDescent="0.2">
      <c r="A20" s="50" t="s">
        <v>205</v>
      </c>
      <c r="B20" s="49" t="s">
        <v>533</v>
      </c>
    </row>
    <row r="21" spans="1:2" ht="66" x14ac:dyDescent="0.2">
      <c r="A21" s="50" t="s">
        <v>206</v>
      </c>
      <c r="B21" s="49" t="s">
        <v>552</v>
      </c>
    </row>
    <row r="22" spans="1:2" ht="33" x14ac:dyDescent="0.2">
      <c r="A22" s="50" t="s">
        <v>207</v>
      </c>
      <c r="B22" s="49" t="s">
        <v>117</v>
      </c>
    </row>
    <row r="23" spans="1:2" ht="66" x14ac:dyDescent="0.2">
      <c r="A23" s="50" t="s">
        <v>208</v>
      </c>
      <c r="B23" s="49" t="s">
        <v>467</v>
      </c>
    </row>
    <row r="24" spans="1:2" ht="66" x14ac:dyDescent="0.2">
      <c r="A24" s="50" t="s">
        <v>209</v>
      </c>
      <c r="B24" s="49" t="s">
        <v>534</v>
      </c>
    </row>
    <row r="25" spans="1:2" ht="33" x14ac:dyDescent="0.2">
      <c r="A25" s="50" t="s">
        <v>436</v>
      </c>
      <c r="B25" s="49" t="s">
        <v>437</v>
      </c>
    </row>
    <row r="26" spans="1:2" x14ac:dyDescent="0.2">
      <c r="A26" s="50" t="s">
        <v>210</v>
      </c>
      <c r="B26" s="49" t="s">
        <v>118</v>
      </c>
    </row>
    <row r="27" spans="1:2" x14ac:dyDescent="0.2">
      <c r="A27" s="50" t="s">
        <v>211</v>
      </c>
      <c r="B27" s="49" t="s">
        <v>212</v>
      </c>
    </row>
    <row r="28" spans="1:2" ht="49.5" x14ac:dyDescent="0.2">
      <c r="A28" s="50" t="s">
        <v>213</v>
      </c>
      <c r="B28" s="49" t="s">
        <v>214</v>
      </c>
    </row>
    <row r="29" spans="1:2" ht="33" x14ac:dyDescent="0.2">
      <c r="A29" s="50" t="s">
        <v>438</v>
      </c>
      <c r="B29" s="49" t="s">
        <v>437</v>
      </c>
    </row>
    <row r="30" spans="1:2" ht="51.75" customHeight="1" x14ac:dyDescent="0.2">
      <c r="A30" s="50" t="s">
        <v>493</v>
      </c>
      <c r="B30" s="49" t="s">
        <v>596</v>
      </c>
    </row>
    <row r="31" spans="1:2" ht="22.5" customHeight="1" x14ac:dyDescent="0.2">
      <c r="A31" s="50" t="s">
        <v>215</v>
      </c>
      <c r="B31" s="49" t="s">
        <v>119</v>
      </c>
    </row>
    <row r="32" spans="1:2" ht="33" x14ac:dyDescent="0.2">
      <c r="A32" s="50" t="s">
        <v>216</v>
      </c>
      <c r="B32" s="49" t="s">
        <v>217</v>
      </c>
    </row>
    <row r="33" spans="1:2" ht="33" x14ac:dyDescent="0.2">
      <c r="A33" s="50" t="s">
        <v>218</v>
      </c>
      <c r="B33" s="49" t="s">
        <v>535</v>
      </c>
    </row>
    <row r="34" spans="1:2" ht="36" customHeight="1" x14ac:dyDescent="0.2">
      <c r="A34" s="50" t="s">
        <v>219</v>
      </c>
      <c r="B34" s="49" t="s">
        <v>155</v>
      </c>
    </row>
    <row r="35" spans="1:2" ht="33" x14ac:dyDescent="0.2">
      <c r="A35" s="50" t="s">
        <v>220</v>
      </c>
      <c r="B35" s="49" t="s">
        <v>221</v>
      </c>
    </row>
    <row r="36" spans="1:2" ht="39.75" customHeight="1" x14ac:dyDescent="0.2">
      <c r="A36" s="50" t="s">
        <v>222</v>
      </c>
      <c r="B36" s="49" t="s">
        <v>536</v>
      </c>
    </row>
    <row r="37" spans="1:2" ht="99" x14ac:dyDescent="0.2">
      <c r="A37" s="79" t="s">
        <v>223</v>
      </c>
      <c r="B37" s="76" t="s">
        <v>503</v>
      </c>
    </row>
    <row r="38" spans="1:2" ht="90" customHeight="1" x14ac:dyDescent="0.2">
      <c r="A38" s="50" t="s">
        <v>224</v>
      </c>
      <c r="B38" s="49" t="s">
        <v>609</v>
      </c>
    </row>
    <row r="39" spans="1:2" ht="90" customHeight="1" x14ac:dyDescent="0.2">
      <c r="A39" s="50" t="s">
        <v>225</v>
      </c>
      <c r="B39" s="49" t="s">
        <v>610</v>
      </c>
    </row>
    <row r="40" spans="1:2" ht="33" x14ac:dyDescent="0.2">
      <c r="A40" s="80" t="s">
        <v>226</v>
      </c>
      <c r="B40" s="86" t="s">
        <v>227</v>
      </c>
    </row>
    <row r="41" spans="1:2" ht="33" x14ac:dyDescent="0.2">
      <c r="A41" s="50" t="s">
        <v>228</v>
      </c>
      <c r="B41" s="49" t="s">
        <v>537</v>
      </c>
    </row>
    <row r="42" spans="1:2" ht="33" x14ac:dyDescent="0.2">
      <c r="A42" s="50" t="s">
        <v>229</v>
      </c>
      <c r="B42" s="49" t="s">
        <v>156</v>
      </c>
    </row>
    <row r="43" spans="1:2" ht="33" x14ac:dyDescent="0.2">
      <c r="A43" s="50" t="s">
        <v>230</v>
      </c>
      <c r="B43" s="49" t="s">
        <v>149</v>
      </c>
    </row>
    <row r="44" spans="1:2" ht="27.75" customHeight="1" x14ac:dyDescent="0.2">
      <c r="A44" s="50" t="s">
        <v>439</v>
      </c>
      <c r="B44" s="49" t="s">
        <v>440</v>
      </c>
    </row>
    <row r="45" spans="1:2" ht="38.25" customHeight="1" x14ac:dyDescent="0.2">
      <c r="A45" s="50" t="s">
        <v>441</v>
      </c>
      <c r="B45" s="49" t="s">
        <v>593</v>
      </c>
    </row>
    <row r="46" spans="1:2" ht="43.5" customHeight="1" x14ac:dyDescent="0.2">
      <c r="A46" s="50" t="s">
        <v>514</v>
      </c>
      <c r="B46" s="49" t="s">
        <v>594</v>
      </c>
    </row>
    <row r="47" spans="1:2" ht="43.5" customHeight="1" x14ac:dyDescent="0.2">
      <c r="A47" s="93" t="s">
        <v>703</v>
      </c>
      <c r="B47" s="94" t="s">
        <v>705</v>
      </c>
    </row>
    <row r="48" spans="1:2" ht="43.5" customHeight="1" x14ac:dyDescent="0.2">
      <c r="A48" s="93" t="s">
        <v>704</v>
      </c>
      <c r="B48" s="94" t="s">
        <v>706</v>
      </c>
    </row>
    <row r="49" spans="1:2" ht="43.5" customHeight="1" x14ac:dyDescent="0.2">
      <c r="A49" s="93" t="s">
        <v>701</v>
      </c>
      <c r="B49" s="94" t="s">
        <v>702</v>
      </c>
    </row>
    <row r="50" spans="1:2" ht="33" x14ac:dyDescent="0.2">
      <c r="A50" s="50" t="s">
        <v>231</v>
      </c>
      <c r="B50" s="49" t="s">
        <v>232</v>
      </c>
    </row>
    <row r="51" spans="1:2" ht="33" x14ac:dyDescent="0.2">
      <c r="A51" s="50" t="s">
        <v>265</v>
      </c>
      <c r="B51" s="49" t="s">
        <v>163</v>
      </c>
    </row>
    <row r="52" spans="1:2" x14ac:dyDescent="0.2">
      <c r="A52" s="50" t="s">
        <v>266</v>
      </c>
      <c r="B52" s="49" t="s">
        <v>196</v>
      </c>
    </row>
    <row r="53" spans="1:2" ht="33" x14ac:dyDescent="0.2">
      <c r="A53" s="50" t="s">
        <v>267</v>
      </c>
      <c r="B53" s="49" t="s">
        <v>640</v>
      </c>
    </row>
    <row r="54" spans="1:2" x14ac:dyDescent="0.2">
      <c r="A54" s="50" t="s">
        <v>234</v>
      </c>
      <c r="B54" s="49" t="s">
        <v>233</v>
      </c>
    </row>
    <row r="55" spans="1:2" ht="49.5" x14ac:dyDescent="0.2">
      <c r="A55" s="50" t="s">
        <v>235</v>
      </c>
      <c r="B55" s="49" t="s">
        <v>236</v>
      </c>
    </row>
    <row r="56" spans="1:2" ht="33" x14ac:dyDescent="0.2">
      <c r="A56" s="50" t="s">
        <v>238</v>
      </c>
      <c r="B56" s="49" t="s">
        <v>237</v>
      </c>
    </row>
    <row r="57" spans="1:2" ht="33" x14ac:dyDescent="0.2">
      <c r="A57" s="50" t="s">
        <v>239</v>
      </c>
      <c r="B57" s="49" t="s">
        <v>240</v>
      </c>
    </row>
    <row r="58" spans="1:2" x14ac:dyDescent="0.2">
      <c r="A58" s="50" t="s">
        <v>518</v>
      </c>
      <c r="B58" s="49" t="s">
        <v>519</v>
      </c>
    </row>
    <row r="59" spans="1:2" ht="49.5" x14ac:dyDescent="0.2">
      <c r="A59" s="50" t="s">
        <v>241</v>
      </c>
      <c r="B59" s="49" t="s">
        <v>242</v>
      </c>
    </row>
    <row r="60" spans="1:2" x14ac:dyDescent="0.2">
      <c r="A60" s="50" t="s">
        <v>243</v>
      </c>
      <c r="B60" s="49" t="s">
        <v>244</v>
      </c>
    </row>
    <row r="61" spans="1:2" ht="33" x14ac:dyDescent="0.2">
      <c r="A61" s="50" t="s">
        <v>245</v>
      </c>
      <c r="B61" s="49" t="s">
        <v>246</v>
      </c>
    </row>
    <row r="62" spans="1:2" x14ac:dyDescent="0.2">
      <c r="A62" s="50" t="s">
        <v>247</v>
      </c>
      <c r="B62" s="49" t="s">
        <v>248</v>
      </c>
    </row>
    <row r="63" spans="1:2" ht="33" x14ac:dyDescent="0.2">
      <c r="A63" s="50" t="s">
        <v>249</v>
      </c>
      <c r="B63" s="49" t="s">
        <v>250</v>
      </c>
    </row>
    <row r="64" spans="1:2" ht="37.5" customHeight="1" x14ac:dyDescent="0.2">
      <c r="A64" s="50" t="s">
        <v>251</v>
      </c>
      <c r="B64" s="49" t="s">
        <v>595</v>
      </c>
    </row>
    <row r="65" spans="1:2" ht="33" x14ac:dyDescent="0.2">
      <c r="A65" s="50" t="s">
        <v>252</v>
      </c>
      <c r="B65" s="49" t="s">
        <v>253</v>
      </c>
    </row>
    <row r="66" spans="1:2" ht="33" x14ac:dyDescent="0.2">
      <c r="A66" s="50" t="s">
        <v>442</v>
      </c>
      <c r="B66" s="49" t="s">
        <v>504</v>
      </c>
    </row>
    <row r="67" spans="1:2" x14ac:dyDescent="0.2">
      <c r="A67" s="50" t="s">
        <v>254</v>
      </c>
      <c r="B67" s="49" t="s">
        <v>255</v>
      </c>
    </row>
    <row r="68" spans="1:2" ht="33" x14ac:dyDescent="0.2">
      <c r="A68" s="50" t="s">
        <v>256</v>
      </c>
      <c r="B68" s="49" t="s">
        <v>257</v>
      </c>
    </row>
    <row r="69" spans="1:2" x14ac:dyDescent="0.2">
      <c r="A69" s="50" t="s">
        <v>258</v>
      </c>
      <c r="B69" s="49" t="s">
        <v>259</v>
      </c>
    </row>
    <row r="70" spans="1:2" ht="33" x14ac:dyDescent="0.2">
      <c r="A70" s="50" t="s">
        <v>443</v>
      </c>
      <c r="B70" s="49" t="s">
        <v>444</v>
      </c>
    </row>
    <row r="71" spans="1:2" x14ac:dyDescent="0.2">
      <c r="A71" s="50" t="s">
        <v>260</v>
      </c>
      <c r="B71" s="49" t="s">
        <v>261</v>
      </c>
    </row>
    <row r="72" spans="1:2" x14ac:dyDescent="0.2">
      <c r="A72" s="50" t="s">
        <v>262</v>
      </c>
      <c r="B72" s="49" t="s">
        <v>445</v>
      </c>
    </row>
    <row r="73" spans="1:2" x14ac:dyDescent="0.2">
      <c r="A73" s="50" t="s">
        <v>263</v>
      </c>
      <c r="B73" s="49" t="s">
        <v>264</v>
      </c>
    </row>
    <row r="74" spans="1:2" ht="33" x14ac:dyDescent="0.2">
      <c r="A74" s="50" t="s">
        <v>268</v>
      </c>
      <c r="B74" s="49" t="s">
        <v>269</v>
      </c>
    </row>
    <row r="75" spans="1:2" x14ac:dyDescent="0.2">
      <c r="A75" s="79" t="s">
        <v>270</v>
      </c>
      <c r="B75" s="76" t="s">
        <v>150</v>
      </c>
    </row>
    <row r="76" spans="1:2" ht="55.5" customHeight="1" x14ac:dyDescent="0.2">
      <c r="A76" s="50" t="s">
        <v>271</v>
      </c>
      <c r="B76" s="49" t="s">
        <v>599</v>
      </c>
    </row>
    <row r="77" spans="1:2" ht="59.25" customHeight="1" x14ac:dyDescent="0.2">
      <c r="A77" s="50" t="s">
        <v>272</v>
      </c>
      <c r="B77" s="49" t="s">
        <v>600</v>
      </c>
    </row>
    <row r="78" spans="1:2" x14ac:dyDescent="0.2">
      <c r="A78" s="80" t="s">
        <v>273</v>
      </c>
      <c r="B78" s="86" t="s">
        <v>161</v>
      </c>
    </row>
    <row r="79" spans="1:2" x14ac:dyDescent="0.2">
      <c r="A79" s="50" t="s">
        <v>274</v>
      </c>
      <c r="B79" s="49" t="s">
        <v>275</v>
      </c>
    </row>
    <row r="80" spans="1:2" ht="33" x14ac:dyDescent="0.2">
      <c r="A80" s="50" t="s">
        <v>276</v>
      </c>
      <c r="B80" s="49" t="s">
        <v>164</v>
      </c>
    </row>
    <row r="81" spans="1:2" ht="27" customHeight="1" x14ac:dyDescent="0.2">
      <c r="A81" s="50" t="s">
        <v>277</v>
      </c>
      <c r="B81" s="49" t="s">
        <v>196</v>
      </c>
    </row>
    <row r="82" spans="1:2" x14ac:dyDescent="0.2">
      <c r="A82" s="50" t="s">
        <v>278</v>
      </c>
      <c r="B82" s="49" t="s">
        <v>279</v>
      </c>
    </row>
    <row r="83" spans="1:2" x14ac:dyDescent="0.2">
      <c r="A83" s="50" t="s">
        <v>280</v>
      </c>
      <c r="B83" s="49" t="s">
        <v>558</v>
      </c>
    </row>
    <row r="84" spans="1:2" ht="33" x14ac:dyDescent="0.2">
      <c r="A84" s="50" t="s">
        <v>281</v>
      </c>
      <c r="B84" s="49" t="s">
        <v>151</v>
      </c>
    </row>
    <row r="85" spans="1:2" ht="60.75" customHeight="1" x14ac:dyDescent="0.2">
      <c r="A85" s="50" t="s">
        <v>282</v>
      </c>
      <c r="B85" s="49" t="s">
        <v>553</v>
      </c>
    </row>
    <row r="86" spans="1:2" ht="97.5" customHeight="1" x14ac:dyDescent="0.2">
      <c r="A86" s="50" t="s">
        <v>283</v>
      </c>
      <c r="B86" s="49" t="s">
        <v>538</v>
      </c>
    </row>
    <row r="87" spans="1:2" x14ac:dyDescent="0.2">
      <c r="A87" s="50" t="s">
        <v>284</v>
      </c>
      <c r="B87" s="49" t="s">
        <v>285</v>
      </c>
    </row>
    <row r="88" spans="1:2" ht="33" x14ac:dyDescent="0.2">
      <c r="A88" s="50" t="s">
        <v>286</v>
      </c>
      <c r="B88" s="49" t="s">
        <v>152</v>
      </c>
    </row>
    <row r="89" spans="1:2" ht="153" customHeight="1" x14ac:dyDescent="0.2">
      <c r="A89" s="79" t="s">
        <v>287</v>
      </c>
      <c r="B89" s="76" t="s">
        <v>498</v>
      </c>
    </row>
    <row r="90" spans="1:2" ht="49.5" x14ac:dyDescent="0.2">
      <c r="A90" s="7" t="s">
        <v>636</v>
      </c>
      <c r="B90" s="81" t="s">
        <v>446</v>
      </c>
    </row>
    <row r="91" spans="1:2" ht="25.5" customHeight="1" x14ac:dyDescent="0.2">
      <c r="A91" s="7" t="s">
        <v>637</v>
      </c>
      <c r="B91" s="81" t="s">
        <v>196</v>
      </c>
    </row>
    <row r="92" spans="1:2" ht="80.25" customHeight="1" x14ac:dyDescent="0.2">
      <c r="A92" s="7" t="s">
        <v>638</v>
      </c>
      <c r="B92" s="81" t="s">
        <v>539</v>
      </c>
    </row>
    <row r="93" spans="1:2" ht="40.5" customHeight="1" x14ac:dyDescent="0.2">
      <c r="A93" s="80" t="s">
        <v>288</v>
      </c>
      <c r="B93" s="86" t="s">
        <v>566</v>
      </c>
    </row>
    <row r="94" spans="1:2" ht="52.5" customHeight="1" x14ac:dyDescent="0.2">
      <c r="A94" s="50" t="s">
        <v>289</v>
      </c>
      <c r="B94" s="49" t="s">
        <v>290</v>
      </c>
    </row>
    <row r="95" spans="1:2" ht="33" x14ac:dyDescent="0.2">
      <c r="A95" s="50" t="s">
        <v>291</v>
      </c>
      <c r="B95" s="49" t="s">
        <v>597</v>
      </c>
    </row>
    <row r="96" spans="1:2" ht="33" x14ac:dyDescent="0.2">
      <c r="A96" s="50" t="s">
        <v>292</v>
      </c>
      <c r="B96" s="49" t="s">
        <v>293</v>
      </c>
    </row>
    <row r="97" spans="1:2" x14ac:dyDescent="0.2">
      <c r="A97" s="93" t="s">
        <v>481</v>
      </c>
      <c r="B97" s="94" t="s">
        <v>482</v>
      </c>
    </row>
    <row r="98" spans="1:2" ht="54" customHeight="1" x14ac:dyDescent="0.2">
      <c r="A98" s="50" t="s">
        <v>483</v>
      </c>
      <c r="B98" s="83" t="s">
        <v>658</v>
      </c>
    </row>
    <row r="99" spans="1:2" ht="54" customHeight="1" x14ac:dyDescent="0.2">
      <c r="A99" s="79" t="s">
        <v>496</v>
      </c>
      <c r="B99" s="92" t="s">
        <v>505</v>
      </c>
    </row>
    <row r="100" spans="1:2" ht="68.25" customHeight="1" x14ac:dyDescent="0.2">
      <c r="A100" s="7" t="s">
        <v>611</v>
      </c>
      <c r="B100" s="81" t="s">
        <v>613</v>
      </c>
    </row>
    <row r="101" spans="1:2" ht="60.75" customHeight="1" x14ac:dyDescent="0.2">
      <c r="A101" s="7" t="s">
        <v>612</v>
      </c>
      <c r="B101" s="81" t="s">
        <v>614</v>
      </c>
    </row>
    <row r="102" spans="1:2" ht="41.25" customHeight="1" x14ac:dyDescent="0.2">
      <c r="A102" s="80" t="s">
        <v>294</v>
      </c>
      <c r="B102" s="86" t="s">
        <v>633</v>
      </c>
    </row>
    <row r="103" spans="1:2" ht="33" x14ac:dyDescent="0.2">
      <c r="A103" s="50" t="s">
        <v>295</v>
      </c>
      <c r="B103" s="49" t="s">
        <v>165</v>
      </c>
    </row>
    <row r="104" spans="1:2" x14ac:dyDescent="0.2">
      <c r="A104" s="50" t="s">
        <v>296</v>
      </c>
      <c r="B104" s="49" t="s">
        <v>153</v>
      </c>
    </row>
    <row r="105" spans="1:2" ht="33" x14ac:dyDescent="0.2">
      <c r="A105" s="50" t="s">
        <v>297</v>
      </c>
      <c r="B105" s="49" t="s">
        <v>166</v>
      </c>
    </row>
    <row r="106" spans="1:2" x14ac:dyDescent="0.2">
      <c r="A106" s="50" t="s">
        <v>298</v>
      </c>
      <c r="B106" s="49" t="s">
        <v>557</v>
      </c>
    </row>
    <row r="107" spans="1:2" ht="33" x14ac:dyDescent="0.2">
      <c r="A107" s="50" t="s">
        <v>299</v>
      </c>
      <c r="B107" s="49" t="s">
        <v>447</v>
      </c>
    </row>
    <row r="108" spans="1:2" ht="33" x14ac:dyDescent="0.2">
      <c r="A108" s="50" t="s">
        <v>300</v>
      </c>
      <c r="B108" s="49" t="s">
        <v>540</v>
      </c>
    </row>
    <row r="109" spans="1:2" ht="66" x14ac:dyDescent="0.2">
      <c r="A109" s="50" t="s">
        <v>301</v>
      </c>
      <c r="B109" s="49" t="s">
        <v>577</v>
      </c>
    </row>
    <row r="110" spans="1:2" x14ac:dyDescent="0.2">
      <c r="A110" s="50" t="s">
        <v>302</v>
      </c>
      <c r="B110" s="49" t="s">
        <v>303</v>
      </c>
    </row>
    <row r="111" spans="1:2" x14ac:dyDescent="0.2">
      <c r="A111" s="50" t="s">
        <v>304</v>
      </c>
      <c r="B111" s="49" t="s">
        <v>176</v>
      </c>
    </row>
    <row r="112" spans="1:2" x14ac:dyDescent="0.2">
      <c r="A112" s="50" t="s">
        <v>305</v>
      </c>
      <c r="B112" s="49" t="s">
        <v>154</v>
      </c>
    </row>
    <row r="113" spans="1:2" ht="36.75" customHeight="1" x14ac:dyDescent="0.2">
      <c r="A113" s="50" t="s">
        <v>306</v>
      </c>
      <c r="B113" s="49" t="s">
        <v>307</v>
      </c>
    </row>
    <row r="114" spans="1:2" ht="38.25" customHeight="1" x14ac:dyDescent="0.2">
      <c r="A114" s="50" t="s">
        <v>308</v>
      </c>
      <c r="B114" s="49" t="s">
        <v>131</v>
      </c>
    </row>
    <row r="115" spans="1:2" ht="72" customHeight="1" x14ac:dyDescent="0.2">
      <c r="A115" s="50" t="s">
        <v>309</v>
      </c>
      <c r="B115" s="49" t="s">
        <v>0</v>
      </c>
    </row>
    <row r="116" spans="1:2" ht="76.5" customHeight="1" x14ac:dyDescent="0.2">
      <c r="A116" s="50" t="s">
        <v>478</v>
      </c>
      <c r="B116" s="49" t="s">
        <v>541</v>
      </c>
    </row>
    <row r="117" spans="1:2" ht="159.75" customHeight="1" x14ac:dyDescent="0.2">
      <c r="A117" s="50" t="s">
        <v>468</v>
      </c>
      <c r="B117" s="49" t="s">
        <v>659</v>
      </c>
    </row>
    <row r="118" spans="1:2" ht="81" customHeight="1" x14ac:dyDescent="0.2">
      <c r="A118" s="93" t="s">
        <v>685</v>
      </c>
      <c r="B118" s="94" t="s">
        <v>686</v>
      </c>
    </row>
    <row r="119" spans="1:2" ht="87.75" customHeight="1" x14ac:dyDescent="0.2">
      <c r="A119" s="93" t="s">
        <v>687</v>
      </c>
      <c r="B119" s="94" t="s">
        <v>688</v>
      </c>
    </row>
    <row r="120" spans="1:2" ht="85.5" customHeight="1" x14ac:dyDescent="0.2">
      <c r="A120" s="93" t="s">
        <v>689</v>
      </c>
      <c r="B120" s="94" t="s">
        <v>690</v>
      </c>
    </row>
    <row r="121" spans="1:2" ht="88.5" customHeight="1" x14ac:dyDescent="0.2">
      <c r="A121" s="93" t="s">
        <v>691</v>
      </c>
      <c r="B121" s="94" t="s">
        <v>692</v>
      </c>
    </row>
    <row r="122" spans="1:2" ht="57.75" customHeight="1" x14ac:dyDescent="0.2">
      <c r="A122" s="93" t="s">
        <v>693</v>
      </c>
      <c r="B122" s="94" t="s">
        <v>694</v>
      </c>
    </row>
    <row r="123" spans="1:2" ht="80.25" customHeight="1" x14ac:dyDescent="0.2">
      <c r="A123" s="93" t="s">
        <v>695</v>
      </c>
      <c r="B123" s="94" t="s">
        <v>696</v>
      </c>
    </row>
    <row r="124" spans="1:2" ht="69" customHeight="1" x14ac:dyDescent="0.2">
      <c r="A124" s="93" t="s">
        <v>697</v>
      </c>
      <c r="B124" s="94" t="s">
        <v>698</v>
      </c>
    </row>
    <row r="125" spans="1:2" ht="120" customHeight="1" x14ac:dyDescent="0.2">
      <c r="A125" s="93" t="s">
        <v>699</v>
      </c>
      <c r="B125" s="94" t="s">
        <v>700</v>
      </c>
    </row>
    <row r="126" spans="1:2" x14ac:dyDescent="0.2">
      <c r="A126" s="50" t="s">
        <v>310</v>
      </c>
      <c r="B126" s="49" t="s">
        <v>567</v>
      </c>
    </row>
    <row r="127" spans="1:2" ht="49.5" x14ac:dyDescent="0.2">
      <c r="A127" s="50" t="s">
        <v>311</v>
      </c>
      <c r="B127" s="49" t="s">
        <v>448</v>
      </c>
    </row>
    <row r="128" spans="1:2" ht="60.75" customHeight="1" x14ac:dyDescent="0.2">
      <c r="A128" s="50" t="s">
        <v>484</v>
      </c>
      <c r="B128" s="49" t="s">
        <v>485</v>
      </c>
    </row>
    <row r="129" spans="1:2" ht="74.25" customHeight="1" x14ac:dyDescent="0.2">
      <c r="A129" s="50" t="s">
        <v>494</v>
      </c>
      <c r="B129" s="49" t="s">
        <v>578</v>
      </c>
    </row>
    <row r="130" spans="1:2" ht="66" x14ac:dyDescent="0.2">
      <c r="A130" s="50" t="s">
        <v>486</v>
      </c>
      <c r="B130" s="49" t="s">
        <v>542</v>
      </c>
    </row>
    <row r="131" spans="1:2" ht="33" x14ac:dyDescent="0.2">
      <c r="A131" s="50" t="s">
        <v>312</v>
      </c>
      <c r="B131" s="49" t="s">
        <v>1</v>
      </c>
    </row>
    <row r="132" spans="1:2" ht="33" x14ac:dyDescent="0.2">
      <c r="A132" s="50" t="s">
        <v>313</v>
      </c>
      <c r="B132" s="49" t="s">
        <v>543</v>
      </c>
    </row>
    <row r="133" spans="1:2" ht="49.5" x14ac:dyDescent="0.2">
      <c r="A133" s="50" t="s">
        <v>314</v>
      </c>
      <c r="B133" s="49" t="s">
        <v>157</v>
      </c>
    </row>
    <row r="134" spans="1:2" ht="33" x14ac:dyDescent="0.2">
      <c r="A134" s="50" t="s">
        <v>315</v>
      </c>
      <c r="B134" s="49" t="s">
        <v>158</v>
      </c>
    </row>
    <row r="135" spans="1:2" ht="52.5" customHeight="1" x14ac:dyDescent="0.2">
      <c r="A135" s="50" t="s">
        <v>316</v>
      </c>
      <c r="B135" s="49" t="s">
        <v>544</v>
      </c>
    </row>
    <row r="136" spans="1:2" ht="49.5" x14ac:dyDescent="0.2">
      <c r="A136" s="50" t="s">
        <v>317</v>
      </c>
      <c r="B136" s="49" t="s">
        <v>159</v>
      </c>
    </row>
    <row r="137" spans="1:2" ht="33" x14ac:dyDescent="0.2">
      <c r="A137" s="50" t="s">
        <v>318</v>
      </c>
      <c r="B137" s="49" t="s">
        <v>2</v>
      </c>
    </row>
    <row r="138" spans="1:2" ht="33" x14ac:dyDescent="0.2">
      <c r="A138" s="50" t="s">
        <v>319</v>
      </c>
      <c r="B138" s="49" t="s">
        <v>506</v>
      </c>
    </row>
    <row r="139" spans="1:2" ht="49.5" x14ac:dyDescent="0.2">
      <c r="A139" s="50" t="s">
        <v>320</v>
      </c>
      <c r="B139" s="49" t="s">
        <v>507</v>
      </c>
    </row>
    <row r="140" spans="1:2" ht="33" x14ac:dyDescent="0.2">
      <c r="A140" s="50" t="s">
        <v>321</v>
      </c>
      <c r="B140" s="49" t="s">
        <v>180</v>
      </c>
    </row>
    <row r="141" spans="1:2" ht="33" x14ac:dyDescent="0.2">
      <c r="A141" s="50" t="s">
        <v>322</v>
      </c>
      <c r="B141" s="49" t="s">
        <v>508</v>
      </c>
    </row>
    <row r="142" spans="1:2" ht="49.5" x14ac:dyDescent="0.2">
      <c r="A142" s="50" t="s">
        <v>323</v>
      </c>
      <c r="B142" s="49" t="s">
        <v>509</v>
      </c>
    </row>
    <row r="143" spans="1:2" ht="33" x14ac:dyDescent="0.2">
      <c r="A143" s="50" t="s">
        <v>324</v>
      </c>
      <c r="B143" s="49" t="s">
        <v>130</v>
      </c>
    </row>
    <row r="144" spans="1:2" x14ac:dyDescent="0.2">
      <c r="A144" s="50" t="s">
        <v>325</v>
      </c>
      <c r="B144" s="49" t="s">
        <v>3</v>
      </c>
    </row>
    <row r="145" spans="1:2" ht="66" x14ac:dyDescent="0.2">
      <c r="A145" s="50" t="s">
        <v>568</v>
      </c>
      <c r="B145" s="49" t="s">
        <v>469</v>
      </c>
    </row>
    <row r="146" spans="1:2" ht="139.5" customHeight="1" x14ac:dyDescent="0.2">
      <c r="A146" s="50" t="s">
        <v>569</v>
      </c>
      <c r="B146" s="49" t="s">
        <v>660</v>
      </c>
    </row>
    <row r="147" spans="1:2" ht="40.5" customHeight="1" x14ac:dyDescent="0.2">
      <c r="A147" s="50" t="s">
        <v>570</v>
      </c>
      <c r="B147" s="49" t="s">
        <v>571</v>
      </c>
    </row>
    <row r="148" spans="1:2" ht="33" x14ac:dyDescent="0.2">
      <c r="A148" s="50" t="s">
        <v>326</v>
      </c>
      <c r="B148" s="49" t="s">
        <v>327</v>
      </c>
    </row>
    <row r="149" spans="1:2" ht="39" customHeight="1" x14ac:dyDescent="0.2">
      <c r="A149" s="50" t="s">
        <v>470</v>
      </c>
      <c r="B149" s="49" t="s">
        <v>471</v>
      </c>
    </row>
    <row r="150" spans="1:2" ht="90.75" customHeight="1" x14ac:dyDescent="0.2">
      <c r="A150" s="50" t="s">
        <v>472</v>
      </c>
      <c r="B150" s="47" t="s">
        <v>510</v>
      </c>
    </row>
    <row r="151" spans="1:2" ht="62.25" customHeight="1" x14ac:dyDescent="0.2">
      <c r="A151" s="50" t="s">
        <v>473</v>
      </c>
      <c r="B151" s="83" t="s">
        <v>672</v>
      </c>
    </row>
    <row r="152" spans="1:2" ht="80.25" customHeight="1" x14ac:dyDescent="0.2">
      <c r="A152" s="50" t="s">
        <v>670</v>
      </c>
      <c r="B152" s="83" t="s">
        <v>671</v>
      </c>
    </row>
    <row r="153" spans="1:2" x14ac:dyDescent="0.2">
      <c r="A153" s="50" t="s">
        <v>328</v>
      </c>
      <c r="B153" s="49" t="s">
        <v>4</v>
      </c>
    </row>
    <row r="154" spans="1:2" ht="33" x14ac:dyDescent="0.2">
      <c r="A154" s="50" t="s">
        <v>329</v>
      </c>
      <c r="B154" s="49" t="s">
        <v>5</v>
      </c>
    </row>
    <row r="155" spans="1:2" x14ac:dyDescent="0.2">
      <c r="A155" s="50" t="s">
        <v>330</v>
      </c>
      <c r="B155" s="49" t="s">
        <v>431</v>
      </c>
    </row>
    <row r="156" spans="1:2" ht="43.5" customHeight="1" x14ac:dyDescent="0.2">
      <c r="A156" s="93" t="s">
        <v>683</v>
      </c>
      <c r="B156" s="94" t="s">
        <v>684</v>
      </c>
    </row>
    <row r="157" spans="1:2" ht="110.25" customHeight="1" x14ac:dyDescent="0.2">
      <c r="A157" s="50" t="s">
        <v>529</v>
      </c>
      <c r="B157" s="88" t="s">
        <v>545</v>
      </c>
    </row>
    <row r="158" spans="1:2" ht="110.25" customHeight="1" x14ac:dyDescent="0.2">
      <c r="A158" s="93" t="s">
        <v>681</v>
      </c>
      <c r="B158" s="113" t="s">
        <v>682</v>
      </c>
    </row>
    <row r="159" spans="1:2" ht="33.75" customHeight="1" x14ac:dyDescent="0.2">
      <c r="A159" s="50" t="s">
        <v>331</v>
      </c>
      <c r="B159" s="49" t="s">
        <v>6</v>
      </c>
    </row>
    <row r="160" spans="1:2" ht="33" x14ac:dyDescent="0.2">
      <c r="A160" s="50" t="s">
        <v>332</v>
      </c>
      <c r="B160" s="49" t="s">
        <v>7</v>
      </c>
    </row>
    <row r="161" spans="1:2" ht="61.5" customHeight="1" x14ac:dyDescent="0.2">
      <c r="A161" s="50" t="s">
        <v>333</v>
      </c>
      <c r="B161" s="49" t="s">
        <v>572</v>
      </c>
    </row>
    <row r="162" spans="1:2" ht="33" x14ac:dyDescent="0.2">
      <c r="A162" s="50" t="s">
        <v>334</v>
      </c>
      <c r="B162" s="49" t="s">
        <v>8</v>
      </c>
    </row>
    <row r="163" spans="1:2" ht="33" x14ac:dyDescent="0.2">
      <c r="A163" s="50" t="s">
        <v>335</v>
      </c>
      <c r="B163" s="49" t="s">
        <v>449</v>
      </c>
    </row>
    <row r="164" spans="1:2" ht="36.75" customHeight="1" x14ac:dyDescent="0.2">
      <c r="A164" s="50" t="s">
        <v>512</v>
      </c>
      <c r="B164" s="49" t="s">
        <v>522</v>
      </c>
    </row>
    <row r="165" spans="1:2" ht="31.5" customHeight="1" x14ac:dyDescent="0.2">
      <c r="A165" s="50" t="s">
        <v>520</v>
      </c>
      <c r="B165" s="49" t="s">
        <v>521</v>
      </c>
    </row>
    <row r="166" spans="1:2" ht="33.75" customHeight="1" x14ac:dyDescent="0.2">
      <c r="A166" s="50" t="s">
        <v>336</v>
      </c>
      <c r="B166" s="49" t="s">
        <v>337</v>
      </c>
    </row>
    <row r="167" spans="1:2" ht="33" x14ac:dyDescent="0.2">
      <c r="A167" s="50" t="s">
        <v>450</v>
      </c>
      <c r="B167" s="49" t="s">
        <v>451</v>
      </c>
    </row>
    <row r="168" spans="1:2" ht="33" x14ac:dyDescent="0.2">
      <c r="A168" s="50" t="s">
        <v>338</v>
      </c>
      <c r="B168" s="49" t="s">
        <v>167</v>
      </c>
    </row>
    <row r="169" spans="1:2" x14ac:dyDescent="0.2">
      <c r="A169" s="50" t="s">
        <v>339</v>
      </c>
      <c r="B169" s="49" t="s">
        <v>196</v>
      </c>
    </row>
    <row r="170" spans="1:2" ht="39.75" customHeight="1" x14ac:dyDescent="0.2">
      <c r="A170" s="50" t="s">
        <v>340</v>
      </c>
      <c r="B170" s="49" t="s">
        <v>573</v>
      </c>
    </row>
    <row r="171" spans="1:2" ht="33" x14ac:dyDescent="0.2">
      <c r="A171" s="50" t="s">
        <v>353</v>
      </c>
      <c r="B171" s="49" t="s">
        <v>168</v>
      </c>
    </row>
    <row r="172" spans="1:2" x14ac:dyDescent="0.2">
      <c r="A172" s="50" t="s">
        <v>354</v>
      </c>
      <c r="B172" s="49" t="s">
        <v>196</v>
      </c>
    </row>
    <row r="173" spans="1:2" x14ac:dyDescent="0.2">
      <c r="A173" s="50" t="s">
        <v>341</v>
      </c>
      <c r="B173" s="49" t="s">
        <v>9</v>
      </c>
    </row>
    <row r="174" spans="1:2" ht="33" x14ac:dyDescent="0.2">
      <c r="A174" s="50" t="s">
        <v>342</v>
      </c>
      <c r="B174" s="49" t="s">
        <v>10</v>
      </c>
    </row>
    <row r="175" spans="1:2" x14ac:dyDescent="0.2">
      <c r="A175" s="50" t="s">
        <v>343</v>
      </c>
      <c r="B175" s="49" t="s">
        <v>344</v>
      </c>
    </row>
    <row r="176" spans="1:2" ht="33" x14ac:dyDescent="0.2">
      <c r="A176" s="50" t="s">
        <v>634</v>
      </c>
      <c r="B176" s="49" t="s">
        <v>635</v>
      </c>
    </row>
    <row r="177" spans="1:2" ht="42.75" customHeight="1" x14ac:dyDescent="0.2">
      <c r="A177" s="50" t="s">
        <v>345</v>
      </c>
      <c r="B177" s="49" t="s">
        <v>574</v>
      </c>
    </row>
    <row r="178" spans="1:2" ht="58.5" customHeight="1" x14ac:dyDescent="0.2">
      <c r="A178" s="50" t="s">
        <v>531</v>
      </c>
      <c r="B178" s="49" t="s">
        <v>532</v>
      </c>
    </row>
    <row r="179" spans="1:2" ht="33" x14ac:dyDescent="0.2">
      <c r="A179" s="50" t="s">
        <v>346</v>
      </c>
      <c r="B179" s="49" t="s">
        <v>11</v>
      </c>
    </row>
    <row r="180" spans="1:2" ht="33" x14ac:dyDescent="0.2">
      <c r="A180" s="50" t="s">
        <v>487</v>
      </c>
      <c r="B180" s="49" t="s">
        <v>488</v>
      </c>
    </row>
    <row r="181" spans="1:2" ht="33" x14ac:dyDescent="0.2">
      <c r="A181" s="50" t="s">
        <v>475</v>
      </c>
      <c r="B181" s="83" t="s">
        <v>546</v>
      </c>
    </row>
    <row r="182" spans="1:2" ht="69.75" customHeight="1" x14ac:dyDescent="0.2">
      <c r="A182" s="50" t="s">
        <v>347</v>
      </c>
      <c r="B182" s="49" t="s">
        <v>476</v>
      </c>
    </row>
    <row r="183" spans="1:2" ht="91.5" customHeight="1" x14ac:dyDescent="0.2">
      <c r="A183" s="79" t="s">
        <v>348</v>
      </c>
      <c r="B183" s="76" t="s">
        <v>547</v>
      </c>
    </row>
    <row r="184" spans="1:2" ht="52.5" customHeight="1" x14ac:dyDescent="0.2">
      <c r="A184" s="50" t="s">
        <v>579</v>
      </c>
      <c r="B184" s="49" t="s">
        <v>511</v>
      </c>
    </row>
    <row r="185" spans="1:2" ht="49.5" x14ac:dyDescent="0.2">
      <c r="A185" s="80" t="s">
        <v>527</v>
      </c>
      <c r="B185" s="86" t="s">
        <v>528</v>
      </c>
    </row>
    <row r="186" spans="1:2" ht="65.25" customHeight="1" x14ac:dyDescent="0.2">
      <c r="A186" s="50" t="s">
        <v>525</v>
      </c>
      <c r="B186" s="83" t="s">
        <v>526</v>
      </c>
    </row>
    <row r="187" spans="1:2" x14ac:dyDescent="0.2">
      <c r="A187" s="50" t="s">
        <v>349</v>
      </c>
      <c r="B187" s="49" t="s">
        <v>12</v>
      </c>
    </row>
    <row r="188" spans="1:2" x14ac:dyDescent="0.2">
      <c r="A188" s="50" t="s">
        <v>350</v>
      </c>
      <c r="B188" s="49" t="s">
        <v>13</v>
      </c>
    </row>
    <row r="189" spans="1:2" ht="33" x14ac:dyDescent="0.2">
      <c r="A189" s="50" t="s">
        <v>351</v>
      </c>
      <c r="B189" s="49" t="s">
        <v>14</v>
      </c>
    </row>
    <row r="190" spans="1:2" ht="33" x14ac:dyDescent="0.2">
      <c r="A190" s="50" t="s">
        <v>352</v>
      </c>
      <c r="B190" s="49" t="s">
        <v>179</v>
      </c>
    </row>
    <row r="191" spans="1:2" ht="33" x14ac:dyDescent="0.2">
      <c r="A191" s="50" t="s">
        <v>452</v>
      </c>
      <c r="B191" s="49" t="s">
        <v>474</v>
      </c>
    </row>
    <row r="192" spans="1:2" ht="33" x14ac:dyDescent="0.2">
      <c r="A192" s="50" t="s">
        <v>355</v>
      </c>
      <c r="B192" s="49" t="s">
        <v>453</v>
      </c>
    </row>
    <row r="193" spans="1:2" ht="33" x14ac:dyDescent="0.2">
      <c r="A193" s="50" t="s">
        <v>356</v>
      </c>
      <c r="B193" s="49" t="s">
        <v>15</v>
      </c>
    </row>
    <row r="194" spans="1:2" ht="33" x14ac:dyDescent="0.2">
      <c r="A194" s="50" t="s">
        <v>357</v>
      </c>
      <c r="B194" s="49" t="s">
        <v>16</v>
      </c>
    </row>
    <row r="195" spans="1:2" ht="33" x14ac:dyDescent="0.2">
      <c r="A195" s="50" t="s">
        <v>358</v>
      </c>
      <c r="B195" s="49" t="s">
        <v>17</v>
      </c>
    </row>
    <row r="196" spans="1:2" ht="33" x14ac:dyDescent="0.2">
      <c r="A196" s="50" t="s">
        <v>359</v>
      </c>
      <c r="B196" s="49" t="s">
        <v>169</v>
      </c>
    </row>
    <row r="197" spans="1:2" ht="24" customHeight="1" x14ac:dyDescent="0.2">
      <c r="A197" s="50" t="s">
        <v>360</v>
      </c>
      <c r="B197" s="49" t="s">
        <v>196</v>
      </c>
    </row>
    <row r="198" spans="1:2" ht="49.5" x14ac:dyDescent="0.2">
      <c r="A198" s="50" t="s">
        <v>361</v>
      </c>
      <c r="B198" s="49" t="s">
        <v>598</v>
      </c>
    </row>
    <row r="199" spans="1:2" x14ac:dyDescent="0.2">
      <c r="A199" s="50" t="s">
        <v>362</v>
      </c>
      <c r="B199" s="49" t="s">
        <v>170</v>
      </c>
    </row>
    <row r="200" spans="1:2" x14ac:dyDescent="0.2">
      <c r="A200" s="50" t="s">
        <v>363</v>
      </c>
      <c r="B200" s="49" t="s">
        <v>132</v>
      </c>
    </row>
    <row r="201" spans="1:2" ht="33" x14ac:dyDescent="0.2">
      <c r="A201" s="50" t="s">
        <v>424</v>
      </c>
      <c r="B201" s="76" t="s">
        <v>575</v>
      </c>
    </row>
    <row r="202" spans="1:2" ht="43.5" customHeight="1" x14ac:dyDescent="0.2">
      <c r="A202" s="97" t="s">
        <v>606</v>
      </c>
      <c r="B202" s="81" t="s">
        <v>652</v>
      </c>
    </row>
    <row r="203" spans="1:2" ht="24" customHeight="1" x14ac:dyDescent="0.2">
      <c r="A203" s="98" t="s">
        <v>479</v>
      </c>
      <c r="B203" s="81" t="s">
        <v>653</v>
      </c>
    </row>
    <row r="204" spans="1:2" ht="34.5" customHeight="1" x14ac:dyDescent="0.25">
      <c r="A204" s="96" t="s">
        <v>641</v>
      </c>
      <c r="B204" s="81" t="s">
        <v>654</v>
      </c>
    </row>
    <row r="205" spans="1:2" ht="68.25" customHeight="1" x14ac:dyDescent="0.2">
      <c r="A205" s="95" t="s">
        <v>615</v>
      </c>
      <c r="B205" s="99" t="s">
        <v>617</v>
      </c>
    </row>
    <row r="206" spans="1:2" ht="42" customHeight="1" x14ac:dyDescent="0.2">
      <c r="A206" s="95" t="s">
        <v>616</v>
      </c>
      <c r="B206" s="81" t="s">
        <v>624</v>
      </c>
    </row>
    <row r="207" spans="1:2" ht="33" x14ac:dyDescent="0.2">
      <c r="A207" s="80" t="s">
        <v>364</v>
      </c>
      <c r="B207" s="91" t="s">
        <v>546</v>
      </c>
    </row>
    <row r="208" spans="1:2" ht="57" customHeight="1" x14ac:dyDescent="0.2">
      <c r="A208" s="79" t="s">
        <v>480</v>
      </c>
      <c r="B208" s="81" t="s">
        <v>548</v>
      </c>
    </row>
    <row r="209" spans="1:2" x14ac:dyDescent="0.2">
      <c r="A209" s="50" t="s">
        <v>602</v>
      </c>
      <c r="B209" s="49" t="s">
        <v>603</v>
      </c>
    </row>
    <row r="210" spans="1:2" ht="36.75" customHeight="1" x14ac:dyDescent="0.2">
      <c r="A210" s="50" t="s">
        <v>605</v>
      </c>
      <c r="B210" s="49" t="s">
        <v>182</v>
      </c>
    </row>
    <row r="211" spans="1:2" ht="19.5" customHeight="1" x14ac:dyDescent="0.2">
      <c r="A211" s="50" t="s">
        <v>607</v>
      </c>
      <c r="B211" s="49" t="s">
        <v>608</v>
      </c>
    </row>
    <row r="212" spans="1:2" ht="18.75" customHeight="1" x14ac:dyDescent="0.2">
      <c r="A212" s="50" t="s">
        <v>365</v>
      </c>
      <c r="B212" s="49" t="s">
        <v>171</v>
      </c>
    </row>
    <row r="213" spans="1:2" ht="39" customHeight="1" x14ac:dyDescent="0.2">
      <c r="A213" s="50" t="s">
        <v>554</v>
      </c>
      <c r="B213" s="49" t="s">
        <v>555</v>
      </c>
    </row>
    <row r="214" spans="1:2" ht="35.25" customHeight="1" x14ac:dyDescent="0.2">
      <c r="A214" s="50" t="s">
        <v>500</v>
      </c>
      <c r="B214" s="49" t="s">
        <v>576</v>
      </c>
    </row>
    <row r="215" spans="1:2" ht="33" x14ac:dyDescent="0.2">
      <c r="A215" s="50" t="s">
        <v>501</v>
      </c>
      <c r="B215" s="83" t="s">
        <v>546</v>
      </c>
    </row>
    <row r="216" spans="1:2" ht="21" customHeight="1" x14ac:dyDescent="0.2">
      <c r="A216" s="50" t="s">
        <v>366</v>
      </c>
      <c r="B216" s="49" t="s">
        <v>367</v>
      </c>
    </row>
    <row r="217" spans="1:2" ht="41.25" customHeight="1" x14ac:dyDescent="0.2">
      <c r="A217" s="50" t="s">
        <v>368</v>
      </c>
      <c r="B217" s="49" t="s">
        <v>580</v>
      </c>
    </row>
    <row r="218" spans="1:2" ht="49.5" x14ac:dyDescent="0.2">
      <c r="A218" s="50" t="s">
        <v>454</v>
      </c>
      <c r="B218" s="49" t="s">
        <v>455</v>
      </c>
    </row>
    <row r="219" spans="1:2" ht="49.5" x14ac:dyDescent="0.2">
      <c r="A219" s="50" t="s">
        <v>456</v>
      </c>
      <c r="B219" s="49" t="s">
        <v>457</v>
      </c>
    </row>
    <row r="220" spans="1:2" x14ac:dyDescent="0.2">
      <c r="A220" s="50" t="s">
        <v>369</v>
      </c>
      <c r="B220" s="49" t="s">
        <v>18</v>
      </c>
    </row>
    <row r="221" spans="1:2" ht="33" x14ac:dyDescent="0.2">
      <c r="A221" s="50" t="s">
        <v>370</v>
      </c>
      <c r="B221" s="49" t="s">
        <v>19</v>
      </c>
    </row>
    <row r="222" spans="1:2" x14ac:dyDescent="0.2">
      <c r="A222" s="50" t="s">
        <v>565</v>
      </c>
      <c r="B222" s="49" t="s">
        <v>581</v>
      </c>
    </row>
    <row r="223" spans="1:2" x14ac:dyDescent="0.2">
      <c r="A223" s="50" t="s">
        <v>371</v>
      </c>
      <c r="B223" s="49" t="s">
        <v>372</v>
      </c>
    </row>
    <row r="224" spans="1:2" x14ac:dyDescent="0.2">
      <c r="A224" s="50" t="s">
        <v>373</v>
      </c>
      <c r="B224" s="49" t="s">
        <v>20</v>
      </c>
    </row>
    <row r="225" spans="1:2" x14ac:dyDescent="0.2">
      <c r="A225" s="50" t="s">
        <v>374</v>
      </c>
      <c r="B225" s="49" t="s">
        <v>21</v>
      </c>
    </row>
    <row r="226" spans="1:2" ht="33" x14ac:dyDescent="0.2">
      <c r="A226" s="50" t="s">
        <v>375</v>
      </c>
      <c r="B226" s="49" t="s">
        <v>376</v>
      </c>
    </row>
    <row r="227" spans="1:2" ht="33" x14ac:dyDescent="0.2">
      <c r="A227" s="50" t="s">
        <v>377</v>
      </c>
      <c r="B227" s="49" t="s">
        <v>22</v>
      </c>
    </row>
    <row r="228" spans="1:2" ht="33" x14ac:dyDescent="0.2">
      <c r="A228" s="50" t="s">
        <v>378</v>
      </c>
      <c r="B228" s="49" t="s">
        <v>458</v>
      </c>
    </row>
    <row r="229" spans="1:2" x14ac:dyDescent="0.2">
      <c r="A229" s="50" t="s">
        <v>379</v>
      </c>
      <c r="B229" s="49" t="s">
        <v>172</v>
      </c>
    </row>
    <row r="230" spans="1:2" ht="33" x14ac:dyDescent="0.2">
      <c r="A230" s="50" t="s">
        <v>459</v>
      </c>
      <c r="B230" s="49" t="s">
        <v>460</v>
      </c>
    </row>
    <row r="231" spans="1:2" ht="59.25" customHeight="1" x14ac:dyDescent="0.2">
      <c r="A231" s="79" t="s">
        <v>461</v>
      </c>
      <c r="B231" s="76" t="s">
        <v>604</v>
      </c>
    </row>
    <row r="232" spans="1:2" ht="60.75" customHeight="1" x14ac:dyDescent="0.2">
      <c r="A232" s="7" t="s">
        <v>462</v>
      </c>
      <c r="B232" s="81" t="s">
        <v>619</v>
      </c>
    </row>
    <row r="233" spans="1:2" ht="57" customHeight="1" x14ac:dyDescent="0.2">
      <c r="A233" s="7" t="s">
        <v>463</v>
      </c>
      <c r="B233" s="81" t="s">
        <v>621</v>
      </c>
    </row>
    <row r="234" spans="1:2" ht="45" customHeight="1" x14ac:dyDescent="0.2">
      <c r="A234" s="7" t="s">
        <v>477</v>
      </c>
      <c r="B234" s="81" t="s">
        <v>620</v>
      </c>
    </row>
    <row r="235" spans="1:2" ht="35.25" customHeight="1" x14ac:dyDescent="0.2">
      <c r="A235" s="80" t="s">
        <v>380</v>
      </c>
      <c r="B235" s="86" t="s">
        <v>582</v>
      </c>
    </row>
    <row r="236" spans="1:2" ht="33" x14ac:dyDescent="0.2">
      <c r="A236" s="50" t="s">
        <v>381</v>
      </c>
      <c r="B236" s="49" t="s">
        <v>23</v>
      </c>
    </row>
    <row r="237" spans="1:2" x14ac:dyDescent="0.2">
      <c r="A237" s="50" t="s">
        <v>382</v>
      </c>
      <c r="B237" s="49" t="s">
        <v>24</v>
      </c>
    </row>
    <row r="238" spans="1:2" ht="39.75" customHeight="1" x14ac:dyDescent="0.2">
      <c r="A238" s="50" t="s">
        <v>383</v>
      </c>
      <c r="B238" s="49" t="s">
        <v>583</v>
      </c>
    </row>
    <row r="239" spans="1:2" ht="21" customHeight="1" x14ac:dyDescent="0.2">
      <c r="A239" s="79" t="s">
        <v>384</v>
      </c>
      <c r="B239" s="76" t="s">
        <v>25</v>
      </c>
    </row>
    <row r="240" spans="1:2" ht="39.75" customHeight="1" x14ac:dyDescent="0.2">
      <c r="A240" s="50" t="s">
        <v>584</v>
      </c>
      <c r="B240" s="49" t="s">
        <v>639</v>
      </c>
    </row>
    <row r="241" spans="1:2" ht="21" customHeight="1" x14ac:dyDescent="0.2">
      <c r="A241" s="79" t="s">
        <v>385</v>
      </c>
      <c r="B241" s="76" t="s">
        <v>26</v>
      </c>
    </row>
    <row r="242" spans="1:2" ht="39" customHeight="1" x14ac:dyDescent="0.2">
      <c r="A242" s="50" t="s">
        <v>585</v>
      </c>
      <c r="B242" s="49" t="s">
        <v>586</v>
      </c>
    </row>
    <row r="243" spans="1:2" ht="33" x14ac:dyDescent="0.2">
      <c r="A243" s="50" t="s">
        <v>587</v>
      </c>
      <c r="B243" s="49" t="s">
        <v>588</v>
      </c>
    </row>
    <row r="244" spans="1:2" ht="49.5" x14ac:dyDescent="0.2">
      <c r="A244" s="80" t="s">
        <v>386</v>
      </c>
      <c r="B244" s="86" t="s">
        <v>27</v>
      </c>
    </row>
    <row r="245" spans="1:2" x14ac:dyDescent="0.2">
      <c r="A245" s="79" t="s">
        <v>387</v>
      </c>
      <c r="B245" s="76" t="s">
        <v>28</v>
      </c>
    </row>
    <row r="246" spans="1:2" ht="44.25" customHeight="1" x14ac:dyDescent="0.2">
      <c r="A246" s="50" t="s">
        <v>589</v>
      </c>
      <c r="B246" s="49" t="s">
        <v>590</v>
      </c>
    </row>
    <row r="247" spans="1:2" ht="54.75" customHeight="1" x14ac:dyDescent="0.2">
      <c r="A247" s="50" t="s">
        <v>622</v>
      </c>
      <c r="B247" s="49" t="s">
        <v>623</v>
      </c>
    </row>
    <row r="248" spans="1:2" ht="96" customHeight="1" x14ac:dyDescent="0.2">
      <c r="A248" s="50" t="s">
        <v>591</v>
      </c>
      <c r="B248" s="49" t="s">
        <v>618</v>
      </c>
    </row>
    <row r="249" spans="1:2" ht="49.5" x14ac:dyDescent="0.2">
      <c r="A249" s="80" t="s">
        <v>388</v>
      </c>
      <c r="B249" s="86" t="s">
        <v>592</v>
      </c>
    </row>
    <row r="250" spans="1:2" ht="66" x14ac:dyDescent="0.2">
      <c r="A250" s="50" t="s">
        <v>389</v>
      </c>
      <c r="B250" s="49" t="s">
        <v>174</v>
      </c>
    </row>
    <row r="251" spans="1:2" ht="33" x14ac:dyDescent="0.2">
      <c r="A251" s="50" t="s">
        <v>390</v>
      </c>
      <c r="B251" s="49" t="s">
        <v>173</v>
      </c>
    </row>
    <row r="252" spans="1:2" ht="66" x14ac:dyDescent="0.2">
      <c r="A252" s="50" t="s">
        <v>392</v>
      </c>
      <c r="B252" s="49" t="s">
        <v>391</v>
      </c>
    </row>
    <row r="253" spans="1:2" ht="49.5" x14ac:dyDescent="0.2">
      <c r="A253" s="50" t="s">
        <v>393</v>
      </c>
      <c r="B253" s="49" t="s">
        <v>29</v>
      </c>
    </row>
    <row r="254" spans="1:2" ht="33" x14ac:dyDescent="0.2">
      <c r="A254" s="50" t="s">
        <v>394</v>
      </c>
      <c r="B254" s="49" t="s">
        <v>395</v>
      </c>
    </row>
    <row r="255" spans="1:2" x14ac:dyDescent="0.2">
      <c r="A255" s="50" t="s">
        <v>396</v>
      </c>
      <c r="B255" s="49" t="s">
        <v>30</v>
      </c>
    </row>
    <row r="256" spans="1:2" x14ac:dyDescent="0.2">
      <c r="A256" s="50" t="s">
        <v>513</v>
      </c>
      <c r="B256" s="49" t="s">
        <v>517</v>
      </c>
    </row>
    <row r="257" spans="1:2" x14ac:dyDescent="0.2">
      <c r="A257" s="79" t="s">
        <v>397</v>
      </c>
      <c r="B257" s="76" t="s">
        <v>31</v>
      </c>
    </row>
    <row r="258" spans="1:2" ht="49.5" x14ac:dyDescent="0.2">
      <c r="A258" s="84" t="s">
        <v>559</v>
      </c>
      <c r="B258" s="82" t="s">
        <v>560</v>
      </c>
    </row>
    <row r="259" spans="1:2" ht="44.25" customHeight="1" x14ac:dyDescent="0.2">
      <c r="A259" s="7" t="s">
        <v>561</v>
      </c>
      <c r="B259" s="81" t="s">
        <v>562</v>
      </c>
    </row>
    <row r="260" spans="1:2" ht="39.75" customHeight="1" x14ac:dyDescent="0.2">
      <c r="A260" s="7" t="s">
        <v>563</v>
      </c>
      <c r="B260" s="81" t="s">
        <v>564</v>
      </c>
    </row>
    <row r="261" spans="1:2" x14ac:dyDescent="0.2">
      <c r="A261" s="80" t="s">
        <v>398</v>
      </c>
      <c r="B261" s="86" t="s">
        <v>120</v>
      </c>
    </row>
    <row r="262" spans="1:2" ht="33" x14ac:dyDescent="0.2">
      <c r="A262" s="50" t="s">
        <v>399</v>
      </c>
      <c r="B262" s="49" t="s">
        <v>121</v>
      </c>
    </row>
    <row r="263" spans="1:2" x14ac:dyDescent="0.2">
      <c r="A263" s="50" t="s">
        <v>400</v>
      </c>
      <c r="B263" s="49" t="s">
        <v>89</v>
      </c>
    </row>
    <row r="264" spans="1:2" x14ac:dyDescent="0.2">
      <c r="A264" s="50" t="s">
        <v>401</v>
      </c>
      <c r="B264" s="49" t="s">
        <v>196</v>
      </c>
    </row>
    <row r="265" spans="1:2" x14ac:dyDescent="0.2">
      <c r="A265" s="50" t="s">
        <v>402</v>
      </c>
      <c r="B265" s="49" t="s">
        <v>403</v>
      </c>
    </row>
    <row r="266" spans="1:2" x14ac:dyDescent="0.2">
      <c r="A266" s="50" t="s">
        <v>404</v>
      </c>
      <c r="B266" s="49" t="s">
        <v>196</v>
      </c>
    </row>
    <row r="267" spans="1:2" ht="55.5" customHeight="1" x14ac:dyDescent="0.2">
      <c r="A267" s="50" t="s">
        <v>523</v>
      </c>
      <c r="B267" s="49" t="s">
        <v>627</v>
      </c>
    </row>
    <row r="268" spans="1:2" ht="89.25" customHeight="1" x14ac:dyDescent="0.2">
      <c r="A268" s="50" t="s">
        <v>427</v>
      </c>
      <c r="B268" s="49" t="s">
        <v>626</v>
      </c>
    </row>
    <row r="269" spans="1:2" ht="90" customHeight="1" x14ac:dyDescent="0.2">
      <c r="A269" s="50" t="s">
        <v>428</v>
      </c>
      <c r="B269" s="83" t="s">
        <v>549</v>
      </c>
    </row>
    <row r="270" spans="1:2" ht="89.25" customHeight="1" x14ac:dyDescent="0.2">
      <c r="A270" s="50" t="s">
        <v>426</v>
      </c>
      <c r="B270" s="49" t="s">
        <v>628</v>
      </c>
    </row>
    <row r="271" spans="1:2" ht="79.5" customHeight="1" x14ac:dyDescent="0.2">
      <c r="A271" s="103" t="s">
        <v>674</v>
      </c>
      <c r="B271" s="102" t="s">
        <v>673</v>
      </c>
    </row>
    <row r="272" spans="1:2" ht="18.75" customHeight="1" x14ac:dyDescent="0.2">
      <c r="A272" s="50" t="s">
        <v>406</v>
      </c>
      <c r="B272" s="49" t="s">
        <v>405</v>
      </c>
    </row>
    <row r="273" spans="1:2" ht="33" x14ac:dyDescent="0.2">
      <c r="A273" s="50" t="s">
        <v>408</v>
      </c>
      <c r="B273" s="49" t="s">
        <v>407</v>
      </c>
    </row>
    <row r="274" spans="1:2" x14ac:dyDescent="0.2">
      <c r="A274" s="50" t="s">
        <v>409</v>
      </c>
      <c r="B274" s="49" t="s">
        <v>196</v>
      </c>
    </row>
    <row r="275" spans="1:2" x14ac:dyDescent="0.2">
      <c r="A275" s="50" t="s">
        <v>410</v>
      </c>
      <c r="B275" s="49" t="s">
        <v>412</v>
      </c>
    </row>
    <row r="276" spans="1:2" x14ac:dyDescent="0.2">
      <c r="A276" s="50" t="s">
        <v>411</v>
      </c>
      <c r="B276" s="49" t="s">
        <v>196</v>
      </c>
    </row>
    <row r="277" spans="1:2" ht="33" x14ac:dyDescent="0.2">
      <c r="A277" s="50" t="s">
        <v>414</v>
      </c>
      <c r="B277" s="49" t="s">
        <v>413</v>
      </c>
    </row>
    <row r="278" spans="1:2" x14ac:dyDescent="0.2">
      <c r="A278" s="50" t="s">
        <v>415</v>
      </c>
      <c r="B278" s="49" t="s">
        <v>122</v>
      </c>
    </row>
    <row r="279" spans="1:2" x14ac:dyDescent="0.2">
      <c r="A279" s="50" t="s">
        <v>416</v>
      </c>
      <c r="B279" s="49" t="s">
        <v>92</v>
      </c>
    </row>
    <row r="280" spans="1:2" x14ac:dyDescent="0.2">
      <c r="A280" s="50" t="s">
        <v>417</v>
      </c>
      <c r="B280" s="49" t="s">
        <v>63</v>
      </c>
    </row>
    <row r="281" spans="1:2" x14ac:dyDescent="0.2">
      <c r="A281" s="50" t="s">
        <v>418</v>
      </c>
      <c r="B281" s="49" t="s">
        <v>419</v>
      </c>
    </row>
    <row r="282" spans="1:2" x14ac:dyDescent="0.2">
      <c r="A282" s="50" t="s">
        <v>420</v>
      </c>
      <c r="B282" s="49" t="s">
        <v>421</v>
      </c>
    </row>
    <row r="283" spans="1:2" x14ac:dyDescent="0.2">
      <c r="A283" s="50" t="s">
        <v>422</v>
      </c>
      <c r="B283" s="49" t="s">
        <v>67</v>
      </c>
    </row>
    <row r="284" spans="1:2" ht="33" x14ac:dyDescent="0.2">
      <c r="A284" s="50" t="s">
        <v>423</v>
      </c>
      <c r="B284" s="49" t="s">
        <v>187</v>
      </c>
    </row>
    <row r="285" spans="1:2" x14ac:dyDescent="0.2">
      <c r="A285" s="85"/>
      <c r="B285" s="77"/>
    </row>
    <row r="286" spans="1:2" x14ac:dyDescent="0.2">
      <c r="A286" s="85"/>
      <c r="B286" s="77"/>
    </row>
    <row r="287" spans="1:2" x14ac:dyDescent="0.2">
      <c r="A287" s="85"/>
      <c r="B287" s="75"/>
    </row>
    <row r="288" spans="1:2" x14ac:dyDescent="0.2">
      <c r="A288" s="85"/>
      <c r="B288" s="75"/>
    </row>
    <row r="289" spans="1:2" x14ac:dyDescent="0.2">
      <c r="A289" s="85"/>
      <c r="B289" s="75"/>
    </row>
    <row r="290" spans="1:2" x14ac:dyDescent="0.2">
      <c r="A290" s="85"/>
      <c r="B290" s="75"/>
    </row>
    <row r="291" spans="1:2" x14ac:dyDescent="0.2">
      <c r="A291" s="85"/>
      <c r="B291" s="75"/>
    </row>
    <row r="292" spans="1:2" x14ac:dyDescent="0.2">
      <c r="A292" s="85"/>
      <c r="B292" s="75"/>
    </row>
    <row r="293" spans="1:2" x14ac:dyDescent="0.2">
      <c r="A293" s="85"/>
      <c r="B293" s="75"/>
    </row>
    <row r="294" spans="1:2" x14ac:dyDescent="0.2">
      <c r="A294" s="85"/>
      <c r="B294" s="75"/>
    </row>
    <row r="295" spans="1:2" x14ac:dyDescent="0.2">
      <c r="A295" s="85"/>
      <c r="B295" s="75"/>
    </row>
    <row r="296" spans="1:2" x14ac:dyDescent="0.2">
      <c r="A296" s="85"/>
      <c r="B296" s="75"/>
    </row>
    <row r="297" spans="1:2" x14ac:dyDescent="0.2">
      <c r="A297" s="85"/>
      <c r="B297" s="75"/>
    </row>
    <row r="298" spans="1:2" x14ac:dyDescent="0.2">
      <c r="A298" s="85"/>
      <c r="B298" s="75"/>
    </row>
    <row r="299" spans="1:2" x14ac:dyDescent="0.2">
      <c r="A299" s="85"/>
      <c r="B299" s="75"/>
    </row>
    <row r="300" spans="1:2" x14ac:dyDescent="0.2">
      <c r="A300" s="85"/>
      <c r="B300" s="75"/>
    </row>
    <row r="301" spans="1:2" x14ac:dyDescent="0.2">
      <c r="A301" s="85"/>
      <c r="B301" s="75"/>
    </row>
    <row r="302" spans="1:2" x14ac:dyDescent="0.2">
      <c r="A302" s="85"/>
      <c r="B302" s="75"/>
    </row>
    <row r="303" spans="1:2" x14ac:dyDescent="0.2">
      <c r="A303" s="85"/>
      <c r="B303" s="75"/>
    </row>
    <row r="304" spans="1:2" x14ac:dyDescent="0.2">
      <c r="A304" s="85"/>
      <c r="B304" s="75"/>
    </row>
    <row r="305" spans="1:2" x14ac:dyDescent="0.2">
      <c r="A305" s="85"/>
      <c r="B305" s="75"/>
    </row>
    <row r="306" spans="1:2" x14ac:dyDescent="0.2">
      <c r="A306" s="85"/>
      <c r="B306" s="75"/>
    </row>
    <row r="307" spans="1:2" x14ac:dyDescent="0.2">
      <c r="A307" s="85"/>
      <c r="B307" s="75"/>
    </row>
    <row r="308" spans="1:2" x14ac:dyDescent="0.2">
      <c r="A308" s="85"/>
      <c r="B308" s="75"/>
    </row>
    <row r="309" spans="1:2" x14ac:dyDescent="0.2">
      <c r="A309" s="85"/>
      <c r="B309" s="75"/>
    </row>
    <row r="310" spans="1:2" x14ac:dyDescent="0.2">
      <c r="A310" s="85"/>
      <c r="B310" s="75"/>
    </row>
    <row r="311" spans="1:2" x14ac:dyDescent="0.2">
      <c r="A311" s="85"/>
      <c r="B311" s="75"/>
    </row>
    <row r="312" spans="1:2" x14ac:dyDescent="0.2">
      <c r="A312" s="85"/>
      <c r="B312" s="75"/>
    </row>
    <row r="313" spans="1:2" x14ac:dyDescent="0.2">
      <c r="A313" s="85"/>
      <c r="B313" s="75"/>
    </row>
    <row r="314" spans="1:2" x14ac:dyDescent="0.2">
      <c r="A314" s="85"/>
      <c r="B314" s="75"/>
    </row>
    <row r="315" spans="1:2" x14ac:dyDescent="0.2">
      <c r="A315" s="85"/>
      <c r="B315" s="75"/>
    </row>
    <row r="316" spans="1:2" x14ac:dyDescent="0.2">
      <c r="A316" s="85"/>
      <c r="B316" s="75"/>
    </row>
    <row r="317" spans="1:2" x14ac:dyDescent="0.2">
      <c r="A317" s="85"/>
      <c r="B317" s="75"/>
    </row>
    <row r="318" spans="1:2" x14ac:dyDescent="0.2">
      <c r="A318" s="85"/>
      <c r="B318" s="75"/>
    </row>
    <row r="319" spans="1:2" x14ac:dyDescent="0.2">
      <c r="A319" s="85"/>
      <c r="B319" s="75"/>
    </row>
    <row r="320" spans="1:2" x14ac:dyDescent="0.2">
      <c r="A320" s="85"/>
      <c r="B320" s="75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84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opLeftCell="A10" zoomScale="85" zoomScaleNormal="85" workbookViewId="0">
      <selection activeCell="B25" sqref="B25"/>
    </sheetView>
  </sheetViews>
  <sheetFormatPr defaultColWidth="9.140625" defaultRowHeight="16.5" x14ac:dyDescent="0.2"/>
  <cols>
    <col min="1" max="1" width="9.7109375" style="17" customWidth="1"/>
    <col min="2" max="2" width="104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123</v>
      </c>
      <c r="B1" s="7" t="s">
        <v>68</v>
      </c>
    </row>
    <row r="2" spans="1:4" ht="49.5" x14ac:dyDescent="0.2">
      <c r="A2" s="22">
        <v>100</v>
      </c>
      <c r="B2" s="16" t="s">
        <v>184</v>
      </c>
      <c r="C2" s="36"/>
      <c r="D2" s="37"/>
    </row>
    <row r="3" spans="1:4" x14ac:dyDescent="0.2">
      <c r="A3" s="18">
        <v>110</v>
      </c>
      <c r="B3" s="19" t="s">
        <v>127</v>
      </c>
      <c r="D3" s="37"/>
    </row>
    <row r="4" spans="1:4" x14ac:dyDescent="0.2">
      <c r="A4" s="22">
        <v>120</v>
      </c>
      <c r="B4" s="16" t="s">
        <v>185</v>
      </c>
      <c r="D4" s="37"/>
    </row>
    <row r="5" spans="1:4" ht="18" customHeight="1" x14ac:dyDescent="0.2">
      <c r="A5" s="22">
        <v>200</v>
      </c>
      <c r="B5" s="52" t="s">
        <v>433</v>
      </c>
      <c r="D5" s="37"/>
    </row>
    <row r="6" spans="1:4" x14ac:dyDescent="0.2">
      <c r="A6" s="22">
        <v>240</v>
      </c>
      <c r="B6" s="16" t="s">
        <v>186</v>
      </c>
      <c r="D6" s="37"/>
    </row>
    <row r="7" spans="1:4" ht="20.25" customHeight="1" x14ac:dyDescent="0.2">
      <c r="A7" s="18">
        <v>300</v>
      </c>
      <c r="B7" s="16" t="s">
        <v>133</v>
      </c>
      <c r="D7" s="37"/>
    </row>
    <row r="8" spans="1:4" x14ac:dyDescent="0.2">
      <c r="A8" s="18">
        <v>310</v>
      </c>
      <c r="B8" s="16" t="s">
        <v>134</v>
      </c>
      <c r="D8" s="37"/>
    </row>
    <row r="9" spans="1:4" x14ac:dyDescent="0.2">
      <c r="A9" s="18">
        <v>320</v>
      </c>
      <c r="B9" s="16" t="s">
        <v>135</v>
      </c>
    </row>
    <row r="10" spans="1:4" x14ac:dyDescent="0.2">
      <c r="A10" s="18">
        <v>330</v>
      </c>
      <c r="B10" s="16" t="s">
        <v>178</v>
      </c>
    </row>
    <row r="11" spans="1:4" x14ac:dyDescent="0.2">
      <c r="A11" s="20">
        <v>340</v>
      </c>
      <c r="B11" s="21" t="s">
        <v>124</v>
      </c>
    </row>
    <row r="12" spans="1:4" x14ac:dyDescent="0.2">
      <c r="A12" s="20">
        <v>350</v>
      </c>
      <c r="B12" s="21" t="s">
        <v>125</v>
      </c>
    </row>
    <row r="13" spans="1:4" x14ac:dyDescent="0.2">
      <c r="A13" s="18">
        <v>360</v>
      </c>
      <c r="B13" s="16" t="s">
        <v>136</v>
      </c>
    </row>
    <row r="14" spans="1:4" x14ac:dyDescent="0.2">
      <c r="A14" s="18">
        <v>400</v>
      </c>
      <c r="B14" s="16" t="s">
        <v>183</v>
      </c>
    </row>
    <row r="15" spans="1:4" x14ac:dyDescent="0.2">
      <c r="A15" s="18">
        <v>410</v>
      </c>
      <c r="B15" s="16" t="s">
        <v>137</v>
      </c>
    </row>
    <row r="16" spans="1:4" ht="66" x14ac:dyDescent="0.2">
      <c r="A16" s="18">
        <v>460</v>
      </c>
      <c r="B16" s="16" t="s">
        <v>434</v>
      </c>
    </row>
    <row r="17" spans="1:2" ht="33" x14ac:dyDescent="0.2">
      <c r="A17" s="22">
        <v>600</v>
      </c>
      <c r="B17" s="23" t="s">
        <v>138</v>
      </c>
    </row>
    <row r="18" spans="1:2" x14ac:dyDescent="0.2">
      <c r="A18" s="22">
        <v>610</v>
      </c>
      <c r="B18" s="10" t="s">
        <v>139</v>
      </c>
    </row>
    <row r="19" spans="1:2" x14ac:dyDescent="0.2">
      <c r="A19" s="18">
        <v>620</v>
      </c>
      <c r="B19" s="16" t="s">
        <v>140</v>
      </c>
    </row>
    <row r="20" spans="1:2" ht="39" customHeight="1" x14ac:dyDescent="0.2">
      <c r="A20" s="18">
        <v>630</v>
      </c>
      <c r="B20" s="52" t="s">
        <v>141</v>
      </c>
    </row>
    <row r="21" spans="1:2" x14ac:dyDescent="0.2">
      <c r="A21" s="18">
        <v>700</v>
      </c>
      <c r="B21" s="16" t="s">
        <v>147</v>
      </c>
    </row>
    <row r="22" spans="1:2" x14ac:dyDescent="0.2">
      <c r="A22" s="18">
        <v>730</v>
      </c>
      <c r="B22" s="16" t="s">
        <v>126</v>
      </c>
    </row>
    <row r="23" spans="1:2" x14ac:dyDescent="0.2">
      <c r="A23" s="18">
        <v>800</v>
      </c>
      <c r="B23" s="16" t="s">
        <v>142</v>
      </c>
    </row>
    <row r="24" spans="1:2" ht="36.75" customHeight="1" x14ac:dyDescent="0.2">
      <c r="A24" s="18">
        <v>810</v>
      </c>
      <c r="B24" s="16" t="s">
        <v>499</v>
      </c>
    </row>
    <row r="25" spans="1:2" ht="33" x14ac:dyDescent="0.2">
      <c r="A25" s="18">
        <v>840</v>
      </c>
      <c r="B25" s="16" t="s">
        <v>175</v>
      </c>
    </row>
    <row r="26" spans="1:2" x14ac:dyDescent="0.2">
      <c r="A26" s="18">
        <v>830</v>
      </c>
      <c r="B26" s="16" t="s">
        <v>143</v>
      </c>
    </row>
    <row r="27" spans="1:2" x14ac:dyDescent="0.2">
      <c r="A27" s="18">
        <v>850</v>
      </c>
      <c r="B27" s="16" t="s">
        <v>144</v>
      </c>
    </row>
    <row r="28" spans="1:2" ht="33" x14ac:dyDescent="0.25">
      <c r="A28" s="20">
        <v>860</v>
      </c>
      <c r="B28" s="14" t="s">
        <v>148</v>
      </c>
    </row>
    <row r="29" spans="1:2" x14ac:dyDescent="0.2">
      <c r="A29" s="7">
        <v>870</v>
      </c>
      <c r="B29" s="8" t="s">
        <v>146</v>
      </c>
    </row>
    <row r="30" spans="1:2" x14ac:dyDescent="0.2">
      <c r="A30" s="7">
        <v>880</v>
      </c>
      <c r="B30" s="8" t="s">
        <v>495</v>
      </c>
    </row>
  </sheetData>
  <phoneticPr fontId="7" type="noConversion"/>
  <dataValidations count="1">
    <dataValidation type="list" allowBlank="1" showInputMessage="1" showErrorMessage="1" sqref="B31:B65524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S78"/>
  <sheetViews>
    <sheetView showZeros="0" tabSelected="1" view="pageBreakPreview" zoomScale="80" zoomScaleNormal="75" zoomScaleSheetLayoutView="80" workbookViewId="0"/>
  </sheetViews>
  <sheetFormatPr defaultColWidth="9.140625" defaultRowHeight="16.5" x14ac:dyDescent="0.2"/>
  <cols>
    <col min="1" max="1" width="88.5703125" style="39" customWidth="1"/>
    <col min="2" max="2" width="15.5703125" style="40" customWidth="1"/>
    <col min="3" max="3" width="17.85546875" style="40" customWidth="1"/>
    <col min="4" max="5" width="17.85546875" style="40" hidden="1" customWidth="1"/>
    <col min="6" max="7" width="20.5703125" style="40" hidden="1" customWidth="1"/>
    <col min="8" max="8" width="24.85546875" style="40" hidden="1" customWidth="1"/>
    <col min="9" max="9" width="20.5703125" style="40" hidden="1" customWidth="1"/>
    <col min="10" max="12" width="20.5703125" style="40" customWidth="1"/>
    <col min="13" max="13" width="20.5703125" style="40" hidden="1" customWidth="1"/>
    <col min="14" max="14" width="13.42578125" style="40" hidden="1" customWidth="1"/>
    <col min="15" max="15" width="20.28515625" style="40" hidden="1" customWidth="1"/>
    <col min="16" max="16" width="14.85546875" style="40" hidden="1" customWidth="1"/>
    <col min="17" max="17" width="23" style="40" customWidth="1"/>
    <col min="18" max="18" width="15.7109375" style="40" customWidth="1"/>
    <col min="19" max="19" width="24.7109375" style="40" customWidth="1"/>
    <col min="20" max="16384" width="9.140625" style="40"/>
  </cols>
  <sheetData>
    <row r="1" spans="1:19" x14ac:dyDescent="0.2">
      <c r="F1" s="114" t="s">
        <v>678</v>
      </c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x14ac:dyDescent="0.2">
      <c r="F2" s="114" t="s">
        <v>115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x14ac:dyDescent="0.2">
      <c r="F3" s="114" t="s">
        <v>108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x14ac:dyDescent="0.2">
      <c r="F4" s="114" t="s">
        <v>668</v>
      </c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8" spans="1:19" x14ac:dyDescent="0.2">
      <c r="D8" s="104"/>
      <c r="E8" s="104"/>
      <c r="F8" s="114" t="s">
        <v>645</v>
      </c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1:19" x14ac:dyDescent="0.2">
      <c r="A9" s="40"/>
      <c r="D9" s="104"/>
      <c r="E9" s="104"/>
      <c r="F9" s="114" t="s">
        <v>115</v>
      </c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</row>
    <row r="10" spans="1:19" x14ac:dyDescent="0.2">
      <c r="A10" s="40"/>
      <c r="D10" s="104"/>
      <c r="E10" s="104"/>
      <c r="F10" s="114" t="s">
        <v>108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19" x14ac:dyDescent="0.2">
      <c r="A11" s="40"/>
      <c r="D11" s="104"/>
      <c r="E11" s="104"/>
      <c r="F11" s="114" t="s">
        <v>661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40"/>
      <c r="C12" s="41"/>
    </row>
    <row r="13" spans="1:19" x14ac:dyDescent="0.2">
      <c r="C13" s="41"/>
    </row>
    <row r="14" spans="1:19" x14ac:dyDescent="0.2">
      <c r="A14" s="118" t="s">
        <v>646</v>
      </c>
      <c r="B14" s="118"/>
      <c r="C14" s="118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</row>
    <row r="15" spans="1:19" ht="22.5" customHeight="1" x14ac:dyDescent="0.2">
      <c r="A15" s="119" t="s">
        <v>647</v>
      </c>
      <c r="B15" s="119"/>
      <c r="C15" s="119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19" x14ac:dyDescent="0.2">
      <c r="A16" s="119" t="s">
        <v>648</v>
      </c>
      <c r="B16" s="119"/>
      <c r="C16" s="119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1:19" x14ac:dyDescent="0.2">
      <c r="A17" s="107"/>
      <c r="B17" s="107"/>
      <c r="C17" s="107"/>
    </row>
    <row r="18" spans="1:19" ht="16.5" customHeight="1" x14ac:dyDescent="0.2">
      <c r="A18" s="28"/>
      <c r="B18" s="29"/>
      <c r="M18" s="30"/>
      <c r="O18" s="30"/>
    </row>
    <row r="19" spans="1:19" ht="16.5" customHeight="1" x14ac:dyDescent="0.2">
      <c r="A19" s="116" t="s">
        <v>68</v>
      </c>
      <c r="B19" s="116" t="s">
        <v>642</v>
      </c>
      <c r="C19" s="116" t="s">
        <v>84</v>
      </c>
      <c r="D19" s="120" t="s">
        <v>649</v>
      </c>
      <c r="E19" s="121"/>
      <c r="F19" s="121"/>
      <c r="G19" s="121"/>
      <c r="H19" s="121"/>
      <c r="I19" s="121"/>
      <c r="J19" s="121"/>
      <c r="K19" s="121"/>
      <c r="L19" s="121"/>
      <c r="M19" s="122"/>
      <c r="N19" s="123"/>
      <c r="O19" s="123"/>
      <c r="P19" s="123"/>
      <c r="Q19" s="123"/>
      <c r="R19" s="123"/>
      <c r="S19" s="124"/>
    </row>
    <row r="20" spans="1:19" ht="77.25" customHeight="1" x14ac:dyDescent="0.2">
      <c r="A20" s="117"/>
      <c r="B20" s="117"/>
      <c r="C20" s="117"/>
      <c r="D20" s="109" t="s">
        <v>657</v>
      </c>
      <c r="E20" s="110" t="s">
        <v>655</v>
      </c>
      <c r="F20" s="109" t="s">
        <v>664</v>
      </c>
      <c r="G20" s="110" t="s">
        <v>655</v>
      </c>
      <c r="H20" s="109" t="s">
        <v>675</v>
      </c>
      <c r="I20" s="110" t="s">
        <v>655</v>
      </c>
      <c r="J20" s="109" t="s">
        <v>677</v>
      </c>
      <c r="K20" s="110" t="s">
        <v>655</v>
      </c>
      <c r="L20" s="109" t="s">
        <v>666</v>
      </c>
      <c r="M20" s="109" t="s">
        <v>656</v>
      </c>
      <c r="N20" s="110" t="s">
        <v>655</v>
      </c>
      <c r="O20" s="109" t="s">
        <v>665</v>
      </c>
      <c r="P20" s="110" t="s">
        <v>655</v>
      </c>
      <c r="Q20" s="109" t="s">
        <v>676</v>
      </c>
      <c r="R20" s="110" t="s">
        <v>655</v>
      </c>
      <c r="S20" s="109" t="s">
        <v>667</v>
      </c>
    </row>
    <row r="21" spans="1:19" ht="21.75" customHeight="1" x14ac:dyDescent="0.2">
      <c r="A21" s="42" t="s">
        <v>69</v>
      </c>
      <c r="B21" s="43" t="s">
        <v>70</v>
      </c>
      <c r="C21" s="43"/>
      <c r="D21" s="44">
        <f>SUM(D22:D28)</f>
        <v>442029.1</v>
      </c>
      <c r="E21" s="44">
        <f>SUM(E22:E28)</f>
        <v>0</v>
      </c>
      <c r="F21" s="44">
        <f>D21+E21</f>
        <v>442029.1</v>
      </c>
      <c r="G21" s="44">
        <f>SUM(G22:G28)</f>
        <v>0</v>
      </c>
      <c r="H21" s="44">
        <f>F21+G21</f>
        <v>442029.1</v>
      </c>
      <c r="I21" s="44">
        <f>SUM(I22:I28)</f>
        <v>0</v>
      </c>
      <c r="J21" s="44">
        <f>H21+I21</f>
        <v>442029.1</v>
      </c>
      <c r="K21" s="44">
        <f>SUM(K22:K28)</f>
        <v>16155</v>
      </c>
      <c r="L21" s="44">
        <f>J21+K21</f>
        <v>458184.1</v>
      </c>
      <c r="M21" s="44">
        <f>SUM(M22:M28)</f>
        <v>442610.8</v>
      </c>
      <c r="N21" s="44">
        <f>SUM(N22:N28)</f>
        <v>0</v>
      </c>
      <c r="O21" s="46">
        <f>M21+N21</f>
        <v>442610.8</v>
      </c>
      <c r="P21" s="44">
        <f>SUM(P22:P28)</f>
        <v>0</v>
      </c>
      <c r="Q21" s="46">
        <f>O21+P21</f>
        <v>442610.8</v>
      </c>
      <c r="R21" s="44">
        <f>SUM(R22:R28)</f>
        <v>0</v>
      </c>
      <c r="S21" s="46">
        <f>Q21+R21</f>
        <v>442610.8</v>
      </c>
    </row>
    <row r="22" spans="1:19" ht="33" x14ac:dyDescent="0.2">
      <c r="A22" s="45" t="s">
        <v>88</v>
      </c>
      <c r="B22" s="43" t="s">
        <v>70</v>
      </c>
      <c r="C22" s="43" t="s">
        <v>71</v>
      </c>
      <c r="D22" s="44">
        <f>'прил. 9'!G442</f>
        <v>3346.5</v>
      </c>
      <c r="E22" s="44">
        <f>'прил. 9'!H442</f>
        <v>0</v>
      </c>
      <c r="F22" s="44">
        <f t="shared" ref="F22:F70" si="0">D22+E22</f>
        <v>3346.5</v>
      </c>
      <c r="G22" s="44">
        <f>'прил. 9'!J442</f>
        <v>0</v>
      </c>
      <c r="H22" s="44">
        <f t="shared" ref="H22:H70" si="1">F22+G22</f>
        <v>3346.5</v>
      </c>
      <c r="I22" s="44">
        <f>'прил. 9'!L442</f>
        <v>0</v>
      </c>
      <c r="J22" s="44">
        <f t="shared" ref="J22:J70" si="2">H22+I22</f>
        <v>3346.5</v>
      </c>
      <c r="K22" s="44">
        <f>'прил. 9'!N442</f>
        <v>0</v>
      </c>
      <c r="L22" s="44">
        <f t="shared" ref="L22:L70" si="3">J22+K22</f>
        <v>3346.5</v>
      </c>
      <c r="M22" s="44">
        <f>'прил. 9'!P442</f>
        <v>3346.5</v>
      </c>
      <c r="N22" s="44">
        <f>'прил. 9'!Q442</f>
        <v>0</v>
      </c>
      <c r="O22" s="46">
        <f t="shared" ref="O22:O70" si="4">M22+N22</f>
        <v>3346.5</v>
      </c>
      <c r="P22" s="44">
        <f>'прил. 9'!S442</f>
        <v>0</v>
      </c>
      <c r="Q22" s="46">
        <f t="shared" ref="Q22:Q70" si="5">O22+P22</f>
        <v>3346.5</v>
      </c>
      <c r="R22" s="44">
        <f>'прил. 9'!U442</f>
        <v>0</v>
      </c>
      <c r="S22" s="46">
        <f t="shared" ref="S22:S70" si="6">Q22+R22</f>
        <v>3346.5</v>
      </c>
    </row>
    <row r="23" spans="1:19" ht="43.5" customHeight="1" x14ac:dyDescent="0.2">
      <c r="A23" s="42" t="s">
        <v>39</v>
      </c>
      <c r="B23" s="43" t="s">
        <v>70</v>
      </c>
      <c r="C23" s="43" t="s">
        <v>72</v>
      </c>
      <c r="D23" s="46">
        <f>'прил. 9'!G449</f>
        <v>13812.8</v>
      </c>
      <c r="E23" s="46">
        <f>'прил. 9'!H449</f>
        <v>0</v>
      </c>
      <c r="F23" s="44">
        <f t="shared" si="0"/>
        <v>13812.8</v>
      </c>
      <c r="G23" s="46">
        <f>'прил. 9'!J449</f>
        <v>0</v>
      </c>
      <c r="H23" s="44">
        <f t="shared" si="1"/>
        <v>13812.8</v>
      </c>
      <c r="I23" s="46">
        <f>'прил. 9'!L449</f>
        <v>0</v>
      </c>
      <c r="J23" s="44">
        <f t="shared" si="2"/>
        <v>13812.8</v>
      </c>
      <c r="K23" s="46">
        <f>'прил. 9'!N449</f>
        <v>0</v>
      </c>
      <c r="L23" s="44">
        <f t="shared" si="3"/>
        <v>13812.8</v>
      </c>
      <c r="M23" s="46">
        <f>'прил. 9'!P449</f>
        <v>13812.8</v>
      </c>
      <c r="N23" s="46">
        <f>'прил. 9'!Q449</f>
        <v>0</v>
      </c>
      <c r="O23" s="46">
        <f t="shared" si="4"/>
        <v>13812.8</v>
      </c>
      <c r="P23" s="46">
        <f>'прил. 9'!S449</f>
        <v>0</v>
      </c>
      <c r="Q23" s="46">
        <f t="shared" si="5"/>
        <v>13812.8</v>
      </c>
      <c r="R23" s="46">
        <f>'прил. 9'!U449</f>
        <v>0</v>
      </c>
      <c r="S23" s="46">
        <f t="shared" si="6"/>
        <v>13812.8</v>
      </c>
    </row>
    <row r="24" spans="1:19" ht="49.5" x14ac:dyDescent="0.2">
      <c r="A24" s="47" t="s">
        <v>90</v>
      </c>
      <c r="B24" s="43" t="s">
        <v>70</v>
      </c>
      <c r="C24" s="43" t="s">
        <v>73</v>
      </c>
      <c r="D24" s="44">
        <f>'прил. 9'!G21</f>
        <v>137618.29999999999</v>
      </c>
      <c r="E24" s="44">
        <f>'прил. 9'!H21</f>
        <v>0</v>
      </c>
      <c r="F24" s="44">
        <f t="shared" si="0"/>
        <v>137618.29999999999</v>
      </c>
      <c r="G24" s="44">
        <f>'прил. 9'!J21</f>
        <v>0</v>
      </c>
      <c r="H24" s="44">
        <f t="shared" si="1"/>
        <v>137618.29999999999</v>
      </c>
      <c r="I24" s="44">
        <f>'прил. 9'!L21</f>
        <v>0</v>
      </c>
      <c r="J24" s="44">
        <f t="shared" si="2"/>
        <v>137618.29999999999</v>
      </c>
      <c r="K24" s="44">
        <f>'прил. 9'!N21</f>
        <v>0</v>
      </c>
      <c r="L24" s="44">
        <f t="shared" si="3"/>
        <v>137618.29999999999</v>
      </c>
      <c r="M24" s="44">
        <f>'прил. 9'!P21</f>
        <v>137618.29999999999</v>
      </c>
      <c r="N24" s="44">
        <f>'прил. 9'!Q21</f>
        <v>0</v>
      </c>
      <c r="O24" s="46">
        <f t="shared" si="4"/>
        <v>137618.29999999999</v>
      </c>
      <c r="P24" s="44">
        <f>'прил. 9'!S21</f>
        <v>0</v>
      </c>
      <c r="Q24" s="46">
        <f t="shared" si="5"/>
        <v>137618.29999999999</v>
      </c>
      <c r="R24" s="44">
        <f>'прил. 9'!U21</f>
        <v>0</v>
      </c>
      <c r="S24" s="46">
        <f t="shared" si="6"/>
        <v>137618.29999999999</v>
      </c>
    </row>
    <row r="25" spans="1:19" x14ac:dyDescent="0.2">
      <c r="A25" s="47" t="s">
        <v>524</v>
      </c>
      <c r="B25" s="43" t="s">
        <v>70</v>
      </c>
      <c r="C25" s="43" t="s">
        <v>78</v>
      </c>
      <c r="D25" s="44">
        <f>'прил. 9'!G38</f>
        <v>9.4</v>
      </c>
      <c r="E25" s="44">
        <f>'прил. 9'!H38</f>
        <v>0</v>
      </c>
      <c r="F25" s="44">
        <f t="shared" si="0"/>
        <v>9.4</v>
      </c>
      <c r="G25" s="44">
        <f>'прил. 9'!J38</f>
        <v>0</v>
      </c>
      <c r="H25" s="44">
        <f t="shared" si="1"/>
        <v>9.4</v>
      </c>
      <c r="I25" s="44">
        <f>'прил. 9'!L38</f>
        <v>0</v>
      </c>
      <c r="J25" s="44">
        <f t="shared" si="2"/>
        <v>9.4</v>
      </c>
      <c r="K25" s="44">
        <f>'прил. 9'!N38</f>
        <v>0</v>
      </c>
      <c r="L25" s="44">
        <f t="shared" si="3"/>
        <v>9.4</v>
      </c>
      <c r="M25" s="44">
        <f>'прил. 9'!P38</f>
        <v>19.600000000000001</v>
      </c>
      <c r="N25" s="44">
        <f>'прил. 9'!Q38</f>
        <v>0</v>
      </c>
      <c r="O25" s="46">
        <f t="shared" si="4"/>
        <v>19.600000000000001</v>
      </c>
      <c r="P25" s="44">
        <f>'прил. 9'!S38</f>
        <v>0</v>
      </c>
      <c r="Q25" s="46">
        <f t="shared" si="5"/>
        <v>19.600000000000001</v>
      </c>
      <c r="R25" s="44">
        <f>'прил. 9'!U38</f>
        <v>0</v>
      </c>
      <c r="S25" s="46">
        <f t="shared" si="6"/>
        <v>19.600000000000001</v>
      </c>
    </row>
    <row r="26" spans="1:19" ht="34.5" customHeight="1" x14ac:dyDescent="0.2">
      <c r="A26" s="42" t="s">
        <v>36</v>
      </c>
      <c r="B26" s="43" t="s">
        <v>70</v>
      </c>
      <c r="C26" s="43" t="s">
        <v>74</v>
      </c>
      <c r="D26" s="44">
        <f>'прил. 9'!G834+'прил. 9'!G1217</f>
        <v>57455.69999999999</v>
      </c>
      <c r="E26" s="44">
        <f>'прил. 9'!H834+'прил. 9'!H1217</f>
        <v>0</v>
      </c>
      <c r="F26" s="44">
        <f t="shared" si="0"/>
        <v>57455.69999999999</v>
      </c>
      <c r="G26" s="44">
        <f>'прил. 9'!J834+'прил. 9'!J1217</f>
        <v>0</v>
      </c>
      <c r="H26" s="44">
        <f t="shared" si="1"/>
        <v>57455.69999999999</v>
      </c>
      <c r="I26" s="44">
        <f>'прил. 9'!L834+'прил. 9'!L1217</f>
        <v>0</v>
      </c>
      <c r="J26" s="44">
        <f t="shared" si="2"/>
        <v>57455.69999999999</v>
      </c>
      <c r="K26" s="44">
        <f>'прил. 9'!N834+'прил. 9'!N1217</f>
        <v>0</v>
      </c>
      <c r="L26" s="44">
        <f t="shared" si="3"/>
        <v>57455.69999999999</v>
      </c>
      <c r="M26" s="44">
        <f>'прил. 9'!P834+'прил. 9'!P1217</f>
        <v>57455.69999999999</v>
      </c>
      <c r="N26" s="44">
        <f>'прил. 9'!Q834+'прил. 9'!Q1217</f>
        <v>0</v>
      </c>
      <c r="O26" s="46">
        <f t="shared" si="4"/>
        <v>57455.69999999999</v>
      </c>
      <c r="P26" s="44">
        <f>'прил. 9'!S834+'прил. 9'!S1217</f>
        <v>0</v>
      </c>
      <c r="Q26" s="46">
        <f t="shared" si="5"/>
        <v>57455.69999999999</v>
      </c>
      <c r="R26" s="44">
        <f>'прил. 9'!U834+'прил. 9'!U1217</f>
        <v>0</v>
      </c>
      <c r="S26" s="46">
        <f t="shared" si="6"/>
        <v>57455.69999999999</v>
      </c>
    </row>
    <row r="27" spans="1:19" x14ac:dyDescent="0.2">
      <c r="A27" s="42" t="s">
        <v>63</v>
      </c>
      <c r="B27" s="43" t="s">
        <v>70</v>
      </c>
      <c r="C27" s="43" t="s">
        <v>81</v>
      </c>
      <c r="D27" s="44">
        <f>'прил. 9'!G852</f>
        <v>50000</v>
      </c>
      <c r="E27" s="44">
        <f>'прил. 9'!H852</f>
        <v>0</v>
      </c>
      <c r="F27" s="44">
        <f t="shared" si="0"/>
        <v>50000</v>
      </c>
      <c r="G27" s="44">
        <f>'прил. 9'!J852</f>
        <v>0</v>
      </c>
      <c r="H27" s="44">
        <f t="shared" si="1"/>
        <v>50000</v>
      </c>
      <c r="I27" s="44">
        <f>'прил. 9'!L852</f>
        <v>0</v>
      </c>
      <c r="J27" s="44">
        <f t="shared" si="2"/>
        <v>50000</v>
      </c>
      <c r="K27" s="44">
        <f>'прил. 9'!N852</f>
        <v>0</v>
      </c>
      <c r="L27" s="44">
        <f t="shared" si="3"/>
        <v>50000</v>
      </c>
      <c r="M27" s="44">
        <f>'прил. 9'!P852</f>
        <v>50000</v>
      </c>
      <c r="N27" s="44">
        <f>'прил. 9'!Q852</f>
        <v>0</v>
      </c>
      <c r="O27" s="46">
        <f t="shared" si="4"/>
        <v>50000</v>
      </c>
      <c r="P27" s="44">
        <f>'прил. 9'!S852</f>
        <v>0</v>
      </c>
      <c r="Q27" s="46">
        <f t="shared" si="5"/>
        <v>50000</v>
      </c>
      <c r="R27" s="44">
        <f>'прил. 9'!U852</f>
        <v>0</v>
      </c>
      <c r="S27" s="46">
        <f t="shared" si="6"/>
        <v>50000</v>
      </c>
    </row>
    <row r="28" spans="1:19" x14ac:dyDescent="0.2">
      <c r="A28" s="42" t="s">
        <v>91</v>
      </c>
      <c r="B28" s="43" t="s">
        <v>70</v>
      </c>
      <c r="C28" s="43" t="s">
        <v>55</v>
      </c>
      <c r="D28" s="44">
        <f>'прил. 9'!G45+'прил. 9'!G476+'прил. 9'!G858+'прил. 9'!G1031+'прил. 9'!G460</f>
        <v>179786.40000000002</v>
      </c>
      <c r="E28" s="44">
        <f>'прил. 9'!H45+'прил. 9'!H476+'прил. 9'!H858+'прил. 9'!H1031+'прил. 9'!H460</f>
        <v>0</v>
      </c>
      <c r="F28" s="44">
        <f t="shared" si="0"/>
        <v>179786.40000000002</v>
      </c>
      <c r="G28" s="44">
        <f>'прил. 9'!J45+'прил. 9'!J476+'прил. 9'!J858+'прил. 9'!J1031+'прил. 9'!J460</f>
        <v>0</v>
      </c>
      <c r="H28" s="44">
        <f t="shared" si="1"/>
        <v>179786.40000000002</v>
      </c>
      <c r="I28" s="44">
        <f>'прил. 9'!L45+'прил. 9'!L476+'прил. 9'!L858+'прил. 9'!L1031+'прил. 9'!L460</f>
        <v>0</v>
      </c>
      <c r="J28" s="44">
        <f t="shared" si="2"/>
        <v>179786.40000000002</v>
      </c>
      <c r="K28" s="44">
        <f>'прил. 9'!N45+'прил. 9'!N476+'прил. 9'!N858+'прил. 9'!N1031+'прил. 9'!N460</f>
        <v>16155</v>
      </c>
      <c r="L28" s="44">
        <f t="shared" si="3"/>
        <v>195941.40000000002</v>
      </c>
      <c r="M28" s="44">
        <f>'прил. 9'!P45+'прил. 9'!P476+'прил. 9'!P858+'прил. 9'!P1031+'прил. 9'!P460</f>
        <v>180357.90000000002</v>
      </c>
      <c r="N28" s="44">
        <f>'прил. 9'!Q45+'прил. 9'!Q476+'прил. 9'!Q858+'прил. 9'!Q1031+'прил. 9'!Q460</f>
        <v>0</v>
      </c>
      <c r="O28" s="46">
        <f t="shared" si="4"/>
        <v>180357.90000000002</v>
      </c>
      <c r="P28" s="44">
        <f>'прил. 9'!S45+'прил. 9'!S476+'прил. 9'!S858+'прил. 9'!S1031+'прил. 9'!S460</f>
        <v>0</v>
      </c>
      <c r="Q28" s="46">
        <f t="shared" si="5"/>
        <v>180357.90000000002</v>
      </c>
      <c r="R28" s="44">
        <f>'прил. 9'!U45+'прил. 9'!U476+'прил. 9'!U858+'прил. 9'!U1031+'прил. 9'!U460</f>
        <v>0</v>
      </c>
      <c r="S28" s="46">
        <f t="shared" si="6"/>
        <v>180357.90000000002</v>
      </c>
    </row>
    <row r="29" spans="1:19" ht="33" x14ac:dyDescent="0.2">
      <c r="A29" s="42" t="s">
        <v>33</v>
      </c>
      <c r="B29" s="43" t="s">
        <v>72</v>
      </c>
      <c r="C29" s="43"/>
      <c r="D29" s="44">
        <f t="shared" ref="D29:R29" si="7">SUM(D30)</f>
        <v>57797.099999999991</v>
      </c>
      <c r="E29" s="44">
        <f t="shared" si="7"/>
        <v>0</v>
      </c>
      <c r="F29" s="44">
        <f t="shared" si="0"/>
        <v>57797.099999999991</v>
      </c>
      <c r="G29" s="44">
        <f t="shared" si="7"/>
        <v>0</v>
      </c>
      <c r="H29" s="44">
        <f t="shared" si="1"/>
        <v>57797.099999999991</v>
      </c>
      <c r="I29" s="44">
        <f t="shared" si="7"/>
        <v>0</v>
      </c>
      <c r="J29" s="44">
        <f t="shared" si="2"/>
        <v>57797.099999999991</v>
      </c>
      <c r="K29" s="44">
        <f t="shared" si="7"/>
        <v>0</v>
      </c>
      <c r="L29" s="44">
        <f t="shared" si="3"/>
        <v>57797.099999999991</v>
      </c>
      <c r="M29" s="44">
        <f t="shared" si="7"/>
        <v>57811.9</v>
      </c>
      <c r="N29" s="44">
        <f t="shared" si="7"/>
        <v>0</v>
      </c>
      <c r="O29" s="46">
        <f t="shared" si="4"/>
        <v>57811.9</v>
      </c>
      <c r="P29" s="44">
        <f t="shared" si="7"/>
        <v>0</v>
      </c>
      <c r="Q29" s="46">
        <f t="shared" si="5"/>
        <v>57811.9</v>
      </c>
      <c r="R29" s="44">
        <f t="shared" si="7"/>
        <v>0</v>
      </c>
      <c r="S29" s="46">
        <f t="shared" si="6"/>
        <v>57811.9</v>
      </c>
    </row>
    <row r="30" spans="1:19" ht="33" x14ac:dyDescent="0.2">
      <c r="A30" s="42" t="s">
        <v>111</v>
      </c>
      <c r="B30" s="43" t="s">
        <v>72</v>
      </c>
      <c r="C30" s="43" t="s">
        <v>76</v>
      </c>
      <c r="D30" s="44">
        <f>'прил. 9'!G135</f>
        <v>57797.099999999991</v>
      </c>
      <c r="E30" s="44">
        <f>'прил. 9'!H135</f>
        <v>0</v>
      </c>
      <c r="F30" s="44">
        <f t="shared" si="0"/>
        <v>57797.099999999991</v>
      </c>
      <c r="G30" s="44">
        <f>'прил. 9'!J135</f>
        <v>0</v>
      </c>
      <c r="H30" s="44">
        <f t="shared" si="1"/>
        <v>57797.099999999991</v>
      </c>
      <c r="I30" s="44">
        <f>'прил. 9'!L135</f>
        <v>0</v>
      </c>
      <c r="J30" s="44">
        <f t="shared" si="2"/>
        <v>57797.099999999991</v>
      </c>
      <c r="K30" s="44">
        <f>'прил. 9'!N135</f>
        <v>0</v>
      </c>
      <c r="L30" s="44">
        <f t="shared" si="3"/>
        <v>57797.099999999991</v>
      </c>
      <c r="M30" s="44">
        <f>'прил. 9'!P135</f>
        <v>57811.9</v>
      </c>
      <c r="N30" s="44">
        <f>'прил. 9'!Q135</f>
        <v>0</v>
      </c>
      <c r="O30" s="46">
        <f t="shared" si="4"/>
        <v>57811.9</v>
      </c>
      <c r="P30" s="44">
        <f>'прил. 9'!S135</f>
        <v>0</v>
      </c>
      <c r="Q30" s="46">
        <f t="shared" si="5"/>
        <v>57811.9</v>
      </c>
      <c r="R30" s="44">
        <f>'прил. 9'!U135</f>
        <v>0</v>
      </c>
      <c r="S30" s="46">
        <f t="shared" si="6"/>
        <v>57811.9</v>
      </c>
    </row>
    <row r="31" spans="1:19" ht="18.75" customHeight="1" x14ac:dyDescent="0.2">
      <c r="A31" s="42" t="s">
        <v>77</v>
      </c>
      <c r="B31" s="43" t="s">
        <v>73</v>
      </c>
      <c r="C31" s="43"/>
      <c r="D31" s="44">
        <f t="shared" ref="D31:M31" si="8">SUM(D32:D36)</f>
        <v>598999.19999999995</v>
      </c>
      <c r="E31" s="44">
        <f t="shared" ref="E31:G31" si="9">SUM(E32:E36)</f>
        <v>4079.5</v>
      </c>
      <c r="F31" s="44">
        <f t="shared" si="0"/>
        <v>603078.69999999995</v>
      </c>
      <c r="G31" s="44">
        <f t="shared" si="9"/>
        <v>-102000</v>
      </c>
      <c r="H31" s="44">
        <f t="shared" si="1"/>
        <v>501078.69999999995</v>
      </c>
      <c r="I31" s="44">
        <f t="shared" ref="I31:K31" si="10">SUM(I32:I36)</f>
        <v>0</v>
      </c>
      <c r="J31" s="44">
        <f t="shared" si="2"/>
        <v>501078.69999999995</v>
      </c>
      <c r="K31" s="44">
        <f t="shared" si="10"/>
        <v>0</v>
      </c>
      <c r="L31" s="44">
        <f t="shared" si="3"/>
        <v>501078.69999999995</v>
      </c>
      <c r="M31" s="44">
        <f t="shared" si="8"/>
        <v>500295.50000000006</v>
      </c>
      <c r="N31" s="44">
        <f t="shared" ref="N31:P31" si="11">SUM(N32:N36)</f>
        <v>4258.6000000000004</v>
      </c>
      <c r="O31" s="46">
        <f t="shared" si="4"/>
        <v>504554.10000000003</v>
      </c>
      <c r="P31" s="44">
        <f t="shared" si="11"/>
        <v>0</v>
      </c>
      <c r="Q31" s="46">
        <f t="shared" si="5"/>
        <v>504554.10000000003</v>
      </c>
      <c r="R31" s="44">
        <f t="shared" ref="R31" si="12">SUM(R32:R36)</f>
        <v>0</v>
      </c>
      <c r="S31" s="46">
        <f t="shared" si="6"/>
        <v>504554.10000000003</v>
      </c>
    </row>
    <row r="32" spans="1:19" x14ac:dyDescent="0.2">
      <c r="A32" s="47" t="s">
        <v>65</v>
      </c>
      <c r="B32" s="43" t="s">
        <v>73</v>
      </c>
      <c r="C32" s="43" t="s">
        <v>70</v>
      </c>
      <c r="D32" s="44">
        <f>'прил. 9'!G180</f>
        <v>1976.8</v>
      </c>
      <c r="E32" s="44">
        <f>'прил. 9'!H180</f>
        <v>0</v>
      </c>
      <c r="F32" s="44">
        <f t="shared" si="0"/>
        <v>1976.8</v>
      </c>
      <c r="G32" s="44">
        <f>'прил. 9'!J180</f>
        <v>0</v>
      </c>
      <c r="H32" s="44">
        <f t="shared" si="1"/>
        <v>1976.8</v>
      </c>
      <c r="I32" s="44">
        <f>'прил. 9'!L180</f>
        <v>0</v>
      </c>
      <c r="J32" s="44">
        <f t="shared" si="2"/>
        <v>1976.8</v>
      </c>
      <c r="K32" s="44">
        <f>'прил. 9'!N180</f>
        <v>0</v>
      </c>
      <c r="L32" s="44">
        <f t="shared" si="3"/>
        <v>1976.8</v>
      </c>
      <c r="M32" s="44">
        <f>'прил. 9'!P180</f>
        <v>1976.8</v>
      </c>
      <c r="N32" s="44">
        <f>'прил. 9'!Q180</f>
        <v>0</v>
      </c>
      <c r="O32" s="46">
        <f t="shared" si="4"/>
        <v>1976.8</v>
      </c>
      <c r="P32" s="44">
        <f>'прил. 9'!S180</f>
        <v>0</v>
      </c>
      <c r="Q32" s="46">
        <f t="shared" si="5"/>
        <v>1976.8</v>
      </c>
      <c r="R32" s="44">
        <f>'прил. 9'!U180</f>
        <v>0</v>
      </c>
      <c r="S32" s="46">
        <f t="shared" si="6"/>
        <v>1976.8</v>
      </c>
    </row>
    <row r="33" spans="1:19" x14ac:dyDescent="0.2">
      <c r="A33" s="48" t="s">
        <v>145</v>
      </c>
      <c r="B33" s="43" t="s">
        <v>73</v>
      </c>
      <c r="C33" s="43" t="s">
        <v>79</v>
      </c>
      <c r="D33" s="44">
        <f>'прил. 9'!G483+'прил. 9'!G1050</f>
        <v>38896.9</v>
      </c>
      <c r="E33" s="44">
        <f>'прил. 9'!H483+'прил. 9'!H1050</f>
        <v>0</v>
      </c>
      <c r="F33" s="44">
        <f t="shared" si="0"/>
        <v>38896.9</v>
      </c>
      <c r="G33" s="44">
        <f>'прил. 9'!J483+'прил. 9'!J1050</f>
        <v>0</v>
      </c>
      <c r="H33" s="44">
        <f t="shared" si="1"/>
        <v>38896.9</v>
      </c>
      <c r="I33" s="44">
        <f>'прил. 9'!L483+'прил. 9'!L1050</f>
        <v>0</v>
      </c>
      <c r="J33" s="44">
        <f t="shared" si="2"/>
        <v>38896.9</v>
      </c>
      <c r="K33" s="44">
        <f>'прил. 9'!N483+'прил. 9'!N1050</f>
        <v>0</v>
      </c>
      <c r="L33" s="44">
        <f t="shared" si="3"/>
        <v>38896.9</v>
      </c>
      <c r="M33" s="44">
        <f>'прил. 9'!P483+'прил. 9'!P1050</f>
        <v>40555.4</v>
      </c>
      <c r="N33" s="44">
        <f>'прил. 9'!Q483+'прил. 9'!Q1050</f>
        <v>0</v>
      </c>
      <c r="O33" s="46">
        <f t="shared" si="4"/>
        <v>40555.4</v>
      </c>
      <c r="P33" s="44">
        <f>'прил. 9'!S483+'прил. 9'!S1050</f>
        <v>0</v>
      </c>
      <c r="Q33" s="46">
        <f t="shared" si="5"/>
        <v>40555.4</v>
      </c>
      <c r="R33" s="44">
        <f>'прил. 9'!U483+'прил. 9'!U1050</f>
        <v>0</v>
      </c>
      <c r="S33" s="46">
        <f t="shared" si="6"/>
        <v>40555.4</v>
      </c>
    </row>
    <row r="34" spans="1:19" x14ac:dyDescent="0.2">
      <c r="A34" s="48" t="s">
        <v>45</v>
      </c>
      <c r="B34" s="43" t="s">
        <v>73</v>
      </c>
      <c r="C34" s="43" t="s">
        <v>76</v>
      </c>
      <c r="D34" s="44">
        <f>'прил. 9'!G488+'прил. 9'!G1059</f>
        <v>391882.7</v>
      </c>
      <c r="E34" s="44">
        <f>'прил. 9'!H488+'прил. 9'!H1059</f>
        <v>0</v>
      </c>
      <c r="F34" s="44">
        <f t="shared" si="0"/>
        <v>391882.7</v>
      </c>
      <c r="G34" s="44">
        <f>'прил. 9'!J488+'прил. 9'!J1059</f>
        <v>-102000</v>
      </c>
      <c r="H34" s="44">
        <f t="shared" si="1"/>
        <v>289882.7</v>
      </c>
      <c r="I34" s="44">
        <f>'прил. 9'!L488+'прил. 9'!L1059</f>
        <v>0</v>
      </c>
      <c r="J34" s="44">
        <f t="shared" si="2"/>
        <v>289882.7</v>
      </c>
      <c r="K34" s="44">
        <f>'прил. 9'!N488+'прил. 9'!N1059</f>
        <v>0</v>
      </c>
      <c r="L34" s="44">
        <f t="shared" si="3"/>
        <v>289882.7</v>
      </c>
      <c r="M34" s="44">
        <f>'прил. 9'!P488+'прил. 9'!P1059</f>
        <v>291592.10000000003</v>
      </c>
      <c r="N34" s="44">
        <f>'прил. 9'!Q488+'прил. 9'!Q1059</f>
        <v>0</v>
      </c>
      <c r="O34" s="46">
        <f t="shared" si="4"/>
        <v>291592.10000000003</v>
      </c>
      <c r="P34" s="44">
        <f>'прил. 9'!S488+'прил. 9'!S1059</f>
        <v>0</v>
      </c>
      <c r="Q34" s="46">
        <f t="shared" si="5"/>
        <v>291592.10000000003</v>
      </c>
      <c r="R34" s="44">
        <f>'прил. 9'!U488+'прил. 9'!U1059</f>
        <v>0</v>
      </c>
      <c r="S34" s="46">
        <f t="shared" si="6"/>
        <v>291592.10000000003</v>
      </c>
    </row>
    <row r="35" spans="1:19" x14ac:dyDescent="0.2">
      <c r="A35" s="42" t="s">
        <v>87</v>
      </c>
      <c r="B35" s="43" t="s">
        <v>73</v>
      </c>
      <c r="C35" s="43" t="s">
        <v>53</v>
      </c>
      <c r="D35" s="44">
        <f>'прил. 9'!G187</f>
        <v>45377.5</v>
      </c>
      <c r="E35" s="44">
        <f>'прил. 9'!H187</f>
        <v>0</v>
      </c>
      <c r="F35" s="44">
        <f t="shared" si="0"/>
        <v>45377.5</v>
      </c>
      <c r="G35" s="44">
        <f>'прил. 9'!J187</f>
        <v>0</v>
      </c>
      <c r="H35" s="44">
        <f t="shared" si="1"/>
        <v>45377.5</v>
      </c>
      <c r="I35" s="44">
        <f>'прил. 9'!L187</f>
        <v>0</v>
      </c>
      <c r="J35" s="44">
        <f t="shared" si="2"/>
        <v>45377.5</v>
      </c>
      <c r="K35" s="44">
        <f>'прил. 9'!N187</f>
        <v>0</v>
      </c>
      <c r="L35" s="44">
        <f t="shared" si="3"/>
        <v>45377.5</v>
      </c>
      <c r="M35" s="44">
        <f>'прил. 9'!P187</f>
        <v>45395.199999999997</v>
      </c>
      <c r="N35" s="44">
        <f>'прил. 9'!Q187</f>
        <v>0</v>
      </c>
      <c r="O35" s="46">
        <f t="shared" si="4"/>
        <v>45395.199999999997</v>
      </c>
      <c r="P35" s="44">
        <f>'прил. 9'!S187</f>
        <v>0</v>
      </c>
      <c r="Q35" s="46">
        <f t="shared" si="5"/>
        <v>45395.199999999997</v>
      </c>
      <c r="R35" s="44">
        <f>'прил. 9'!U187</f>
        <v>0</v>
      </c>
      <c r="S35" s="46">
        <f t="shared" si="6"/>
        <v>45395.199999999997</v>
      </c>
    </row>
    <row r="36" spans="1:19" x14ac:dyDescent="0.2">
      <c r="A36" s="42" t="s">
        <v>80</v>
      </c>
      <c r="B36" s="43" t="s">
        <v>73</v>
      </c>
      <c r="C36" s="43" t="s">
        <v>61</v>
      </c>
      <c r="D36" s="44">
        <f>'прил. 9'!G221+'прил. 9'!G516+'прил. 9'!G594+'прил. 9'!G885+'прил. 9'!G1085</f>
        <v>120865.29999999999</v>
      </c>
      <c r="E36" s="44">
        <f>'прил. 9'!H221+'прил. 9'!H516+'прил. 9'!H594+'прил. 9'!H885+'прил. 9'!H1085</f>
        <v>4079.5</v>
      </c>
      <c r="F36" s="44">
        <f t="shared" si="0"/>
        <v>124944.79999999999</v>
      </c>
      <c r="G36" s="44">
        <f>'прил. 9'!J221+'прил. 9'!J516+'прил. 9'!J594+'прил. 9'!J885+'прил. 9'!J1085</f>
        <v>0</v>
      </c>
      <c r="H36" s="44">
        <f t="shared" si="1"/>
        <v>124944.79999999999</v>
      </c>
      <c r="I36" s="44">
        <f>'прил. 9'!L221+'прил. 9'!L516+'прил. 9'!L594+'прил. 9'!L885+'прил. 9'!L1085</f>
        <v>0</v>
      </c>
      <c r="J36" s="44">
        <f t="shared" si="2"/>
        <v>124944.79999999999</v>
      </c>
      <c r="K36" s="44">
        <f>'прил. 9'!N221+'прил. 9'!N516+'прил. 9'!N594+'прил. 9'!N885+'прил. 9'!N1085</f>
        <v>0</v>
      </c>
      <c r="L36" s="44">
        <f t="shared" si="3"/>
        <v>124944.79999999999</v>
      </c>
      <c r="M36" s="44">
        <f>'прил. 9'!P221+'прил. 9'!P516+'прил. 9'!P594+'прил. 9'!P885+'прил. 9'!P1085</f>
        <v>120776</v>
      </c>
      <c r="N36" s="44">
        <f>'прил. 9'!Q221+'прил. 9'!Q516+'прил. 9'!Q594+'прил. 9'!Q885+'прил. 9'!Q1085</f>
        <v>4258.6000000000004</v>
      </c>
      <c r="O36" s="46">
        <f t="shared" si="4"/>
        <v>125034.6</v>
      </c>
      <c r="P36" s="44">
        <f>'прил. 9'!S221+'прил. 9'!S516+'прил. 9'!S594+'прил. 9'!S885+'прил. 9'!S1085</f>
        <v>0</v>
      </c>
      <c r="Q36" s="46">
        <f t="shared" si="5"/>
        <v>125034.6</v>
      </c>
      <c r="R36" s="44">
        <f>'прил. 9'!U221+'прил. 9'!U516+'прил. 9'!U594+'прил. 9'!U885+'прил. 9'!U1085</f>
        <v>0</v>
      </c>
      <c r="S36" s="46">
        <f t="shared" si="6"/>
        <v>125034.6</v>
      </c>
    </row>
    <row r="37" spans="1:19" ht="24.75" customHeight="1" x14ac:dyDescent="0.2">
      <c r="A37" s="42" t="s">
        <v>82</v>
      </c>
      <c r="B37" s="43" t="s">
        <v>78</v>
      </c>
      <c r="C37" s="43"/>
      <c r="D37" s="44">
        <f t="shared" ref="D37:M37" si="13">SUM(D38:D40)</f>
        <v>192453.30000000002</v>
      </c>
      <c r="E37" s="44">
        <f t="shared" ref="E37:G37" si="14">SUM(E38:E40)</f>
        <v>0</v>
      </c>
      <c r="F37" s="44">
        <f t="shared" si="0"/>
        <v>192453.30000000002</v>
      </c>
      <c r="G37" s="44">
        <f t="shared" si="14"/>
        <v>461.8</v>
      </c>
      <c r="H37" s="44">
        <f t="shared" si="1"/>
        <v>192915.1</v>
      </c>
      <c r="I37" s="44">
        <f t="shared" ref="I37:K37" si="15">SUM(I38:I40)</f>
        <v>0</v>
      </c>
      <c r="J37" s="44">
        <f t="shared" si="2"/>
        <v>192915.1</v>
      </c>
      <c r="K37" s="44">
        <f t="shared" si="15"/>
        <v>61385</v>
      </c>
      <c r="L37" s="44">
        <f t="shared" si="3"/>
        <v>254300.1</v>
      </c>
      <c r="M37" s="44">
        <f t="shared" si="13"/>
        <v>192385.30000000002</v>
      </c>
      <c r="N37" s="44">
        <f t="shared" ref="N37:P37" si="16">SUM(N38:N40)</f>
        <v>0</v>
      </c>
      <c r="O37" s="46">
        <f t="shared" si="4"/>
        <v>192385.30000000002</v>
      </c>
      <c r="P37" s="44">
        <f t="shared" si="16"/>
        <v>461.8</v>
      </c>
      <c r="Q37" s="46">
        <f t="shared" si="5"/>
        <v>192847.1</v>
      </c>
      <c r="R37" s="44">
        <f t="shared" ref="R37" si="17">SUM(R38:R40)</f>
        <v>0</v>
      </c>
      <c r="S37" s="46">
        <f t="shared" si="6"/>
        <v>192847.1</v>
      </c>
    </row>
    <row r="38" spans="1:19" x14ac:dyDescent="0.2">
      <c r="A38" s="42" t="s">
        <v>83</v>
      </c>
      <c r="B38" s="43" t="s">
        <v>78</v>
      </c>
      <c r="C38" s="43" t="s">
        <v>70</v>
      </c>
      <c r="D38" s="44">
        <f>'прил. 9'!G523</f>
        <v>23270.400000000001</v>
      </c>
      <c r="E38" s="44">
        <f>'прил. 9'!H523</f>
        <v>0</v>
      </c>
      <c r="F38" s="44">
        <f t="shared" si="0"/>
        <v>23270.400000000001</v>
      </c>
      <c r="G38" s="44">
        <f>'прил. 9'!J523</f>
        <v>0</v>
      </c>
      <c r="H38" s="44">
        <f t="shared" si="1"/>
        <v>23270.400000000001</v>
      </c>
      <c r="I38" s="44">
        <f>'прил. 9'!L523</f>
        <v>0</v>
      </c>
      <c r="J38" s="44">
        <f t="shared" si="2"/>
        <v>23270.400000000001</v>
      </c>
      <c r="K38" s="44">
        <f>'прил. 9'!N523</f>
        <v>0</v>
      </c>
      <c r="L38" s="44">
        <f t="shared" si="3"/>
        <v>23270.400000000001</v>
      </c>
      <c r="M38" s="44">
        <f>'прил. 9'!P523</f>
        <v>21274.5</v>
      </c>
      <c r="N38" s="44">
        <f>'прил. 9'!Q523</f>
        <v>0</v>
      </c>
      <c r="O38" s="46">
        <f t="shared" si="4"/>
        <v>21274.5</v>
      </c>
      <c r="P38" s="44">
        <f>'прил. 9'!S523</f>
        <v>0</v>
      </c>
      <c r="Q38" s="46">
        <f t="shared" si="5"/>
        <v>21274.5</v>
      </c>
      <c r="R38" s="44">
        <f>'прил. 9'!U523</f>
        <v>0</v>
      </c>
      <c r="S38" s="46">
        <f t="shared" si="6"/>
        <v>21274.5</v>
      </c>
    </row>
    <row r="39" spans="1:19" x14ac:dyDescent="0.2">
      <c r="A39" s="47" t="s">
        <v>104</v>
      </c>
      <c r="B39" s="43" t="s">
        <v>78</v>
      </c>
      <c r="C39" s="43" t="s">
        <v>72</v>
      </c>
      <c r="D39" s="44">
        <f>'прил. 9'!G543+'прил. 9'!G1117</f>
        <v>149594.20000000001</v>
      </c>
      <c r="E39" s="44">
        <f>'прил. 9'!H543+'прил. 9'!H1117</f>
        <v>0</v>
      </c>
      <c r="F39" s="44">
        <f t="shared" si="0"/>
        <v>149594.20000000001</v>
      </c>
      <c r="G39" s="44">
        <f>'прил. 9'!J543+'прил. 9'!J1117</f>
        <v>0</v>
      </c>
      <c r="H39" s="44">
        <f t="shared" si="1"/>
        <v>149594.20000000001</v>
      </c>
      <c r="I39" s="44">
        <f>'прил. 9'!L543+'прил. 9'!L1117</f>
        <v>0</v>
      </c>
      <c r="J39" s="44">
        <f t="shared" si="2"/>
        <v>149594.20000000001</v>
      </c>
      <c r="K39" s="44">
        <f>'прил. 9'!N543+'прил. 9'!N1117+'прил. 9'!N1131</f>
        <v>61385</v>
      </c>
      <c r="L39" s="44">
        <f t="shared" si="3"/>
        <v>210979.20000000001</v>
      </c>
      <c r="M39" s="44">
        <f>'прил. 9'!P543+'прил. 9'!P1117</f>
        <v>151522.1</v>
      </c>
      <c r="N39" s="44">
        <f>'прил. 9'!Q543+'прил. 9'!Q1117</f>
        <v>0</v>
      </c>
      <c r="O39" s="46">
        <f t="shared" si="4"/>
        <v>151522.1</v>
      </c>
      <c r="P39" s="44">
        <f>'прил. 9'!S543+'прил. 9'!S1117</f>
        <v>0</v>
      </c>
      <c r="Q39" s="46">
        <f t="shared" si="5"/>
        <v>151522.1</v>
      </c>
      <c r="R39" s="44">
        <f>'прил. 9'!U543+'прил. 9'!U1117</f>
        <v>0</v>
      </c>
      <c r="S39" s="46">
        <f t="shared" si="6"/>
        <v>151522.1</v>
      </c>
    </row>
    <row r="40" spans="1:19" x14ac:dyDescent="0.2">
      <c r="A40" s="42" t="s">
        <v>35</v>
      </c>
      <c r="B40" s="43" t="s">
        <v>78</v>
      </c>
      <c r="C40" s="43" t="s">
        <v>78</v>
      </c>
      <c r="D40" s="44">
        <f>'прил. 9'!G556</f>
        <v>19588.7</v>
      </c>
      <c r="E40" s="44">
        <f>'прил. 9'!H556</f>
        <v>0</v>
      </c>
      <c r="F40" s="44">
        <f t="shared" si="0"/>
        <v>19588.7</v>
      </c>
      <c r="G40" s="44">
        <f>'прил. 9'!J556+'прил. 9'!J256</f>
        <v>461.8</v>
      </c>
      <c r="H40" s="44">
        <f t="shared" si="1"/>
        <v>20050.5</v>
      </c>
      <c r="I40" s="44">
        <f>'прил. 9'!L556+'прил. 9'!L256</f>
        <v>0</v>
      </c>
      <c r="J40" s="44">
        <f t="shared" si="2"/>
        <v>20050.5</v>
      </c>
      <c r="K40" s="44">
        <f>'прил. 9'!N556+'прил. 9'!N256</f>
        <v>0</v>
      </c>
      <c r="L40" s="44">
        <f t="shared" si="3"/>
        <v>20050.5</v>
      </c>
      <c r="M40" s="44">
        <f>'прил. 9'!P556</f>
        <v>19588.7</v>
      </c>
      <c r="N40" s="44">
        <f>'прил. 9'!Q556</f>
        <v>0</v>
      </c>
      <c r="O40" s="46">
        <f t="shared" si="4"/>
        <v>19588.7</v>
      </c>
      <c r="P40" s="44">
        <f>'прил. 9'!S556+'прил. 9'!S250</f>
        <v>461.8</v>
      </c>
      <c r="Q40" s="46">
        <f t="shared" si="5"/>
        <v>20050.5</v>
      </c>
      <c r="R40" s="44">
        <f>'прил. 9'!U556+'прил. 9'!U250</f>
        <v>0</v>
      </c>
      <c r="S40" s="46">
        <f t="shared" si="6"/>
        <v>20050.5</v>
      </c>
    </row>
    <row r="41" spans="1:19" ht="21.75" customHeight="1" x14ac:dyDescent="0.2">
      <c r="A41" s="42" t="s">
        <v>105</v>
      </c>
      <c r="B41" s="43" t="s">
        <v>74</v>
      </c>
      <c r="C41" s="43"/>
      <c r="D41" s="44">
        <f>SUM(D42:D42)</f>
        <v>6348.2</v>
      </c>
      <c r="E41" s="44">
        <f>SUM(E42:E42)</f>
        <v>0</v>
      </c>
      <c r="F41" s="44">
        <f t="shared" si="0"/>
        <v>6348.2</v>
      </c>
      <c r="G41" s="44">
        <f>SUM(G42:G42)</f>
        <v>0</v>
      </c>
      <c r="H41" s="44">
        <f t="shared" si="1"/>
        <v>6348.2</v>
      </c>
      <c r="I41" s="44">
        <f>SUM(I42:I42)</f>
        <v>0</v>
      </c>
      <c r="J41" s="44">
        <f t="shared" si="2"/>
        <v>6348.2</v>
      </c>
      <c r="K41" s="44">
        <f>SUM(K42:K42)</f>
        <v>0</v>
      </c>
      <c r="L41" s="44">
        <f t="shared" si="3"/>
        <v>6348.2</v>
      </c>
      <c r="M41" s="44">
        <f>SUM(M42:M42)</f>
        <v>6348.2</v>
      </c>
      <c r="N41" s="44">
        <f>SUM(N42:N42)</f>
        <v>0</v>
      </c>
      <c r="O41" s="46">
        <f t="shared" si="4"/>
        <v>6348.2</v>
      </c>
      <c r="P41" s="44">
        <f>SUM(P42:P42)</f>
        <v>0</v>
      </c>
      <c r="Q41" s="46">
        <f t="shared" si="5"/>
        <v>6348.2</v>
      </c>
      <c r="R41" s="44">
        <f>SUM(R42:R42)</f>
        <v>0</v>
      </c>
      <c r="S41" s="46">
        <f t="shared" si="6"/>
        <v>6348.2</v>
      </c>
    </row>
    <row r="42" spans="1:19" x14ac:dyDescent="0.2">
      <c r="A42" s="42" t="s">
        <v>106</v>
      </c>
      <c r="B42" s="43" t="s">
        <v>74</v>
      </c>
      <c r="C42" s="43" t="s">
        <v>78</v>
      </c>
      <c r="D42" s="44">
        <f>'прил. 9'!G570+'прил. 9'!G258</f>
        <v>6348.2</v>
      </c>
      <c r="E42" s="44">
        <f>'прил. 9'!H570+'прил. 9'!H258</f>
        <v>0</v>
      </c>
      <c r="F42" s="44">
        <f t="shared" si="0"/>
        <v>6348.2</v>
      </c>
      <c r="G42" s="44">
        <f>'прил. 9'!J570+'прил. 9'!J258</f>
        <v>0</v>
      </c>
      <c r="H42" s="44">
        <f t="shared" si="1"/>
        <v>6348.2</v>
      </c>
      <c r="I42" s="44">
        <f>'прил. 9'!L570+'прил. 9'!L258</f>
        <v>0</v>
      </c>
      <c r="J42" s="44">
        <f t="shared" si="2"/>
        <v>6348.2</v>
      </c>
      <c r="K42" s="44">
        <f>'прил. 9'!N570+'прил. 9'!N258</f>
        <v>0</v>
      </c>
      <c r="L42" s="44">
        <f t="shared" si="3"/>
        <v>6348.2</v>
      </c>
      <c r="M42" s="44">
        <f>'прил. 9'!P570+'прил. 9'!P258</f>
        <v>6348.2</v>
      </c>
      <c r="N42" s="44">
        <f>'прил. 9'!Q570+'прил. 9'!Q258</f>
        <v>0</v>
      </c>
      <c r="O42" s="46">
        <f t="shared" si="4"/>
        <v>6348.2</v>
      </c>
      <c r="P42" s="44">
        <f>'прил. 9'!S570+'прил. 9'!S258</f>
        <v>0</v>
      </c>
      <c r="Q42" s="46">
        <f t="shared" si="5"/>
        <v>6348.2</v>
      </c>
      <c r="R42" s="44">
        <f>'прил. 9'!U570+'прил. 9'!U258</f>
        <v>0</v>
      </c>
      <c r="S42" s="46">
        <f t="shared" si="6"/>
        <v>6348.2</v>
      </c>
    </row>
    <row r="43" spans="1:19" ht="24" customHeight="1" x14ac:dyDescent="0.2">
      <c r="A43" s="42" t="s">
        <v>107</v>
      </c>
      <c r="B43" s="43" t="s">
        <v>60</v>
      </c>
      <c r="C43" s="43"/>
      <c r="D43" s="44">
        <f t="shared" ref="D43:M43" si="18">SUM(D44:D49)</f>
        <v>4054389.3000000003</v>
      </c>
      <c r="E43" s="44">
        <f t="shared" ref="E43:G43" si="19">SUM(E44:E49)</f>
        <v>0</v>
      </c>
      <c r="F43" s="44">
        <f t="shared" si="0"/>
        <v>4054389.3000000003</v>
      </c>
      <c r="G43" s="44">
        <f t="shared" si="19"/>
        <v>81195.299999999988</v>
      </c>
      <c r="H43" s="44">
        <f t="shared" si="1"/>
        <v>4135584.6</v>
      </c>
      <c r="I43" s="44">
        <f t="shared" ref="I43:K43" si="20">SUM(I44:I49)</f>
        <v>0</v>
      </c>
      <c r="J43" s="44">
        <f t="shared" si="2"/>
        <v>4135584.6</v>
      </c>
      <c r="K43" s="44">
        <f t="shared" si="20"/>
        <v>0</v>
      </c>
      <c r="L43" s="44">
        <f t="shared" si="3"/>
        <v>4135584.6</v>
      </c>
      <c r="M43" s="44">
        <f t="shared" si="18"/>
        <v>3757787.3</v>
      </c>
      <c r="N43" s="44">
        <f t="shared" ref="N43:P43" si="21">SUM(N44:N49)</f>
        <v>0</v>
      </c>
      <c r="O43" s="46">
        <f t="shared" si="4"/>
        <v>3757787.3</v>
      </c>
      <c r="P43" s="44">
        <f t="shared" si="21"/>
        <v>0</v>
      </c>
      <c r="Q43" s="46">
        <f t="shared" si="5"/>
        <v>3757787.3</v>
      </c>
      <c r="R43" s="44">
        <f t="shared" ref="R43" si="22">SUM(R44:R49)</f>
        <v>0</v>
      </c>
      <c r="S43" s="46">
        <f t="shared" si="6"/>
        <v>3757787.3</v>
      </c>
    </row>
    <row r="44" spans="1:19" x14ac:dyDescent="0.2">
      <c r="A44" s="42" t="s">
        <v>109</v>
      </c>
      <c r="B44" s="43" t="s">
        <v>60</v>
      </c>
      <c r="C44" s="43" t="s">
        <v>70</v>
      </c>
      <c r="D44" s="44">
        <f>'прил. 9'!G607+'прил. 9'!G1138</f>
        <v>1884707.9000000004</v>
      </c>
      <c r="E44" s="44">
        <f>'прил. 9'!H607+'прил. 9'!H1138</f>
        <v>0</v>
      </c>
      <c r="F44" s="44">
        <f t="shared" si="0"/>
        <v>1884707.9000000004</v>
      </c>
      <c r="G44" s="44">
        <f>'прил. 9'!J607+'прил. 9'!J1138</f>
        <v>0</v>
      </c>
      <c r="H44" s="44">
        <f t="shared" si="1"/>
        <v>1884707.9000000004</v>
      </c>
      <c r="I44" s="44">
        <f>'прил. 9'!L607+'прил. 9'!L1138</f>
        <v>-9322.1</v>
      </c>
      <c r="J44" s="44">
        <f t="shared" si="2"/>
        <v>1875385.8000000003</v>
      </c>
      <c r="K44" s="44">
        <f>'прил. 9'!N607+'прил. 9'!N1138</f>
        <v>0</v>
      </c>
      <c r="L44" s="44">
        <f t="shared" si="3"/>
        <v>1875385.8000000003</v>
      </c>
      <c r="M44" s="44">
        <f>'прил. 9'!P607+'прил. 9'!P1138</f>
        <v>1761837</v>
      </c>
      <c r="N44" s="44">
        <f>'прил. 9'!Q607+'прил. 9'!Q1138</f>
        <v>0</v>
      </c>
      <c r="O44" s="46">
        <f t="shared" si="4"/>
        <v>1761837</v>
      </c>
      <c r="P44" s="44">
        <f>'прил. 9'!S607+'прил. 9'!S1138</f>
        <v>0</v>
      </c>
      <c r="Q44" s="46">
        <f t="shared" si="5"/>
        <v>1761837</v>
      </c>
      <c r="R44" s="44">
        <f>'прил. 9'!U607+'прил. 9'!U1138</f>
        <v>0</v>
      </c>
      <c r="S44" s="46">
        <f t="shared" si="6"/>
        <v>1761837</v>
      </c>
    </row>
    <row r="45" spans="1:19" x14ac:dyDescent="0.2">
      <c r="A45" s="42" t="s">
        <v>102</v>
      </c>
      <c r="B45" s="43" t="s">
        <v>60</v>
      </c>
      <c r="C45" s="43" t="s">
        <v>71</v>
      </c>
      <c r="D45" s="44">
        <f>'прил. 9'!G666+'прил. 9'!G1150</f>
        <v>1701757.6999999997</v>
      </c>
      <c r="E45" s="44">
        <f>'прил. 9'!H666+'прил. 9'!H1150</f>
        <v>0</v>
      </c>
      <c r="F45" s="44">
        <f t="shared" si="0"/>
        <v>1701757.6999999997</v>
      </c>
      <c r="G45" s="44">
        <f>'прил. 9'!J666+'прил. 9'!J1150</f>
        <v>81195.299999999988</v>
      </c>
      <c r="H45" s="44">
        <f t="shared" si="1"/>
        <v>1782952.9999999998</v>
      </c>
      <c r="I45" s="44">
        <f>'прил. 9'!L666+'прил. 9'!L1150</f>
        <v>0</v>
      </c>
      <c r="J45" s="44">
        <f t="shared" si="2"/>
        <v>1782952.9999999998</v>
      </c>
      <c r="K45" s="44">
        <f>'прил. 9'!N666+'прил. 9'!N1150</f>
        <v>0</v>
      </c>
      <c r="L45" s="44">
        <f t="shared" si="3"/>
        <v>1782952.9999999998</v>
      </c>
      <c r="M45" s="44">
        <f>'прил. 9'!P666+'прил. 9'!P1150</f>
        <v>1525311.5999999996</v>
      </c>
      <c r="N45" s="44">
        <f>'прил. 9'!Q666+'прил. 9'!Q1150</f>
        <v>0</v>
      </c>
      <c r="O45" s="46">
        <f t="shared" si="4"/>
        <v>1525311.5999999996</v>
      </c>
      <c r="P45" s="44">
        <f>'прил. 9'!S666+'прил. 9'!S1150</f>
        <v>0</v>
      </c>
      <c r="Q45" s="46">
        <f t="shared" si="5"/>
        <v>1525311.5999999996</v>
      </c>
      <c r="R45" s="44">
        <f>'прил. 9'!U666+'прил. 9'!U1150</f>
        <v>0</v>
      </c>
      <c r="S45" s="46">
        <f t="shared" si="6"/>
        <v>1525311.5999999996</v>
      </c>
    </row>
    <row r="46" spans="1:19" x14ac:dyDescent="0.2">
      <c r="A46" s="42" t="s">
        <v>465</v>
      </c>
      <c r="B46" s="43" t="s">
        <v>60</v>
      </c>
      <c r="C46" s="43" t="s">
        <v>72</v>
      </c>
      <c r="D46" s="44">
        <f>'прил. 9'!G743+'прил. 9'!G895+'прил. 9'!G982+'прил. 9'!G1165</f>
        <v>377966</v>
      </c>
      <c r="E46" s="44">
        <f>'прил. 9'!H743+'прил. 9'!H895+'прил. 9'!H982+'прил. 9'!H1165</f>
        <v>0</v>
      </c>
      <c r="F46" s="44">
        <f t="shared" si="0"/>
        <v>377966</v>
      </c>
      <c r="G46" s="44">
        <f>'прил. 9'!J743+'прил. 9'!J895+'прил. 9'!J982+'прил. 9'!J1165</f>
        <v>0</v>
      </c>
      <c r="H46" s="44">
        <f t="shared" si="1"/>
        <v>377966</v>
      </c>
      <c r="I46" s="44">
        <f>'прил. 9'!L743+'прил. 9'!L895+'прил. 9'!L982+'прил. 9'!L1165</f>
        <v>9322.1</v>
      </c>
      <c r="J46" s="44">
        <f t="shared" si="2"/>
        <v>387288.1</v>
      </c>
      <c r="K46" s="44">
        <f>'прил. 9'!N743+'прил. 9'!N895+'прил. 9'!N982+'прил. 9'!N1165</f>
        <v>0</v>
      </c>
      <c r="L46" s="44">
        <f t="shared" si="3"/>
        <v>387288.1</v>
      </c>
      <c r="M46" s="44">
        <f>'прил. 9'!P743+'прил. 9'!P895+'прил. 9'!P982+'прил. 9'!P1165</f>
        <v>380572.2</v>
      </c>
      <c r="N46" s="44">
        <f>'прил. 9'!Q743+'прил. 9'!Q895+'прил. 9'!Q982+'прил. 9'!Q1165</f>
        <v>0</v>
      </c>
      <c r="O46" s="46">
        <f t="shared" si="4"/>
        <v>380572.2</v>
      </c>
      <c r="P46" s="44">
        <f>'прил. 9'!S743+'прил. 9'!S895+'прил. 9'!S982+'прил. 9'!S1165</f>
        <v>0</v>
      </c>
      <c r="Q46" s="46">
        <f t="shared" si="5"/>
        <v>380572.2</v>
      </c>
      <c r="R46" s="44">
        <f>'прил. 9'!U743+'прил. 9'!U895+'прил. 9'!U982+'прил. 9'!U1165</f>
        <v>0</v>
      </c>
      <c r="S46" s="46">
        <f t="shared" si="6"/>
        <v>380572.2</v>
      </c>
    </row>
    <row r="47" spans="1:19" x14ac:dyDescent="0.2">
      <c r="A47" s="42" t="s">
        <v>530</v>
      </c>
      <c r="B47" s="43" t="s">
        <v>60</v>
      </c>
      <c r="C47" s="43" t="s">
        <v>78</v>
      </c>
      <c r="D47" s="44">
        <f>'прил. 9'!G272+'прил. 9'!G467+'прил. 9'!G764+'прил. 9'!G865+'прил. 9'!G1226+'прил. 9'!G988+'прил. 9'!G1176</f>
        <v>541.4</v>
      </c>
      <c r="E47" s="44">
        <f>'прил. 9'!H272+'прил. 9'!H467+'прил. 9'!H764+'прил. 9'!H865+'прил. 9'!H1226+'прил. 9'!H988+'прил. 9'!H1176</f>
        <v>0</v>
      </c>
      <c r="F47" s="44">
        <f t="shared" si="0"/>
        <v>541.4</v>
      </c>
      <c r="G47" s="44">
        <f>'прил. 9'!J272+'прил. 9'!J467+'прил. 9'!J764+'прил. 9'!J865+'прил. 9'!J1226+'прил. 9'!J988+'прил. 9'!J1176</f>
        <v>0</v>
      </c>
      <c r="H47" s="44">
        <f t="shared" si="1"/>
        <v>541.4</v>
      </c>
      <c r="I47" s="44">
        <f>'прил. 9'!L272+'прил. 9'!L467+'прил. 9'!L764+'прил. 9'!L865+'прил. 9'!L1226+'прил. 9'!L988+'прил. 9'!L1176</f>
        <v>0</v>
      </c>
      <c r="J47" s="44">
        <f t="shared" si="2"/>
        <v>541.4</v>
      </c>
      <c r="K47" s="44">
        <f>'прил. 9'!N272+'прил. 9'!N467+'прил. 9'!N764+'прил. 9'!N865+'прил. 9'!N1226+'прил. 9'!N988+'прил. 9'!N1176</f>
        <v>0</v>
      </c>
      <c r="L47" s="44">
        <f t="shared" si="3"/>
        <v>541.4</v>
      </c>
      <c r="M47" s="44">
        <f>'прил. 9'!P272+'прил. 9'!P467+'прил. 9'!P764+'прил. 9'!P865+'прил. 9'!P1226+'прил. 9'!P988+'прил. 9'!P1176</f>
        <v>541.4</v>
      </c>
      <c r="N47" s="44">
        <f>'прил. 9'!Q272+'прил. 9'!Q467+'прил. 9'!Q764+'прил. 9'!Q865+'прил. 9'!Q1226+'прил. 9'!Q988+'прил. 9'!Q1176</f>
        <v>0</v>
      </c>
      <c r="O47" s="46">
        <f t="shared" si="4"/>
        <v>541.4</v>
      </c>
      <c r="P47" s="44">
        <f>'прил. 9'!S272+'прил. 9'!S467+'прил. 9'!S764+'прил. 9'!S865+'прил. 9'!S1226+'прил. 9'!S988+'прил. 9'!S1176</f>
        <v>0</v>
      </c>
      <c r="Q47" s="46">
        <f t="shared" si="5"/>
        <v>541.4</v>
      </c>
      <c r="R47" s="44">
        <f>'прил. 9'!U272+'прил. 9'!U467+'прил. 9'!U764+'прил. 9'!U865+'прил. 9'!U1226+'прил. 9'!U988+'прил. 9'!U1176</f>
        <v>0</v>
      </c>
      <c r="S47" s="46">
        <f t="shared" si="6"/>
        <v>541.4</v>
      </c>
    </row>
    <row r="48" spans="1:19" x14ac:dyDescent="0.2">
      <c r="A48" s="42" t="s">
        <v>464</v>
      </c>
      <c r="B48" s="43" t="s">
        <v>60</v>
      </c>
      <c r="C48" s="43" t="s">
        <v>60</v>
      </c>
      <c r="D48" s="44">
        <f>'прил. 9'!G324</f>
        <v>7728.1</v>
      </c>
      <c r="E48" s="44">
        <f>'прил. 9'!H324</f>
        <v>0</v>
      </c>
      <c r="F48" s="44">
        <f t="shared" si="0"/>
        <v>7728.1</v>
      </c>
      <c r="G48" s="44">
        <f>'прил. 9'!J324</f>
        <v>0</v>
      </c>
      <c r="H48" s="44">
        <f t="shared" si="1"/>
        <v>7728.1</v>
      </c>
      <c r="I48" s="44">
        <f>'прил. 9'!L324</f>
        <v>0</v>
      </c>
      <c r="J48" s="44">
        <f t="shared" si="2"/>
        <v>7728.1</v>
      </c>
      <c r="K48" s="44">
        <f>'прил. 9'!N324</f>
        <v>0</v>
      </c>
      <c r="L48" s="44">
        <f t="shared" si="3"/>
        <v>7728.1</v>
      </c>
      <c r="M48" s="44">
        <f>'прил. 9'!P324</f>
        <v>7739.4000000000005</v>
      </c>
      <c r="N48" s="44">
        <f>'прил. 9'!Q324</f>
        <v>0</v>
      </c>
      <c r="O48" s="46">
        <f t="shared" si="4"/>
        <v>7739.4000000000005</v>
      </c>
      <c r="P48" s="44">
        <f>'прил. 9'!S324</f>
        <v>0</v>
      </c>
      <c r="Q48" s="46">
        <f t="shared" si="5"/>
        <v>7739.4000000000005</v>
      </c>
      <c r="R48" s="44">
        <f>'прил. 9'!U324</f>
        <v>0</v>
      </c>
      <c r="S48" s="46">
        <f t="shared" si="6"/>
        <v>7739.4000000000005</v>
      </c>
    </row>
    <row r="49" spans="1:19" x14ac:dyDescent="0.2">
      <c r="A49" s="42" t="s">
        <v>103</v>
      </c>
      <c r="B49" s="43" t="s">
        <v>60</v>
      </c>
      <c r="C49" s="43" t="s">
        <v>76</v>
      </c>
      <c r="D49" s="44">
        <f>'прил. 9'!G780</f>
        <v>81688.199999999983</v>
      </c>
      <c r="E49" s="44">
        <f>'прил. 9'!H780</f>
        <v>0</v>
      </c>
      <c r="F49" s="44">
        <f t="shared" si="0"/>
        <v>81688.199999999983</v>
      </c>
      <c r="G49" s="44">
        <f>'прил. 9'!J780</f>
        <v>0</v>
      </c>
      <c r="H49" s="44">
        <f t="shared" si="1"/>
        <v>81688.199999999983</v>
      </c>
      <c r="I49" s="44">
        <f>'прил. 9'!L780</f>
        <v>0</v>
      </c>
      <c r="J49" s="44">
        <f t="shared" si="2"/>
        <v>81688.199999999983</v>
      </c>
      <c r="K49" s="44">
        <f>'прил. 9'!N780</f>
        <v>0</v>
      </c>
      <c r="L49" s="44">
        <f t="shared" si="3"/>
        <v>81688.199999999983</v>
      </c>
      <c r="M49" s="44">
        <f>'прил. 9'!P780</f>
        <v>81785.699999999983</v>
      </c>
      <c r="N49" s="44">
        <f>'прил. 9'!Q780</f>
        <v>0</v>
      </c>
      <c r="O49" s="46">
        <f t="shared" si="4"/>
        <v>81785.699999999983</v>
      </c>
      <c r="P49" s="44">
        <f>'прил. 9'!S780</f>
        <v>0</v>
      </c>
      <c r="Q49" s="46">
        <f t="shared" si="5"/>
        <v>81785.699999999983</v>
      </c>
      <c r="R49" s="44">
        <f>'прил. 9'!U780</f>
        <v>0</v>
      </c>
      <c r="S49" s="46">
        <f t="shared" si="6"/>
        <v>81785.699999999983</v>
      </c>
    </row>
    <row r="50" spans="1:19" ht="21" customHeight="1" x14ac:dyDescent="0.2">
      <c r="A50" s="42" t="s">
        <v>38</v>
      </c>
      <c r="B50" s="43" t="s">
        <v>79</v>
      </c>
      <c r="C50" s="43"/>
      <c r="D50" s="44">
        <f t="shared" ref="D50:M50" si="23">SUM(D51:D52)</f>
        <v>360573.9</v>
      </c>
      <c r="E50" s="44">
        <f t="shared" ref="E50:G50" si="24">SUM(E51:E52)</f>
        <v>0</v>
      </c>
      <c r="F50" s="44">
        <f t="shared" si="0"/>
        <v>360573.9</v>
      </c>
      <c r="G50" s="44">
        <f t="shared" si="24"/>
        <v>0</v>
      </c>
      <c r="H50" s="44">
        <f t="shared" si="1"/>
        <v>360573.9</v>
      </c>
      <c r="I50" s="44">
        <f t="shared" ref="I50:K50" si="25">SUM(I51:I52)</f>
        <v>0</v>
      </c>
      <c r="J50" s="44">
        <f t="shared" si="2"/>
        <v>360573.9</v>
      </c>
      <c r="K50" s="44">
        <f t="shared" si="25"/>
        <v>0</v>
      </c>
      <c r="L50" s="44">
        <f t="shared" si="3"/>
        <v>360573.9</v>
      </c>
      <c r="M50" s="44">
        <f t="shared" si="23"/>
        <v>366971.4</v>
      </c>
      <c r="N50" s="44">
        <f t="shared" ref="N50:P50" si="26">SUM(N51:N52)</f>
        <v>0</v>
      </c>
      <c r="O50" s="46">
        <f t="shared" si="4"/>
        <v>366971.4</v>
      </c>
      <c r="P50" s="44">
        <f t="shared" si="26"/>
        <v>0</v>
      </c>
      <c r="Q50" s="46">
        <f t="shared" si="5"/>
        <v>366971.4</v>
      </c>
      <c r="R50" s="44">
        <f t="shared" ref="R50" si="27">SUM(R51:R52)</f>
        <v>0</v>
      </c>
      <c r="S50" s="46">
        <f t="shared" si="6"/>
        <v>366971.4</v>
      </c>
    </row>
    <row r="51" spans="1:19" s="25" customFormat="1" x14ac:dyDescent="0.2">
      <c r="A51" s="42" t="s">
        <v>49</v>
      </c>
      <c r="B51" s="43" t="s">
        <v>79</v>
      </c>
      <c r="C51" s="43" t="s">
        <v>70</v>
      </c>
      <c r="D51" s="44">
        <f>'прил. 9'!G913+'прил. 9'!G1182</f>
        <v>289296.8</v>
      </c>
      <c r="E51" s="44">
        <f>'прил. 9'!H913+'прил. 9'!H1182</f>
        <v>0</v>
      </c>
      <c r="F51" s="44">
        <f t="shared" si="0"/>
        <v>289296.8</v>
      </c>
      <c r="G51" s="44">
        <f>'прил. 9'!J913+'прил. 9'!J1182</f>
        <v>0</v>
      </c>
      <c r="H51" s="44">
        <f t="shared" si="1"/>
        <v>289296.8</v>
      </c>
      <c r="I51" s="44">
        <f>'прил. 9'!L913+'прил. 9'!L1182</f>
        <v>0</v>
      </c>
      <c r="J51" s="44">
        <f t="shared" si="2"/>
        <v>289296.8</v>
      </c>
      <c r="K51" s="44">
        <f>'прил. 9'!N913+'прил. 9'!N1182</f>
        <v>0</v>
      </c>
      <c r="L51" s="44">
        <f t="shared" si="3"/>
        <v>289296.8</v>
      </c>
      <c r="M51" s="44">
        <f>'прил. 9'!P913+'прил. 9'!P1182</f>
        <v>295683.5</v>
      </c>
      <c r="N51" s="44">
        <f>'прил. 9'!Q913+'прил. 9'!Q1182</f>
        <v>0</v>
      </c>
      <c r="O51" s="46">
        <f t="shared" si="4"/>
        <v>295683.5</v>
      </c>
      <c r="P51" s="44">
        <f>'прил. 9'!S913+'прил. 9'!S1182</f>
        <v>0</v>
      </c>
      <c r="Q51" s="46">
        <f t="shared" si="5"/>
        <v>295683.5</v>
      </c>
      <c r="R51" s="44">
        <f>'прил. 9'!U913+'прил. 9'!U1182</f>
        <v>0</v>
      </c>
      <c r="S51" s="46">
        <f t="shared" si="6"/>
        <v>295683.5</v>
      </c>
    </row>
    <row r="52" spans="1:19" s="25" customFormat="1" x14ac:dyDescent="0.2">
      <c r="A52" s="42" t="s">
        <v>34</v>
      </c>
      <c r="B52" s="43" t="s">
        <v>79</v>
      </c>
      <c r="C52" s="43" t="s">
        <v>73</v>
      </c>
      <c r="D52" s="44">
        <f>'прил. 9'!G965+'прил. 9'!G1192</f>
        <v>71277.100000000006</v>
      </c>
      <c r="E52" s="44">
        <f>'прил. 9'!H965+'прил. 9'!H1192</f>
        <v>0</v>
      </c>
      <c r="F52" s="44">
        <f t="shared" si="0"/>
        <v>71277.100000000006</v>
      </c>
      <c r="G52" s="44">
        <f>'прил. 9'!J965+'прил. 9'!J1192</f>
        <v>0</v>
      </c>
      <c r="H52" s="44">
        <f t="shared" si="1"/>
        <v>71277.100000000006</v>
      </c>
      <c r="I52" s="44">
        <f>'прил. 9'!L965+'прил. 9'!L1192</f>
        <v>0</v>
      </c>
      <c r="J52" s="44">
        <f t="shared" si="2"/>
        <v>71277.100000000006</v>
      </c>
      <c r="K52" s="44">
        <f>'прил. 9'!N965+'прил. 9'!N1192</f>
        <v>0</v>
      </c>
      <c r="L52" s="44">
        <f t="shared" si="3"/>
        <v>71277.100000000006</v>
      </c>
      <c r="M52" s="44">
        <f>'прил. 9'!P965+'прил. 9'!P1192</f>
        <v>71287.900000000009</v>
      </c>
      <c r="N52" s="44">
        <f>'прил. 9'!Q965+'прил. 9'!Q1192</f>
        <v>0</v>
      </c>
      <c r="O52" s="46">
        <f t="shared" si="4"/>
        <v>71287.900000000009</v>
      </c>
      <c r="P52" s="44">
        <f>'прил. 9'!S965+'прил. 9'!S1192</f>
        <v>0</v>
      </c>
      <c r="Q52" s="46">
        <f t="shared" si="5"/>
        <v>71287.900000000009</v>
      </c>
      <c r="R52" s="44">
        <f>'прил. 9'!U965+'прил. 9'!U1192</f>
        <v>0</v>
      </c>
      <c r="S52" s="46">
        <f t="shared" si="6"/>
        <v>71287.900000000009</v>
      </c>
    </row>
    <row r="53" spans="1:19" s="25" customFormat="1" ht="23.25" customHeight="1" x14ac:dyDescent="0.2">
      <c r="A53" s="47" t="s">
        <v>114</v>
      </c>
      <c r="B53" s="43" t="s">
        <v>76</v>
      </c>
      <c r="C53" s="43"/>
      <c r="D53" s="44">
        <f t="shared" ref="D53:R53" si="28">SUM(D54)</f>
        <v>1155.8</v>
      </c>
      <c r="E53" s="44">
        <f t="shared" si="28"/>
        <v>0</v>
      </c>
      <c r="F53" s="44">
        <f t="shared" si="0"/>
        <v>1155.8</v>
      </c>
      <c r="G53" s="44">
        <f t="shared" si="28"/>
        <v>0</v>
      </c>
      <c r="H53" s="44">
        <f t="shared" si="1"/>
        <v>1155.8</v>
      </c>
      <c r="I53" s="44">
        <f t="shared" si="28"/>
        <v>0</v>
      </c>
      <c r="J53" s="44">
        <f t="shared" si="2"/>
        <v>1155.8</v>
      </c>
      <c r="K53" s="44">
        <f t="shared" si="28"/>
        <v>0</v>
      </c>
      <c r="L53" s="44">
        <f t="shared" si="3"/>
        <v>1155.8</v>
      </c>
      <c r="M53" s="44">
        <f t="shared" si="28"/>
        <v>1155.8</v>
      </c>
      <c r="N53" s="44">
        <f t="shared" si="28"/>
        <v>0</v>
      </c>
      <c r="O53" s="46">
        <f t="shared" si="4"/>
        <v>1155.8</v>
      </c>
      <c r="P53" s="44">
        <f t="shared" si="28"/>
        <v>0</v>
      </c>
      <c r="Q53" s="46">
        <f t="shared" si="5"/>
        <v>1155.8</v>
      </c>
      <c r="R53" s="44">
        <f t="shared" si="28"/>
        <v>0</v>
      </c>
      <c r="S53" s="46">
        <f t="shared" si="6"/>
        <v>1155.8</v>
      </c>
    </row>
    <row r="54" spans="1:19" s="25" customFormat="1" x14ac:dyDescent="0.2">
      <c r="A54" s="48" t="s">
        <v>113</v>
      </c>
      <c r="B54" s="43" t="s">
        <v>76</v>
      </c>
      <c r="C54" s="43" t="s">
        <v>60</v>
      </c>
      <c r="D54" s="44">
        <f>'прил. 9'!G576</f>
        <v>1155.8</v>
      </c>
      <c r="E54" s="44">
        <f>'прил. 9'!H576</f>
        <v>0</v>
      </c>
      <c r="F54" s="44">
        <f t="shared" si="0"/>
        <v>1155.8</v>
      </c>
      <c r="G54" s="44">
        <f>'прил. 9'!J576</f>
        <v>0</v>
      </c>
      <c r="H54" s="44">
        <f t="shared" si="1"/>
        <v>1155.8</v>
      </c>
      <c r="I54" s="44">
        <f>'прил. 9'!L576</f>
        <v>0</v>
      </c>
      <c r="J54" s="44">
        <f t="shared" si="2"/>
        <v>1155.8</v>
      </c>
      <c r="K54" s="44">
        <f>'прил. 9'!N576</f>
        <v>0</v>
      </c>
      <c r="L54" s="44">
        <f t="shared" si="3"/>
        <v>1155.8</v>
      </c>
      <c r="M54" s="44">
        <f>'прил. 9'!P576</f>
        <v>1155.8</v>
      </c>
      <c r="N54" s="44">
        <f>'прил. 9'!Q576</f>
        <v>0</v>
      </c>
      <c r="O54" s="46">
        <f t="shared" si="4"/>
        <v>1155.8</v>
      </c>
      <c r="P54" s="44">
        <f>'прил. 9'!S576</f>
        <v>0</v>
      </c>
      <c r="Q54" s="46">
        <f t="shared" si="5"/>
        <v>1155.8</v>
      </c>
      <c r="R54" s="44">
        <f>'прил. 9'!U576</f>
        <v>0</v>
      </c>
      <c r="S54" s="46">
        <f t="shared" si="6"/>
        <v>1155.8</v>
      </c>
    </row>
    <row r="55" spans="1:19" ht="23.25" customHeight="1" x14ac:dyDescent="0.2">
      <c r="A55" s="42" t="s">
        <v>52</v>
      </c>
      <c r="B55" s="43" t="s">
        <v>53</v>
      </c>
      <c r="C55" s="43"/>
      <c r="D55" s="44">
        <f t="shared" ref="D55:M55" si="29">SUM(D56:D59)</f>
        <v>244715.3</v>
      </c>
      <c r="E55" s="44">
        <f t="shared" ref="E55:G55" si="30">SUM(E56:E59)</f>
        <v>0</v>
      </c>
      <c r="F55" s="44">
        <f t="shared" si="0"/>
        <v>244715.3</v>
      </c>
      <c r="G55" s="44">
        <f t="shared" si="30"/>
        <v>-2547</v>
      </c>
      <c r="H55" s="44">
        <f t="shared" si="1"/>
        <v>242168.3</v>
      </c>
      <c r="I55" s="44">
        <f t="shared" ref="I55:K55" si="31">SUM(I56:I59)</f>
        <v>0</v>
      </c>
      <c r="J55" s="44">
        <f t="shared" si="2"/>
        <v>242168.3</v>
      </c>
      <c r="K55" s="44">
        <f t="shared" si="31"/>
        <v>0</v>
      </c>
      <c r="L55" s="44">
        <f t="shared" si="3"/>
        <v>242168.3</v>
      </c>
      <c r="M55" s="44">
        <f t="shared" si="29"/>
        <v>245684.1</v>
      </c>
      <c r="N55" s="44">
        <f t="shared" ref="N55:P55" si="32">SUM(N56:N59)</f>
        <v>0</v>
      </c>
      <c r="O55" s="46">
        <f t="shared" si="4"/>
        <v>245684.1</v>
      </c>
      <c r="P55" s="44">
        <f t="shared" si="32"/>
        <v>-2547</v>
      </c>
      <c r="Q55" s="46">
        <f t="shared" si="5"/>
        <v>243137.1</v>
      </c>
      <c r="R55" s="44">
        <f t="shared" ref="R55" si="33">SUM(R56:R59)</f>
        <v>0</v>
      </c>
      <c r="S55" s="46">
        <f t="shared" si="6"/>
        <v>243137.1</v>
      </c>
    </row>
    <row r="56" spans="1:19" x14ac:dyDescent="0.2">
      <c r="A56" s="42" t="s">
        <v>50</v>
      </c>
      <c r="B56" s="43" t="s">
        <v>53</v>
      </c>
      <c r="C56" s="43" t="s">
        <v>70</v>
      </c>
      <c r="D56" s="44">
        <f>'прил. 9'!G348</f>
        <v>15438.4</v>
      </c>
      <c r="E56" s="44">
        <f>'прил. 9'!H348</f>
        <v>0</v>
      </c>
      <c r="F56" s="44">
        <f t="shared" si="0"/>
        <v>15438.4</v>
      </c>
      <c r="G56" s="44">
        <f>'прил. 9'!J348</f>
        <v>0</v>
      </c>
      <c r="H56" s="44">
        <f t="shared" si="1"/>
        <v>15438.4</v>
      </c>
      <c r="I56" s="44">
        <f>'прил. 9'!L348</f>
        <v>0</v>
      </c>
      <c r="J56" s="44">
        <f t="shared" si="2"/>
        <v>15438.4</v>
      </c>
      <c r="K56" s="44">
        <f>'прил. 9'!N348</f>
        <v>0</v>
      </c>
      <c r="L56" s="44">
        <f t="shared" si="3"/>
        <v>15438.4</v>
      </c>
      <c r="M56" s="44">
        <f>'прил. 9'!P348</f>
        <v>15438.4</v>
      </c>
      <c r="N56" s="44">
        <f>'прил. 9'!Q348</f>
        <v>0</v>
      </c>
      <c r="O56" s="46">
        <f t="shared" si="4"/>
        <v>15438.4</v>
      </c>
      <c r="P56" s="44">
        <f>'прил. 9'!S348</f>
        <v>0</v>
      </c>
      <c r="Q56" s="46">
        <f t="shared" si="5"/>
        <v>15438.4</v>
      </c>
      <c r="R56" s="44">
        <f>'прил. 9'!U348</f>
        <v>0</v>
      </c>
      <c r="S56" s="46">
        <f t="shared" si="6"/>
        <v>15438.4</v>
      </c>
    </row>
    <row r="57" spans="1:19" x14ac:dyDescent="0.2">
      <c r="A57" s="42" t="s">
        <v>44</v>
      </c>
      <c r="B57" s="43" t="s">
        <v>53</v>
      </c>
      <c r="C57" s="43" t="s">
        <v>72</v>
      </c>
      <c r="D57" s="44">
        <f>'прил. 9'!G354+'прил. 9'!G584+'прил. 9'!G803</f>
        <v>103103.9</v>
      </c>
      <c r="E57" s="44">
        <f>'прил. 9'!H354+'прил. 9'!H584+'прил. 9'!H803</f>
        <v>0</v>
      </c>
      <c r="F57" s="44">
        <f t="shared" si="0"/>
        <v>103103.9</v>
      </c>
      <c r="G57" s="44">
        <f>'прил. 9'!J354+'прил. 9'!J584+'прил. 9'!J803</f>
        <v>-2547</v>
      </c>
      <c r="H57" s="44">
        <f t="shared" si="1"/>
        <v>100556.9</v>
      </c>
      <c r="I57" s="44">
        <f>'прил. 9'!L354+'прил. 9'!L584+'прил. 9'!L803</f>
        <v>0</v>
      </c>
      <c r="J57" s="44">
        <f t="shared" si="2"/>
        <v>100556.9</v>
      </c>
      <c r="K57" s="44">
        <f>'прил. 9'!N354+'прил. 9'!N584+'прил. 9'!N803</f>
        <v>0</v>
      </c>
      <c r="L57" s="44">
        <f t="shared" si="3"/>
        <v>100556.9</v>
      </c>
      <c r="M57" s="44">
        <f>'прил. 9'!P354+'прил. 9'!P584+'прил. 9'!P803</f>
        <v>103869</v>
      </c>
      <c r="N57" s="44">
        <f>'прил. 9'!Q354+'прил. 9'!Q584+'прил. 9'!Q803</f>
        <v>0</v>
      </c>
      <c r="O57" s="46">
        <f t="shared" si="4"/>
        <v>103869</v>
      </c>
      <c r="P57" s="44">
        <f>'прил. 9'!S354+'прил. 9'!S584+'прил. 9'!S803</f>
        <v>-2547</v>
      </c>
      <c r="Q57" s="46">
        <f t="shared" si="5"/>
        <v>101322</v>
      </c>
      <c r="R57" s="44">
        <f>'прил. 9'!U354+'прил. 9'!U584+'прил. 9'!U803</f>
        <v>0</v>
      </c>
      <c r="S57" s="46">
        <f t="shared" si="6"/>
        <v>101322</v>
      </c>
    </row>
    <row r="58" spans="1:19" x14ac:dyDescent="0.2">
      <c r="A58" s="47" t="s">
        <v>66</v>
      </c>
      <c r="B58" s="43" t="s">
        <v>53</v>
      </c>
      <c r="C58" s="43" t="s">
        <v>73</v>
      </c>
      <c r="D58" s="44">
        <f>'прил. 9'!G814+'прил. 9'!G412</f>
        <v>114531.1</v>
      </c>
      <c r="E58" s="44">
        <f>'прил. 9'!H814+'прил. 9'!H412</f>
        <v>0</v>
      </c>
      <c r="F58" s="44">
        <f t="shared" si="0"/>
        <v>114531.1</v>
      </c>
      <c r="G58" s="44">
        <f>'прил. 9'!J814+'прил. 9'!J412</f>
        <v>0</v>
      </c>
      <c r="H58" s="44">
        <f t="shared" si="1"/>
        <v>114531.1</v>
      </c>
      <c r="I58" s="44">
        <f>'прил. 9'!L814+'прил. 9'!L412</f>
        <v>0</v>
      </c>
      <c r="J58" s="44">
        <f t="shared" si="2"/>
        <v>114531.1</v>
      </c>
      <c r="K58" s="44">
        <f>'прил. 9'!N814+'прил. 9'!N412</f>
        <v>0</v>
      </c>
      <c r="L58" s="44">
        <f t="shared" si="3"/>
        <v>114531.1</v>
      </c>
      <c r="M58" s="44">
        <f>'прил. 9'!P814+'прил. 9'!P412</f>
        <v>114531.1</v>
      </c>
      <c r="N58" s="44">
        <f>'прил. 9'!Q814+'прил. 9'!Q412</f>
        <v>0</v>
      </c>
      <c r="O58" s="46">
        <f t="shared" si="4"/>
        <v>114531.1</v>
      </c>
      <c r="P58" s="44">
        <f>'прил. 9'!S814+'прил. 9'!S412</f>
        <v>0</v>
      </c>
      <c r="Q58" s="46">
        <f t="shared" si="5"/>
        <v>114531.1</v>
      </c>
      <c r="R58" s="44">
        <f>'прил. 9'!U814+'прил. 9'!U412</f>
        <v>0</v>
      </c>
      <c r="S58" s="46">
        <f t="shared" si="6"/>
        <v>114531.1</v>
      </c>
    </row>
    <row r="59" spans="1:19" x14ac:dyDescent="0.2">
      <c r="A59" s="42" t="s">
        <v>54</v>
      </c>
      <c r="B59" s="43" t="s">
        <v>53</v>
      </c>
      <c r="C59" s="43" t="s">
        <v>74</v>
      </c>
      <c r="D59" s="44">
        <f>'прил. 9'!G417+'прил. 9'!G1199</f>
        <v>11641.899999999998</v>
      </c>
      <c r="E59" s="44">
        <f>'прил. 9'!H417+'прил. 9'!H1199</f>
        <v>0</v>
      </c>
      <c r="F59" s="44">
        <f t="shared" si="0"/>
        <v>11641.899999999998</v>
      </c>
      <c r="G59" s="44">
        <f>'прил. 9'!J417+'прил. 9'!J1199</f>
        <v>0</v>
      </c>
      <c r="H59" s="44">
        <f t="shared" si="1"/>
        <v>11641.899999999998</v>
      </c>
      <c r="I59" s="44">
        <f>'прил. 9'!L417+'прил. 9'!L1199</f>
        <v>0</v>
      </c>
      <c r="J59" s="44">
        <f t="shared" si="2"/>
        <v>11641.899999999998</v>
      </c>
      <c r="K59" s="44">
        <f>'прил. 9'!N417+'прил. 9'!N1199</f>
        <v>0</v>
      </c>
      <c r="L59" s="44">
        <f t="shared" si="3"/>
        <v>11641.899999999998</v>
      </c>
      <c r="M59" s="44">
        <f>'прил. 9'!P417+'прил. 9'!P1199</f>
        <v>11845.599999999999</v>
      </c>
      <c r="N59" s="44">
        <f>'прил. 9'!Q417+'прил. 9'!Q1199</f>
        <v>0</v>
      </c>
      <c r="O59" s="46">
        <f t="shared" si="4"/>
        <v>11845.599999999999</v>
      </c>
      <c r="P59" s="44">
        <f>'прил. 9'!S417+'прил. 9'!S1199</f>
        <v>0</v>
      </c>
      <c r="Q59" s="46">
        <f t="shared" si="5"/>
        <v>11845.599999999999</v>
      </c>
      <c r="R59" s="44">
        <f>'прил. 9'!U417+'прил. 9'!U1199</f>
        <v>0</v>
      </c>
      <c r="S59" s="46">
        <f t="shared" si="6"/>
        <v>11845.599999999999</v>
      </c>
    </row>
    <row r="60" spans="1:19" ht="24.75" customHeight="1" x14ac:dyDescent="0.2">
      <c r="A60" s="42" t="s">
        <v>56</v>
      </c>
      <c r="B60" s="43" t="s">
        <v>81</v>
      </c>
      <c r="C60" s="43"/>
      <c r="D60" s="44">
        <f t="shared" ref="D60:M60" si="34">SUM(D61:D63)</f>
        <v>170681.7</v>
      </c>
      <c r="E60" s="44">
        <f t="shared" ref="E60:G60" si="35">SUM(E61:E63)</f>
        <v>0</v>
      </c>
      <c r="F60" s="44">
        <f t="shared" si="0"/>
        <v>170681.7</v>
      </c>
      <c r="G60" s="44">
        <f t="shared" si="35"/>
        <v>0</v>
      </c>
      <c r="H60" s="44">
        <f t="shared" si="1"/>
        <v>170681.7</v>
      </c>
      <c r="I60" s="44">
        <f t="shared" ref="I60:K60" si="36">SUM(I61:I63)</f>
        <v>0</v>
      </c>
      <c r="J60" s="44">
        <f t="shared" si="2"/>
        <v>170681.7</v>
      </c>
      <c r="K60" s="44">
        <f t="shared" si="36"/>
        <v>0</v>
      </c>
      <c r="L60" s="44">
        <f t="shared" si="3"/>
        <v>170681.7</v>
      </c>
      <c r="M60" s="44">
        <f t="shared" si="34"/>
        <v>171631</v>
      </c>
      <c r="N60" s="44">
        <f t="shared" ref="N60:P60" si="37">SUM(N61:N63)</f>
        <v>0</v>
      </c>
      <c r="O60" s="46">
        <f t="shared" si="4"/>
        <v>171631</v>
      </c>
      <c r="P60" s="44">
        <f t="shared" si="37"/>
        <v>0</v>
      </c>
      <c r="Q60" s="46">
        <f t="shared" si="5"/>
        <v>171631</v>
      </c>
      <c r="R60" s="44">
        <f t="shared" ref="R60" si="38">SUM(R61:R63)</f>
        <v>0</v>
      </c>
      <c r="S60" s="46">
        <f t="shared" si="6"/>
        <v>171631</v>
      </c>
    </row>
    <row r="61" spans="1:19" x14ac:dyDescent="0.2">
      <c r="A61" s="42" t="s">
        <v>51</v>
      </c>
      <c r="B61" s="43" t="s">
        <v>81</v>
      </c>
      <c r="C61" s="43" t="s">
        <v>70</v>
      </c>
      <c r="D61" s="44">
        <f>'прил. 9'!G995</f>
        <v>27963.1</v>
      </c>
      <c r="E61" s="44">
        <f>'прил. 9'!H995</f>
        <v>0</v>
      </c>
      <c r="F61" s="44">
        <f t="shared" si="0"/>
        <v>27963.1</v>
      </c>
      <c r="G61" s="44">
        <f>'прил. 9'!J995</f>
        <v>0</v>
      </c>
      <c r="H61" s="44">
        <f t="shared" si="1"/>
        <v>27963.1</v>
      </c>
      <c r="I61" s="44">
        <f>'прил. 9'!L995</f>
        <v>0</v>
      </c>
      <c r="J61" s="44">
        <f t="shared" si="2"/>
        <v>27963.1</v>
      </c>
      <c r="K61" s="44">
        <f>'прил. 9'!N995</f>
        <v>0</v>
      </c>
      <c r="L61" s="44">
        <f t="shared" si="3"/>
        <v>27963.1</v>
      </c>
      <c r="M61" s="44">
        <f>'прил. 9'!P995</f>
        <v>27963.1</v>
      </c>
      <c r="N61" s="44">
        <f>'прил. 9'!Q995</f>
        <v>0</v>
      </c>
      <c r="O61" s="46">
        <f t="shared" si="4"/>
        <v>27963.1</v>
      </c>
      <c r="P61" s="44">
        <f>'прил. 9'!S995</f>
        <v>0</v>
      </c>
      <c r="Q61" s="46">
        <f t="shared" si="5"/>
        <v>27963.1</v>
      </c>
      <c r="R61" s="44">
        <f>'прил. 9'!U995</f>
        <v>0</v>
      </c>
      <c r="S61" s="46">
        <f t="shared" si="6"/>
        <v>27963.1</v>
      </c>
    </row>
    <row r="62" spans="1:19" x14ac:dyDescent="0.2">
      <c r="A62" s="42" t="s">
        <v>601</v>
      </c>
      <c r="B62" s="43" t="s">
        <v>81</v>
      </c>
      <c r="C62" s="43" t="s">
        <v>72</v>
      </c>
      <c r="D62" s="44">
        <f>'прил. 9'!G1008</f>
        <v>1986.4</v>
      </c>
      <c r="E62" s="44">
        <f>'прил. 9'!H1008</f>
        <v>0</v>
      </c>
      <c r="F62" s="44">
        <f t="shared" si="0"/>
        <v>1986.4</v>
      </c>
      <c r="G62" s="44">
        <f>'прил. 9'!J1008</f>
        <v>0</v>
      </c>
      <c r="H62" s="44">
        <f t="shared" si="1"/>
        <v>1986.4</v>
      </c>
      <c r="I62" s="44">
        <f>'прил. 9'!L1008</f>
        <v>0</v>
      </c>
      <c r="J62" s="44">
        <f t="shared" si="2"/>
        <v>1986.4</v>
      </c>
      <c r="K62" s="44">
        <f>'прил. 9'!N1008</f>
        <v>0</v>
      </c>
      <c r="L62" s="44">
        <f t="shared" si="3"/>
        <v>1986.4</v>
      </c>
      <c r="M62" s="44">
        <f>'прил. 9'!P1008</f>
        <v>1986.4</v>
      </c>
      <c r="N62" s="44">
        <f>'прил. 9'!Q1008</f>
        <v>0</v>
      </c>
      <c r="O62" s="46">
        <f t="shared" si="4"/>
        <v>1986.4</v>
      </c>
      <c r="P62" s="44">
        <f>'прил. 9'!S1008</f>
        <v>0</v>
      </c>
      <c r="Q62" s="46">
        <f t="shared" si="5"/>
        <v>1986.4</v>
      </c>
      <c r="R62" s="44">
        <f>'прил. 9'!U1008</f>
        <v>0</v>
      </c>
      <c r="S62" s="46">
        <f t="shared" si="6"/>
        <v>1986.4</v>
      </c>
    </row>
    <row r="63" spans="1:19" x14ac:dyDescent="0.2">
      <c r="A63" s="42" t="s">
        <v>57</v>
      </c>
      <c r="B63" s="43" t="s">
        <v>81</v>
      </c>
      <c r="C63" s="43" t="s">
        <v>78</v>
      </c>
      <c r="D63" s="44">
        <f>'прил. 9'!G1013</f>
        <v>140732.20000000001</v>
      </c>
      <c r="E63" s="44">
        <f>'прил. 9'!H1013</f>
        <v>0</v>
      </c>
      <c r="F63" s="44">
        <f t="shared" si="0"/>
        <v>140732.20000000001</v>
      </c>
      <c r="G63" s="44">
        <f>'прил. 9'!J1013</f>
        <v>0</v>
      </c>
      <c r="H63" s="44">
        <f t="shared" si="1"/>
        <v>140732.20000000001</v>
      </c>
      <c r="I63" s="44">
        <f>'прил. 9'!L1013</f>
        <v>0</v>
      </c>
      <c r="J63" s="44">
        <f t="shared" si="2"/>
        <v>140732.20000000001</v>
      </c>
      <c r="K63" s="44">
        <f>'прил. 9'!N1013</f>
        <v>0</v>
      </c>
      <c r="L63" s="44">
        <f t="shared" si="3"/>
        <v>140732.20000000001</v>
      </c>
      <c r="M63" s="44">
        <f>'прил. 9'!P1013</f>
        <v>141681.5</v>
      </c>
      <c r="N63" s="44">
        <f>'прил. 9'!Q1013</f>
        <v>0</v>
      </c>
      <c r="O63" s="46">
        <f t="shared" si="4"/>
        <v>141681.5</v>
      </c>
      <c r="P63" s="44">
        <f>'прил. 9'!S1013</f>
        <v>0</v>
      </c>
      <c r="Q63" s="46">
        <f t="shared" si="5"/>
        <v>141681.5</v>
      </c>
      <c r="R63" s="44">
        <f>'прил. 9'!U1013</f>
        <v>0</v>
      </c>
      <c r="S63" s="46">
        <f t="shared" si="6"/>
        <v>141681.5</v>
      </c>
    </row>
    <row r="64" spans="1:19" ht="21" customHeight="1" x14ac:dyDescent="0.2">
      <c r="A64" s="42" t="s">
        <v>58</v>
      </c>
      <c r="B64" s="43" t="s">
        <v>61</v>
      </c>
      <c r="C64" s="43"/>
      <c r="D64" s="44">
        <f t="shared" ref="D64:R64" si="39">SUM(D65)</f>
        <v>54258</v>
      </c>
      <c r="E64" s="44">
        <f t="shared" si="39"/>
        <v>0</v>
      </c>
      <c r="F64" s="44">
        <f t="shared" si="0"/>
        <v>54258</v>
      </c>
      <c r="G64" s="44">
        <f t="shared" si="39"/>
        <v>0</v>
      </c>
      <c r="H64" s="44">
        <f t="shared" si="1"/>
        <v>54258</v>
      </c>
      <c r="I64" s="44">
        <f t="shared" si="39"/>
        <v>0</v>
      </c>
      <c r="J64" s="44">
        <f t="shared" si="2"/>
        <v>54258</v>
      </c>
      <c r="K64" s="44">
        <f t="shared" si="39"/>
        <v>0</v>
      </c>
      <c r="L64" s="44">
        <f t="shared" si="3"/>
        <v>54258</v>
      </c>
      <c r="M64" s="44">
        <f t="shared" si="39"/>
        <v>54264.5</v>
      </c>
      <c r="N64" s="44">
        <f t="shared" si="39"/>
        <v>0</v>
      </c>
      <c r="O64" s="46">
        <f t="shared" si="4"/>
        <v>54264.5</v>
      </c>
      <c r="P64" s="44">
        <f t="shared" si="39"/>
        <v>0</v>
      </c>
      <c r="Q64" s="46">
        <f t="shared" si="5"/>
        <v>54264.5</v>
      </c>
      <c r="R64" s="44">
        <f t="shared" si="39"/>
        <v>0</v>
      </c>
      <c r="S64" s="46">
        <f t="shared" si="6"/>
        <v>54264.5</v>
      </c>
    </row>
    <row r="65" spans="1:19" x14ac:dyDescent="0.2">
      <c r="A65" s="42" t="s">
        <v>62</v>
      </c>
      <c r="B65" s="43" t="s">
        <v>61</v>
      </c>
      <c r="C65" s="43" t="s">
        <v>71</v>
      </c>
      <c r="D65" s="44">
        <f>'прил. 9'!G428</f>
        <v>54258</v>
      </c>
      <c r="E65" s="44">
        <f>'прил. 9'!H428</f>
        <v>0</v>
      </c>
      <c r="F65" s="44">
        <f t="shared" si="0"/>
        <v>54258</v>
      </c>
      <c r="G65" s="44">
        <f>'прил. 9'!J428</f>
        <v>0</v>
      </c>
      <c r="H65" s="44">
        <f t="shared" si="1"/>
        <v>54258</v>
      </c>
      <c r="I65" s="44">
        <f>'прил. 9'!L428</f>
        <v>0</v>
      </c>
      <c r="J65" s="44">
        <f t="shared" si="2"/>
        <v>54258</v>
      </c>
      <c r="K65" s="44">
        <f>'прил. 9'!N428</f>
        <v>0</v>
      </c>
      <c r="L65" s="44">
        <f t="shared" si="3"/>
        <v>54258</v>
      </c>
      <c r="M65" s="44">
        <f>'прил. 9'!P428</f>
        <v>54264.5</v>
      </c>
      <c r="N65" s="44">
        <f>'прил. 9'!Q428</f>
        <v>0</v>
      </c>
      <c r="O65" s="46">
        <f t="shared" si="4"/>
        <v>54264.5</v>
      </c>
      <c r="P65" s="44">
        <f>'прил. 9'!S428</f>
        <v>0</v>
      </c>
      <c r="Q65" s="46">
        <f t="shared" si="5"/>
        <v>54264.5</v>
      </c>
      <c r="R65" s="44">
        <f>'прил. 9'!U428</f>
        <v>0</v>
      </c>
      <c r="S65" s="46">
        <f t="shared" si="6"/>
        <v>54264.5</v>
      </c>
    </row>
    <row r="66" spans="1:19" ht="28.5" customHeight="1" x14ac:dyDescent="0.2">
      <c r="A66" s="42" t="s">
        <v>59</v>
      </c>
      <c r="B66" s="43" t="s">
        <v>55</v>
      </c>
      <c r="C66" s="43"/>
      <c r="D66" s="44">
        <f t="shared" ref="D66:R66" si="40">SUM(D67)</f>
        <v>100240.1</v>
      </c>
      <c r="E66" s="44">
        <f t="shared" si="40"/>
        <v>0</v>
      </c>
      <c r="F66" s="44">
        <f t="shared" si="0"/>
        <v>100240.1</v>
      </c>
      <c r="G66" s="44">
        <f t="shared" si="40"/>
        <v>0</v>
      </c>
      <c r="H66" s="44">
        <f t="shared" si="1"/>
        <v>100240.1</v>
      </c>
      <c r="I66" s="44">
        <f t="shared" si="40"/>
        <v>0</v>
      </c>
      <c r="J66" s="44">
        <f t="shared" si="2"/>
        <v>100240.1</v>
      </c>
      <c r="K66" s="44">
        <f t="shared" si="40"/>
        <v>0</v>
      </c>
      <c r="L66" s="44">
        <f t="shared" si="3"/>
        <v>100240.1</v>
      </c>
      <c r="M66" s="44">
        <f t="shared" si="40"/>
        <v>115610.6</v>
      </c>
      <c r="N66" s="44">
        <f t="shared" si="40"/>
        <v>0</v>
      </c>
      <c r="O66" s="46">
        <f t="shared" si="4"/>
        <v>115610.6</v>
      </c>
      <c r="P66" s="44">
        <f t="shared" si="40"/>
        <v>0</v>
      </c>
      <c r="Q66" s="46">
        <f t="shared" si="5"/>
        <v>115610.6</v>
      </c>
      <c r="R66" s="44">
        <f t="shared" si="40"/>
        <v>0</v>
      </c>
      <c r="S66" s="46">
        <f t="shared" si="6"/>
        <v>115610.6</v>
      </c>
    </row>
    <row r="67" spans="1:19" x14ac:dyDescent="0.2">
      <c r="A67" s="42" t="s">
        <v>110</v>
      </c>
      <c r="B67" s="43" t="s">
        <v>55</v>
      </c>
      <c r="C67" s="43" t="s">
        <v>70</v>
      </c>
      <c r="D67" s="44">
        <f>'прил. 9'!G877</f>
        <v>100240.1</v>
      </c>
      <c r="E67" s="44">
        <f>'прил. 9'!H877</f>
        <v>0</v>
      </c>
      <c r="F67" s="44">
        <f t="shared" si="0"/>
        <v>100240.1</v>
      </c>
      <c r="G67" s="44">
        <f>'прил. 9'!J877</f>
        <v>0</v>
      </c>
      <c r="H67" s="44">
        <f t="shared" si="1"/>
        <v>100240.1</v>
      </c>
      <c r="I67" s="44">
        <f>'прил. 9'!L877</f>
        <v>0</v>
      </c>
      <c r="J67" s="44">
        <f t="shared" si="2"/>
        <v>100240.1</v>
      </c>
      <c r="K67" s="44">
        <f>'прил. 9'!N877</f>
        <v>0</v>
      </c>
      <c r="L67" s="44">
        <f t="shared" si="3"/>
        <v>100240.1</v>
      </c>
      <c r="M67" s="44">
        <f>'прил. 9'!P877</f>
        <v>115610.6</v>
      </c>
      <c r="N67" s="44">
        <f>'прил. 9'!Q877</f>
        <v>0</v>
      </c>
      <c r="O67" s="46">
        <f t="shared" si="4"/>
        <v>115610.6</v>
      </c>
      <c r="P67" s="44">
        <f>'прил. 9'!S877</f>
        <v>0</v>
      </c>
      <c r="Q67" s="46">
        <f t="shared" si="5"/>
        <v>115610.6</v>
      </c>
      <c r="R67" s="44">
        <f>'прил. 9'!U877</f>
        <v>0</v>
      </c>
      <c r="S67" s="46">
        <f t="shared" si="6"/>
        <v>115610.6</v>
      </c>
    </row>
    <row r="68" spans="1:19" x14ac:dyDescent="0.2">
      <c r="A68" s="54" t="s">
        <v>490</v>
      </c>
      <c r="B68" s="43"/>
      <c r="C68" s="43"/>
      <c r="D68" s="44">
        <f>D21+D29+D31+D37+D41+D43+D50+D53+D55+D60+D64+D66</f>
        <v>6283641</v>
      </c>
      <c r="E68" s="44">
        <f>E21+E29+E31+E37+E41+E43+E50+E53+E55+E60+E64+E66</f>
        <v>4079.5</v>
      </c>
      <c r="F68" s="44">
        <f t="shared" si="0"/>
        <v>6287720.5</v>
      </c>
      <c r="G68" s="44">
        <f>G21+G29+G31+G37+G41+G43+G50+G53+G55+G60+G64+G66</f>
        <v>-22889.900000000009</v>
      </c>
      <c r="H68" s="44">
        <f t="shared" si="1"/>
        <v>6264830.5999999996</v>
      </c>
      <c r="I68" s="44">
        <f>I21+I29+I31+I37+I41+I43+I50+I53+I55+I60+I64+I66</f>
        <v>0</v>
      </c>
      <c r="J68" s="44">
        <f t="shared" si="2"/>
        <v>6264830.5999999996</v>
      </c>
      <c r="K68" s="44">
        <f>K21+K29+K31+K37+K41+K43+K50+K53+K55+K60+K64+K66</f>
        <v>77540</v>
      </c>
      <c r="L68" s="44">
        <f t="shared" si="3"/>
        <v>6342370.5999999996</v>
      </c>
      <c r="M68" s="44">
        <f>M21+M29+M31+M37+M41+M43+M50+M53+M55+M60+M64+M66</f>
        <v>5912556.3999999994</v>
      </c>
      <c r="N68" s="44">
        <f>N21+N29+N31+N37+N41+N43+N50+N53+N55+N60+N64+N66</f>
        <v>4258.6000000000004</v>
      </c>
      <c r="O68" s="46">
        <f t="shared" si="4"/>
        <v>5916814.9999999991</v>
      </c>
      <c r="P68" s="44">
        <f>P21+P29+P31+P37+P41+P43+P50+P53+P55+P60+P64+P66</f>
        <v>-2085.1999999999998</v>
      </c>
      <c r="Q68" s="46">
        <f t="shared" si="5"/>
        <v>5914729.7999999989</v>
      </c>
      <c r="R68" s="44">
        <f>R21+R29+R31+R37+R41+R43+R50+R53+R55+R60+R64+R66</f>
        <v>0</v>
      </c>
      <c r="S68" s="46">
        <f t="shared" si="6"/>
        <v>5914729.7999999989</v>
      </c>
    </row>
    <row r="69" spans="1:19" x14ac:dyDescent="0.2">
      <c r="A69" s="54" t="s">
        <v>489</v>
      </c>
      <c r="B69" s="43"/>
      <c r="C69" s="43"/>
      <c r="D69" s="44">
        <f>'прил. 7'!F1332</f>
        <v>185894.6</v>
      </c>
      <c r="E69" s="44">
        <f>'прил. 7'!G1332</f>
        <v>0</v>
      </c>
      <c r="F69" s="44">
        <f t="shared" si="0"/>
        <v>185894.6</v>
      </c>
      <c r="G69" s="44">
        <f>'прил. 7'!I1332</f>
        <v>188562</v>
      </c>
      <c r="H69" s="44">
        <f t="shared" si="1"/>
        <v>374456.6</v>
      </c>
      <c r="I69" s="44">
        <f>'прил. 7'!K1332</f>
        <v>0</v>
      </c>
      <c r="J69" s="44">
        <f t="shared" si="2"/>
        <v>374456.6</v>
      </c>
      <c r="K69" s="44">
        <f>'прил. 7'!M1332</f>
        <v>-16155</v>
      </c>
      <c r="L69" s="44">
        <f t="shared" si="3"/>
        <v>358301.6</v>
      </c>
      <c r="M69" s="44">
        <f>'прил. 7'!O1332</f>
        <v>348980.2</v>
      </c>
      <c r="N69" s="44">
        <f>'прил. 7'!P1332</f>
        <v>0</v>
      </c>
      <c r="O69" s="46">
        <f t="shared" si="4"/>
        <v>348980.2</v>
      </c>
      <c r="P69" s="44">
        <f>'прил. 7'!R1332</f>
        <v>0</v>
      </c>
      <c r="Q69" s="46">
        <f t="shared" si="5"/>
        <v>348980.2</v>
      </c>
      <c r="R69" s="44">
        <f>'прил. 7'!T1332</f>
        <v>0</v>
      </c>
      <c r="S69" s="46">
        <f t="shared" si="6"/>
        <v>348980.2</v>
      </c>
    </row>
    <row r="70" spans="1:19" x14ac:dyDescent="0.2">
      <c r="A70" s="54" t="s">
        <v>37</v>
      </c>
      <c r="B70" s="43"/>
      <c r="C70" s="43"/>
      <c r="D70" s="44">
        <f t="shared" ref="D70:M70" si="41">D68+D69</f>
        <v>6469535.5999999996</v>
      </c>
      <c r="E70" s="44">
        <f t="shared" ref="E70:G70" si="42">E68+E69</f>
        <v>4079.5</v>
      </c>
      <c r="F70" s="44">
        <f t="shared" si="0"/>
        <v>6473615.0999999996</v>
      </c>
      <c r="G70" s="44">
        <f t="shared" si="42"/>
        <v>165672.09999999998</v>
      </c>
      <c r="H70" s="44">
        <f t="shared" si="1"/>
        <v>6639287.1999999993</v>
      </c>
      <c r="I70" s="44">
        <f t="shared" ref="I70:K70" si="43">I68+I69</f>
        <v>0</v>
      </c>
      <c r="J70" s="44">
        <f t="shared" si="2"/>
        <v>6639287.1999999993</v>
      </c>
      <c r="K70" s="44">
        <f t="shared" si="43"/>
        <v>61385</v>
      </c>
      <c r="L70" s="44">
        <f t="shared" si="3"/>
        <v>6700672.1999999993</v>
      </c>
      <c r="M70" s="44">
        <f t="shared" si="41"/>
        <v>6261536.5999999996</v>
      </c>
      <c r="N70" s="44">
        <f t="shared" ref="N70:P70" si="44">N68+N69</f>
        <v>4258.6000000000004</v>
      </c>
      <c r="O70" s="46">
        <f t="shared" si="4"/>
        <v>6265795.1999999993</v>
      </c>
      <c r="P70" s="44">
        <f t="shared" si="44"/>
        <v>-2085.1999999999998</v>
      </c>
      <c r="Q70" s="46">
        <f t="shared" si="5"/>
        <v>6263709.9999999991</v>
      </c>
      <c r="R70" s="44">
        <f t="shared" ref="R70" si="45">R68+R69</f>
        <v>0</v>
      </c>
      <c r="S70" s="46">
        <f t="shared" si="6"/>
        <v>6263709.9999999991</v>
      </c>
    </row>
    <row r="72" spans="1:19" x14ac:dyDescent="0.2">
      <c r="A72" s="40"/>
    </row>
    <row r="73" spans="1:19" x14ac:dyDescent="0.2">
      <c r="A73" s="40"/>
    </row>
    <row r="74" spans="1:19" x14ac:dyDescent="0.2">
      <c r="A74" s="40"/>
    </row>
    <row r="75" spans="1:19" x14ac:dyDescent="0.2">
      <c r="A75" s="40"/>
    </row>
    <row r="76" spans="1:19" x14ac:dyDescent="0.2">
      <c r="A76" s="40"/>
    </row>
    <row r="77" spans="1:19" x14ac:dyDescent="0.2">
      <c r="A77" s="40"/>
    </row>
    <row r="78" spans="1:19" x14ac:dyDescent="0.2">
      <c r="A78" s="40"/>
    </row>
  </sheetData>
  <mergeCells count="15">
    <mergeCell ref="F9:S9"/>
    <mergeCell ref="F10:S10"/>
    <mergeCell ref="F11:S11"/>
    <mergeCell ref="A19:A20"/>
    <mergeCell ref="B19:B20"/>
    <mergeCell ref="C19:C20"/>
    <mergeCell ref="A14:S14"/>
    <mergeCell ref="A15:S15"/>
    <mergeCell ref="A16:S16"/>
    <mergeCell ref="D19:S19"/>
    <mergeCell ref="F1:S1"/>
    <mergeCell ref="F2:S2"/>
    <mergeCell ref="F3:S3"/>
    <mergeCell ref="F4:S4"/>
    <mergeCell ref="F8:S8"/>
  </mergeCells>
  <phoneticPr fontId="0" type="noConversion"/>
  <pageMargins left="1.1811023622047245" right="0.39370078740157483" top="0.78740157480314965" bottom="0.78740157480314965" header="0.19685039370078741" footer="0.19685039370078741"/>
  <pageSetup paperSize="9" scale="35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1550"/>
  <sheetViews>
    <sheetView showZeros="0" view="pageBreakPreview" zoomScale="80" zoomScaleNormal="80" zoomScaleSheetLayoutView="80" workbookViewId="0"/>
  </sheetViews>
  <sheetFormatPr defaultColWidth="9.140625" defaultRowHeight="16.5" x14ac:dyDescent="0.2"/>
  <cols>
    <col min="1" max="1" width="82.28515625" style="27" customWidth="1"/>
    <col min="2" max="2" width="17.7109375" style="25" customWidth="1"/>
    <col min="3" max="3" width="9.7109375" style="25" customWidth="1"/>
    <col min="4" max="4" width="8.85546875" style="25" customWidth="1"/>
    <col min="5" max="5" width="9.85546875" style="25" customWidth="1"/>
    <col min="6" max="7" width="20" style="90" hidden="1" customWidth="1"/>
    <col min="8" max="8" width="21.85546875" style="90" hidden="1" customWidth="1"/>
    <col min="9" max="9" width="18.140625" style="90" hidden="1" customWidth="1"/>
    <col min="10" max="11" width="20.7109375" style="90" hidden="1" customWidth="1"/>
    <col min="12" max="12" width="15.5703125" style="90" customWidth="1"/>
    <col min="13" max="13" width="16.28515625" style="90" customWidth="1"/>
    <col min="14" max="14" width="18.42578125" style="90" customWidth="1"/>
    <col min="15" max="15" width="21.140625" style="90" hidden="1" customWidth="1"/>
    <col min="16" max="16" width="22.42578125" style="25" hidden="1" customWidth="1"/>
    <col min="17" max="17" width="24.28515625" style="25" hidden="1" customWidth="1"/>
    <col min="18" max="18" width="17.85546875" style="25" hidden="1" customWidth="1"/>
    <col min="19" max="19" width="19.140625" style="25" customWidth="1"/>
    <col min="20" max="20" width="14.7109375" style="25" customWidth="1"/>
    <col min="21" max="21" width="20.140625" style="25" customWidth="1"/>
    <col min="22" max="16384" width="9.140625" style="25"/>
  </cols>
  <sheetData>
    <row r="1" spans="1:21" x14ac:dyDescent="0.2">
      <c r="H1" s="114" t="s">
        <v>679</v>
      </c>
      <c r="I1" s="114"/>
      <c r="J1" s="114"/>
      <c r="K1" s="114"/>
      <c r="L1" s="114"/>
      <c r="M1" s="114"/>
      <c r="N1" s="114"/>
      <c r="O1" s="115"/>
      <c r="P1" s="115"/>
      <c r="Q1" s="115"/>
      <c r="R1" s="115"/>
      <c r="S1" s="115"/>
    </row>
    <row r="2" spans="1:21" x14ac:dyDescent="0.2">
      <c r="H2" s="114" t="s">
        <v>115</v>
      </c>
      <c r="I2" s="114"/>
      <c r="J2" s="114"/>
      <c r="K2" s="114"/>
      <c r="L2" s="114"/>
      <c r="M2" s="114"/>
      <c r="N2" s="114"/>
      <c r="O2" s="115"/>
      <c r="P2" s="115"/>
      <c r="Q2" s="115"/>
      <c r="R2" s="115"/>
      <c r="S2" s="115"/>
    </row>
    <row r="3" spans="1:21" x14ac:dyDescent="0.2">
      <c r="H3" s="114" t="s">
        <v>108</v>
      </c>
      <c r="I3" s="114"/>
      <c r="J3" s="114"/>
      <c r="K3" s="114"/>
      <c r="L3" s="114"/>
      <c r="M3" s="114"/>
      <c r="N3" s="114"/>
      <c r="O3" s="115"/>
      <c r="P3" s="115"/>
      <c r="Q3" s="115"/>
      <c r="R3" s="115"/>
      <c r="S3" s="115"/>
    </row>
    <row r="4" spans="1:21" x14ac:dyDescent="0.2">
      <c r="H4" s="114" t="s">
        <v>669</v>
      </c>
      <c r="I4" s="114"/>
      <c r="J4" s="114"/>
      <c r="K4" s="114"/>
      <c r="L4" s="114"/>
      <c r="M4" s="114"/>
      <c r="N4" s="114"/>
      <c r="O4" s="115"/>
      <c r="P4" s="115"/>
      <c r="Q4" s="115"/>
      <c r="R4" s="115"/>
      <c r="S4" s="115"/>
    </row>
    <row r="7" spans="1:21" x14ac:dyDescent="0.2">
      <c r="E7" s="104"/>
      <c r="G7" s="104"/>
      <c r="H7" s="114" t="s">
        <v>644</v>
      </c>
      <c r="I7" s="114"/>
      <c r="J7" s="114"/>
      <c r="K7" s="114"/>
      <c r="L7" s="114"/>
      <c r="M7" s="114"/>
      <c r="N7" s="114"/>
      <c r="O7" s="115"/>
      <c r="P7" s="115"/>
      <c r="Q7" s="115"/>
      <c r="R7" s="115"/>
      <c r="S7" s="115"/>
    </row>
    <row r="8" spans="1:21" x14ac:dyDescent="0.2">
      <c r="E8" s="104"/>
      <c r="G8" s="104"/>
      <c r="H8" s="114" t="s">
        <v>115</v>
      </c>
      <c r="I8" s="114"/>
      <c r="J8" s="114"/>
      <c r="K8" s="114"/>
      <c r="L8" s="114"/>
      <c r="M8" s="114"/>
      <c r="N8" s="114"/>
      <c r="O8" s="115"/>
      <c r="P8" s="115"/>
      <c r="Q8" s="115"/>
      <c r="R8" s="115"/>
      <c r="S8" s="115"/>
    </row>
    <row r="9" spans="1:21" x14ac:dyDescent="0.2">
      <c r="E9" s="104"/>
      <c r="G9" s="104"/>
      <c r="H9" s="114" t="s">
        <v>108</v>
      </c>
      <c r="I9" s="114"/>
      <c r="J9" s="114"/>
      <c r="K9" s="114"/>
      <c r="L9" s="114"/>
      <c r="M9" s="114"/>
      <c r="N9" s="114"/>
      <c r="O9" s="115"/>
      <c r="P9" s="115"/>
      <c r="Q9" s="115"/>
      <c r="R9" s="115"/>
      <c r="S9" s="115"/>
    </row>
    <row r="10" spans="1:21" x14ac:dyDescent="0.2">
      <c r="E10" s="104"/>
      <c r="G10" s="104"/>
      <c r="H10" s="114" t="s">
        <v>661</v>
      </c>
      <c r="I10" s="114"/>
      <c r="J10" s="114"/>
      <c r="K10" s="114"/>
      <c r="L10" s="114"/>
      <c r="M10" s="114"/>
      <c r="N10" s="114"/>
      <c r="O10" s="115"/>
      <c r="P10" s="115"/>
      <c r="Q10" s="115"/>
      <c r="R10" s="115"/>
      <c r="S10" s="115"/>
    </row>
    <row r="12" spans="1:21" x14ac:dyDescent="0.2">
      <c r="E12" s="29"/>
    </row>
    <row r="13" spans="1:21" x14ac:dyDescent="0.2">
      <c r="A13" s="118" t="s">
        <v>492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5"/>
      <c r="Q13" s="115"/>
      <c r="R13" s="115"/>
      <c r="S13" s="115"/>
    </row>
    <row r="14" spans="1:21" ht="34.5" customHeight="1" x14ac:dyDescent="0.2">
      <c r="A14" s="118" t="s">
        <v>650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5"/>
      <c r="Q14" s="115"/>
      <c r="R14" s="115"/>
      <c r="S14" s="115"/>
    </row>
    <row r="15" spans="1:21" ht="34.5" customHeight="1" x14ac:dyDescent="0.2">
      <c r="A15" s="106"/>
      <c r="B15" s="106"/>
      <c r="C15" s="106"/>
      <c r="D15" s="106"/>
      <c r="E15" s="106"/>
    </row>
    <row r="16" spans="1:21" ht="14.25" customHeight="1" x14ac:dyDescent="0.2">
      <c r="A16" s="116" t="s">
        <v>68</v>
      </c>
      <c r="B16" s="116" t="s">
        <v>85</v>
      </c>
      <c r="C16" s="116" t="s">
        <v>642</v>
      </c>
      <c r="D16" s="116" t="s">
        <v>84</v>
      </c>
      <c r="E16" s="116" t="s">
        <v>86</v>
      </c>
      <c r="F16" s="120" t="s">
        <v>649</v>
      </c>
      <c r="G16" s="121"/>
      <c r="H16" s="121"/>
      <c r="I16" s="121"/>
      <c r="J16" s="121"/>
      <c r="K16" s="121"/>
      <c r="L16" s="121"/>
      <c r="M16" s="121"/>
      <c r="N16" s="121"/>
      <c r="O16" s="122"/>
      <c r="P16" s="123"/>
      <c r="Q16" s="123"/>
      <c r="R16" s="123"/>
      <c r="S16" s="123"/>
      <c r="T16" s="123"/>
      <c r="U16" s="124"/>
    </row>
    <row r="17" spans="1:21" s="108" customFormat="1" ht="68.25" customHeight="1" x14ac:dyDescent="0.2">
      <c r="A17" s="117"/>
      <c r="B17" s="117"/>
      <c r="C17" s="117"/>
      <c r="D17" s="117"/>
      <c r="E17" s="117"/>
      <c r="F17" s="109" t="s">
        <v>657</v>
      </c>
      <c r="G17" s="110" t="s">
        <v>655</v>
      </c>
      <c r="H17" s="109" t="s">
        <v>664</v>
      </c>
      <c r="I17" s="110" t="s">
        <v>655</v>
      </c>
      <c r="J17" s="109" t="s">
        <v>675</v>
      </c>
      <c r="K17" s="110" t="s">
        <v>655</v>
      </c>
      <c r="L17" s="109" t="s">
        <v>677</v>
      </c>
      <c r="M17" s="110" t="s">
        <v>655</v>
      </c>
      <c r="N17" s="109" t="s">
        <v>666</v>
      </c>
      <c r="O17" s="109" t="s">
        <v>656</v>
      </c>
      <c r="P17" s="110" t="s">
        <v>655</v>
      </c>
      <c r="Q17" s="109" t="s">
        <v>665</v>
      </c>
      <c r="R17" s="110" t="s">
        <v>655</v>
      </c>
      <c r="S17" s="109" t="s">
        <v>676</v>
      </c>
      <c r="T17" s="110" t="s">
        <v>655</v>
      </c>
      <c r="U17" s="109" t="s">
        <v>667</v>
      </c>
    </row>
    <row r="18" spans="1:21" x14ac:dyDescent="0.2">
      <c r="A18" s="47" t="str">
        <f ca="1">IF(ISERROR(MATCH(B18,Код_КЦСР,0)),"",INDIRECT(ADDRESS(MATCH(B18,Код_КЦСР,0)+1,2,,,"КЦСР")))</f>
        <v>Муниципальная программа «Развитие образования» на 2013 – 2022 годы</v>
      </c>
      <c r="B18" s="68" t="s">
        <v>198</v>
      </c>
      <c r="C18" s="55"/>
      <c r="D18" s="55"/>
      <c r="E18" s="105"/>
      <c r="F18" s="53">
        <f>F19+F24+F40+F49+F57+F87+F131+F156+F191</f>
        <v>3622873.0999999996</v>
      </c>
      <c r="G18" s="53">
        <f>G19+G24+G40+G49+G57+G87+G131+G156+G191</f>
        <v>0</v>
      </c>
      <c r="H18" s="53">
        <f>F18+G18</f>
        <v>3622873.0999999996</v>
      </c>
      <c r="I18" s="53">
        <f>I19+I24+I40+I49+I57+I87+I131+I156+I191</f>
        <v>0</v>
      </c>
      <c r="J18" s="53">
        <f>H18+I18</f>
        <v>3622873.0999999996</v>
      </c>
      <c r="K18" s="53">
        <f>K19+K24+K40+K49+K57+K87+K131+K156+K191</f>
        <v>0</v>
      </c>
      <c r="L18" s="53">
        <f>J18+K18</f>
        <v>3622873.0999999996</v>
      </c>
      <c r="M18" s="53">
        <f>M19+M24+M40+M49+M57+M87+M131+M156+M191+M218</f>
        <v>29000.000000000004</v>
      </c>
      <c r="N18" s="53">
        <f>L18+M18</f>
        <v>3651873.0999999996</v>
      </c>
      <c r="O18" s="53">
        <f>O19+O24+O40+O49+O57+O87+O131+O156+O191</f>
        <v>3638752.5999999996</v>
      </c>
      <c r="P18" s="53">
        <f>P19+P24+P40+P49+P57+P87+P131+P156+P191</f>
        <v>0</v>
      </c>
      <c r="Q18" s="46">
        <f>O18+P18</f>
        <v>3638752.5999999996</v>
      </c>
      <c r="R18" s="53">
        <f>R19+R24+R40+R49+R57+R87+R131+R156+R191</f>
        <v>0</v>
      </c>
      <c r="S18" s="46">
        <f>Q18+R18</f>
        <v>3638752.5999999996</v>
      </c>
      <c r="T18" s="53">
        <f>T19+T24+T40+T49+T57+T87+T131+T156+T191</f>
        <v>0</v>
      </c>
      <c r="U18" s="46">
        <f>S18+T18</f>
        <v>3638752.5999999996</v>
      </c>
    </row>
    <row r="19" spans="1:21" ht="72.75" customHeight="1" x14ac:dyDescent="0.2">
      <c r="A19" s="47" t="str">
        <f ca="1">IF(ISERROR(MATCH(B19,Код_КЦСР,0)),"",INDIRECT(ADDRESS(MATCH(B19,Код_КЦСР,0)+1,2,,,"КЦСР")))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19" s="68" t="s">
        <v>189</v>
      </c>
      <c r="C19" s="55"/>
      <c r="D19" s="43"/>
      <c r="E19" s="105"/>
      <c r="F19" s="53">
        <f t="shared" ref="F19:T19" si="0">F20</f>
        <v>92.7</v>
      </c>
      <c r="G19" s="53">
        <f t="shared" si="0"/>
        <v>0</v>
      </c>
      <c r="H19" s="53">
        <f t="shared" ref="H19:H82" si="1">F19+G19</f>
        <v>92.7</v>
      </c>
      <c r="I19" s="53">
        <f t="shared" si="0"/>
        <v>0</v>
      </c>
      <c r="J19" s="53">
        <f t="shared" ref="J19:J82" si="2">H19+I19</f>
        <v>92.7</v>
      </c>
      <c r="K19" s="53">
        <f t="shared" si="0"/>
        <v>0</v>
      </c>
      <c r="L19" s="53">
        <f t="shared" ref="L19:L82" si="3">J19+K19</f>
        <v>92.7</v>
      </c>
      <c r="M19" s="53">
        <f t="shared" si="0"/>
        <v>0</v>
      </c>
      <c r="N19" s="53">
        <f t="shared" ref="N19:N82" si="4">L19+M19</f>
        <v>92.7</v>
      </c>
      <c r="O19" s="53">
        <f t="shared" si="0"/>
        <v>92.7</v>
      </c>
      <c r="P19" s="53">
        <f t="shared" si="0"/>
        <v>0</v>
      </c>
      <c r="Q19" s="46">
        <f t="shared" ref="Q19:Q82" si="5">O19+P19</f>
        <v>92.7</v>
      </c>
      <c r="R19" s="53">
        <f t="shared" si="0"/>
        <v>0</v>
      </c>
      <c r="S19" s="46">
        <f t="shared" ref="S19:S82" si="6">Q19+R19</f>
        <v>92.7</v>
      </c>
      <c r="T19" s="53">
        <f t="shared" si="0"/>
        <v>0</v>
      </c>
      <c r="U19" s="46">
        <f t="shared" ref="U19:U82" si="7">S19+T19</f>
        <v>92.7</v>
      </c>
    </row>
    <row r="20" spans="1:21" x14ac:dyDescent="0.2">
      <c r="A20" s="47" t="str">
        <f ca="1">IF(ISERROR(MATCH(C20,Код_Раздел,0)),"",INDIRECT(ADDRESS(MATCH(C20,Код_Раздел,0)+1,2,,,"Раздел")))</f>
        <v>Образование</v>
      </c>
      <c r="B20" s="68" t="s">
        <v>189</v>
      </c>
      <c r="C20" s="55" t="s">
        <v>60</v>
      </c>
      <c r="D20" s="43"/>
      <c r="E20" s="105"/>
      <c r="F20" s="53">
        <f t="shared" ref="F20:T22" si="8">F21</f>
        <v>92.7</v>
      </c>
      <c r="G20" s="53">
        <f t="shared" si="8"/>
        <v>0</v>
      </c>
      <c r="H20" s="53">
        <f t="shared" si="1"/>
        <v>92.7</v>
      </c>
      <c r="I20" s="53">
        <f t="shared" si="8"/>
        <v>0</v>
      </c>
      <c r="J20" s="53">
        <f t="shared" si="2"/>
        <v>92.7</v>
      </c>
      <c r="K20" s="53">
        <f t="shared" si="8"/>
        <v>0</v>
      </c>
      <c r="L20" s="53">
        <f t="shared" si="3"/>
        <v>92.7</v>
      </c>
      <c r="M20" s="53">
        <f t="shared" si="8"/>
        <v>0</v>
      </c>
      <c r="N20" s="53">
        <f t="shared" si="4"/>
        <v>92.7</v>
      </c>
      <c r="O20" s="53">
        <f t="shared" si="8"/>
        <v>92.7</v>
      </c>
      <c r="P20" s="53">
        <f t="shared" si="8"/>
        <v>0</v>
      </c>
      <c r="Q20" s="46">
        <f t="shared" si="5"/>
        <v>92.7</v>
      </c>
      <c r="R20" s="53">
        <f t="shared" si="8"/>
        <v>0</v>
      </c>
      <c r="S20" s="46">
        <f t="shared" si="6"/>
        <v>92.7</v>
      </c>
      <c r="T20" s="53">
        <f t="shared" si="8"/>
        <v>0</v>
      </c>
      <c r="U20" s="46">
        <f t="shared" si="7"/>
        <v>92.7</v>
      </c>
    </row>
    <row r="21" spans="1:21" x14ac:dyDescent="0.2">
      <c r="A21" s="42" t="s">
        <v>103</v>
      </c>
      <c r="B21" s="68" t="s">
        <v>189</v>
      </c>
      <c r="C21" s="55" t="s">
        <v>60</v>
      </c>
      <c r="D21" s="43" t="s">
        <v>76</v>
      </c>
      <c r="E21" s="105"/>
      <c r="F21" s="53">
        <f t="shared" si="8"/>
        <v>92.7</v>
      </c>
      <c r="G21" s="53">
        <f t="shared" si="8"/>
        <v>0</v>
      </c>
      <c r="H21" s="53">
        <f t="shared" si="1"/>
        <v>92.7</v>
      </c>
      <c r="I21" s="53">
        <f t="shared" si="8"/>
        <v>0</v>
      </c>
      <c r="J21" s="53">
        <f t="shared" si="2"/>
        <v>92.7</v>
      </c>
      <c r="K21" s="53">
        <f t="shared" si="8"/>
        <v>0</v>
      </c>
      <c r="L21" s="53">
        <f t="shared" si="3"/>
        <v>92.7</v>
      </c>
      <c r="M21" s="53">
        <f t="shared" si="8"/>
        <v>0</v>
      </c>
      <c r="N21" s="53">
        <f t="shared" si="4"/>
        <v>92.7</v>
      </c>
      <c r="O21" s="53">
        <f t="shared" si="8"/>
        <v>92.7</v>
      </c>
      <c r="P21" s="53">
        <f t="shared" si="8"/>
        <v>0</v>
      </c>
      <c r="Q21" s="46">
        <f t="shared" si="5"/>
        <v>92.7</v>
      </c>
      <c r="R21" s="53">
        <f t="shared" si="8"/>
        <v>0</v>
      </c>
      <c r="S21" s="46">
        <f t="shared" si="6"/>
        <v>92.7</v>
      </c>
      <c r="T21" s="53">
        <f t="shared" si="8"/>
        <v>0</v>
      </c>
      <c r="U21" s="46">
        <f t="shared" si="7"/>
        <v>92.7</v>
      </c>
    </row>
    <row r="22" spans="1:21" ht="39" customHeight="1" x14ac:dyDescent="0.2">
      <c r="A22" s="47" t="str">
        <f ca="1">IF(ISERROR(MATCH(E22,Код_КВР,0)),"",INDIRECT(ADDRESS(MATCH(E22,Код_КВР,0)+1,2,,,"КВР")))</f>
        <v>Закупка товаров, работ и услуг для обеспечения государственных (муниципальных) нужд</v>
      </c>
      <c r="B22" s="68" t="s">
        <v>189</v>
      </c>
      <c r="C22" s="55" t="s">
        <v>60</v>
      </c>
      <c r="D22" s="43" t="s">
        <v>76</v>
      </c>
      <c r="E22" s="105">
        <v>200</v>
      </c>
      <c r="F22" s="53">
        <f t="shared" si="8"/>
        <v>92.7</v>
      </c>
      <c r="G22" s="53">
        <f t="shared" si="8"/>
        <v>0</v>
      </c>
      <c r="H22" s="53">
        <f t="shared" si="1"/>
        <v>92.7</v>
      </c>
      <c r="I22" s="53">
        <f t="shared" si="8"/>
        <v>0</v>
      </c>
      <c r="J22" s="53">
        <f t="shared" si="2"/>
        <v>92.7</v>
      </c>
      <c r="K22" s="53">
        <f t="shared" si="8"/>
        <v>0</v>
      </c>
      <c r="L22" s="53">
        <f t="shared" si="3"/>
        <v>92.7</v>
      </c>
      <c r="M22" s="53">
        <f t="shared" si="8"/>
        <v>0</v>
      </c>
      <c r="N22" s="53">
        <f t="shared" si="4"/>
        <v>92.7</v>
      </c>
      <c r="O22" s="53">
        <f t="shared" si="8"/>
        <v>92.7</v>
      </c>
      <c r="P22" s="53">
        <f t="shared" si="8"/>
        <v>0</v>
      </c>
      <c r="Q22" s="46">
        <f t="shared" si="5"/>
        <v>92.7</v>
      </c>
      <c r="R22" s="53">
        <f t="shared" si="8"/>
        <v>0</v>
      </c>
      <c r="S22" s="46">
        <f t="shared" si="6"/>
        <v>92.7</v>
      </c>
      <c r="T22" s="53">
        <f t="shared" si="8"/>
        <v>0</v>
      </c>
      <c r="U22" s="46">
        <f t="shared" si="7"/>
        <v>92.7</v>
      </c>
    </row>
    <row r="23" spans="1:21" ht="39" customHeight="1" x14ac:dyDescent="0.2">
      <c r="A23" s="47" t="str">
        <f ca="1">IF(ISERROR(MATCH(E23,Код_КВР,0)),"",INDIRECT(ADDRESS(MATCH(E23,Код_КВР,0)+1,2,,,"КВР")))</f>
        <v>Иные закупки товаров, работ и услуг для обеспечения государственных (муниципальных) нужд</v>
      </c>
      <c r="B23" s="68" t="s">
        <v>189</v>
      </c>
      <c r="C23" s="55" t="s">
        <v>60</v>
      </c>
      <c r="D23" s="43" t="s">
        <v>76</v>
      </c>
      <c r="E23" s="105">
        <v>240</v>
      </c>
      <c r="F23" s="53">
        <f>'прил. 9'!G784</f>
        <v>92.7</v>
      </c>
      <c r="G23" s="53">
        <f>'прил. 9'!H784</f>
        <v>0</v>
      </c>
      <c r="H23" s="53">
        <f t="shared" si="1"/>
        <v>92.7</v>
      </c>
      <c r="I23" s="53">
        <f>'прил. 9'!J784</f>
        <v>0</v>
      </c>
      <c r="J23" s="53">
        <f t="shared" si="2"/>
        <v>92.7</v>
      </c>
      <c r="K23" s="53">
        <f>'прил. 9'!L784</f>
        <v>0</v>
      </c>
      <c r="L23" s="53">
        <f t="shared" si="3"/>
        <v>92.7</v>
      </c>
      <c r="M23" s="53">
        <f>'прил. 9'!N784</f>
        <v>0</v>
      </c>
      <c r="N23" s="53">
        <f t="shared" si="4"/>
        <v>92.7</v>
      </c>
      <c r="O23" s="53">
        <f>'прил. 9'!P784</f>
        <v>92.7</v>
      </c>
      <c r="P23" s="53">
        <f>'прил. 9'!Q784</f>
        <v>0</v>
      </c>
      <c r="Q23" s="46">
        <f t="shared" si="5"/>
        <v>92.7</v>
      </c>
      <c r="R23" s="53">
        <f>'прил. 9'!S784</f>
        <v>0</v>
      </c>
      <c r="S23" s="46">
        <f t="shared" si="6"/>
        <v>92.7</v>
      </c>
      <c r="T23" s="53">
        <f>'прил. 9'!U784</f>
        <v>0</v>
      </c>
      <c r="U23" s="46">
        <f t="shared" si="7"/>
        <v>92.7</v>
      </c>
    </row>
    <row r="24" spans="1:21" x14ac:dyDescent="0.2">
      <c r="A24" s="47" t="str">
        <f ca="1">IF(ISERROR(MATCH(B24,Код_КЦСР,0)),"",INDIRECT(ADDRESS(MATCH(B24,Код_КЦСР,0)+1,2,,,"КЦСР")))</f>
        <v>Обеспечение питанием обучающихся в МОУ</v>
      </c>
      <c r="B24" s="68" t="s">
        <v>192</v>
      </c>
      <c r="C24" s="55"/>
      <c r="D24" s="43"/>
      <c r="E24" s="105"/>
      <c r="F24" s="53">
        <f t="shared" ref="F24:O24" si="9">F25+F34</f>
        <v>40055.800000000003</v>
      </c>
      <c r="G24" s="53">
        <f t="shared" ref="G24:I24" si="10">G25+G34</f>
        <v>0</v>
      </c>
      <c r="H24" s="53">
        <f t="shared" si="1"/>
        <v>40055.800000000003</v>
      </c>
      <c r="I24" s="53">
        <f t="shared" si="10"/>
        <v>0</v>
      </c>
      <c r="J24" s="53">
        <f t="shared" si="2"/>
        <v>40055.800000000003</v>
      </c>
      <c r="K24" s="53">
        <f t="shared" ref="K24:M24" si="11">K25+K34</f>
        <v>0</v>
      </c>
      <c r="L24" s="53">
        <f t="shared" si="3"/>
        <v>40055.800000000003</v>
      </c>
      <c r="M24" s="53">
        <f t="shared" si="11"/>
        <v>0</v>
      </c>
      <c r="N24" s="53">
        <f t="shared" si="4"/>
        <v>40055.800000000003</v>
      </c>
      <c r="O24" s="53">
        <f t="shared" si="9"/>
        <v>40055.800000000003</v>
      </c>
      <c r="P24" s="53">
        <f t="shared" ref="P24" si="12">P25+P34</f>
        <v>0</v>
      </c>
      <c r="Q24" s="46">
        <f t="shared" si="5"/>
        <v>40055.800000000003</v>
      </c>
      <c r="R24" s="53">
        <f t="shared" ref="R24:T24" si="13">R25+R34</f>
        <v>0</v>
      </c>
      <c r="S24" s="46">
        <f t="shared" si="6"/>
        <v>40055.800000000003</v>
      </c>
      <c r="T24" s="53">
        <f t="shared" si="13"/>
        <v>0</v>
      </c>
      <c r="U24" s="46">
        <f t="shared" si="7"/>
        <v>40055.800000000003</v>
      </c>
    </row>
    <row r="25" spans="1:21" ht="36" customHeight="1" x14ac:dyDescent="0.2">
      <c r="A25" s="47" t="str">
        <f ca="1">IF(ISERROR(MATCH(B25,Код_КЦСР,0)),"",INDIRECT(ADDRESS(MATCH(B25,Код_КЦСР,0)+1,2,,,"КЦСР")))</f>
        <v>Обеспечение питанием обучающихся в МОУ, за счет средств городского бюджета</v>
      </c>
      <c r="B25" s="68" t="s">
        <v>190</v>
      </c>
      <c r="C25" s="55"/>
      <c r="D25" s="43"/>
      <c r="E25" s="105"/>
      <c r="F25" s="53">
        <f t="shared" ref="F25:T25" si="14">F26</f>
        <v>6921.4</v>
      </c>
      <c r="G25" s="53">
        <f t="shared" si="14"/>
        <v>0</v>
      </c>
      <c r="H25" s="53">
        <f t="shared" si="1"/>
        <v>6921.4</v>
      </c>
      <c r="I25" s="53">
        <f t="shared" si="14"/>
        <v>0</v>
      </c>
      <c r="J25" s="53">
        <f t="shared" si="2"/>
        <v>6921.4</v>
      </c>
      <c r="K25" s="53">
        <f t="shared" si="14"/>
        <v>0</v>
      </c>
      <c r="L25" s="53">
        <f t="shared" si="3"/>
        <v>6921.4</v>
      </c>
      <c r="M25" s="53">
        <f t="shared" si="14"/>
        <v>0</v>
      </c>
      <c r="N25" s="53">
        <f t="shared" si="4"/>
        <v>6921.4</v>
      </c>
      <c r="O25" s="53">
        <f t="shared" si="14"/>
        <v>6921.4</v>
      </c>
      <c r="P25" s="53">
        <f t="shared" si="14"/>
        <v>0</v>
      </c>
      <c r="Q25" s="46">
        <f t="shared" si="5"/>
        <v>6921.4</v>
      </c>
      <c r="R25" s="53">
        <f t="shared" si="14"/>
        <v>0</v>
      </c>
      <c r="S25" s="46">
        <f t="shared" si="6"/>
        <v>6921.4</v>
      </c>
      <c r="T25" s="53">
        <f t="shared" si="14"/>
        <v>0</v>
      </c>
      <c r="U25" s="46">
        <f t="shared" si="7"/>
        <v>6921.4</v>
      </c>
    </row>
    <row r="26" spans="1:21" x14ac:dyDescent="0.2">
      <c r="A26" s="47" t="str">
        <f ca="1">IF(ISERROR(MATCH(C26,Код_Раздел,0)),"",INDIRECT(ADDRESS(MATCH(C26,Код_Раздел,0)+1,2,,,"Раздел")))</f>
        <v>Образование</v>
      </c>
      <c r="B26" s="68" t="s">
        <v>190</v>
      </c>
      <c r="C26" s="55" t="s">
        <v>60</v>
      </c>
      <c r="D26" s="43"/>
      <c r="E26" s="105"/>
      <c r="F26" s="53">
        <f t="shared" ref="F26:O26" si="15">F27+F31</f>
        <v>6921.4</v>
      </c>
      <c r="G26" s="53">
        <f t="shared" ref="G26:I26" si="16">G27+G31</f>
        <v>0</v>
      </c>
      <c r="H26" s="53">
        <f t="shared" si="1"/>
        <v>6921.4</v>
      </c>
      <c r="I26" s="53">
        <f t="shared" si="16"/>
        <v>0</v>
      </c>
      <c r="J26" s="53">
        <f t="shared" si="2"/>
        <v>6921.4</v>
      </c>
      <c r="K26" s="53">
        <f t="shared" ref="K26:M26" si="17">K27+K31</f>
        <v>0</v>
      </c>
      <c r="L26" s="53">
        <f t="shared" si="3"/>
        <v>6921.4</v>
      </c>
      <c r="M26" s="53">
        <f t="shared" si="17"/>
        <v>0</v>
      </c>
      <c r="N26" s="53">
        <f t="shared" si="4"/>
        <v>6921.4</v>
      </c>
      <c r="O26" s="53">
        <f t="shared" si="15"/>
        <v>6921.4</v>
      </c>
      <c r="P26" s="53">
        <f t="shared" ref="P26" si="18">P27+P31</f>
        <v>0</v>
      </c>
      <c r="Q26" s="46">
        <f t="shared" si="5"/>
        <v>6921.4</v>
      </c>
      <c r="R26" s="53">
        <f t="shared" ref="R26:T26" si="19">R27+R31</f>
        <v>0</v>
      </c>
      <c r="S26" s="46">
        <f t="shared" si="6"/>
        <v>6921.4</v>
      </c>
      <c r="T26" s="53">
        <f t="shared" si="19"/>
        <v>0</v>
      </c>
      <c r="U26" s="46">
        <f t="shared" si="7"/>
        <v>6921.4</v>
      </c>
    </row>
    <row r="27" spans="1:21" x14ac:dyDescent="0.2">
      <c r="A27" s="47" t="s">
        <v>102</v>
      </c>
      <c r="B27" s="68" t="s">
        <v>190</v>
      </c>
      <c r="C27" s="55" t="s">
        <v>60</v>
      </c>
      <c r="D27" s="43" t="s">
        <v>71</v>
      </c>
      <c r="E27" s="105"/>
      <c r="F27" s="53">
        <f t="shared" ref="F27:T27" si="20">F28</f>
        <v>6921.4</v>
      </c>
      <c r="G27" s="53">
        <f t="shared" si="20"/>
        <v>0</v>
      </c>
      <c r="H27" s="53">
        <f t="shared" si="1"/>
        <v>6921.4</v>
      </c>
      <c r="I27" s="53">
        <f t="shared" si="20"/>
        <v>0</v>
      </c>
      <c r="J27" s="53">
        <f t="shared" si="2"/>
        <v>6921.4</v>
      </c>
      <c r="K27" s="53">
        <f t="shared" si="20"/>
        <v>0</v>
      </c>
      <c r="L27" s="53">
        <f t="shared" si="3"/>
        <v>6921.4</v>
      </c>
      <c r="M27" s="53">
        <f t="shared" si="20"/>
        <v>0</v>
      </c>
      <c r="N27" s="53">
        <f t="shared" si="4"/>
        <v>6921.4</v>
      </c>
      <c r="O27" s="53">
        <f t="shared" si="20"/>
        <v>6921.4</v>
      </c>
      <c r="P27" s="53">
        <f t="shared" si="20"/>
        <v>0</v>
      </c>
      <c r="Q27" s="46">
        <f t="shared" si="5"/>
        <v>6921.4</v>
      </c>
      <c r="R27" s="53">
        <f t="shared" si="20"/>
        <v>0</v>
      </c>
      <c r="S27" s="46">
        <f t="shared" si="6"/>
        <v>6921.4</v>
      </c>
      <c r="T27" s="53">
        <f t="shared" si="20"/>
        <v>0</v>
      </c>
      <c r="U27" s="46">
        <f t="shared" si="7"/>
        <v>6921.4</v>
      </c>
    </row>
    <row r="28" spans="1:21" ht="33" x14ac:dyDescent="0.2">
      <c r="A28" s="47" t="str">
        <f ca="1">IF(ISERROR(MATCH(E28,Код_КВР,0)),"",INDIRECT(ADDRESS(MATCH(E28,Код_КВР,0)+1,2,,,"КВР")))</f>
        <v>Предоставление субсидий бюджетным, автономным учреждениям и иным некоммерческим организациям</v>
      </c>
      <c r="B28" s="68" t="s">
        <v>190</v>
      </c>
      <c r="C28" s="55" t="s">
        <v>60</v>
      </c>
      <c r="D28" s="43" t="s">
        <v>71</v>
      </c>
      <c r="E28" s="105">
        <v>600</v>
      </c>
      <c r="F28" s="53">
        <f t="shared" ref="F28:O28" si="21">F29+F30</f>
        <v>6921.4</v>
      </c>
      <c r="G28" s="53">
        <f t="shared" ref="G28:I28" si="22">G29+G30</f>
        <v>0</v>
      </c>
      <c r="H28" s="53">
        <f t="shared" si="1"/>
        <v>6921.4</v>
      </c>
      <c r="I28" s="53">
        <f t="shared" si="22"/>
        <v>0</v>
      </c>
      <c r="J28" s="53">
        <f t="shared" si="2"/>
        <v>6921.4</v>
      </c>
      <c r="K28" s="53">
        <f t="shared" ref="K28:M28" si="23">K29+K30</f>
        <v>0</v>
      </c>
      <c r="L28" s="53">
        <f t="shared" si="3"/>
        <v>6921.4</v>
      </c>
      <c r="M28" s="53">
        <f t="shared" si="23"/>
        <v>0</v>
      </c>
      <c r="N28" s="53">
        <f t="shared" si="4"/>
        <v>6921.4</v>
      </c>
      <c r="O28" s="53">
        <f t="shared" si="21"/>
        <v>6921.4</v>
      </c>
      <c r="P28" s="53">
        <f t="shared" ref="P28" si="24">P29+P30</f>
        <v>0</v>
      </c>
      <c r="Q28" s="46">
        <f t="shared" si="5"/>
        <v>6921.4</v>
      </c>
      <c r="R28" s="53">
        <f t="shared" ref="R28:T28" si="25">R29+R30</f>
        <v>0</v>
      </c>
      <c r="S28" s="46">
        <f t="shared" si="6"/>
        <v>6921.4</v>
      </c>
      <c r="T28" s="53">
        <f t="shared" si="25"/>
        <v>0</v>
      </c>
      <c r="U28" s="46">
        <f t="shared" si="7"/>
        <v>6921.4</v>
      </c>
    </row>
    <row r="29" spans="1:21" x14ac:dyDescent="0.2">
      <c r="A29" s="47" t="str">
        <f ca="1">IF(ISERROR(MATCH(E29,Код_КВР,0)),"",INDIRECT(ADDRESS(MATCH(E29,Код_КВР,0)+1,2,,,"КВР")))</f>
        <v>Субсидии бюджетным учреждениям</v>
      </c>
      <c r="B29" s="68" t="s">
        <v>190</v>
      </c>
      <c r="C29" s="55" t="s">
        <v>60</v>
      </c>
      <c r="D29" s="43" t="s">
        <v>71</v>
      </c>
      <c r="E29" s="105">
        <v>610</v>
      </c>
      <c r="F29" s="53">
        <f>'прил. 9'!G671</f>
        <v>6795.2</v>
      </c>
      <c r="G29" s="53">
        <f>'прил. 9'!H671</f>
        <v>0</v>
      </c>
      <c r="H29" s="53">
        <f t="shared" si="1"/>
        <v>6795.2</v>
      </c>
      <c r="I29" s="53">
        <f>'прил. 9'!J671</f>
        <v>0</v>
      </c>
      <c r="J29" s="53">
        <f t="shared" si="2"/>
        <v>6795.2</v>
      </c>
      <c r="K29" s="53">
        <f>'прил. 9'!L671</f>
        <v>0</v>
      </c>
      <c r="L29" s="53">
        <f t="shared" si="3"/>
        <v>6795.2</v>
      </c>
      <c r="M29" s="53">
        <f>'прил. 9'!N671</f>
        <v>0</v>
      </c>
      <c r="N29" s="53">
        <f t="shared" si="4"/>
        <v>6795.2</v>
      </c>
      <c r="O29" s="53">
        <f>'прил. 9'!P671</f>
        <v>6795.2</v>
      </c>
      <c r="P29" s="53">
        <f>'прил. 9'!Q671</f>
        <v>0</v>
      </c>
      <c r="Q29" s="46">
        <f t="shared" si="5"/>
        <v>6795.2</v>
      </c>
      <c r="R29" s="53">
        <f>'прил. 9'!S671</f>
        <v>0</v>
      </c>
      <c r="S29" s="46">
        <f t="shared" si="6"/>
        <v>6795.2</v>
      </c>
      <c r="T29" s="53">
        <f>'прил. 9'!U671</f>
        <v>0</v>
      </c>
      <c r="U29" s="46">
        <f t="shared" si="7"/>
        <v>6795.2</v>
      </c>
    </row>
    <row r="30" spans="1:21" x14ac:dyDescent="0.2">
      <c r="A30" s="47" t="str">
        <f ca="1">IF(ISERROR(MATCH(E30,Код_КВР,0)),"",INDIRECT(ADDRESS(MATCH(E30,Код_КВР,0)+1,2,,,"КВР")))</f>
        <v>Субсидии автономным учреждениям</v>
      </c>
      <c r="B30" s="68" t="s">
        <v>190</v>
      </c>
      <c r="C30" s="55" t="s">
        <v>60</v>
      </c>
      <c r="D30" s="43" t="s">
        <v>71</v>
      </c>
      <c r="E30" s="105">
        <v>620</v>
      </c>
      <c r="F30" s="53">
        <f>'прил. 9'!G672</f>
        <v>126.2</v>
      </c>
      <c r="G30" s="53">
        <f>'прил. 9'!H672</f>
        <v>0</v>
      </c>
      <c r="H30" s="53">
        <f t="shared" si="1"/>
        <v>126.2</v>
      </c>
      <c r="I30" s="53">
        <f>'прил. 9'!J672</f>
        <v>0</v>
      </c>
      <c r="J30" s="53">
        <f t="shared" si="2"/>
        <v>126.2</v>
      </c>
      <c r="K30" s="53">
        <f>'прил. 9'!L672</f>
        <v>0</v>
      </c>
      <c r="L30" s="53">
        <f t="shared" si="3"/>
        <v>126.2</v>
      </c>
      <c r="M30" s="53">
        <f>'прил. 9'!N672</f>
        <v>0</v>
      </c>
      <c r="N30" s="53">
        <f t="shared" si="4"/>
        <v>126.2</v>
      </c>
      <c r="O30" s="53">
        <f>'прил. 9'!P672</f>
        <v>126.2</v>
      </c>
      <c r="P30" s="53">
        <f>'прил. 9'!Q672</f>
        <v>0</v>
      </c>
      <c r="Q30" s="46">
        <f t="shared" si="5"/>
        <v>126.2</v>
      </c>
      <c r="R30" s="53">
        <f>'прил. 9'!S672</f>
        <v>0</v>
      </c>
      <c r="S30" s="46">
        <f t="shared" si="6"/>
        <v>126.2</v>
      </c>
      <c r="T30" s="53">
        <f>'прил. 9'!U672</f>
        <v>0</v>
      </c>
      <c r="U30" s="46">
        <f t="shared" si="7"/>
        <v>126.2</v>
      </c>
    </row>
    <row r="31" spans="1:21" hidden="1" x14ac:dyDescent="0.2">
      <c r="A31" s="42" t="s">
        <v>103</v>
      </c>
      <c r="B31" s="68" t="s">
        <v>190</v>
      </c>
      <c r="C31" s="55" t="s">
        <v>60</v>
      </c>
      <c r="D31" s="43" t="s">
        <v>76</v>
      </c>
      <c r="E31" s="105"/>
      <c r="F31" s="53">
        <f t="shared" ref="F31:T32" si="26">F32</f>
        <v>0</v>
      </c>
      <c r="G31" s="53">
        <f t="shared" si="26"/>
        <v>0</v>
      </c>
      <c r="H31" s="53">
        <f t="shared" si="1"/>
        <v>0</v>
      </c>
      <c r="I31" s="53">
        <f t="shared" si="26"/>
        <v>0</v>
      </c>
      <c r="J31" s="53">
        <f t="shared" si="2"/>
        <v>0</v>
      </c>
      <c r="K31" s="53">
        <f t="shared" si="26"/>
        <v>0</v>
      </c>
      <c r="L31" s="53">
        <f t="shared" si="3"/>
        <v>0</v>
      </c>
      <c r="M31" s="53">
        <f t="shared" si="26"/>
        <v>0</v>
      </c>
      <c r="N31" s="53">
        <f t="shared" si="4"/>
        <v>0</v>
      </c>
      <c r="O31" s="53">
        <f t="shared" si="26"/>
        <v>0</v>
      </c>
      <c r="P31" s="53">
        <f t="shared" si="26"/>
        <v>0</v>
      </c>
      <c r="Q31" s="46">
        <f t="shared" si="5"/>
        <v>0</v>
      </c>
      <c r="R31" s="53">
        <f t="shared" si="26"/>
        <v>0</v>
      </c>
      <c r="S31" s="46">
        <f t="shared" si="6"/>
        <v>0</v>
      </c>
      <c r="T31" s="53">
        <f t="shared" si="26"/>
        <v>0</v>
      </c>
      <c r="U31" s="46">
        <f t="shared" si="7"/>
        <v>0</v>
      </c>
    </row>
    <row r="32" spans="1:21" ht="33" hidden="1" x14ac:dyDescent="0.2">
      <c r="A32" s="47" t="str">
        <f ca="1">IF(ISERROR(MATCH(E32,Код_КВР,0)),"",INDIRECT(ADDRESS(MATCH(E32,Код_КВР,0)+1,2,,,"КВР")))</f>
        <v>Предоставление субсидий бюджетным, автономным учреждениям и иным некоммерческим организациям</v>
      </c>
      <c r="B32" s="68" t="s">
        <v>190</v>
      </c>
      <c r="C32" s="55" t="s">
        <v>60</v>
      </c>
      <c r="D32" s="43" t="s">
        <v>76</v>
      </c>
      <c r="E32" s="105">
        <v>600</v>
      </c>
      <c r="F32" s="53">
        <f t="shared" si="26"/>
        <v>0</v>
      </c>
      <c r="G32" s="53">
        <f t="shared" si="26"/>
        <v>0</v>
      </c>
      <c r="H32" s="53">
        <f t="shared" si="1"/>
        <v>0</v>
      </c>
      <c r="I32" s="53">
        <f t="shared" si="26"/>
        <v>0</v>
      </c>
      <c r="J32" s="53">
        <f t="shared" si="2"/>
        <v>0</v>
      </c>
      <c r="K32" s="53">
        <f t="shared" si="26"/>
        <v>0</v>
      </c>
      <c r="L32" s="53">
        <f t="shared" si="3"/>
        <v>0</v>
      </c>
      <c r="M32" s="53">
        <f t="shared" si="26"/>
        <v>0</v>
      </c>
      <c r="N32" s="53">
        <f t="shared" si="4"/>
        <v>0</v>
      </c>
      <c r="O32" s="53">
        <f t="shared" si="26"/>
        <v>0</v>
      </c>
      <c r="P32" s="53">
        <f t="shared" si="26"/>
        <v>0</v>
      </c>
      <c r="Q32" s="46">
        <f t="shared" si="5"/>
        <v>0</v>
      </c>
      <c r="R32" s="53">
        <f t="shared" si="26"/>
        <v>0</v>
      </c>
      <c r="S32" s="46">
        <f t="shared" si="6"/>
        <v>0</v>
      </c>
      <c r="T32" s="53">
        <f t="shared" si="26"/>
        <v>0</v>
      </c>
      <c r="U32" s="46">
        <f t="shared" si="7"/>
        <v>0</v>
      </c>
    </row>
    <row r="33" spans="1:21" hidden="1" x14ac:dyDescent="0.2">
      <c r="A33" s="47" t="str">
        <f ca="1">IF(ISERROR(MATCH(E33,Код_КВР,0)),"",INDIRECT(ADDRESS(MATCH(E33,Код_КВР,0)+1,2,,,"КВР")))</f>
        <v>Субсидии автономным учреждениям</v>
      </c>
      <c r="B33" s="68" t="s">
        <v>190</v>
      </c>
      <c r="C33" s="55" t="s">
        <v>60</v>
      </c>
      <c r="D33" s="43" t="s">
        <v>76</v>
      </c>
      <c r="E33" s="105">
        <v>620</v>
      </c>
      <c r="F33" s="53">
        <f>'прил. 9'!G788</f>
        <v>0</v>
      </c>
      <c r="G33" s="53">
        <f>'прил. 9'!H788</f>
        <v>0</v>
      </c>
      <c r="H33" s="53">
        <f t="shared" si="1"/>
        <v>0</v>
      </c>
      <c r="I33" s="53">
        <f>'прил. 9'!J788</f>
        <v>0</v>
      </c>
      <c r="J33" s="53">
        <f t="shared" si="2"/>
        <v>0</v>
      </c>
      <c r="K33" s="53">
        <f>'прил. 9'!L788</f>
        <v>0</v>
      </c>
      <c r="L33" s="53">
        <f t="shared" si="3"/>
        <v>0</v>
      </c>
      <c r="M33" s="53">
        <f>'прил. 9'!N788</f>
        <v>0</v>
      </c>
      <c r="N33" s="53">
        <f t="shared" si="4"/>
        <v>0</v>
      </c>
      <c r="O33" s="53">
        <f>'прил. 9'!P788</f>
        <v>0</v>
      </c>
      <c r="P33" s="53">
        <f>'прил. 9'!Q788</f>
        <v>0</v>
      </c>
      <c r="Q33" s="46">
        <f t="shared" si="5"/>
        <v>0</v>
      </c>
      <c r="R33" s="53">
        <f>'прил. 9'!S788</f>
        <v>0</v>
      </c>
      <c r="S33" s="46">
        <f t="shared" si="6"/>
        <v>0</v>
      </c>
      <c r="T33" s="53">
        <f>'прил. 9'!U788</f>
        <v>0</v>
      </c>
      <c r="U33" s="46">
        <f t="shared" si="7"/>
        <v>0</v>
      </c>
    </row>
    <row r="34" spans="1:21" ht="33" x14ac:dyDescent="0.2">
      <c r="A34" s="47" t="str">
        <f ca="1">IF(ISERROR(MATCH(B34,Код_КЦСР,0)),"",INDIRECT(ADDRESS(MATCH(B34,Код_КЦСР,0)+1,2,,,"КЦСР")))</f>
        <v>Обеспечение питанием обучающихся в МОУ, за счет средств областного бюджета</v>
      </c>
      <c r="B34" s="68" t="s">
        <v>191</v>
      </c>
      <c r="C34" s="55"/>
      <c r="D34" s="43"/>
      <c r="E34" s="105"/>
      <c r="F34" s="53">
        <f t="shared" ref="F34:T36" si="27">F35</f>
        <v>33134.400000000001</v>
      </c>
      <c r="G34" s="53">
        <f t="shared" si="27"/>
        <v>0</v>
      </c>
      <c r="H34" s="53">
        <f t="shared" si="1"/>
        <v>33134.400000000001</v>
      </c>
      <c r="I34" s="53">
        <f t="shared" si="27"/>
        <v>0</v>
      </c>
      <c r="J34" s="53">
        <f t="shared" si="2"/>
        <v>33134.400000000001</v>
      </c>
      <c r="K34" s="53">
        <f t="shared" si="27"/>
        <v>0</v>
      </c>
      <c r="L34" s="53">
        <f t="shared" si="3"/>
        <v>33134.400000000001</v>
      </c>
      <c r="M34" s="53">
        <f t="shared" si="27"/>
        <v>0</v>
      </c>
      <c r="N34" s="53">
        <f t="shared" si="4"/>
        <v>33134.400000000001</v>
      </c>
      <c r="O34" s="53">
        <f t="shared" si="27"/>
        <v>33134.400000000001</v>
      </c>
      <c r="P34" s="53">
        <f t="shared" si="27"/>
        <v>0</v>
      </c>
      <c r="Q34" s="46">
        <f t="shared" si="5"/>
        <v>33134.400000000001</v>
      </c>
      <c r="R34" s="53">
        <f t="shared" si="27"/>
        <v>0</v>
      </c>
      <c r="S34" s="46">
        <f t="shared" si="6"/>
        <v>33134.400000000001</v>
      </c>
      <c r="T34" s="53">
        <f t="shared" si="27"/>
        <v>0</v>
      </c>
      <c r="U34" s="46">
        <f t="shared" si="7"/>
        <v>33134.400000000001</v>
      </c>
    </row>
    <row r="35" spans="1:21" x14ac:dyDescent="0.2">
      <c r="A35" s="47" t="str">
        <f ca="1">IF(ISERROR(MATCH(C35,Код_Раздел,0)),"",INDIRECT(ADDRESS(MATCH(C35,Код_Раздел,0)+1,2,,,"Раздел")))</f>
        <v>Образование</v>
      </c>
      <c r="B35" s="68" t="s">
        <v>191</v>
      </c>
      <c r="C35" s="55" t="s">
        <v>60</v>
      </c>
      <c r="D35" s="43"/>
      <c r="E35" s="105"/>
      <c r="F35" s="53">
        <f t="shared" si="27"/>
        <v>33134.400000000001</v>
      </c>
      <c r="G35" s="53">
        <f t="shared" si="27"/>
        <v>0</v>
      </c>
      <c r="H35" s="53">
        <f t="shared" si="1"/>
        <v>33134.400000000001</v>
      </c>
      <c r="I35" s="53">
        <f t="shared" si="27"/>
        <v>0</v>
      </c>
      <c r="J35" s="53">
        <f t="shared" si="2"/>
        <v>33134.400000000001</v>
      </c>
      <c r="K35" s="53">
        <f t="shared" si="27"/>
        <v>0</v>
      </c>
      <c r="L35" s="53">
        <f t="shared" si="3"/>
        <v>33134.400000000001</v>
      </c>
      <c r="M35" s="53">
        <f t="shared" si="27"/>
        <v>0</v>
      </c>
      <c r="N35" s="53">
        <f t="shared" si="4"/>
        <v>33134.400000000001</v>
      </c>
      <c r="O35" s="53">
        <f t="shared" si="27"/>
        <v>33134.400000000001</v>
      </c>
      <c r="P35" s="53">
        <f t="shared" si="27"/>
        <v>0</v>
      </c>
      <c r="Q35" s="46">
        <f t="shared" si="5"/>
        <v>33134.400000000001</v>
      </c>
      <c r="R35" s="53">
        <f t="shared" si="27"/>
        <v>0</v>
      </c>
      <c r="S35" s="46">
        <f t="shared" si="6"/>
        <v>33134.400000000001</v>
      </c>
      <c r="T35" s="53">
        <f t="shared" si="27"/>
        <v>0</v>
      </c>
      <c r="U35" s="46">
        <f t="shared" si="7"/>
        <v>33134.400000000001</v>
      </c>
    </row>
    <row r="36" spans="1:21" x14ac:dyDescent="0.2">
      <c r="A36" s="47" t="s">
        <v>102</v>
      </c>
      <c r="B36" s="68" t="s">
        <v>191</v>
      </c>
      <c r="C36" s="55" t="s">
        <v>60</v>
      </c>
      <c r="D36" s="43" t="s">
        <v>71</v>
      </c>
      <c r="E36" s="105"/>
      <c r="F36" s="53">
        <f t="shared" si="27"/>
        <v>33134.400000000001</v>
      </c>
      <c r="G36" s="53">
        <f t="shared" si="27"/>
        <v>0</v>
      </c>
      <c r="H36" s="53">
        <f t="shared" si="1"/>
        <v>33134.400000000001</v>
      </c>
      <c r="I36" s="53">
        <f t="shared" si="27"/>
        <v>0</v>
      </c>
      <c r="J36" s="53">
        <f t="shared" si="2"/>
        <v>33134.400000000001</v>
      </c>
      <c r="K36" s="53">
        <f t="shared" si="27"/>
        <v>0</v>
      </c>
      <c r="L36" s="53">
        <f t="shared" si="3"/>
        <v>33134.400000000001</v>
      </c>
      <c r="M36" s="53">
        <f t="shared" si="27"/>
        <v>0</v>
      </c>
      <c r="N36" s="53">
        <f t="shared" si="4"/>
        <v>33134.400000000001</v>
      </c>
      <c r="O36" s="53">
        <f t="shared" si="27"/>
        <v>33134.400000000001</v>
      </c>
      <c r="P36" s="53">
        <f t="shared" si="27"/>
        <v>0</v>
      </c>
      <c r="Q36" s="46">
        <f t="shared" si="5"/>
        <v>33134.400000000001</v>
      </c>
      <c r="R36" s="53">
        <f t="shared" si="27"/>
        <v>0</v>
      </c>
      <c r="S36" s="46">
        <f t="shared" si="6"/>
        <v>33134.400000000001</v>
      </c>
      <c r="T36" s="53">
        <f t="shared" si="27"/>
        <v>0</v>
      </c>
      <c r="U36" s="46">
        <f t="shared" si="7"/>
        <v>33134.400000000001</v>
      </c>
    </row>
    <row r="37" spans="1:21" ht="36.75" customHeight="1" x14ac:dyDescent="0.2">
      <c r="A37" s="47" t="str">
        <f ca="1">IF(ISERROR(MATCH(E37,Код_КВР,0)),"",INDIRECT(ADDRESS(MATCH(E37,Код_КВР,0)+1,2,,,"КВР")))</f>
        <v>Предоставление субсидий бюджетным, автономным учреждениям и иным некоммерческим организациям</v>
      </c>
      <c r="B37" s="68" t="s">
        <v>191</v>
      </c>
      <c r="C37" s="55" t="s">
        <v>60</v>
      </c>
      <c r="D37" s="43" t="s">
        <v>71</v>
      </c>
      <c r="E37" s="105">
        <v>600</v>
      </c>
      <c r="F37" s="53">
        <f t="shared" ref="F37:O37" si="28">F38+F39</f>
        <v>33134.400000000001</v>
      </c>
      <c r="G37" s="53">
        <f t="shared" ref="G37:I37" si="29">G38+G39</f>
        <v>0</v>
      </c>
      <c r="H37" s="53">
        <f t="shared" si="1"/>
        <v>33134.400000000001</v>
      </c>
      <c r="I37" s="53">
        <f t="shared" si="29"/>
        <v>0</v>
      </c>
      <c r="J37" s="53">
        <f t="shared" si="2"/>
        <v>33134.400000000001</v>
      </c>
      <c r="K37" s="53">
        <f t="shared" ref="K37:M37" si="30">K38+K39</f>
        <v>0</v>
      </c>
      <c r="L37" s="53">
        <f t="shared" si="3"/>
        <v>33134.400000000001</v>
      </c>
      <c r="M37" s="53">
        <f t="shared" si="30"/>
        <v>0</v>
      </c>
      <c r="N37" s="53">
        <f t="shared" si="4"/>
        <v>33134.400000000001</v>
      </c>
      <c r="O37" s="53">
        <f t="shared" si="28"/>
        <v>33134.400000000001</v>
      </c>
      <c r="P37" s="53">
        <f t="shared" ref="P37" si="31">P38+P39</f>
        <v>0</v>
      </c>
      <c r="Q37" s="46">
        <f t="shared" si="5"/>
        <v>33134.400000000001</v>
      </c>
      <c r="R37" s="53">
        <f t="shared" ref="R37:T37" si="32">R38+R39</f>
        <v>0</v>
      </c>
      <c r="S37" s="46">
        <f t="shared" si="6"/>
        <v>33134.400000000001</v>
      </c>
      <c r="T37" s="53">
        <f t="shared" si="32"/>
        <v>0</v>
      </c>
      <c r="U37" s="46">
        <f t="shared" si="7"/>
        <v>33134.400000000001</v>
      </c>
    </row>
    <row r="38" spans="1:21" x14ac:dyDescent="0.2">
      <c r="A38" s="47" t="str">
        <f ca="1">IF(ISERROR(MATCH(E38,Код_КВР,0)),"",INDIRECT(ADDRESS(MATCH(E38,Код_КВР,0)+1,2,,,"КВР")))</f>
        <v>Субсидии бюджетным учреждениям</v>
      </c>
      <c r="B38" s="68" t="s">
        <v>191</v>
      </c>
      <c r="C38" s="55" t="s">
        <v>60</v>
      </c>
      <c r="D38" s="43" t="s">
        <v>71</v>
      </c>
      <c r="E38" s="105">
        <v>610</v>
      </c>
      <c r="F38" s="53">
        <f>'прил. 9'!G675</f>
        <v>32682.400000000001</v>
      </c>
      <c r="G38" s="53">
        <f>'прил. 9'!H675</f>
        <v>0</v>
      </c>
      <c r="H38" s="53">
        <f t="shared" si="1"/>
        <v>32682.400000000001</v>
      </c>
      <c r="I38" s="53">
        <f>'прил. 9'!J675</f>
        <v>0</v>
      </c>
      <c r="J38" s="53">
        <f t="shared" si="2"/>
        <v>32682.400000000001</v>
      </c>
      <c r="K38" s="53">
        <f>'прил. 9'!L675</f>
        <v>0</v>
      </c>
      <c r="L38" s="53">
        <f t="shared" si="3"/>
        <v>32682.400000000001</v>
      </c>
      <c r="M38" s="53">
        <f>'прил. 9'!N675</f>
        <v>0</v>
      </c>
      <c r="N38" s="53">
        <f t="shared" si="4"/>
        <v>32682.400000000001</v>
      </c>
      <c r="O38" s="53">
        <f>'прил. 9'!P675</f>
        <v>32682.400000000001</v>
      </c>
      <c r="P38" s="53">
        <f>'прил. 9'!Q675</f>
        <v>0</v>
      </c>
      <c r="Q38" s="46">
        <f t="shared" si="5"/>
        <v>32682.400000000001</v>
      </c>
      <c r="R38" s="53">
        <f>'прил. 9'!S675</f>
        <v>0</v>
      </c>
      <c r="S38" s="46">
        <f t="shared" si="6"/>
        <v>32682.400000000001</v>
      </c>
      <c r="T38" s="53">
        <f>'прил. 9'!U675</f>
        <v>0</v>
      </c>
      <c r="U38" s="46">
        <f t="shared" si="7"/>
        <v>32682.400000000001</v>
      </c>
    </row>
    <row r="39" spans="1:21" x14ac:dyDescent="0.2">
      <c r="A39" s="47" t="str">
        <f ca="1">IF(ISERROR(MATCH(E39,Код_КВР,0)),"",INDIRECT(ADDRESS(MATCH(E39,Код_КВР,0)+1,2,,,"КВР")))</f>
        <v>Субсидии автономным учреждениям</v>
      </c>
      <c r="B39" s="68" t="s">
        <v>191</v>
      </c>
      <c r="C39" s="55" t="s">
        <v>60</v>
      </c>
      <c r="D39" s="43" t="s">
        <v>71</v>
      </c>
      <c r="E39" s="105">
        <v>620</v>
      </c>
      <c r="F39" s="53">
        <f>'прил. 9'!G676</f>
        <v>452</v>
      </c>
      <c r="G39" s="53">
        <f>'прил. 9'!H676</f>
        <v>0</v>
      </c>
      <c r="H39" s="53">
        <f t="shared" si="1"/>
        <v>452</v>
      </c>
      <c r="I39" s="53">
        <f>'прил. 9'!J676</f>
        <v>0</v>
      </c>
      <c r="J39" s="53">
        <f t="shared" si="2"/>
        <v>452</v>
      </c>
      <c r="K39" s="53">
        <f>'прил. 9'!L676</f>
        <v>0</v>
      </c>
      <c r="L39" s="53">
        <f t="shared" si="3"/>
        <v>452</v>
      </c>
      <c r="M39" s="53">
        <f>'прил. 9'!N676</f>
        <v>0</v>
      </c>
      <c r="N39" s="53">
        <f t="shared" si="4"/>
        <v>452</v>
      </c>
      <c r="O39" s="53">
        <f>'прил. 9'!P676</f>
        <v>452</v>
      </c>
      <c r="P39" s="53">
        <f>'прил. 9'!Q676</f>
        <v>0</v>
      </c>
      <c r="Q39" s="46">
        <f t="shared" si="5"/>
        <v>452</v>
      </c>
      <c r="R39" s="53">
        <f>'прил. 9'!S676</f>
        <v>0</v>
      </c>
      <c r="S39" s="46">
        <f t="shared" si="6"/>
        <v>452</v>
      </c>
      <c r="T39" s="53">
        <f>'прил. 9'!U676</f>
        <v>0</v>
      </c>
      <c r="U39" s="46">
        <f t="shared" si="7"/>
        <v>452</v>
      </c>
    </row>
    <row r="40" spans="1:21" ht="33" x14ac:dyDescent="0.2">
      <c r="A40" s="47" t="str">
        <f ca="1">IF(ISERROR(MATCH(B40,Код_КЦСР,0)),"",INDIRECT(ADDRESS(MATCH(B40,Код_КЦСР,0)+1,2,,,"КЦСР")))</f>
        <v>Обеспечение работы по организации и ведению бухгалтерского (бюджетного) учета и отчетности</v>
      </c>
      <c r="B40" s="68" t="s">
        <v>193</v>
      </c>
      <c r="C40" s="55"/>
      <c r="D40" s="43"/>
      <c r="E40" s="105"/>
      <c r="F40" s="53">
        <f t="shared" ref="F40:T41" si="33">F41</f>
        <v>66267.399999999994</v>
      </c>
      <c r="G40" s="53">
        <f t="shared" si="33"/>
        <v>0</v>
      </c>
      <c r="H40" s="53">
        <f t="shared" si="1"/>
        <v>66267.399999999994</v>
      </c>
      <c r="I40" s="53">
        <f t="shared" si="33"/>
        <v>0</v>
      </c>
      <c r="J40" s="53">
        <f t="shared" si="2"/>
        <v>66267.399999999994</v>
      </c>
      <c r="K40" s="53">
        <f t="shared" si="33"/>
        <v>0</v>
      </c>
      <c r="L40" s="53">
        <f t="shared" si="3"/>
        <v>66267.399999999994</v>
      </c>
      <c r="M40" s="53">
        <f t="shared" si="33"/>
        <v>0</v>
      </c>
      <c r="N40" s="53">
        <f t="shared" si="4"/>
        <v>66267.399999999994</v>
      </c>
      <c r="O40" s="53">
        <f t="shared" si="33"/>
        <v>66364.899999999994</v>
      </c>
      <c r="P40" s="53">
        <f t="shared" si="33"/>
        <v>0</v>
      </c>
      <c r="Q40" s="46">
        <f t="shared" si="5"/>
        <v>66364.899999999994</v>
      </c>
      <c r="R40" s="53">
        <f t="shared" si="33"/>
        <v>0</v>
      </c>
      <c r="S40" s="46">
        <f t="shared" si="6"/>
        <v>66364.899999999994</v>
      </c>
      <c r="T40" s="53">
        <f t="shared" si="33"/>
        <v>0</v>
      </c>
      <c r="U40" s="46">
        <f t="shared" si="7"/>
        <v>66364.899999999994</v>
      </c>
    </row>
    <row r="41" spans="1:21" x14ac:dyDescent="0.2">
      <c r="A41" s="47" t="str">
        <f ca="1">IF(ISERROR(MATCH(C41,Код_Раздел,0)),"",INDIRECT(ADDRESS(MATCH(C41,Код_Раздел,0)+1,2,,,"Раздел")))</f>
        <v>Образование</v>
      </c>
      <c r="B41" s="68" t="s">
        <v>193</v>
      </c>
      <c r="C41" s="55" t="s">
        <v>60</v>
      </c>
      <c r="D41" s="43"/>
      <c r="E41" s="105"/>
      <c r="F41" s="53">
        <f t="shared" si="33"/>
        <v>66267.399999999994</v>
      </c>
      <c r="G41" s="53">
        <f t="shared" si="33"/>
        <v>0</v>
      </c>
      <c r="H41" s="53">
        <f t="shared" si="1"/>
        <v>66267.399999999994</v>
      </c>
      <c r="I41" s="53">
        <f t="shared" si="33"/>
        <v>0</v>
      </c>
      <c r="J41" s="53">
        <f t="shared" si="2"/>
        <v>66267.399999999994</v>
      </c>
      <c r="K41" s="53">
        <f t="shared" si="33"/>
        <v>0</v>
      </c>
      <c r="L41" s="53">
        <f t="shared" si="3"/>
        <v>66267.399999999994</v>
      </c>
      <c r="M41" s="53">
        <f t="shared" si="33"/>
        <v>0</v>
      </c>
      <c r="N41" s="53">
        <f t="shared" si="4"/>
        <v>66267.399999999994</v>
      </c>
      <c r="O41" s="53">
        <f t="shared" si="33"/>
        <v>66364.899999999994</v>
      </c>
      <c r="P41" s="53">
        <f t="shared" si="33"/>
        <v>0</v>
      </c>
      <c r="Q41" s="46">
        <f t="shared" si="5"/>
        <v>66364.899999999994</v>
      </c>
      <c r="R41" s="53">
        <f t="shared" si="33"/>
        <v>0</v>
      </c>
      <c r="S41" s="46">
        <f t="shared" si="6"/>
        <v>66364.899999999994</v>
      </c>
      <c r="T41" s="53">
        <f t="shared" si="33"/>
        <v>0</v>
      </c>
      <c r="U41" s="46">
        <f t="shared" si="7"/>
        <v>66364.899999999994</v>
      </c>
    </row>
    <row r="42" spans="1:21" x14ac:dyDescent="0.2">
      <c r="A42" s="42" t="s">
        <v>103</v>
      </c>
      <c r="B42" s="68" t="s">
        <v>193</v>
      </c>
      <c r="C42" s="55" t="s">
        <v>60</v>
      </c>
      <c r="D42" s="43" t="s">
        <v>76</v>
      </c>
      <c r="E42" s="105"/>
      <c r="F42" s="53">
        <f t="shared" ref="F42:O42" si="34">F43+F45+F47</f>
        <v>66267.399999999994</v>
      </c>
      <c r="G42" s="53">
        <f t="shared" ref="G42:I42" si="35">G43+G45+G47</f>
        <v>0</v>
      </c>
      <c r="H42" s="53">
        <f t="shared" si="1"/>
        <v>66267.399999999994</v>
      </c>
      <c r="I42" s="53">
        <f t="shared" si="35"/>
        <v>0</v>
      </c>
      <c r="J42" s="53">
        <f t="shared" si="2"/>
        <v>66267.399999999994</v>
      </c>
      <c r="K42" s="53">
        <f t="shared" ref="K42:M42" si="36">K43+K45+K47</f>
        <v>0</v>
      </c>
      <c r="L42" s="53">
        <f t="shared" si="3"/>
        <v>66267.399999999994</v>
      </c>
      <c r="M42" s="53">
        <f t="shared" si="36"/>
        <v>0</v>
      </c>
      <c r="N42" s="53">
        <f t="shared" si="4"/>
        <v>66267.399999999994</v>
      </c>
      <c r="O42" s="53">
        <f t="shared" si="34"/>
        <v>66364.899999999994</v>
      </c>
      <c r="P42" s="53">
        <f t="shared" ref="P42" si="37">P43+P45+P47</f>
        <v>0</v>
      </c>
      <c r="Q42" s="46">
        <f t="shared" si="5"/>
        <v>66364.899999999994</v>
      </c>
      <c r="R42" s="53">
        <f t="shared" ref="R42:T42" si="38">R43+R45+R47</f>
        <v>0</v>
      </c>
      <c r="S42" s="46">
        <f t="shared" si="6"/>
        <v>66364.899999999994</v>
      </c>
      <c r="T42" s="53">
        <f t="shared" si="38"/>
        <v>0</v>
      </c>
      <c r="U42" s="46">
        <f t="shared" si="7"/>
        <v>66364.899999999994</v>
      </c>
    </row>
    <row r="43" spans="1:21" ht="49.5" x14ac:dyDescent="0.2">
      <c r="A43" s="47" t="str">
        <f t="shared" ref="A43:A48" ca="1" si="39">IF(ISERROR(MATCH(E43,Код_КВР,0)),"",INDIRECT(ADDRESS(MATCH(E43,Код_КВР,0)+1,2,,,"КВР")))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" s="68" t="s">
        <v>193</v>
      </c>
      <c r="C43" s="55" t="s">
        <v>60</v>
      </c>
      <c r="D43" s="43" t="s">
        <v>76</v>
      </c>
      <c r="E43" s="105">
        <v>100</v>
      </c>
      <c r="F43" s="53">
        <f t="shared" ref="F43:T43" si="40">F44</f>
        <v>58954.3</v>
      </c>
      <c r="G43" s="53">
        <f t="shared" si="40"/>
        <v>0</v>
      </c>
      <c r="H43" s="53">
        <f t="shared" si="1"/>
        <v>58954.3</v>
      </c>
      <c r="I43" s="53">
        <f t="shared" si="40"/>
        <v>0</v>
      </c>
      <c r="J43" s="53">
        <f t="shared" si="2"/>
        <v>58954.3</v>
      </c>
      <c r="K43" s="53">
        <f t="shared" si="40"/>
        <v>0</v>
      </c>
      <c r="L43" s="53">
        <f t="shared" si="3"/>
        <v>58954.3</v>
      </c>
      <c r="M43" s="53">
        <f t="shared" si="40"/>
        <v>0</v>
      </c>
      <c r="N43" s="53">
        <f t="shared" si="4"/>
        <v>58954.3</v>
      </c>
      <c r="O43" s="53">
        <f t="shared" si="40"/>
        <v>58958.2</v>
      </c>
      <c r="P43" s="53">
        <f t="shared" si="40"/>
        <v>0</v>
      </c>
      <c r="Q43" s="46">
        <f t="shared" si="5"/>
        <v>58958.2</v>
      </c>
      <c r="R43" s="53">
        <f t="shared" si="40"/>
        <v>0</v>
      </c>
      <c r="S43" s="46">
        <f t="shared" si="6"/>
        <v>58958.2</v>
      </c>
      <c r="T43" s="53">
        <f t="shared" si="40"/>
        <v>0</v>
      </c>
      <c r="U43" s="46">
        <f t="shared" si="7"/>
        <v>58958.2</v>
      </c>
    </row>
    <row r="44" spans="1:21" x14ac:dyDescent="0.2">
      <c r="A44" s="47" t="str">
        <f t="shared" ca="1" si="39"/>
        <v>Расходы на выплаты персоналу казенных учреждений</v>
      </c>
      <c r="B44" s="68" t="s">
        <v>193</v>
      </c>
      <c r="C44" s="55" t="s">
        <v>60</v>
      </c>
      <c r="D44" s="43" t="s">
        <v>76</v>
      </c>
      <c r="E44" s="105">
        <v>110</v>
      </c>
      <c r="F44" s="53">
        <f>'прил. 9'!G791</f>
        <v>58954.3</v>
      </c>
      <c r="G44" s="53">
        <f>'прил. 9'!H791</f>
        <v>0</v>
      </c>
      <c r="H44" s="53">
        <f t="shared" si="1"/>
        <v>58954.3</v>
      </c>
      <c r="I44" s="53">
        <f>'прил. 9'!J791</f>
        <v>0</v>
      </c>
      <c r="J44" s="53">
        <f t="shared" si="2"/>
        <v>58954.3</v>
      </c>
      <c r="K44" s="53">
        <f>'прил. 9'!L791</f>
        <v>0</v>
      </c>
      <c r="L44" s="53">
        <f t="shared" si="3"/>
        <v>58954.3</v>
      </c>
      <c r="M44" s="53">
        <f>'прил. 9'!N791</f>
        <v>0</v>
      </c>
      <c r="N44" s="53">
        <f t="shared" si="4"/>
        <v>58954.3</v>
      </c>
      <c r="O44" s="53">
        <f>'прил. 9'!P791</f>
        <v>58958.2</v>
      </c>
      <c r="P44" s="53">
        <f>'прил. 9'!Q791</f>
        <v>0</v>
      </c>
      <c r="Q44" s="46">
        <f t="shared" si="5"/>
        <v>58958.2</v>
      </c>
      <c r="R44" s="53">
        <f>'прил. 9'!S791</f>
        <v>0</v>
      </c>
      <c r="S44" s="46">
        <f t="shared" si="6"/>
        <v>58958.2</v>
      </c>
      <c r="T44" s="53">
        <f>'прил. 9'!U791</f>
        <v>0</v>
      </c>
      <c r="U44" s="46">
        <f t="shared" si="7"/>
        <v>58958.2</v>
      </c>
    </row>
    <row r="45" spans="1:21" ht="33" x14ac:dyDescent="0.2">
      <c r="A45" s="47" t="str">
        <f t="shared" ca="1" si="39"/>
        <v>Закупка товаров, работ и услуг для обеспечения государственных (муниципальных) нужд</v>
      </c>
      <c r="B45" s="68" t="s">
        <v>193</v>
      </c>
      <c r="C45" s="55" t="s">
        <v>60</v>
      </c>
      <c r="D45" s="43" t="s">
        <v>76</v>
      </c>
      <c r="E45" s="105">
        <v>200</v>
      </c>
      <c r="F45" s="53">
        <f t="shared" ref="F45:T45" si="41">F46</f>
        <v>7037.2</v>
      </c>
      <c r="G45" s="53">
        <f t="shared" si="41"/>
        <v>0</v>
      </c>
      <c r="H45" s="53">
        <f t="shared" si="1"/>
        <v>7037.2</v>
      </c>
      <c r="I45" s="53">
        <f t="shared" si="41"/>
        <v>0</v>
      </c>
      <c r="J45" s="53">
        <f t="shared" si="2"/>
        <v>7037.2</v>
      </c>
      <c r="K45" s="53">
        <f t="shared" si="41"/>
        <v>0</v>
      </c>
      <c r="L45" s="53">
        <f t="shared" si="3"/>
        <v>7037.2</v>
      </c>
      <c r="M45" s="53">
        <f t="shared" si="41"/>
        <v>0</v>
      </c>
      <c r="N45" s="53">
        <f t="shared" si="4"/>
        <v>7037.2</v>
      </c>
      <c r="O45" s="53">
        <f t="shared" si="41"/>
        <v>7130.8</v>
      </c>
      <c r="P45" s="53">
        <f t="shared" si="41"/>
        <v>0</v>
      </c>
      <c r="Q45" s="46">
        <f t="shared" si="5"/>
        <v>7130.8</v>
      </c>
      <c r="R45" s="53">
        <f t="shared" si="41"/>
        <v>0</v>
      </c>
      <c r="S45" s="46">
        <f t="shared" si="6"/>
        <v>7130.8</v>
      </c>
      <c r="T45" s="53">
        <f t="shared" si="41"/>
        <v>0</v>
      </c>
      <c r="U45" s="46">
        <f t="shared" si="7"/>
        <v>7130.8</v>
      </c>
    </row>
    <row r="46" spans="1:21" ht="33" x14ac:dyDescent="0.2">
      <c r="A46" s="47" t="str">
        <f t="shared" ca="1" si="39"/>
        <v>Иные закупки товаров, работ и услуг для обеспечения государственных (муниципальных) нужд</v>
      </c>
      <c r="B46" s="68" t="s">
        <v>193</v>
      </c>
      <c r="C46" s="55" t="s">
        <v>60</v>
      </c>
      <c r="D46" s="43" t="s">
        <v>76</v>
      </c>
      <c r="E46" s="105">
        <v>240</v>
      </c>
      <c r="F46" s="53">
        <f>'прил. 9'!G793</f>
        <v>7037.2</v>
      </c>
      <c r="G46" s="53">
        <f>'прил. 9'!H793</f>
        <v>0</v>
      </c>
      <c r="H46" s="53">
        <f t="shared" si="1"/>
        <v>7037.2</v>
      </c>
      <c r="I46" s="53">
        <f>'прил. 9'!J793</f>
        <v>0</v>
      </c>
      <c r="J46" s="53">
        <f t="shared" si="2"/>
        <v>7037.2</v>
      </c>
      <c r="K46" s="53">
        <f>'прил. 9'!L793</f>
        <v>0</v>
      </c>
      <c r="L46" s="53">
        <f t="shared" si="3"/>
        <v>7037.2</v>
      </c>
      <c r="M46" s="53">
        <f>'прил. 9'!N793</f>
        <v>0</v>
      </c>
      <c r="N46" s="53">
        <f t="shared" si="4"/>
        <v>7037.2</v>
      </c>
      <c r="O46" s="53">
        <f>'прил. 9'!P793</f>
        <v>7130.8</v>
      </c>
      <c r="P46" s="53">
        <f>'прил. 9'!Q793</f>
        <v>0</v>
      </c>
      <c r="Q46" s="46">
        <f t="shared" si="5"/>
        <v>7130.8</v>
      </c>
      <c r="R46" s="53">
        <f>'прил. 9'!S793</f>
        <v>0</v>
      </c>
      <c r="S46" s="46">
        <f t="shared" si="6"/>
        <v>7130.8</v>
      </c>
      <c r="T46" s="53">
        <f>'прил. 9'!U793</f>
        <v>0</v>
      </c>
      <c r="U46" s="46">
        <f t="shared" si="7"/>
        <v>7130.8</v>
      </c>
    </row>
    <row r="47" spans="1:21" x14ac:dyDescent="0.2">
      <c r="A47" s="47" t="str">
        <f t="shared" ca="1" si="39"/>
        <v>Иные бюджетные ассигнования</v>
      </c>
      <c r="B47" s="68" t="s">
        <v>193</v>
      </c>
      <c r="C47" s="55" t="s">
        <v>60</v>
      </c>
      <c r="D47" s="43" t="s">
        <v>76</v>
      </c>
      <c r="E47" s="105">
        <v>800</v>
      </c>
      <c r="F47" s="53">
        <f t="shared" ref="F47:T47" si="42">F48</f>
        <v>275.89999999999998</v>
      </c>
      <c r="G47" s="53">
        <f t="shared" si="42"/>
        <v>0</v>
      </c>
      <c r="H47" s="53">
        <f t="shared" si="1"/>
        <v>275.89999999999998</v>
      </c>
      <c r="I47" s="53">
        <f t="shared" si="42"/>
        <v>0</v>
      </c>
      <c r="J47" s="53">
        <f t="shared" si="2"/>
        <v>275.89999999999998</v>
      </c>
      <c r="K47" s="53">
        <f t="shared" si="42"/>
        <v>0</v>
      </c>
      <c r="L47" s="53">
        <f t="shared" si="3"/>
        <v>275.89999999999998</v>
      </c>
      <c r="M47" s="53">
        <f t="shared" si="42"/>
        <v>0</v>
      </c>
      <c r="N47" s="53">
        <f t="shared" si="4"/>
        <v>275.89999999999998</v>
      </c>
      <c r="O47" s="53">
        <f t="shared" si="42"/>
        <v>275.89999999999998</v>
      </c>
      <c r="P47" s="53">
        <f t="shared" si="42"/>
        <v>0</v>
      </c>
      <c r="Q47" s="46">
        <f t="shared" si="5"/>
        <v>275.89999999999998</v>
      </c>
      <c r="R47" s="53">
        <f t="shared" si="42"/>
        <v>0</v>
      </c>
      <c r="S47" s="46">
        <f t="shared" si="6"/>
        <v>275.89999999999998</v>
      </c>
      <c r="T47" s="53">
        <f t="shared" si="42"/>
        <v>0</v>
      </c>
      <c r="U47" s="46">
        <f t="shared" si="7"/>
        <v>275.89999999999998</v>
      </c>
    </row>
    <row r="48" spans="1:21" x14ac:dyDescent="0.2">
      <c r="A48" s="47" t="str">
        <f t="shared" ca="1" si="39"/>
        <v>Уплата налогов, сборов и иных платежей</v>
      </c>
      <c r="B48" s="68" t="s">
        <v>193</v>
      </c>
      <c r="C48" s="55" t="s">
        <v>60</v>
      </c>
      <c r="D48" s="43" t="s">
        <v>76</v>
      </c>
      <c r="E48" s="105">
        <v>850</v>
      </c>
      <c r="F48" s="53">
        <f>'прил. 9'!G795</f>
        <v>275.89999999999998</v>
      </c>
      <c r="G48" s="53">
        <f>'прил. 9'!H795</f>
        <v>0</v>
      </c>
      <c r="H48" s="53">
        <f t="shared" si="1"/>
        <v>275.89999999999998</v>
      </c>
      <c r="I48" s="53">
        <f>'прил. 9'!J795</f>
        <v>0</v>
      </c>
      <c r="J48" s="53">
        <f t="shared" si="2"/>
        <v>275.89999999999998</v>
      </c>
      <c r="K48" s="53">
        <f>'прил. 9'!L795</f>
        <v>0</v>
      </c>
      <c r="L48" s="53">
        <f t="shared" si="3"/>
        <v>275.89999999999998</v>
      </c>
      <c r="M48" s="53">
        <f>'прил. 9'!N795</f>
        <v>0</v>
      </c>
      <c r="N48" s="53">
        <f t="shared" si="4"/>
        <v>275.89999999999998</v>
      </c>
      <c r="O48" s="53">
        <f>'прил. 9'!P795</f>
        <v>275.89999999999998</v>
      </c>
      <c r="P48" s="53">
        <f>'прил. 9'!Q795</f>
        <v>0</v>
      </c>
      <c r="Q48" s="46">
        <f t="shared" si="5"/>
        <v>275.89999999999998</v>
      </c>
      <c r="R48" s="53">
        <f>'прил. 9'!S795</f>
        <v>0</v>
      </c>
      <c r="S48" s="46">
        <f t="shared" si="6"/>
        <v>275.89999999999998</v>
      </c>
      <c r="T48" s="53">
        <f>'прил. 9'!U795</f>
        <v>0</v>
      </c>
      <c r="U48" s="46">
        <f t="shared" si="7"/>
        <v>275.89999999999998</v>
      </c>
    </row>
    <row r="49" spans="1:21" ht="49.5" x14ac:dyDescent="0.2">
      <c r="A49" s="47" t="str">
        <f ca="1">IF(ISERROR(MATCH(B49,Код_КЦСР,0)),"",INDIRECT(ADDRESS(MATCH(B49,Код_КЦСР,0)+1,2,,,"КЦСР")))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49" s="68" t="s">
        <v>194</v>
      </c>
      <c r="C49" s="55"/>
      <c r="D49" s="43"/>
      <c r="E49" s="105"/>
      <c r="F49" s="53">
        <f t="shared" ref="F49:T51" si="43">F50</f>
        <v>15328.099999999999</v>
      </c>
      <c r="G49" s="53">
        <f t="shared" si="43"/>
        <v>0</v>
      </c>
      <c r="H49" s="53">
        <f t="shared" si="1"/>
        <v>15328.099999999999</v>
      </c>
      <c r="I49" s="53">
        <f t="shared" si="43"/>
        <v>0</v>
      </c>
      <c r="J49" s="53">
        <f t="shared" si="2"/>
        <v>15328.099999999999</v>
      </c>
      <c r="K49" s="53">
        <f t="shared" si="43"/>
        <v>0</v>
      </c>
      <c r="L49" s="53">
        <f t="shared" si="3"/>
        <v>15328.099999999999</v>
      </c>
      <c r="M49" s="53">
        <f t="shared" si="43"/>
        <v>0</v>
      </c>
      <c r="N49" s="53">
        <f t="shared" si="4"/>
        <v>15328.099999999999</v>
      </c>
      <c r="O49" s="53">
        <f t="shared" si="43"/>
        <v>15328.099999999999</v>
      </c>
      <c r="P49" s="53">
        <f t="shared" si="43"/>
        <v>0</v>
      </c>
      <c r="Q49" s="46">
        <f t="shared" si="5"/>
        <v>15328.099999999999</v>
      </c>
      <c r="R49" s="53">
        <f t="shared" si="43"/>
        <v>0</v>
      </c>
      <c r="S49" s="46">
        <f t="shared" si="6"/>
        <v>15328.099999999999</v>
      </c>
      <c r="T49" s="53">
        <f t="shared" si="43"/>
        <v>0</v>
      </c>
      <c r="U49" s="46">
        <f t="shared" si="7"/>
        <v>15328.099999999999</v>
      </c>
    </row>
    <row r="50" spans="1:21" x14ac:dyDescent="0.2">
      <c r="A50" s="47" t="str">
        <f ca="1">IF(ISERROR(MATCH(B50,Код_КЦСР,0)),"",INDIRECT(ADDRESS(MATCH(B50,Код_КЦСР,0)+1,2,,,"КЦСР")))</f>
        <v>Расходы на обеспечение функций органов местного самоуправления</v>
      </c>
      <c r="B50" s="68" t="s">
        <v>195</v>
      </c>
      <c r="C50" s="55"/>
      <c r="D50" s="43"/>
      <c r="E50" s="105"/>
      <c r="F50" s="53">
        <f t="shared" si="43"/>
        <v>15328.099999999999</v>
      </c>
      <c r="G50" s="53">
        <f t="shared" si="43"/>
        <v>0</v>
      </c>
      <c r="H50" s="53">
        <f t="shared" si="1"/>
        <v>15328.099999999999</v>
      </c>
      <c r="I50" s="53">
        <f t="shared" si="43"/>
        <v>0</v>
      </c>
      <c r="J50" s="53">
        <f t="shared" si="2"/>
        <v>15328.099999999999</v>
      </c>
      <c r="K50" s="53">
        <f t="shared" si="43"/>
        <v>0</v>
      </c>
      <c r="L50" s="53">
        <f t="shared" si="3"/>
        <v>15328.099999999999</v>
      </c>
      <c r="M50" s="53">
        <f t="shared" si="43"/>
        <v>0</v>
      </c>
      <c r="N50" s="53">
        <f t="shared" si="4"/>
        <v>15328.099999999999</v>
      </c>
      <c r="O50" s="53">
        <f t="shared" si="43"/>
        <v>15328.099999999999</v>
      </c>
      <c r="P50" s="53">
        <f t="shared" si="43"/>
        <v>0</v>
      </c>
      <c r="Q50" s="46">
        <f t="shared" si="5"/>
        <v>15328.099999999999</v>
      </c>
      <c r="R50" s="53">
        <f t="shared" si="43"/>
        <v>0</v>
      </c>
      <c r="S50" s="46">
        <f t="shared" si="6"/>
        <v>15328.099999999999</v>
      </c>
      <c r="T50" s="53">
        <f t="shared" si="43"/>
        <v>0</v>
      </c>
      <c r="U50" s="46">
        <f t="shared" si="7"/>
        <v>15328.099999999999</v>
      </c>
    </row>
    <row r="51" spans="1:21" x14ac:dyDescent="0.2">
      <c r="A51" s="47" t="str">
        <f ca="1">IF(ISERROR(MATCH(C51,Код_Раздел,0)),"",INDIRECT(ADDRESS(MATCH(C51,Код_Раздел,0)+1,2,,,"Раздел")))</f>
        <v>Образование</v>
      </c>
      <c r="B51" s="68" t="s">
        <v>195</v>
      </c>
      <c r="C51" s="55" t="s">
        <v>60</v>
      </c>
      <c r="D51" s="43"/>
      <c r="E51" s="105"/>
      <c r="F51" s="53">
        <f t="shared" si="43"/>
        <v>15328.099999999999</v>
      </c>
      <c r="G51" s="53">
        <f t="shared" si="43"/>
        <v>0</v>
      </c>
      <c r="H51" s="53">
        <f t="shared" si="1"/>
        <v>15328.099999999999</v>
      </c>
      <c r="I51" s="53">
        <f t="shared" si="43"/>
        <v>0</v>
      </c>
      <c r="J51" s="53">
        <f t="shared" si="2"/>
        <v>15328.099999999999</v>
      </c>
      <c r="K51" s="53">
        <f t="shared" si="43"/>
        <v>0</v>
      </c>
      <c r="L51" s="53">
        <f t="shared" si="3"/>
        <v>15328.099999999999</v>
      </c>
      <c r="M51" s="53">
        <f t="shared" si="43"/>
        <v>0</v>
      </c>
      <c r="N51" s="53">
        <f t="shared" si="4"/>
        <v>15328.099999999999</v>
      </c>
      <c r="O51" s="53">
        <f t="shared" si="43"/>
        <v>15328.099999999999</v>
      </c>
      <c r="P51" s="53">
        <f t="shared" si="43"/>
        <v>0</v>
      </c>
      <c r="Q51" s="46">
        <f t="shared" si="5"/>
        <v>15328.099999999999</v>
      </c>
      <c r="R51" s="53">
        <f t="shared" si="43"/>
        <v>0</v>
      </c>
      <c r="S51" s="46">
        <f t="shared" si="6"/>
        <v>15328.099999999999</v>
      </c>
      <c r="T51" s="53">
        <f t="shared" si="43"/>
        <v>0</v>
      </c>
      <c r="U51" s="46">
        <f t="shared" si="7"/>
        <v>15328.099999999999</v>
      </c>
    </row>
    <row r="52" spans="1:21" x14ac:dyDescent="0.2">
      <c r="A52" s="42" t="s">
        <v>103</v>
      </c>
      <c r="B52" s="68" t="s">
        <v>195</v>
      </c>
      <c r="C52" s="55" t="s">
        <v>60</v>
      </c>
      <c r="D52" s="43" t="s">
        <v>76</v>
      </c>
      <c r="E52" s="105"/>
      <c r="F52" s="53">
        <f t="shared" ref="F52:O52" si="44">F53+F55</f>
        <v>15328.099999999999</v>
      </c>
      <c r="G52" s="53">
        <f t="shared" ref="G52:I52" si="45">G53+G55</f>
        <v>0</v>
      </c>
      <c r="H52" s="53">
        <f t="shared" si="1"/>
        <v>15328.099999999999</v>
      </c>
      <c r="I52" s="53">
        <f t="shared" si="45"/>
        <v>0</v>
      </c>
      <c r="J52" s="53">
        <f t="shared" si="2"/>
        <v>15328.099999999999</v>
      </c>
      <c r="K52" s="53">
        <f t="shared" ref="K52:M52" si="46">K53+K55</f>
        <v>0</v>
      </c>
      <c r="L52" s="53">
        <f t="shared" si="3"/>
        <v>15328.099999999999</v>
      </c>
      <c r="M52" s="53">
        <f t="shared" si="46"/>
        <v>0</v>
      </c>
      <c r="N52" s="53">
        <f t="shared" si="4"/>
        <v>15328.099999999999</v>
      </c>
      <c r="O52" s="53">
        <f t="shared" si="44"/>
        <v>15328.099999999999</v>
      </c>
      <c r="P52" s="53">
        <f t="shared" ref="P52" si="47">P53+P55</f>
        <v>0</v>
      </c>
      <c r="Q52" s="46">
        <f t="shared" si="5"/>
        <v>15328.099999999999</v>
      </c>
      <c r="R52" s="53">
        <f t="shared" ref="R52:T52" si="48">R53+R55</f>
        <v>0</v>
      </c>
      <c r="S52" s="46">
        <f t="shared" si="6"/>
        <v>15328.099999999999</v>
      </c>
      <c r="T52" s="53">
        <f t="shared" si="48"/>
        <v>0</v>
      </c>
      <c r="U52" s="46">
        <f t="shared" si="7"/>
        <v>15328.099999999999</v>
      </c>
    </row>
    <row r="53" spans="1:21" ht="59.25" customHeight="1" x14ac:dyDescent="0.2">
      <c r="A53" s="47" t="str">
        <f ca="1">IF(ISERROR(MATCH(E53,Код_КВР,0)),"",INDIRECT(ADDRESS(MATCH(E53,Код_КВР,0)+1,2,,,"КВР")))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68" t="s">
        <v>195</v>
      </c>
      <c r="C53" s="55" t="s">
        <v>60</v>
      </c>
      <c r="D53" s="43" t="s">
        <v>76</v>
      </c>
      <c r="E53" s="105">
        <v>100</v>
      </c>
      <c r="F53" s="53">
        <f t="shared" ref="F53:T53" si="49">F54</f>
        <v>15272.8</v>
      </c>
      <c r="G53" s="53">
        <f t="shared" si="49"/>
        <v>0</v>
      </c>
      <c r="H53" s="53">
        <f t="shared" si="1"/>
        <v>15272.8</v>
      </c>
      <c r="I53" s="53">
        <f t="shared" si="49"/>
        <v>0</v>
      </c>
      <c r="J53" s="53">
        <f t="shared" si="2"/>
        <v>15272.8</v>
      </c>
      <c r="K53" s="53">
        <f t="shared" si="49"/>
        <v>0</v>
      </c>
      <c r="L53" s="53">
        <f t="shared" si="3"/>
        <v>15272.8</v>
      </c>
      <c r="M53" s="53">
        <f t="shared" si="49"/>
        <v>0</v>
      </c>
      <c r="N53" s="53">
        <f t="shared" si="4"/>
        <v>15272.8</v>
      </c>
      <c r="O53" s="53">
        <f t="shared" si="49"/>
        <v>15272.8</v>
      </c>
      <c r="P53" s="53">
        <f t="shared" si="49"/>
        <v>0</v>
      </c>
      <c r="Q53" s="46">
        <f t="shared" si="5"/>
        <v>15272.8</v>
      </c>
      <c r="R53" s="53">
        <f t="shared" si="49"/>
        <v>0</v>
      </c>
      <c r="S53" s="46">
        <f t="shared" si="6"/>
        <v>15272.8</v>
      </c>
      <c r="T53" s="53">
        <f t="shared" si="49"/>
        <v>0</v>
      </c>
      <c r="U53" s="46">
        <f t="shared" si="7"/>
        <v>15272.8</v>
      </c>
    </row>
    <row r="54" spans="1:21" x14ac:dyDescent="0.2">
      <c r="A54" s="47" t="str">
        <f ca="1">IF(ISERROR(MATCH(E54,Код_КВР,0)),"",INDIRECT(ADDRESS(MATCH(E54,Код_КВР,0)+1,2,,,"КВР")))</f>
        <v>Расходы на выплаты персоналу государственных (муниципальных) органов</v>
      </c>
      <c r="B54" s="68" t="s">
        <v>195</v>
      </c>
      <c r="C54" s="55" t="s">
        <v>60</v>
      </c>
      <c r="D54" s="43" t="s">
        <v>76</v>
      </c>
      <c r="E54" s="105">
        <v>120</v>
      </c>
      <c r="F54" s="53">
        <f>'прил. 9'!G799</f>
        <v>15272.8</v>
      </c>
      <c r="G54" s="53">
        <f>'прил. 9'!H799</f>
        <v>0</v>
      </c>
      <c r="H54" s="53">
        <f t="shared" si="1"/>
        <v>15272.8</v>
      </c>
      <c r="I54" s="53">
        <f>'прил. 9'!J799</f>
        <v>0</v>
      </c>
      <c r="J54" s="53">
        <f t="shared" si="2"/>
        <v>15272.8</v>
      </c>
      <c r="K54" s="53">
        <f>'прил. 9'!L799</f>
        <v>0</v>
      </c>
      <c r="L54" s="53">
        <f t="shared" si="3"/>
        <v>15272.8</v>
      </c>
      <c r="M54" s="53">
        <f>'прил. 9'!N799</f>
        <v>0</v>
      </c>
      <c r="N54" s="53">
        <f t="shared" si="4"/>
        <v>15272.8</v>
      </c>
      <c r="O54" s="53">
        <f>'прил. 9'!P799</f>
        <v>15272.8</v>
      </c>
      <c r="P54" s="53">
        <f>'прил. 9'!Q799</f>
        <v>0</v>
      </c>
      <c r="Q54" s="46">
        <f t="shared" si="5"/>
        <v>15272.8</v>
      </c>
      <c r="R54" s="53">
        <f>'прил. 9'!S799</f>
        <v>0</v>
      </c>
      <c r="S54" s="46">
        <f t="shared" si="6"/>
        <v>15272.8</v>
      </c>
      <c r="T54" s="53">
        <f>'прил. 9'!U799</f>
        <v>0</v>
      </c>
      <c r="U54" s="46">
        <f t="shared" si="7"/>
        <v>15272.8</v>
      </c>
    </row>
    <row r="55" spans="1:21" ht="33" x14ac:dyDescent="0.2">
      <c r="A55" s="47" t="str">
        <f ca="1">IF(ISERROR(MATCH(E55,Код_КВР,0)),"",INDIRECT(ADDRESS(MATCH(E55,Код_КВР,0)+1,2,,,"КВР")))</f>
        <v>Закупка товаров, работ и услуг для обеспечения государственных (муниципальных) нужд</v>
      </c>
      <c r="B55" s="68" t="s">
        <v>195</v>
      </c>
      <c r="C55" s="55" t="s">
        <v>60</v>
      </c>
      <c r="D55" s="43" t="s">
        <v>76</v>
      </c>
      <c r="E55" s="105">
        <v>200</v>
      </c>
      <c r="F55" s="53">
        <f t="shared" ref="F55:T55" si="50">F56</f>
        <v>55.3</v>
      </c>
      <c r="G55" s="53">
        <f t="shared" si="50"/>
        <v>0</v>
      </c>
      <c r="H55" s="53">
        <f t="shared" si="1"/>
        <v>55.3</v>
      </c>
      <c r="I55" s="53">
        <f t="shared" si="50"/>
        <v>0</v>
      </c>
      <c r="J55" s="53">
        <f t="shared" si="2"/>
        <v>55.3</v>
      </c>
      <c r="K55" s="53">
        <f t="shared" si="50"/>
        <v>0</v>
      </c>
      <c r="L55" s="53">
        <f t="shared" si="3"/>
        <v>55.3</v>
      </c>
      <c r="M55" s="53">
        <f t="shared" si="50"/>
        <v>0</v>
      </c>
      <c r="N55" s="53">
        <f t="shared" si="4"/>
        <v>55.3</v>
      </c>
      <c r="O55" s="53">
        <f t="shared" si="50"/>
        <v>55.3</v>
      </c>
      <c r="P55" s="53">
        <f t="shared" si="50"/>
        <v>0</v>
      </c>
      <c r="Q55" s="46">
        <f t="shared" si="5"/>
        <v>55.3</v>
      </c>
      <c r="R55" s="53">
        <f t="shared" si="50"/>
        <v>0</v>
      </c>
      <c r="S55" s="46">
        <f t="shared" si="6"/>
        <v>55.3</v>
      </c>
      <c r="T55" s="53">
        <f t="shared" si="50"/>
        <v>0</v>
      </c>
      <c r="U55" s="46">
        <f t="shared" si="7"/>
        <v>55.3</v>
      </c>
    </row>
    <row r="56" spans="1:21" ht="33" x14ac:dyDescent="0.2">
      <c r="A56" s="47" t="str">
        <f ca="1">IF(ISERROR(MATCH(E56,Код_КВР,0)),"",INDIRECT(ADDRESS(MATCH(E56,Код_КВР,0)+1,2,,,"КВР")))</f>
        <v>Иные закупки товаров, работ и услуг для обеспечения государственных (муниципальных) нужд</v>
      </c>
      <c r="B56" s="68" t="s">
        <v>195</v>
      </c>
      <c r="C56" s="55" t="s">
        <v>60</v>
      </c>
      <c r="D56" s="43" t="s">
        <v>76</v>
      </c>
      <c r="E56" s="105">
        <v>240</v>
      </c>
      <c r="F56" s="53">
        <f>'прил. 9'!G801</f>
        <v>55.3</v>
      </c>
      <c r="G56" s="53">
        <f>'прил. 9'!H801</f>
        <v>0</v>
      </c>
      <c r="H56" s="53">
        <f t="shared" si="1"/>
        <v>55.3</v>
      </c>
      <c r="I56" s="53">
        <f>'прил. 9'!J801</f>
        <v>0</v>
      </c>
      <c r="J56" s="53">
        <f t="shared" si="2"/>
        <v>55.3</v>
      </c>
      <c r="K56" s="53">
        <f>'прил. 9'!L801</f>
        <v>0</v>
      </c>
      <c r="L56" s="53">
        <f t="shared" si="3"/>
        <v>55.3</v>
      </c>
      <c r="M56" s="53">
        <f>'прил. 9'!N801</f>
        <v>0</v>
      </c>
      <c r="N56" s="53">
        <f t="shared" si="4"/>
        <v>55.3</v>
      </c>
      <c r="O56" s="53">
        <f>'прил. 9'!P801</f>
        <v>55.3</v>
      </c>
      <c r="P56" s="53">
        <f>'прил. 9'!Q801</f>
        <v>0</v>
      </c>
      <c r="Q56" s="46">
        <f t="shared" si="5"/>
        <v>55.3</v>
      </c>
      <c r="R56" s="53">
        <f>'прил. 9'!S801</f>
        <v>0</v>
      </c>
      <c r="S56" s="46">
        <f t="shared" si="6"/>
        <v>55.3</v>
      </c>
      <c r="T56" s="53">
        <f>'прил. 9'!U801</f>
        <v>0</v>
      </c>
      <c r="U56" s="46">
        <f t="shared" si="7"/>
        <v>55.3</v>
      </c>
    </row>
    <row r="57" spans="1:21" x14ac:dyDescent="0.2">
      <c r="A57" s="47" t="str">
        <f ca="1">IF(ISERROR(MATCH(B57,Код_КЦСР,0)),"",INDIRECT(ADDRESS(MATCH(B57,Код_КЦСР,0)+1,2,,,"КЦСР")))</f>
        <v>Дошкольное образование</v>
      </c>
      <c r="B57" s="68" t="s">
        <v>197</v>
      </c>
      <c r="C57" s="55"/>
      <c r="D57" s="43"/>
      <c r="E57" s="105"/>
      <c r="F57" s="53">
        <f t="shared" ref="F57:O57" si="51">F58+F65+F75+F81</f>
        <v>1805328.8000000003</v>
      </c>
      <c r="G57" s="53">
        <f t="shared" ref="G57:I57" si="52">G58+G65+G75+G81</f>
        <v>0</v>
      </c>
      <c r="H57" s="53">
        <f t="shared" si="1"/>
        <v>1805328.8000000003</v>
      </c>
      <c r="I57" s="53">
        <f t="shared" si="52"/>
        <v>0</v>
      </c>
      <c r="J57" s="53">
        <f t="shared" si="2"/>
        <v>1805328.8000000003</v>
      </c>
      <c r="K57" s="53">
        <f t="shared" ref="K57:M57" si="53">K58+K65+K75+K81</f>
        <v>0</v>
      </c>
      <c r="L57" s="53">
        <f t="shared" si="3"/>
        <v>1805328.8000000003</v>
      </c>
      <c r="M57" s="53">
        <f t="shared" si="53"/>
        <v>0</v>
      </c>
      <c r="N57" s="53">
        <f t="shared" si="4"/>
        <v>1805328.8000000003</v>
      </c>
      <c r="O57" s="53">
        <f t="shared" si="51"/>
        <v>1812387.6</v>
      </c>
      <c r="P57" s="53">
        <f t="shared" ref="P57" si="54">P58+P65+P75+P81</f>
        <v>0</v>
      </c>
      <c r="Q57" s="46">
        <f t="shared" si="5"/>
        <v>1812387.6</v>
      </c>
      <c r="R57" s="53">
        <f t="shared" ref="R57:T57" si="55">R58+R65+R75+R81</f>
        <v>0</v>
      </c>
      <c r="S57" s="46">
        <f t="shared" si="6"/>
        <v>1812387.6</v>
      </c>
      <c r="T57" s="53">
        <f t="shared" si="55"/>
        <v>0</v>
      </c>
      <c r="U57" s="46">
        <f t="shared" si="7"/>
        <v>1812387.6</v>
      </c>
    </row>
    <row r="58" spans="1:21" ht="39.75" customHeight="1" x14ac:dyDescent="0.2">
      <c r="A58" s="47" t="str">
        <f ca="1">IF(ISERROR(MATCH(B58,Код_КЦСР,0)),"",INDIRECT(ADDRESS(MATCH(B58,Код_КЦСР,0)+1,2,,,"КЦСР")))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58" s="68" t="s">
        <v>199</v>
      </c>
      <c r="C58" s="55"/>
      <c r="D58" s="43"/>
      <c r="E58" s="105"/>
      <c r="F58" s="53">
        <f t="shared" ref="F58:T61" si="56">F59</f>
        <v>1167400.9000000001</v>
      </c>
      <c r="G58" s="53">
        <f t="shared" si="56"/>
        <v>0</v>
      </c>
      <c r="H58" s="53">
        <f t="shared" si="1"/>
        <v>1167400.9000000001</v>
      </c>
      <c r="I58" s="53">
        <f t="shared" si="56"/>
        <v>0</v>
      </c>
      <c r="J58" s="53">
        <f t="shared" si="2"/>
        <v>1167400.9000000001</v>
      </c>
      <c r="K58" s="53">
        <f t="shared" si="56"/>
        <v>0</v>
      </c>
      <c r="L58" s="53">
        <f t="shared" si="3"/>
        <v>1167400.9000000001</v>
      </c>
      <c r="M58" s="53">
        <f t="shared" si="56"/>
        <v>0</v>
      </c>
      <c r="N58" s="53">
        <f t="shared" si="4"/>
        <v>1167400.9000000001</v>
      </c>
      <c r="O58" s="53">
        <f t="shared" si="56"/>
        <v>1167400.9000000001</v>
      </c>
      <c r="P58" s="53">
        <f t="shared" si="56"/>
        <v>0</v>
      </c>
      <c r="Q58" s="46">
        <f t="shared" si="5"/>
        <v>1167400.9000000001</v>
      </c>
      <c r="R58" s="53">
        <f t="shared" si="56"/>
        <v>0</v>
      </c>
      <c r="S58" s="46">
        <f t="shared" si="6"/>
        <v>1167400.9000000001</v>
      </c>
      <c r="T58" s="53">
        <f t="shared" si="56"/>
        <v>0</v>
      </c>
      <c r="U58" s="46">
        <f t="shared" si="7"/>
        <v>1167400.9000000001</v>
      </c>
    </row>
    <row r="59" spans="1:21" ht="49.5" x14ac:dyDescent="0.2">
      <c r="A59" s="47" t="str">
        <f ca="1">IF(ISERROR(MATCH(B59,Код_КЦСР,0)),"",INDIRECT(ADDRESS(MATCH(B59,Код_КЦСР,0)+1,2,,,"КЦСР")))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v>
      </c>
      <c r="B59" s="68" t="s">
        <v>425</v>
      </c>
      <c r="C59" s="55"/>
      <c r="D59" s="43"/>
      <c r="E59" s="105"/>
      <c r="F59" s="53">
        <f t="shared" si="56"/>
        <v>1167400.9000000001</v>
      </c>
      <c r="G59" s="53">
        <f t="shared" si="56"/>
        <v>0</v>
      </c>
      <c r="H59" s="53">
        <f t="shared" si="1"/>
        <v>1167400.9000000001</v>
      </c>
      <c r="I59" s="53">
        <f t="shared" si="56"/>
        <v>0</v>
      </c>
      <c r="J59" s="53">
        <f t="shared" si="2"/>
        <v>1167400.9000000001</v>
      </c>
      <c r="K59" s="53">
        <f t="shared" si="56"/>
        <v>0</v>
      </c>
      <c r="L59" s="53">
        <f t="shared" si="3"/>
        <v>1167400.9000000001</v>
      </c>
      <c r="M59" s="53">
        <f t="shared" si="56"/>
        <v>0</v>
      </c>
      <c r="N59" s="53">
        <f t="shared" si="4"/>
        <v>1167400.9000000001</v>
      </c>
      <c r="O59" s="53">
        <f t="shared" si="56"/>
        <v>1167400.9000000001</v>
      </c>
      <c r="P59" s="53">
        <f t="shared" si="56"/>
        <v>0</v>
      </c>
      <c r="Q59" s="46">
        <f t="shared" si="5"/>
        <v>1167400.9000000001</v>
      </c>
      <c r="R59" s="53">
        <f t="shared" si="56"/>
        <v>0</v>
      </c>
      <c r="S59" s="46">
        <f t="shared" si="6"/>
        <v>1167400.9000000001</v>
      </c>
      <c r="T59" s="53">
        <f t="shared" si="56"/>
        <v>0</v>
      </c>
      <c r="U59" s="46">
        <f t="shared" si="7"/>
        <v>1167400.9000000001</v>
      </c>
    </row>
    <row r="60" spans="1:21" x14ac:dyDescent="0.2">
      <c r="A60" s="47" t="str">
        <f ca="1">IF(ISERROR(MATCH(C60,Код_Раздел,0)),"",INDIRECT(ADDRESS(MATCH(C60,Код_Раздел,0)+1,2,,,"Раздел")))</f>
        <v>Образование</v>
      </c>
      <c r="B60" s="68" t="s">
        <v>425</v>
      </c>
      <c r="C60" s="55" t="s">
        <v>60</v>
      </c>
      <c r="D60" s="43"/>
      <c r="E60" s="105"/>
      <c r="F60" s="53">
        <f t="shared" si="56"/>
        <v>1167400.9000000001</v>
      </c>
      <c r="G60" s="53">
        <f t="shared" si="56"/>
        <v>0</v>
      </c>
      <c r="H60" s="53">
        <f t="shared" si="1"/>
        <v>1167400.9000000001</v>
      </c>
      <c r="I60" s="53">
        <f t="shared" si="56"/>
        <v>0</v>
      </c>
      <c r="J60" s="53">
        <f t="shared" si="2"/>
        <v>1167400.9000000001</v>
      </c>
      <c r="K60" s="53">
        <f t="shared" si="56"/>
        <v>0</v>
      </c>
      <c r="L60" s="53">
        <f t="shared" si="3"/>
        <v>1167400.9000000001</v>
      </c>
      <c r="M60" s="53">
        <f t="shared" si="56"/>
        <v>0</v>
      </c>
      <c r="N60" s="53">
        <f t="shared" si="4"/>
        <v>1167400.9000000001</v>
      </c>
      <c r="O60" s="53">
        <f t="shared" si="56"/>
        <v>1167400.9000000001</v>
      </c>
      <c r="P60" s="53">
        <f t="shared" si="56"/>
        <v>0</v>
      </c>
      <c r="Q60" s="46">
        <f t="shared" si="5"/>
        <v>1167400.9000000001</v>
      </c>
      <c r="R60" s="53">
        <f t="shared" si="56"/>
        <v>0</v>
      </c>
      <c r="S60" s="46">
        <f t="shared" si="6"/>
        <v>1167400.9000000001</v>
      </c>
      <c r="T60" s="53">
        <f t="shared" si="56"/>
        <v>0</v>
      </c>
      <c r="U60" s="46">
        <f t="shared" si="7"/>
        <v>1167400.9000000001</v>
      </c>
    </row>
    <row r="61" spans="1:21" x14ac:dyDescent="0.2">
      <c r="A61" s="47" t="s">
        <v>109</v>
      </c>
      <c r="B61" s="68" t="s">
        <v>425</v>
      </c>
      <c r="C61" s="55" t="s">
        <v>60</v>
      </c>
      <c r="D61" s="43" t="s">
        <v>70</v>
      </c>
      <c r="E61" s="105"/>
      <c r="F61" s="53">
        <f t="shared" si="56"/>
        <v>1167400.9000000001</v>
      </c>
      <c r="G61" s="53">
        <f t="shared" si="56"/>
        <v>0</v>
      </c>
      <c r="H61" s="53">
        <f t="shared" si="1"/>
        <v>1167400.9000000001</v>
      </c>
      <c r="I61" s="53">
        <f t="shared" si="56"/>
        <v>0</v>
      </c>
      <c r="J61" s="53">
        <f t="shared" si="2"/>
        <v>1167400.9000000001</v>
      </c>
      <c r="K61" s="53">
        <f t="shared" si="56"/>
        <v>0</v>
      </c>
      <c r="L61" s="53">
        <f t="shared" si="3"/>
        <v>1167400.9000000001</v>
      </c>
      <c r="M61" s="53">
        <f t="shared" si="56"/>
        <v>0</v>
      </c>
      <c r="N61" s="53">
        <f t="shared" si="4"/>
        <v>1167400.9000000001</v>
      </c>
      <c r="O61" s="53">
        <f t="shared" si="56"/>
        <v>1167400.9000000001</v>
      </c>
      <c r="P61" s="53">
        <f t="shared" si="56"/>
        <v>0</v>
      </c>
      <c r="Q61" s="46">
        <f t="shared" si="5"/>
        <v>1167400.9000000001</v>
      </c>
      <c r="R61" s="53">
        <f t="shared" si="56"/>
        <v>0</v>
      </c>
      <c r="S61" s="46">
        <f t="shared" si="6"/>
        <v>1167400.9000000001</v>
      </c>
      <c r="T61" s="53">
        <f t="shared" si="56"/>
        <v>0</v>
      </c>
      <c r="U61" s="46">
        <f t="shared" si="7"/>
        <v>1167400.9000000001</v>
      </c>
    </row>
    <row r="62" spans="1:21" ht="33" x14ac:dyDescent="0.2">
      <c r="A62" s="47" t="str">
        <f ca="1">IF(ISERROR(MATCH(E62,Код_КВР,0)),"",INDIRECT(ADDRESS(MATCH(E62,Код_КВР,0)+1,2,,,"КВР")))</f>
        <v>Предоставление субсидий бюджетным, автономным учреждениям и иным некоммерческим организациям</v>
      </c>
      <c r="B62" s="68" t="s">
        <v>425</v>
      </c>
      <c r="C62" s="55" t="s">
        <v>60</v>
      </c>
      <c r="D62" s="43" t="s">
        <v>70</v>
      </c>
      <c r="E62" s="105">
        <v>600</v>
      </c>
      <c r="F62" s="53">
        <f t="shared" ref="F62:O62" si="57">F63+F64</f>
        <v>1167400.9000000001</v>
      </c>
      <c r="G62" s="53">
        <f t="shared" ref="G62:I62" si="58">G63+G64</f>
        <v>0</v>
      </c>
      <c r="H62" s="53">
        <f t="shared" si="1"/>
        <v>1167400.9000000001</v>
      </c>
      <c r="I62" s="53">
        <f t="shared" si="58"/>
        <v>0</v>
      </c>
      <c r="J62" s="53">
        <f t="shared" si="2"/>
        <v>1167400.9000000001</v>
      </c>
      <c r="K62" s="53">
        <f t="shared" ref="K62:M62" si="59">K63+K64</f>
        <v>0</v>
      </c>
      <c r="L62" s="53">
        <f t="shared" si="3"/>
        <v>1167400.9000000001</v>
      </c>
      <c r="M62" s="53">
        <f t="shared" si="59"/>
        <v>0</v>
      </c>
      <c r="N62" s="53">
        <f t="shared" si="4"/>
        <v>1167400.9000000001</v>
      </c>
      <c r="O62" s="53">
        <f t="shared" si="57"/>
        <v>1167400.9000000001</v>
      </c>
      <c r="P62" s="53">
        <f t="shared" ref="P62" si="60">P63+P64</f>
        <v>0</v>
      </c>
      <c r="Q62" s="46">
        <f t="shared" si="5"/>
        <v>1167400.9000000001</v>
      </c>
      <c r="R62" s="53">
        <f t="shared" ref="R62:T62" si="61">R63+R64</f>
        <v>0</v>
      </c>
      <c r="S62" s="46">
        <f t="shared" si="6"/>
        <v>1167400.9000000001</v>
      </c>
      <c r="T62" s="53">
        <f t="shared" si="61"/>
        <v>0</v>
      </c>
      <c r="U62" s="46">
        <f t="shared" si="7"/>
        <v>1167400.9000000001</v>
      </c>
    </row>
    <row r="63" spans="1:21" x14ac:dyDescent="0.2">
      <c r="A63" s="47" t="str">
        <f ca="1">IF(ISERROR(MATCH(E63,Код_КВР,0)),"",INDIRECT(ADDRESS(MATCH(E63,Код_КВР,0)+1,2,,,"КВР")))</f>
        <v>Субсидии бюджетным учреждениям</v>
      </c>
      <c r="B63" s="68" t="s">
        <v>425</v>
      </c>
      <c r="C63" s="55" t="s">
        <v>60</v>
      </c>
      <c r="D63" s="43" t="s">
        <v>70</v>
      </c>
      <c r="E63" s="105">
        <v>610</v>
      </c>
      <c r="F63" s="53">
        <f>'прил. 9'!G613</f>
        <v>1070503.1000000001</v>
      </c>
      <c r="G63" s="53">
        <f>'прил. 9'!H613</f>
        <v>0</v>
      </c>
      <c r="H63" s="53">
        <f t="shared" si="1"/>
        <v>1070503.1000000001</v>
      </c>
      <c r="I63" s="53">
        <f>'прил. 9'!J613</f>
        <v>0</v>
      </c>
      <c r="J63" s="53">
        <f t="shared" si="2"/>
        <v>1070503.1000000001</v>
      </c>
      <c r="K63" s="53">
        <f>'прил. 9'!L613</f>
        <v>0</v>
      </c>
      <c r="L63" s="53">
        <f t="shared" si="3"/>
        <v>1070503.1000000001</v>
      </c>
      <c r="M63" s="53">
        <f>'прил. 9'!N613</f>
        <v>0</v>
      </c>
      <c r="N63" s="53">
        <f t="shared" si="4"/>
        <v>1070503.1000000001</v>
      </c>
      <c r="O63" s="53">
        <f>'прил. 9'!P613</f>
        <v>1070503.1000000001</v>
      </c>
      <c r="P63" s="53">
        <f>'прил. 9'!Q613</f>
        <v>0</v>
      </c>
      <c r="Q63" s="46">
        <f t="shared" si="5"/>
        <v>1070503.1000000001</v>
      </c>
      <c r="R63" s="53">
        <f>'прил. 9'!S613</f>
        <v>0</v>
      </c>
      <c r="S63" s="46">
        <f t="shared" si="6"/>
        <v>1070503.1000000001</v>
      </c>
      <c r="T63" s="53">
        <f>'прил. 9'!U613</f>
        <v>0</v>
      </c>
      <c r="U63" s="46">
        <f t="shared" si="7"/>
        <v>1070503.1000000001</v>
      </c>
    </row>
    <row r="64" spans="1:21" x14ac:dyDescent="0.2">
      <c r="A64" s="47" t="str">
        <f ca="1">IF(ISERROR(MATCH(E64,Код_КВР,0)),"",INDIRECT(ADDRESS(MATCH(E64,Код_КВР,0)+1,2,,,"КВР")))</f>
        <v>Субсидии автономным учреждениям</v>
      </c>
      <c r="B64" s="68" t="s">
        <v>425</v>
      </c>
      <c r="C64" s="55" t="s">
        <v>60</v>
      </c>
      <c r="D64" s="43" t="s">
        <v>70</v>
      </c>
      <c r="E64" s="105">
        <v>620</v>
      </c>
      <c r="F64" s="53">
        <f>'прил. 9'!G614</f>
        <v>96897.8</v>
      </c>
      <c r="G64" s="53">
        <f>'прил. 9'!H614</f>
        <v>0</v>
      </c>
      <c r="H64" s="53">
        <f t="shared" si="1"/>
        <v>96897.8</v>
      </c>
      <c r="I64" s="53">
        <f>'прил. 9'!J614</f>
        <v>0</v>
      </c>
      <c r="J64" s="53">
        <f t="shared" si="2"/>
        <v>96897.8</v>
      </c>
      <c r="K64" s="53">
        <f>'прил. 9'!L614</f>
        <v>0</v>
      </c>
      <c r="L64" s="53">
        <f t="shared" si="3"/>
        <v>96897.8</v>
      </c>
      <c r="M64" s="53">
        <f>'прил. 9'!N614</f>
        <v>0</v>
      </c>
      <c r="N64" s="53">
        <f t="shared" si="4"/>
        <v>96897.8</v>
      </c>
      <c r="O64" s="53">
        <f>'прил. 9'!P614</f>
        <v>96897.8</v>
      </c>
      <c r="P64" s="53">
        <f>'прил. 9'!Q614</f>
        <v>0</v>
      </c>
      <c r="Q64" s="46">
        <f t="shared" si="5"/>
        <v>96897.8</v>
      </c>
      <c r="R64" s="53">
        <f>'прил. 9'!S614</f>
        <v>0</v>
      </c>
      <c r="S64" s="46">
        <f t="shared" si="6"/>
        <v>96897.8</v>
      </c>
      <c r="T64" s="53">
        <f>'прил. 9'!U614</f>
        <v>0</v>
      </c>
      <c r="U64" s="46">
        <f t="shared" si="7"/>
        <v>96897.8</v>
      </c>
    </row>
    <row r="65" spans="1:21" ht="82.5" x14ac:dyDescent="0.2">
      <c r="A65" s="47" t="str">
        <f ca="1">IF(ISERROR(MATCH(B65,Код_КЦСР,0)),"",INDIRECT(ADDRESS(MATCH(B65,Код_КЦСР,0)+1,2,,,"КЦСР")))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65" s="68" t="s">
        <v>200</v>
      </c>
      <c r="C65" s="55"/>
      <c r="D65" s="43"/>
      <c r="E65" s="105"/>
      <c r="F65" s="53">
        <f t="shared" ref="F65:T65" si="62">F66</f>
        <v>564277.9</v>
      </c>
      <c r="G65" s="53">
        <f t="shared" si="62"/>
        <v>0</v>
      </c>
      <c r="H65" s="53">
        <f t="shared" si="1"/>
        <v>564277.9</v>
      </c>
      <c r="I65" s="53">
        <f t="shared" si="62"/>
        <v>0</v>
      </c>
      <c r="J65" s="53">
        <f t="shared" si="2"/>
        <v>564277.9</v>
      </c>
      <c r="K65" s="53">
        <f t="shared" si="62"/>
        <v>0</v>
      </c>
      <c r="L65" s="53">
        <f t="shared" si="3"/>
        <v>564277.9</v>
      </c>
      <c r="M65" s="53">
        <f t="shared" si="62"/>
        <v>0</v>
      </c>
      <c r="N65" s="53">
        <f t="shared" si="4"/>
        <v>564277.9</v>
      </c>
      <c r="O65" s="53">
        <f t="shared" si="62"/>
        <v>571336.69999999995</v>
      </c>
      <c r="P65" s="53">
        <f t="shared" si="62"/>
        <v>0</v>
      </c>
      <c r="Q65" s="46">
        <f t="shared" si="5"/>
        <v>571336.69999999995</v>
      </c>
      <c r="R65" s="53">
        <f t="shared" si="62"/>
        <v>0</v>
      </c>
      <c r="S65" s="46">
        <f t="shared" si="6"/>
        <v>571336.69999999995</v>
      </c>
      <c r="T65" s="53">
        <f t="shared" si="62"/>
        <v>0</v>
      </c>
      <c r="U65" s="46">
        <f t="shared" si="7"/>
        <v>571336.69999999995</v>
      </c>
    </row>
    <row r="66" spans="1:21" x14ac:dyDescent="0.2">
      <c r="A66" s="47" t="str">
        <f ca="1">IF(ISERROR(MATCH(C66,Код_Раздел,0)),"",INDIRECT(ADDRESS(MATCH(C66,Код_Раздел,0)+1,2,,,"Раздел")))</f>
        <v>Образование</v>
      </c>
      <c r="B66" s="68" t="s">
        <v>200</v>
      </c>
      <c r="C66" s="55" t="s">
        <v>60</v>
      </c>
      <c r="D66" s="43"/>
      <c r="E66" s="105"/>
      <c r="F66" s="53">
        <f t="shared" ref="F66:O66" si="63">F67+F71</f>
        <v>564277.9</v>
      </c>
      <c r="G66" s="53">
        <f t="shared" ref="G66:I66" si="64">G67+G71</f>
        <v>0</v>
      </c>
      <c r="H66" s="53">
        <f t="shared" si="1"/>
        <v>564277.9</v>
      </c>
      <c r="I66" s="53">
        <f t="shared" si="64"/>
        <v>0</v>
      </c>
      <c r="J66" s="53">
        <f t="shared" si="2"/>
        <v>564277.9</v>
      </c>
      <c r="K66" s="53">
        <f t="shared" ref="K66:M66" si="65">K67+K71</f>
        <v>0</v>
      </c>
      <c r="L66" s="53">
        <f t="shared" si="3"/>
        <v>564277.9</v>
      </c>
      <c r="M66" s="53">
        <f t="shared" si="65"/>
        <v>0</v>
      </c>
      <c r="N66" s="53">
        <f t="shared" si="4"/>
        <v>564277.9</v>
      </c>
      <c r="O66" s="53">
        <f t="shared" si="63"/>
        <v>571336.69999999995</v>
      </c>
      <c r="P66" s="53">
        <f t="shared" ref="P66" si="66">P67+P71</f>
        <v>0</v>
      </c>
      <c r="Q66" s="46">
        <f t="shared" si="5"/>
        <v>571336.69999999995</v>
      </c>
      <c r="R66" s="53">
        <f t="shared" ref="R66:T66" si="67">R67+R71</f>
        <v>0</v>
      </c>
      <c r="S66" s="46">
        <f t="shared" si="6"/>
        <v>571336.69999999995</v>
      </c>
      <c r="T66" s="53">
        <f t="shared" si="67"/>
        <v>0</v>
      </c>
      <c r="U66" s="46">
        <f t="shared" si="7"/>
        <v>571336.69999999995</v>
      </c>
    </row>
    <row r="67" spans="1:21" x14ac:dyDescent="0.2">
      <c r="A67" s="42" t="s">
        <v>109</v>
      </c>
      <c r="B67" s="68" t="s">
        <v>200</v>
      </c>
      <c r="C67" s="55" t="s">
        <v>60</v>
      </c>
      <c r="D67" s="43" t="s">
        <v>70</v>
      </c>
      <c r="E67" s="105"/>
      <c r="F67" s="53">
        <f t="shared" ref="F67:T67" si="68">F68</f>
        <v>564277.9</v>
      </c>
      <c r="G67" s="53">
        <f t="shared" si="68"/>
        <v>0</v>
      </c>
      <c r="H67" s="53">
        <f t="shared" si="1"/>
        <v>564277.9</v>
      </c>
      <c r="I67" s="53">
        <f t="shared" si="68"/>
        <v>0</v>
      </c>
      <c r="J67" s="53">
        <f t="shared" si="2"/>
        <v>564277.9</v>
      </c>
      <c r="K67" s="53">
        <f t="shared" si="68"/>
        <v>0</v>
      </c>
      <c r="L67" s="53">
        <f t="shared" si="3"/>
        <v>564277.9</v>
      </c>
      <c r="M67" s="53">
        <f t="shared" si="68"/>
        <v>0</v>
      </c>
      <c r="N67" s="53">
        <f t="shared" si="4"/>
        <v>564277.9</v>
      </c>
      <c r="O67" s="53">
        <f t="shared" si="68"/>
        <v>571336.69999999995</v>
      </c>
      <c r="P67" s="53">
        <f t="shared" si="68"/>
        <v>0</v>
      </c>
      <c r="Q67" s="46">
        <f t="shared" si="5"/>
        <v>571336.69999999995</v>
      </c>
      <c r="R67" s="53">
        <f t="shared" si="68"/>
        <v>0</v>
      </c>
      <c r="S67" s="46">
        <f t="shared" si="6"/>
        <v>571336.69999999995</v>
      </c>
      <c r="T67" s="53">
        <f t="shared" si="68"/>
        <v>0</v>
      </c>
      <c r="U67" s="46">
        <f t="shared" si="7"/>
        <v>571336.69999999995</v>
      </c>
    </row>
    <row r="68" spans="1:21" ht="33" x14ac:dyDescent="0.2">
      <c r="A68" s="47" t="str">
        <f ca="1">IF(ISERROR(MATCH(E68,Код_КВР,0)),"",INDIRECT(ADDRESS(MATCH(E68,Код_КВР,0)+1,2,,,"КВР")))</f>
        <v>Предоставление субсидий бюджетным, автономным учреждениям и иным некоммерческим организациям</v>
      </c>
      <c r="B68" s="68" t="s">
        <v>200</v>
      </c>
      <c r="C68" s="55" t="s">
        <v>60</v>
      </c>
      <c r="D68" s="43" t="s">
        <v>70</v>
      </c>
      <c r="E68" s="105">
        <v>600</v>
      </c>
      <c r="F68" s="53">
        <f t="shared" ref="F68:O68" si="69">F69+F70</f>
        <v>564277.9</v>
      </c>
      <c r="G68" s="53">
        <f t="shared" ref="G68:I68" si="70">G69+G70</f>
        <v>0</v>
      </c>
      <c r="H68" s="53">
        <f t="shared" si="1"/>
        <v>564277.9</v>
      </c>
      <c r="I68" s="53">
        <f t="shared" si="70"/>
        <v>0</v>
      </c>
      <c r="J68" s="53">
        <f t="shared" si="2"/>
        <v>564277.9</v>
      </c>
      <c r="K68" s="53">
        <f t="shared" ref="K68:M68" si="71">K69+K70</f>
        <v>0</v>
      </c>
      <c r="L68" s="53">
        <f t="shared" si="3"/>
        <v>564277.9</v>
      </c>
      <c r="M68" s="53">
        <f t="shared" si="71"/>
        <v>0</v>
      </c>
      <c r="N68" s="53">
        <f t="shared" si="4"/>
        <v>564277.9</v>
      </c>
      <c r="O68" s="53">
        <f t="shared" si="69"/>
        <v>571336.69999999995</v>
      </c>
      <c r="P68" s="53">
        <f t="shared" ref="P68" si="72">P69+P70</f>
        <v>0</v>
      </c>
      <c r="Q68" s="46">
        <f t="shared" si="5"/>
        <v>571336.69999999995</v>
      </c>
      <c r="R68" s="53">
        <f t="shared" ref="R68:T68" si="73">R69+R70</f>
        <v>0</v>
      </c>
      <c r="S68" s="46">
        <f t="shared" si="6"/>
        <v>571336.69999999995</v>
      </c>
      <c r="T68" s="53">
        <f t="shared" si="73"/>
        <v>0</v>
      </c>
      <c r="U68" s="46">
        <f t="shared" si="7"/>
        <v>571336.69999999995</v>
      </c>
    </row>
    <row r="69" spans="1:21" x14ac:dyDescent="0.2">
      <c r="A69" s="47" t="str">
        <f ca="1">IF(ISERROR(MATCH(E69,Код_КВР,0)),"",INDIRECT(ADDRESS(MATCH(E69,Код_КВР,0)+1,2,,,"КВР")))</f>
        <v>Субсидии бюджетным учреждениям</v>
      </c>
      <c r="B69" s="68" t="s">
        <v>200</v>
      </c>
      <c r="C69" s="55" t="s">
        <v>60</v>
      </c>
      <c r="D69" s="43" t="s">
        <v>70</v>
      </c>
      <c r="E69" s="105">
        <v>610</v>
      </c>
      <c r="F69" s="53">
        <f>'прил. 9'!G617</f>
        <v>508143.3</v>
      </c>
      <c r="G69" s="53">
        <f>'прил. 9'!H617</f>
        <v>0</v>
      </c>
      <c r="H69" s="53">
        <f t="shared" si="1"/>
        <v>508143.3</v>
      </c>
      <c r="I69" s="53">
        <f>'прил. 9'!J617</f>
        <v>0</v>
      </c>
      <c r="J69" s="53">
        <f t="shared" si="2"/>
        <v>508143.3</v>
      </c>
      <c r="K69" s="53">
        <f>'прил. 9'!L617</f>
        <v>0</v>
      </c>
      <c r="L69" s="53">
        <f t="shared" si="3"/>
        <v>508143.3</v>
      </c>
      <c r="M69" s="53">
        <f>'прил. 9'!N617</f>
        <v>0</v>
      </c>
      <c r="N69" s="53">
        <f t="shared" si="4"/>
        <v>508143.3</v>
      </c>
      <c r="O69" s="53">
        <f>'прил. 9'!P617</f>
        <v>514670.39999999997</v>
      </c>
      <c r="P69" s="53">
        <f>'прил. 9'!Q617</f>
        <v>0</v>
      </c>
      <c r="Q69" s="46">
        <f t="shared" si="5"/>
        <v>514670.39999999997</v>
      </c>
      <c r="R69" s="53">
        <f>'прил. 9'!S617</f>
        <v>0</v>
      </c>
      <c r="S69" s="46">
        <f t="shared" si="6"/>
        <v>514670.39999999997</v>
      </c>
      <c r="T69" s="53">
        <f>'прил. 9'!U617</f>
        <v>0</v>
      </c>
      <c r="U69" s="46">
        <f t="shared" si="7"/>
        <v>514670.39999999997</v>
      </c>
    </row>
    <row r="70" spans="1:21" x14ac:dyDescent="0.2">
      <c r="A70" s="47" t="str">
        <f ca="1">IF(ISERROR(MATCH(E70,Код_КВР,0)),"",INDIRECT(ADDRESS(MATCH(E70,Код_КВР,0)+1,2,,,"КВР")))</f>
        <v>Субсидии автономным учреждениям</v>
      </c>
      <c r="B70" s="68" t="s">
        <v>200</v>
      </c>
      <c r="C70" s="55" t="s">
        <v>60</v>
      </c>
      <c r="D70" s="43" t="s">
        <v>70</v>
      </c>
      <c r="E70" s="105">
        <v>620</v>
      </c>
      <c r="F70" s="53">
        <f>'прил. 9'!G618</f>
        <v>56134.6</v>
      </c>
      <c r="G70" s="53">
        <f>'прил. 9'!H618</f>
        <v>0</v>
      </c>
      <c r="H70" s="53">
        <f t="shared" si="1"/>
        <v>56134.6</v>
      </c>
      <c r="I70" s="53">
        <f>'прил. 9'!J618</f>
        <v>0</v>
      </c>
      <c r="J70" s="53">
        <f t="shared" si="2"/>
        <v>56134.6</v>
      </c>
      <c r="K70" s="53">
        <f>'прил. 9'!L618</f>
        <v>0</v>
      </c>
      <c r="L70" s="53">
        <f t="shared" si="3"/>
        <v>56134.6</v>
      </c>
      <c r="M70" s="53">
        <f>'прил. 9'!N618</f>
        <v>0</v>
      </c>
      <c r="N70" s="53">
        <f t="shared" si="4"/>
        <v>56134.6</v>
      </c>
      <c r="O70" s="53">
        <f>'прил. 9'!P618</f>
        <v>56666.299999999996</v>
      </c>
      <c r="P70" s="53">
        <f>'прил. 9'!Q618</f>
        <v>0</v>
      </c>
      <c r="Q70" s="46">
        <f t="shared" si="5"/>
        <v>56666.299999999996</v>
      </c>
      <c r="R70" s="53">
        <f>'прил. 9'!S618</f>
        <v>0</v>
      </c>
      <c r="S70" s="46">
        <f t="shared" si="6"/>
        <v>56666.299999999996</v>
      </c>
      <c r="T70" s="53">
        <f>'прил. 9'!U618</f>
        <v>0</v>
      </c>
      <c r="U70" s="46">
        <f t="shared" si="7"/>
        <v>56666.299999999996</v>
      </c>
    </row>
    <row r="71" spans="1:21" hidden="1" x14ac:dyDescent="0.2">
      <c r="A71" s="42" t="s">
        <v>530</v>
      </c>
      <c r="B71" s="68" t="s">
        <v>200</v>
      </c>
      <c r="C71" s="55" t="s">
        <v>60</v>
      </c>
      <c r="D71" s="43" t="s">
        <v>78</v>
      </c>
      <c r="E71" s="105"/>
      <c r="F71" s="53">
        <f t="shared" ref="F71:T71" si="74">F72</f>
        <v>0</v>
      </c>
      <c r="G71" s="53">
        <f t="shared" si="74"/>
        <v>0</v>
      </c>
      <c r="H71" s="53">
        <f t="shared" si="1"/>
        <v>0</v>
      </c>
      <c r="I71" s="53">
        <f t="shared" si="74"/>
        <v>0</v>
      </c>
      <c r="J71" s="53">
        <f t="shared" si="2"/>
        <v>0</v>
      </c>
      <c r="K71" s="53">
        <f t="shared" si="74"/>
        <v>0</v>
      </c>
      <c r="L71" s="53">
        <f t="shared" si="3"/>
        <v>0</v>
      </c>
      <c r="M71" s="53">
        <f t="shared" si="74"/>
        <v>0</v>
      </c>
      <c r="N71" s="53">
        <f t="shared" si="4"/>
        <v>0</v>
      </c>
      <c r="O71" s="53">
        <f t="shared" si="74"/>
        <v>0</v>
      </c>
      <c r="P71" s="53">
        <f t="shared" si="74"/>
        <v>0</v>
      </c>
      <c r="Q71" s="46">
        <f t="shared" si="5"/>
        <v>0</v>
      </c>
      <c r="R71" s="53">
        <f t="shared" si="74"/>
        <v>0</v>
      </c>
      <c r="S71" s="46">
        <f t="shared" si="6"/>
        <v>0</v>
      </c>
      <c r="T71" s="53">
        <f t="shared" si="74"/>
        <v>0</v>
      </c>
      <c r="U71" s="46">
        <f t="shared" si="7"/>
        <v>0</v>
      </c>
    </row>
    <row r="72" spans="1:21" ht="33" hidden="1" x14ac:dyDescent="0.2">
      <c r="A72" s="47" t="str">
        <f ca="1">IF(ISERROR(MATCH(E72,Код_КВР,0)),"",INDIRECT(ADDRESS(MATCH(E72,Код_КВР,0)+1,2,,,"КВР")))</f>
        <v>Предоставление субсидий бюджетным, автономным учреждениям и иным некоммерческим организациям</v>
      </c>
      <c r="B72" s="68" t="s">
        <v>200</v>
      </c>
      <c r="C72" s="55" t="s">
        <v>60</v>
      </c>
      <c r="D72" s="43" t="s">
        <v>78</v>
      </c>
      <c r="E72" s="105">
        <v>600</v>
      </c>
      <c r="F72" s="53">
        <f t="shared" ref="F72:O72" si="75">F73+F74</f>
        <v>0</v>
      </c>
      <c r="G72" s="53">
        <f t="shared" ref="G72:I72" si="76">G73+G74</f>
        <v>0</v>
      </c>
      <c r="H72" s="53">
        <f t="shared" si="1"/>
        <v>0</v>
      </c>
      <c r="I72" s="53">
        <f t="shared" si="76"/>
        <v>0</v>
      </c>
      <c r="J72" s="53">
        <f t="shared" si="2"/>
        <v>0</v>
      </c>
      <c r="K72" s="53">
        <f t="shared" ref="K72:M72" si="77">K73+K74</f>
        <v>0</v>
      </c>
      <c r="L72" s="53">
        <f t="shared" si="3"/>
        <v>0</v>
      </c>
      <c r="M72" s="53">
        <f t="shared" si="77"/>
        <v>0</v>
      </c>
      <c r="N72" s="53">
        <f t="shared" si="4"/>
        <v>0</v>
      </c>
      <c r="O72" s="53">
        <f t="shared" si="75"/>
        <v>0</v>
      </c>
      <c r="P72" s="53">
        <f t="shared" ref="P72" si="78">P73+P74</f>
        <v>0</v>
      </c>
      <c r="Q72" s="46">
        <f t="shared" si="5"/>
        <v>0</v>
      </c>
      <c r="R72" s="53">
        <f t="shared" ref="R72:T72" si="79">R73+R74</f>
        <v>0</v>
      </c>
      <c r="S72" s="46">
        <f t="shared" si="6"/>
        <v>0</v>
      </c>
      <c r="T72" s="53">
        <f t="shared" si="79"/>
        <v>0</v>
      </c>
      <c r="U72" s="46">
        <f t="shared" si="7"/>
        <v>0</v>
      </c>
    </row>
    <row r="73" spans="1:21" hidden="1" x14ac:dyDescent="0.2">
      <c r="A73" s="47" t="str">
        <f ca="1">IF(ISERROR(MATCH(E73,Код_КВР,0)),"",INDIRECT(ADDRESS(MATCH(E73,Код_КВР,0)+1,2,,,"КВР")))</f>
        <v>Субсидии бюджетным учреждениям</v>
      </c>
      <c r="B73" s="68" t="s">
        <v>200</v>
      </c>
      <c r="C73" s="55" t="s">
        <v>60</v>
      </c>
      <c r="D73" s="43" t="s">
        <v>78</v>
      </c>
      <c r="E73" s="105">
        <v>610</v>
      </c>
      <c r="F73" s="53">
        <f>'прил. 9'!G769</f>
        <v>0</v>
      </c>
      <c r="G73" s="53">
        <f>'прил. 9'!H769</f>
        <v>0</v>
      </c>
      <c r="H73" s="53">
        <f t="shared" si="1"/>
        <v>0</v>
      </c>
      <c r="I73" s="53">
        <f>'прил. 9'!J769</f>
        <v>0</v>
      </c>
      <c r="J73" s="53">
        <f t="shared" si="2"/>
        <v>0</v>
      </c>
      <c r="K73" s="53">
        <f>'прил. 9'!L769</f>
        <v>0</v>
      </c>
      <c r="L73" s="53">
        <f t="shared" si="3"/>
        <v>0</v>
      </c>
      <c r="M73" s="53">
        <f>'прил. 9'!N769</f>
        <v>0</v>
      </c>
      <c r="N73" s="53">
        <f t="shared" si="4"/>
        <v>0</v>
      </c>
      <c r="O73" s="53">
        <f>'прил. 9'!P769</f>
        <v>0</v>
      </c>
      <c r="P73" s="53">
        <f>'прил. 9'!Q769</f>
        <v>0</v>
      </c>
      <c r="Q73" s="46">
        <f t="shared" si="5"/>
        <v>0</v>
      </c>
      <c r="R73" s="53">
        <f>'прил. 9'!S769</f>
        <v>0</v>
      </c>
      <c r="S73" s="46">
        <f t="shared" si="6"/>
        <v>0</v>
      </c>
      <c r="T73" s="53">
        <f>'прил. 9'!U769</f>
        <v>0</v>
      </c>
      <c r="U73" s="46">
        <f t="shared" si="7"/>
        <v>0</v>
      </c>
    </row>
    <row r="74" spans="1:21" hidden="1" x14ac:dyDescent="0.2">
      <c r="A74" s="47" t="str">
        <f ca="1">IF(ISERROR(MATCH(E74,Код_КВР,0)),"",INDIRECT(ADDRESS(MATCH(E74,Код_КВР,0)+1,2,,,"КВР")))</f>
        <v>Субсидии автономным учреждениям</v>
      </c>
      <c r="B74" s="68" t="s">
        <v>200</v>
      </c>
      <c r="C74" s="55" t="s">
        <v>60</v>
      </c>
      <c r="D74" s="43" t="s">
        <v>78</v>
      </c>
      <c r="E74" s="105">
        <v>620</v>
      </c>
      <c r="F74" s="53">
        <f>'прил. 9'!G770</f>
        <v>0</v>
      </c>
      <c r="G74" s="53">
        <f>'прил. 9'!H770</f>
        <v>0</v>
      </c>
      <c r="H74" s="53">
        <f t="shared" si="1"/>
        <v>0</v>
      </c>
      <c r="I74" s="53">
        <f>'прил. 9'!J770</f>
        <v>0</v>
      </c>
      <c r="J74" s="53">
        <f t="shared" si="2"/>
        <v>0</v>
      </c>
      <c r="K74" s="53">
        <f>'прил. 9'!L770</f>
        <v>0</v>
      </c>
      <c r="L74" s="53">
        <f t="shared" si="3"/>
        <v>0</v>
      </c>
      <c r="M74" s="53">
        <f>'прил. 9'!N770</f>
        <v>0</v>
      </c>
      <c r="N74" s="53">
        <f t="shared" si="4"/>
        <v>0</v>
      </c>
      <c r="O74" s="53">
        <f>'прил. 9'!P770</f>
        <v>0</v>
      </c>
      <c r="P74" s="53">
        <f>'прил. 9'!Q770</f>
        <v>0</v>
      </c>
      <c r="Q74" s="46">
        <f t="shared" si="5"/>
        <v>0</v>
      </c>
      <c r="R74" s="53">
        <f>'прил. 9'!S770</f>
        <v>0</v>
      </c>
      <c r="S74" s="46">
        <f t="shared" si="6"/>
        <v>0</v>
      </c>
      <c r="T74" s="53">
        <f>'прил. 9'!U770</f>
        <v>0</v>
      </c>
      <c r="U74" s="46">
        <f t="shared" si="7"/>
        <v>0</v>
      </c>
    </row>
    <row r="75" spans="1:21" ht="72.75" customHeight="1" x14ac:dyDescent="0.2">
      <c r="A75" s="47" t="str">
        <f ca="1">IF(ISERROR(MATCH(B75,Код_КЦСР,0)),"",INDIRECT(ADDRESS(MATCH(B75,Код_КЦСР,0)+1,2,,,"КЦСР")))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v>
      </c>
      <c r="B75" s="68" t="s">
        <v>201</v>
      </c>
      <c r="C75" s="55"/>
      <c r="D75" s="43"/>
      <c r="E75" s="105"/>
      <c r="F75" s="53">
        <f t="shared" ref="F75:T79" si="80">F76</f>
        <v>73650</v>
      </c>
      <c r="G75" s="53">
        <f t="shared" si="80"/>
        <v>0</v>
      </c>
      <c r="H75" s="53">
        <f t="shared" si="1"/>
        <v>73650</v>
      </c>
      <c r="I75" s="53">
        <f t="shared" si="80"/>
        <v>0</v>
      </c>
      <c r="J75" s="53">
        <f t="shared" si="2"/>
        <v>73650</v>
      </c>
      <c r="K75" s="53">
        <f t="shared" si="80"/>
        <v>0</v>
      </c>
      <c r="L75" s="53">
        <f t="shared" si="3"/>
        <v>73650</v>
      </c>
      <c r="M75" s="53">
        <f t="shared" si="80"/>
        <v>0</v>
      </c>
      <c r="N75" s="53">
        <f t="shared" si="4"/>
        <v>73650</v>
      </c>
      <c r="O75" s="53">
        <f t="shared" si="80"/>
        <v>73650</v>
      </c>
      <c r="P75" s="53">
        <f t="shared" si="80"/>
        <v>0</v>
      </c>
      <c r="Q75" s="46">
        <f t="shared" si="5"/>
        <v>73650</v>
      </c>
      <c r="R75" s="53">
        <f t="shared" si="80"/>
        <v>0</v>
      </c>
      <c r="S75" s="46">
        <f t="shared" si="6"/>
        <v>73650</v>
      </c>
      <c r="T75" s="53">
        <f t="shared" si="80"/>
        <v>0</v>
      </c>
      <c r="U75" s="46">
        <f t="shared" si="7"/>
        <v>73650</v>
      </c>
    </row>
    <row r="76" spans="1:21" ht="72.75" customHeight="1" x14ac:dyDescent="0.2">
      <c r="A76" s="47" t="str">
        <f ca="1">IF(ISERROR(MATCH(B76,Код_КЦСР,0)),"",INDIRECT(ADDRESS(MATCH(B76,Код_КЦСР,0)+1,2,,,"КЦСР")))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v>
      </c>
      <c r="B76" s="68" t="s">
        <v>202</v>
      </c>
      <c r="C76" s="55"/>
      <c r="D76" s="43"/>
      <c r="E76" s="105"/>
      <c r="F76" s="53">
        <f t="shared" si="80"/>
        <v>73650</v>
      </c>
      <c r="G76" s="53">
        <f t="shared" si="80"/>
        <v>0</v>
      </c>
      <c r="H76" s="53">
        <f t="shared" si="1"/>
        <v>73650</v>
      </c>
      <c r="I76" s="53">
        <f t="shared" si="80"/>
        <v>0</v>
      </c>
      <c r="J76" s="53">
        <f t="shared" si="2"/>
        <v>73650</v>
      </c>
      <c r="K76" s="53">
        <f t="shared" si="80"/>
        <v>0</v>
      </c>
      <c r="L76" s="53">
        <f t="shared" si="3"/>
        <v>73650</v>
      </c>
      <c r="M76" s="53">
        <f t="shared" si="80"/>
        <v>0</v>
      </c>
      <c r="N76" s="53">
        <f t="shared" si="4"/>
        <v>73650</v>
      </c>
      <c r="O76" s="53">
        <f t="shared" si="80"/>
        <v>73650</v>
      </c>
      <c r="P76" s="53">
        <f t="shared" si="80"/>
        <v>0</v>
      </c>
      <c r="Q76" s="46">
        <f t="shared" si="5"/>
        <v>73650</v>
      </c>
      <c r="R76" s="53">
        <f t="shared" si="80"/>
        <v>0</v>
      </c>
      <c r="S76" s="46">
        <f t="shared" si="6"/>
        <v>73650</v>
      </c>
      <c r="T76" s="53">
        <f t="shared" si="80"/>
        <v>0</v>
      </c>
      <c r="U76" s="46">
        <f t="shared" si="7"/>
        <v>73650</v>
      </c>
    </row>
    <row r="77" spans="1:21" x14ac:dyDescent="0.2">
      <c r="A77" s="47" t="str">
        <f ca="1">IF(ISERROR(MATCH(C77,Код_Раздел,0)),"",INDIRECT(ADDRESS(MATCH(C77,Код_Раздел,0)+1,2,,,"Раздел")))</f>
        <v>Социальная политика</v>
      </c>
      <c r="B77" s="68" t="s">
        <v>202</v>
      </c>
      <c r="C77" s="55" t="s">
        <v>53</v>
      </c>
      <c r="D77" s="43"/>
      <c r="E77" s="105"/>
      <c r="F77" s="53">
        <f t="shared" si="80"/>
        <v>73650</v>
      </c>
      <c r="G77" s="53">
        <f t="shared" si="80"/>
        <v>0</v>
      </c>
      <c r="H77" s="53">
        <f t="shared" si="1"/>
        <v>73650</v>
      </c>
      <c r="I77" s="53">
        <f t="shared" si="80"/>
        <v>0</v>
      </c>
      <c r="J77" s="53">
        <f t="shared" si="2"/>
        <v>73650</v>
      </c>
      <c r="K77" s="53">
        <f t="shared" si="80"/>
        <v>0</v>
      </c>
      <c r="L77" s="53">
        <f t="shared" si="3"/>
        <v>73650</v>
      </c>
      <c r="M77" s="53">
        <f t="shared" si="80"/>
        <v>0</v>
      </c>
      <c r="N77" s="53">
        <f t="shared" si="4"/>
        <v>73650</v>
      </c>
      <c r="O77" s="53">
        <f t="shared" si="80"/>
        <v>73650</v>
      </c>
      <c r="P77" s="53">
        <f t="shared" si="80"/>
        <v>0</v>
      </c>
      <c r="Q77" s="46">
        <f t="shared" si="5"/>
        <v>73650</v>
      </c>
      <c r="R77" s="53">
        <f t="shared" si="80"/>
        <v>0</v>
      </c>
      <c r="S77" s="46">
        <f t="shared" si="6"/>
        <v>73650</v>
      </c>
      <c r="T77" s="53">
        <f t="shared" si="80"/>
        <v>0</v>
      </c>
      <c r="U77" s="46">
        <f t="shared" si="7"/>
        <v>73650</v>
      </c>
    </row>
    <row r="78" spans="1:21" x14ac:dyDescent="0.2">
      <c r="A78" s="47" t="s">
        <v>66</v>
      </c>
      <c r="B78" s="68" t="s">
        <v>202</v>
      </c>
      <c r="C78" s="55" t="s">
        <v>53</v>
      </c>
      <c r="D78" s="43" t="s">
        <v>73</v>
      </c>
      <c r="E78" s="105"/>
      <c r="F78" s="53">
        <f t="shared" si="80"/>
        <v>73650</v>
      </c>
      <c r="G78" s="53">
        <f t="shared" si="80"/>
        <v>0</v>
      </c>
      <c r="H78" s="53">
        <f t="shared" si="1"/>
        <v>73650</v>
      </c>
      <c r="I78" s="53">
        <f t="shared" si="80"/>
        <v>0</v>
      </c>
      <c r="J78" s="53">
        <f t="shared" si="2"/>
        <v>73650</v>
      </c>
      <c r="K78" s="53">
        <f t="shared" si="80"/>
        <v>0</v>
      </c>
      <c r="L78" s="53">
        <f t="shared" si="3"/>
        <v>73650</v>
      </c>
      <c r="M78" s="53">
        <f t="shared" si="80"/>
        <v>0</v>
      </c>
      <c r="N78" s="53">
        <f t="shared" si="4"/>
        <v>73650</v>
      </c>
      <c r="O78" s="53">
        <f t="shared" si="80"/>
        <v>73650</v>
      </c>
      <c r="P78" s="53">
        <f t="shared" si="80"/>
        <v>0</v>
      </c>
      <c r="Q78" s="46">
        <f t="shared" si="5"/>
        <v>73650</v>
      </c>
      <c r="R78" s="53">
        <f t="shared" si="80"/>
        <v>0</v>
      </c>
      <c r="S78" s="46">
        <f t="shared" si="6"/>
        <v>73650</v>
      </c>
      <c r="T78" s="53">
        <f t="shared" si="80"/>
        <v>0</v>
      </c>
      <c r="U78" s="46">
        <f t="shared" si="7"/>
        <v>73650</v>
      </c>
    </row>
    <row r="79" spans="1:21" x14ac:dyDescent="0.2">
      <c r="A79" s="47" t="str">
        <f ca="1">IF(ISERROR(MATCH(E79,Код_КВР,0)),"",INDIRECT(ADDRESS(MATCH(E79,Код_КВР,0)+1,2,,,"КВР")))</f>
        <v>Социальное обеспечение и иные выплаты населению</v>
      </c>
      <c r="B79" s="68" t="s">
        <v>202</v>
      </c>
      <c r="C79" s="55" t="s">
        <v>53</v>
      </c>
      <c r="D79" s="43" t="s">
        <v>73</v>
      </c>
      <c r="E79" s="105">
        <v>300</v>
      </c>
      <c r="F79" s="53">
        <f t="shared" si="80"/>
        <v>73650</v>
      </c>
      <c r="G79" s="53">
        <f t="shared" si="80"/>
        <v>0</v>
      </c>
      <c r="H79" s="53">
        <f t="shared" si="1"/>
        <v>73650</v>
      </c>
      <c r="I79" s="53">
        <f t="shared" si="80"/>
        <v>0</v>
      </c>
      <c r="J79" s="53">
        <f t="shared" si="2"/>
        <v>73650</v>
      </c>
      <c r="K79" s="53">
        <f t="shared" si="80"/>
        <v>0</v>
      </c>
      <c r="L79" s="53">
        <f t="shared" si="3"/>
        <v>73650</v>
      </c>
      <c r="M79" s="53">
        <f t="shared" si="80"/>
        <v>0</v>
      </c>
      <c r="N79" s="53">
        <f t="shared" si="4"/>
        <v>73650</v>
      </c>
      <c r="O79" s="53">
        <f t="shared" si="80"/>
        <v>73650</v>
      </c>
      <c r="P79" s="53">
        <f t="shared" si="80"/>
        <v>0</v>
      </c>
      <c r="Q79" s="46">
        <f t="shared" si="5"/>
        <v>73650</v>
      </c>
      <c r="R79" s="53">
        <f t="shared" si="80"/>
        <v>0</v>
      </c>
      <c r="S79" s="46">
        <f t="shared" si="6"/>
        <v>73650</v>
      </c>
      <c r="T79" s="53">
        <f t="shared" si="80"/>
        <v>0</v>
      </c>
      <c r="U79" s="46">
        <f t="shared" si="7"/>
        <v>73650</v>
      </c>
    </row>
    <row r="80" spans="1:21" ht="39" customHeight="1" x14ac:dyDescent="0.2">
      <c r="A80" s="47" t="str">
        <f ca="1">IF(ISERROR(MATCH(E80,Код_КВР,0)),"",INDIRECT(ADDRESS(MATCH(E80,Код_КВР,0)+1,2,,,"КВР")))</f>
        <v>Социальные выплаты гражданам, кроме публичных нормативных социальных выплат</v>
      </c>
      <c r="B80" s="68" t="s">
        <v>202</v>
      </c>
      <c r="C80" s="55" t="s">
        <v>53</v>
      </c>
      <c r="D80" s="43" t="s">
        <v>73</v>
      </c>
      <c r="E80" s="105">
        <v>320</v>
      </c>
      <c r="F80" s="53">
        <f>'прил. 9'!G820</f>
        <v>73650</v>
      </c>
      <c r="G80" s="53">
        <f>'прил. 9'!H820</f>
        <v>0</v>
      </c>
      <c r="H80" s="53">
        <f t="shared" si="1"/>
        <v>73650</v>
      </c>
      <c r="I80" s="53">
        <f>'прил. 9'!J820</f>
        <v>0</v>
      </c>
      <c r="J80" s="53">
        <f t="shared" si="2"/>
        <v>73650</v>
      </c>
      <c r="K80" s="53">
        <f>'прил. 9'!L820</f>
        <v>0</v>
      </c>
      <c r="L80" s="53">
        <f t="shared" si="3"/>
        <v>73650</v>
      </c>
      <c r="M80" s="53">
        <f>'прил. 9'!N820</f>
        <v>0</v>
      </c>
      <c r="N80" s="53">
        <f t="shared" si="4"/>
        <v>73650</v>
      </c>
      <c r="O80" s="53">
        <f>'прил. 9'!P820</f>
        <v>73650</v>
      </c>
      <c r="P80" s="53">
        <f>'прил. 9'!Q820</f>
        <v>0</v>
      </c>
      <c r="Q80" s="46">
        <f t="shared" si="5"/>
        <v>73650</v>
      </c>
      <c r="R80" s="53">
        <f>'прил. 9'!S820</f>
        <v>0</v>
      </c>
      <c r="S80" s="46">
        <f t="shared" si="6"/>
        <v>73650</v>
      </c>
      <c r="T80" s="53">
        <f>'прил. 9'!U820</f>
        <v>0</v>
      </c>
      <c r="U80" s="46">
        <f t="shared" si="7"/>
        <v>73650</v>
      </c>
    </row>
    <row r="81" spans="1:21" ht="54" hidden="1" customHeight="1" x14ac:dyDescent="0.2">
      <c r="A81" s="47" t="str">
        <f ca="1">IF(ISERROR(MATCH(B81,Код_КЦСР,0)),"",INDIRECT(ADDRESS(MATCH(B81,Код_КЦСР,0)+1,2,,,"КЦСР")))</f>
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v>
      </c>
      <c r="B81" s="68" t="s">
        <v>629</v>
      </c>
      <c r="C81" s="55"/>
      <c r="D81" s="43"/>
      <c r="E81" s="105"/>
      <c r="F81" s="53">
        <f t="shared" ref="F81:T85" si="81">F82</f>
        <v>0</v>
      </c>
      <c r="G81" s="53">
        <f t="shared" si="81"/>
        <v>0</v>
      </c>
      <c r="H81" s="53">
        <f t="shared" si="1"/>
        <v>0</v>
      </c>
      <c r="I81" s="53">
        <f t="shared" si="81"/>
        <v>0</v>
      </c>
      <c r="J81" s="53">
        <f t="shared" si="2"/>
        <v>0</v>
      </c>
      <c r="K81" s="53">
        <f t="shared" si="81"/>
        <v>0</v>
      </c>
      <c r="L81" s="53">
        <f t="shared" si="3"/>
        <v>0</v>
      </c>
      <c r="M81" s="53">
        <f t="shared" si="81"/>
        <v>0</v>
      </c>
      <c r="N81" s="53">
        <f t="shared" si="4"/>
        <v>0</v>
      </c>
      <c r="O81" s="53">
        <f t="shared" si="81"/>
        <v>0</v>
      </c>
      <c r="P81" s="53">
        <f t="shared" si="81"/>
        <v>0</v>
      </c>
      <c r="Q81" s="46">
        <f t="shared" si="5"/>
        <v>0</v>
      </c>
      <c r="R81" s="53">
        <f t="shared" si="81"/>
        <v>0</v>
      </c>
      <c r="S81" s="46">
        <f t="shared" si="6"/>
        <v>0</v>
      </c>
      <c r="T81" s="53">
        <f t="shared" si="81"/>
        <v>0</v>
      </c>
      <c r="U81" s="46">
        <f t="shared" si="7"/>
        <v>0</v>
      </c>
    </row>
    <row r="82" spans="1:21" ht="37.5" hidden="1" customHeight="1" x14ac:dyDescent="0.2">
      <c r="A82" s="47" t="str">
        <f ca="1">IF(ISERROR(MATCH(B82,Код_КЦСР,0)),"",INDIRECT(ADDRESS(MATCH(B82,Код_КЦСР,0)+1,2,,,"КЦСР")))</f>
        <v>Мероприятия государственной программы Российской Федерации «Доступная среда», за счет средств федерального бюджета</v>
      </c>
      <c r="B82" s="68" t="s">
        <v>632</v>
      </c>
      <c r="C82" s="55"/>
      <c r="D82" s="43"/>
      <c r="E82" s="105"/>
      <c r="F82" s="53">
        <f t="shared" si="81"/>
        <v>0</v>
      </c>
      <c r="G82" s="53">
        <f t="shared" si="81"/>
        <v>0</v>
      </c>
      <c r="H82" s="53">
        <f t="shared" si="1"/>
        <v>0</v>
      </c>
      <c r="I82" s="53">
        <f t="shared" si="81"/>
        <v>0</v>
      </c>
      <c r="J82" s="53">
        <f t="shared" si="2"/>
        <v>0</v>
      </c>
      <c r="K82" s="53">
        <f t="shared" si="81"/>
        <v>0</v>
      </c>
      <c r="L82" s="53">
        <f t="shared" si="3"/>
        <v>0</v>
      </c>
      <c r="M82" s="53">
        <f t="shared" si="81"/>
        <v>0</v>
      </c>
      <c r="N82" s="53">
        <f t="shared" si="4"/>
        <v>0</v>
      </c>
      <c r="O82" s="53">
        <f t="shared" si="81"/>
        <v>0</v>
      </c>
      <c r="P82" s="53">
        <f t="shared" si="81"/>
        <v>0</v>
      </c>
      <c r="Q82" s="46">
        <f t="shared" si="5"/>
        <v>0</v>
      </c>
      <c r="R82" s="53">
        <f t="shared" si="81"/>
        <v>0</v>
      </c>
      <c r="S82" s="46">
        <f t="shared" si="6"/>
        <v>0</v>
      </c>
      <c r="T82" s="53">
        <f t="shared" si="81"/>
        <v>0</v>
      </c>
      <c r="U82" s="46">
        <f t="shared" si="7"/>
        <v>0</v>
      </c>
    </row>
    <row r="83" spans="1:21" ht="21" hidden="1" customHeight="1" x14ac:dyDescent="0.2">
      <c r="A83" s="47" t="str">
        <f ca="1">IF(ISERROR(MATCH(C83,Код_Раздел,0)),"",INDIRECT(ADDRESS(MATCH(C83,Код_Раздел,0)+1,2,,,"Раздел")))</f>
        <v>Образование</v>
      </c>
      <c r="B83" s="68" t="s">
        <v>632</v>
      </c>
      <c r="C83" s="55" t="s">
        <v>60</v>
      </c>
      <c r="D83" s="43"/>
      <c r="E83" s="105"/>
      <c r="F83" s="53">
        <f t="shared" si="81"/>
        <v>0</v>
      </c>
      <c r="G83" s="53">
        <f t="shared" si="81"/>
        <v>0</v>
      </c>
      <c r="H83" s="53">
        <f t="shared" ref="H83:H146" si="82">F83+G83</f>
        <v>0</v>
      </c>
      <c r="I83" s="53">
        <f t="shared" si="81"/>
        <v>0</v>
      </c>
      <c r="J83" s="53">
        <f t="shared" ref="J83:J146" si="83">H83+I83</f>
        <v>0</v>
      </c>
      <c r="K83" s="53">
        <f t="shared" si="81"/>
        <v>0</v>
      </c>
      <c r="L83" s="53">
        <f t="shared" ref="L83:L146" si="84">J83+K83</f>
        <v>0</v>
      </c>
      <c r="M83" s="53">
        <f t="shared" si="81"/>
        <v>0</v>
      </c>
      <c r="N83" s="53">
        <f t="shared" ref="N83:N146" si="85">L83+M83</f>
        <v>0</v>
      </c>
      <c r="O83" s="53">
        <f t="shared" si="81"/>
        <v>0</v>
      </c>
      <c r="P83" s="53">
        <f t="shared" si="81"/>
        <v>0</v>
      </c>
      <c r="Q83" s="46">
        <f t="shared" ref="Q83:Q146" si="86">O83+P83</f>
        <v>0</v>
      </c>
      <c r="R83" s="53">
        <f t="shared" si="81"/>
        <v>0</v>
      </c>
      <c r="S83" s="46">
        <f t="shared" ref="S83:S146" si="87">Q83+R83</f>
        <v>0</v>
      </c>
      <c r="T83" s="53">
        <f t="shared" si="81"/>
        <v>0</v>
      </c>
      <c r="U83" s="46">
        <f t="shared" ref="U83:U146" si="88">S83+T83</f>
        <v>0</v>
      </c>
    </row>
    <row r="84" spans="1:21" ht="19.5" hidden="1" customHeight="1" x14ac:dyDescent="0.2">
      <c r="A84" s="47" t="s">
        <v>109</v>
      </c>
      <c r="B84" s="68" t="s">
        <v>632</v>
      </c>
      <c r="C84" s="55" t="s">
        <v>60</v>
      </c>
      <c r="D84" s="43" t="s">
        <v>70</v>
      </c>
      <c r="E84" s="105"/>
      <c r="F84" s="53">
        <f t="shared" si="81"/>
        <v>0</v>
      </c>
      <c r="G84" s="53">
        <f t="shared" si="81"/>
        <v>0</v>
      </c>
      <c r="H84" s="53">
        <f t="shared" si="82"/>
        <v>0</v>
      </c>
      <c r="I84" s="53">
        <f t="shared" si="81"/>
        <v>0</v>
      </c>
      <c r="J84" s="53">
        <f t="shared" si="83"/>
        <v>0</v>
      </c>
      <c r="K84" s="53">
        <f t="shared" si="81"/>
        <v>0</v>
      </c>
      <c r="L84" s="53">
        <f t="shared" si="84"/>
        <v>0</v>
      </c>
      <c r="M84" s="53">
        <f t="shared" si="81"/>
        <v>0</v>
      </c>
      <c r="N84" s="53">
        <f t="shared" si="85"/>
        <v>0</v>
      </c>
      <c r="O84" s="53">
        <f t="shared" si="81"/>
        <v>0</v>
      </c>
      <c r="P84" s="53">
        <f t="shared" si="81"/>
        <v>0</v>
      </c>
      <c r="Q84" s="46">
        <f t="shared" si="86"/>
        <v>0</v>
      </c>
      <c r="R84" s="53">
        <f t="shared" si="81"/>
        <v>0</v>
      </c>
      <c r="S84" s="46">
        <f t="shared" si="87"/>
        <v>0</v>
      </c>
      <c r="T84" s="53">
        <f t="shared" si="81"/>
        <v>0</v>
      </c>
      <c r="U84" s="46">
        <f t="shared" si="88"/>
        <v>0</v>
      </c>
    </row>
    <row r="85" spans="1:21" ht="39" hidden="1" customHeight="1" x14ac:dyDescent="0.2">
      <c r="A85" s="47" t="str">
        <f ca="1">IF(ISERROR(MATCH(E85,Код_КВР,0)),"",INDIRECT(ADDRESS(MATCH(E85,Код_КВР,0)+1,2,,,"КВР")))</f>
        <v>Предоставление субсидий бюджетным, автономным учреждениям и иным некоммерческим организациям</v>
      </c>
      <c r="B85" s="68" t="s">
        <v>632</v>
      </c>
      <c r="C85" s="55" t="s">
        <v>60</v>
      </c>
      <c r="D85" s="43" t="s">
        <v>70</v>
      </c>
      <c r="E85" s="105">
        <v>600</v>
      </c>
      <c r="F85" s="53">
        <f t="shared" si="81"/>
        <v>0</v>
      </c>
      <c r="G85" s="53">
        <f t="shared" si="81"/>
        <v>0</v>
      </c>
      <c r="H85" s="53">
        <f t="shared" si="82"/>
        <v>0</v>
      </c>
      <c r="I85" s="53">
        <f t="shared" si="81"/>
        <v>0</v>
      </c>
      <c r="J85" s="53">
        <f t="shared" si="83"/>
        <v>0</v>
      </c>
      <c r="K85" s="53">
        <f t="shared" si="81"/>
        <v>0</v>
      </c>
      <c r="L85" s="53">
        <f t="shared" si="84"/>
        <v>0</v>
      </c>
      <c r="M85" s="53">
        <f t="shared" si="81"/>
        <v>0</v>
      </c>
      <c r="N85" s="53">
        <f t="shared" si="85"/>
        <v>0</v>
      </c>
      <c r="O85" s="53">
        <f t="shared" si="81"/>
        <v>0</v>
      </c>
      <c r="P85" s="53">
        <f t="shared" si="81"/>
        <v>0</v>
      </c>
      <c r="Q85" s="46">
        <f t="shared" si="86"/>
        <v>0</v>
      </c>
      <c r="R85" s="53">
        <f t="shared" si="81"/>
        <v>0</v>
      </c>
      <c r="S85" s="46">
        <f t="shared" si="87"/>
        <v>0</v>
      </c>
      <c r="T85" s="53">
        <f t="shared" si="81"/>
        <v>0</v>
      </c>
      <c r="U85" s="46">
        <f t="shared" si="88"/>
        <v>0</v>
      </c>
    </row>
    <row r="86" spans="1:21" ht="19.5" hidden="1" customHeight="1" x14ac:dyDescent="0.2">
      <c r="A86" s="47" t="str">
        <f ca="1">IF(ISERROR(MATCH(E86,Код_КВР,0)),"",INDIRECT(ADDRESS(MATCH(E86,Код_КВР,0)+1,2,,,"КВР")))</f>
        <v>Субсидии автономным учреждениям</v>
      </c>
      <c r="B86" s="68" t="s">
        <v>632</v>
      </c>
      <c r="C86" s="55" t="s">
        <v>60</v>
      </c>
      <c r="D86" s="43" t="s">
        <v>70</v>
      </c>
      <c r="E86" s="105">
        <v>620</v>
      </c>
      <c r="F86" s="53">
        <f>'прил. 9'!G622</f>
        <v>0</v>
      </c>
      <c r="G86" s="53">
        <f>'прил. 9'!H622</f>
        <v>0</v>
      </c>
      <c r="H86" s="53">
        <f t="shared" si="82"/>
        <v>0</v>
      </c>
      <c r="I86" s="53">
        <f>'прил. 9'!J622</f>
        <v>0</v>
      </c>
      <c r="J86" s="53">
        <f t="shared" si="83"/>
        <v>0</v>
      </c>
      <c r="K86" s="53">
        <f>'прил. 9'!L622</f>
        <v>0</v>
      </c>
      <c r="L86" s="53">
        <f t="shared" si="84"/>
        <v>0</v>
      </c>
      <c r="M86" s="53">
        <f>'прил. 9'!N622</f>
        <v>0</v>
      </c>
      <c r="N86" s="53">
        <f t="shared" si="85"/>
        <v>0</v>
      </c>
      <c r="O86" s="53">
        <f>'прил. 9'!P622</f>
        <v>0</v>
      </c>
      <c r="P86" s="53">
        <f>'прил. 9'!Q622</f>
        <v>0</v>
      </c>
      <c r="Q86" s="46">
        <f t="shared" si="86"/>
        <v>0</v>
      </c>
      <c r="R86" s="53">
        <f>'прил. 9'!S622</f>
        <v>0</v>
      </c>
      <c r="S86" s="46">
        <f t="shared" si="87"/>
        <v>0</v>
      </c>
      <c r="T86" s="53">
        <f>'прил. 9'!U622</f>
        <v>0</v>
      </c>
      <c r="U86" s="46">
        <f t="shared" si="88"/>
        <v>0</v>
      </c>
    </row>
    <row r="87" spans="1:21" x14ac:dyDescent="0.2">
      <c r="A87" s="47" t="str">
        <f ca="1">IF(ISERROR(MATCH(B87,Код_КЦСР,0)),"",INDIRECT(ADDRESS(MATCH(B87,Код_КЦСР,0)+1,2,,,"КЦСР")))</f>
        <v>Общее образование</v>
      </c>
      <c r="B87" s="68" t="s">
        <v>203</v>
      </c>
      <c r="C87" s="55"/>
      <c r="D87" s="43"/>
      <c r="E87" s="105"/>
      <c r="F87" s="53">
        <f t="shared" ref="F87:O87" si="89">F88+F104+F110+F125</f>
        <v>1503313.0999999996</v>
      </c>
      <c r="G87" s="53">
        <f t="shared" ref="G87:I87" si="90">G88+G104+G110+G125</f>
        <v>0</v>
      </c>
      <c r="H87" s="53">
        <f t="shared" si="82"/>
        <v>1503313.0999999996</v>
      </c>
      <c r="I87" s="53">
        <f t="shared" si="90"/>
        <v>0</v>
      </c>
      <c r="J87" s="53">
        <f t="shared" si="83"/>
        <v>1503313.0999999996</v>
      </c>
      <c r="K87" s="53">
        <f t="shared" ref="K87:M87" si="91">K88+K104+K110+K125</f>
        <v>0</v>
      </c>
      <c r="L87" s="53">
        <f t="shared" si="84"/>
        <v>1503313.0999999996</v>
      </c>
      <c r="M87" s="53">
        <f t="shared" si="91"/>
        <v>0</v>
      </c>
      <c r="N87" s="53">
        <f t="shared" si="85"/>
        <v>1503313.0999999996</v>
      </c>
      <c r="O87" s="53">
        <f t="shared" si="89"/>
        <v>1508415.2999999998</v>
      </c>
      <c r="P87" s="53">
        <f t="shared" ref="P87" si="92">P88+P104+P110+P125</f>
        <v>0</v>
      </c>
      <c r="Q87" s="46">
        <f t="shared" si="86"/>
        <v>1508415.2999999998</v>
      </c>
      <c r="R87" s="53">
        <f t="shared" ref="R87:T87" si="93">R88+R104+R110+R125</f>
        <v>0</v>
      </c>
      <c r="S87" s="46">
        <f t="shared" si="87"/>
        <v>1508415.2999999998</v>
      </c>
      <c r="T87" s="53">
        <f t="shared" si="93"/>
        <v>0</v>
      </c>
      <c r="U87" s="46">
        <f t="shared" si="88"/>
        <v>1508415.2999999998</v>
      </c>
    </row>
    <row r="88" spans="1:21" ht="49.5" x14ac:dyDescent="0.2">
      <c r="A88" s="47" t="str">
        <f ca="1">IF(ISERROR(MATCH(B88,Код_КЦСР,0)),"",INDIRECT(ADDRESS(MATCH(B88,Код_КЦСР,0)+1,2,,,"КЦСР")))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88" s="68" t="s">
        <v>204</v>
      </c>
      <c r="C88" s="55"/>
      <c r="D88" s="43"/>
      <c r="E88" s="105"/>
      <c r="F88" s="53">
        <f t="shared" ref="F88:O88" si="94">F89+F98</f>
        <v>1455445.5999999996</v>
      </c>
      <c r="G88" s="53">
        <f t="shared" ref="G88:I88" si="95">G89+G98</f>
        <v>0</v>
      </c>
      <c r="H88" s="53">
        <f t="shared" si="82"/>
        <v>1455445.5999999996</v>
      </c>
      <c r="I88" s="53">
        <f t="shared" si="95"/>
        <v>0</v>
      </c>
      <c r="J88" s="53">
        <f t="shared" si="83"/>
        <v>1455445.5999999996</v>
      </c>
      <c r="K88" s="53">
        <f t="shared" ref="K88:M88" si="96">K89+K98</f>
        <v>0</v>
      </c>
      <c r="L88" s="53">
        <f t="shared" si="84"/>
        <v>1455445.5999999996</v>
      </c>
      <c r="M88" s="53">
        <f t="shared" si="96"/>
        <v>0</v>
      </c>
      <c r="N88" s="53">
        <f t="shared" si="85"/>
        <v>1455445.5999999996</v>
      </c>
      <c r="O88" s="53">
        <f t="shared" si="94"/>
        <v>1460547.7999999998</v>
      </c>
      <c r="P88" s="53">
        <f t="shared" ref="P88" si="97">P89+P98</f>
        <v>0</v>
      </c>
      <c r="Q88" s="46">
        <f t="shared" si="86"/>
        <v>1460547.7999999998</v>
      </c>
      <c r="R88" s="53">
        <f t="shared" ref="R88:T88" si="98">R89+R98</f>
        <v>0</v>
      </c>
      <c r="S88" s="46">
        <f t="shared" si="87"/>
        <v>1460547.7999999998</v>
      </c>
      <c r="T88" s="53">
        <f t="shared" si="98"/>
        <v>0</v>
      </c>
      <c r="U88" s="46">
        <f t="shared" si="88"/>
        <v>1460547.7999999998</v>
      </c>
    </row>
    <row r="89" spans="1:21" ht="66" x14ac:dyDescent="0.2">
      <c r="A89" s="47" t="str">
        <f ca="1">IF(ISERROR(MATCH(B89,Код_КЦСР,0)),"",INDIRECT(ADDRESS(MATCH(B89,Код_КЦСР,0)+1,2,,,"КЦСР")))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89" s="68" t="s">
        <v>205</v>
      </c>
      <c r="C89" s="55"/>
      <c r="D89" s="43"/>
      <c r="E89" s="105"/>
      <c r="F89" s="53">
        <f>F90+F95</f>
        <v>293400.09999999998</v>
      </c>
      <c r="G89" s="53">
        <f>G90+G95</f>
        <v>0</v>
      </c>
      <c r="H89" s="53">
        <f t="shared" si="82"/>
        <v>293400.09999999998</v>
      </c>
      <c r="I89" s="53">
        <f>I90+I95</f>
        <v>0</v>
      </c>
      <c r="J89" s="53">
        <f t="shared" si="83"/>
        <v>293400.09999999998</v>
      </c>
      <c r="K89" s="53">
        <f>K90+K95</f>
        <v>0</v>
      </c>
      <c r="L89" s="53">
        <f t="shared" si="84"/>
        <v>293400.09999999998</v>
      </c>
      <c r="M89" s="53">
        <f>M90+M95</f>
        <v>0</v>
      </c>
      <c r="N89" s="53">
        <f t="shared" si="85"/>
        <v>293400.09999999998</v>
      </c>
      <c r="O89" s="53">
        <f t="shared" ref="O89:P89" si="99">O90+O95</f>
        <v>298502.3</v>
      </c>
      <c r="P89" s="53">
        <f t="shared" si="99"/>
        <v>0</v>
      </c>
      <c r="Q89" s="46">
        <f t="shared" si="86"/>
        <v>298502.3</v>
      </c>
      <c r="R89" s="53">
        <f t="shared" ref="R89:T89" si="100">R90+R95</f>
        <v>0</v>
      </c>
      <c r="S89" s="46">
        <f t="shared" si="87"/>
        <v>298502.3</v>
      </c>
      <c r="T89" s="53">
        <f t="shared" si="100"/>
        <v>0</v>
      </c>
      <c r="U89" s="46">
        <f t="shared" si="88"/>
        <v>298502.3</v>
      </c>
    </row>
    <row r="90" spans="1:21" x14ac:dyDescent="0.2">
      <c r="A90" s="47" t="str">
        <f ca="1">IF(ISERROR(MATCH(C90,Код_Раздел,0)),"",INDIRECT(ADDRESS(MATCH(C90,Код_Раздел,0)+1,2,,,"Раздел")))</f>
        <v>Образование</v>
      </c>
      <c r="B90" s="68" t="s">
        <v>205</v>
      </c>
      <c r="C90" s="55" t="s">
        <v>60</v>
      </c>
      <c r="D90" s="43"/>
      <c r="E90" s="105"/>
      <c r="F90" s="53">
        <f t="shared" ref="F90:T91" si="101">F91</f>
        <v>293400.09999999998</v>
      </c>
      <c r="G90" s="53">
        <f t="shared" si="101"/>
        <v>0</v>
      </c>
      <c r="H90" s="53">
        <f t="shared" si="82"/>
        <v>293400.09999999998</v>
      </c>
      <c r="I90" s="53">
        <f t="shared" si="101"/>
        <v>0</v>
      </c>
      <c r="J90" s="53">
        <f t="shared" si="83"/>
        <v>293400.09999999998</v>
      </c>
      <c r="K90" s="53">
        <f t="shared" si="101"/>
        <v>0</v>
      </c>
      <c r="L90" s="53">
        <f t="shared" si="84"/>
        <v>293400.09999999998</v>
      </c>
      <c r="M90" s="53">
        <f t="shared" si="101"/>
        <v>0</v>
      </c>
      <c r="N90" s="53">
        <f t="shared" si="85"/>
        <v>293400.09999999998</v>
      </c>
      <c r="O90" s="53">
        <f t="shared" si="101"/>
        <v>298502.3</v>
      </c>
      <c r="P90" s="53">
        <f t="shared" si="101"/>
        <v>0</v>
      </c>
      <c r="Q90" s="46">
        <f t="shared" si="86"/>
        <v>298502.3</v>
      </c>
      <c r="R90" s="53">
        <f t="shared" si="101"/>
        <v>0</v>
      </c>
      <c r="S90" s="46">
        <f t="shared" si="87"/>
        <v>298502.3</v>
      </c>
      <c r="T90" s="53">
        <f t="shared" si="101"/>
        <v>0</v>
      </c>
      <c r="U90" s="46">
        <f t="shared" si="88"/>
        <v>298502.3</v>
      </c>
    </row>
    <row r="91" spans="1:21" x14ac:dyDescent="0.2">
      <c r="A91" s="42" t="s">
        <v>102</v>
      </c>
      <c r="B91" s="68" t="s">
        <v>205</v>
      </c>
      <c r="C91" s="55" t="s">
        <v>60</v>
      </c>
      <c r="D91" s="43" t="s">
        <v>71</v>
      </c>
      <c r="E91" s="105"/>
      <c r="F91" s="53">
        <f t="shared" si="101"/>
        <v>293400.09999999998</v>
      </c>
      <c r="G91" s="53">
        <f t="shared" si="101"/>
        <v>0</v>
      </c>
      <c r="H91" s="53">
        <f t="shared" si="82"/>
        <v>293400.09999999998</v>
      </c>
      <c r="I91" s="53">
        <f t="shared" si="101"/>
        <v>0</v>
      </c>
      <c r="J91" s="53">
        <f t="shared" si="83"/>
        <v>293400.09999999998</v>
      </c>
      <c r="K91" s="53">
        <f t="shared" si="101"/>
        <v>0</v>
      </c>
      <c r="L91" s="53">
        <f t="shared" si="84"/>
        <v>293400.09999999998</v>
      </c>
      <c r="M91" s="53">
        <f t="shared" si="101"/>
        <v>0</v>
      </c>
      <c r="N91" s="53">
        <f t="shared" si="85"/>
        <v>293400.09999999998</v>
      </c>
      <c r="O91" s="53">
        <f t="shared" si="101"/>
        <v>298502.3</v>
      </c>
      <c r="P91" s="53">
        <f t="shared" si="101"/>
        <v>0</v>
      </c>
      <c r="Q91" s="46">
        <f t="shared" si="86"/>
        <v>298502.3</v>
      </c>
      <c r="R91" s="53">
        <f t="shared" si="101"/>
        <v>0</v>
      </c>
      <c r="S91" s="46">
        <f t="shared" si="87"/>
        <v>298502.3</v>
      </c>
      <c r="T91" s="53">
        <f t="shared" si="101"/>
        <v>0</v>
      </c>
      <c r="U91" s="46">
        <f t="shared" si="88"/>
        <v>298502.3</v>
      </c>
    </row>
    <row r="92" spans="1:21" ht="33" x14ac:dyDescent="0.2">
      <c r="A92" s="47" t="str">
        <f ca="1">IF(ISERROR(MATCH(E92,Код_КВР,0)),"",INDIRECT(ADDRESS(MATCH(E92,Код_КВР,0)+1,2,,,"КВР")))</f>
        <v>Предоставление субсидий бюджетным, автономным учреждениям и иным некоммерческим организациям</v>
      </c>
      <c r="B92" s="68" t="s">
        <v>205</v>
      </c>
      <c r="C92" s="55" t="s">
        <v>60</v>
      </c>
      <c r="D92" s="43" t="s">
        <v>71</v>
      </c>
      <c r="E92" s="105">
        <v>600</v>
      </c>
      <c r="F92" s="53">
        <f t="shared" ref="F92:O92" si="102">F93+F94</f>
        <v>293400.09999999998</v>
      </c>
      <c r="G92" s="53">
        <f t="shared" ref="G92:I92" si="103">G93+G94</f>
        <v>0</v>
      </c>
      <c r="H92" s="53">
        <f t="shared" si="82"/>
        <v>293400.09999999998</v>
      </c>
      <c r="I92" s="53">
        <f t="shared" si="103"/>
        <v>0</v>
      </c>
      <c r="J92" s="53">
        <f t="shared" si="83"/>
        <v>293400.09999999998</v>
      </c>
      <c r="K92" s="53">
        <f t="shared" ref="K92:M92" si="104">K93+K94</f>
        <v>0</v>
      </c>
      <c r="L92" s="53">
        <f t="shared" si="84"/>
        <v>293400.09999999998</v>
      </c>
      <c r="M92" s="53">
        <f t="shared" si="104"/>
        <v>0</v>
      </c>
      <c r="N92" s="53">
        <f t="shared" si="85"/>
        <v>293400.09999999998</v>
      </c>
      <c r="O92" s="53">
        <f t="shared" si="102"/>
        <v>298502.3</v>
      </c>
      <c r="P92" s="53">
        <f t="shared" ref="P92" si="105">P93+P94</f>
        <v>0</v>
      </c>
      <c r="Q92" s="46">
        <f t="shared" si="86"/>
        <v>298502.3</v>
      </c>
      <c r="R92" s="53">
        <f t="shared" ref="R92:T92" si="106">R93+R94</f>
        <v>0</v>
      </c>
      <c r="S92" s="46">
        <f t="shared" si="87"/>
        <v>298502.3</v>
      </c>
      <c r="T92" s="53">
        <f t="shared" si="106"/>
        <v>0</v>
      </c>
      <c r="U92" s="46">
        <f t="shared" si="88"/>
        <v>298502.3</v>
      </c>
    </row>
    <row r="93" spans="1:21" x14ac:dyDescent="0.2">
      <c r="A93" s="47" t="str">
        <f ca="1">IF(ISERROR(MATCH(E93,Код_КВР,0)),"",INDIRECT(ADDRESS(MATCH(E93,Код_КВР,0)+1,2,,,"КВР")))</f>
        <v>Субсидии бюджетным учреждениям</v>
      </c>
      <c r="B93" s="68" t="s">
        <v>205</v>
      </c>
      <c r="C93" s="55" t="s">
        <v>60</v>
      </c>
      <c r="D93" s="43" t="s">
        <v>71</v>
      </c>
      <c r="E93" s="105">
        <v>610</v>
      </c>
      <c r="F93" s="53">
        <f>'прил. 9'!G681</f>
        <v>287891.8</v>
      </c>
      <c r="G93" s="53">
        <f>'прил. 9'!H681</f>
        <v>0</v>
      </c>
      <c r="H93" s="53">
        <f t="shared" si="82"/>
        <v>287891.8</v>
      </c>
      <c r="I93" s="53">
        <f>'прил. 9'!J681</f>
        <v>0</v>
      </c>
      <c r="J93" s="53">
        <f t="shared" si="83"/>
        <v>287891.8</v>
      </c>
      <c r="K93" s="53">
        <f>'прил. 9'!L681</f>
        <v>0</v>
      </c>
      <c r="L93" s="53">
        <f t="shared" si="84"/>
        <v>287891.8</v>
      </c>
      <c r="M93" s="53">
        <f>'прил. 9'!N681</f>
        <v>0</v>
      </c>
      <c r="N93" s="53">
        <f t="shared" si="85"/>
        <v>287891.8</v>
      </c>
      <c r="O93" s="53">
        <f>'прил. 9'!P681</f>
        <v>292886.3</v>
      </c>
      <c r="P93" s="53">
        <f>'прил. 9'!Q681</f>
        <v>0</v>
      </c>
      <c r="Q93" s="46">
        <f t="shared" si="86"/>
        <v>292886.3</v>
      </c>
      <c r="R93" s="53">
        <f>'прил. 9'!S681</f>
        <v>0</v>
      </c>
      <c r="S93" s="46">
        <f t="shared" si="87"/>
        <v>292886.3</v>
      </c>
      <c r="T93" s="53">
        <f>'прил. 9'!U681</f>
        <v>0</v>
      </c>
      <c r="U93" s="46">
        <f t="shared" si="88"/>
        <v>292886.3</v>
      </c>
    </row>
    <row r="94" spans="1:21" x14ac:dyDescent="0.2">
      <c r="A94" s="47" t="str">
        <f ca="1">IF(ISERROR(MATCH(E94,Код_КВР,0)),"",INDIRECT(ADDRESS(MATCH(E94,Код_КВР,0)+1,2,,,"КВР")))</f>
        <v>Субсидии автономным учреждениям</v>
      </c>
      <c r="B94" s="68" t="s">
        <v>205</v>
      </c>
      <c r="C94" s="55" t="s">
        <v>60</v>
      </c>
      <c r="D94" s="43" t="s">
        <v>71</v>
      </c>
      <c r="E94" s="105">
        <v>620</v>
      </c>
      <c r="F94" s="53">
        <f>'прил. 9'!G682</f>
        <v>5508.3</v>
      </c>
      <c r="G94" s="53">
        <f>'прил. 9'!H682</f>
        <v>0</v>
      </c>
      <c r="H94" s="53">
        <f t="shared" si="82"/>
        <v>5508.3</v>
      </c>
      <c r="I94" s="53">
        <f>'прил. 9'!J682</f>
        <v>0</v>
      </c>
      <c r="J94" s="53">
        <f t="shared" si="83"/>
        <v>5508.3</v>
      </c>
      <c r="K94" s="53">
        <f>'прил. 9'!L682</f>
        <v>0</v>
      </c>
      <c r="L94" s="53">
        <f t="shared" si="84"/>
        <v>5508.3</v>
      </c>
      <c r="M94" s="53">
        <f>'прил. 9'!N682</f>
        <v>0</v>
      </c>
      <c r="N94" s="53">
        <f t="shared" si="85"/>
        <v>5508.3</v>
      </c>
      <c r="O94" s="53">
        <f>'прил. 9'!P682</f>
        <v>5616</v>
      </c>
      <c r="P94" s="53">
        <f>'прил. 9'!Q682</f>
        <v>0</v>
      </c>
      <c r="Q94" s="46">
        <f t="shared" si="86"/>
        <v>5616</v>
      </c>
      <c r="R94" s="53">
        <f>'прил. 9'!S682</f>
        <v>0</v>
      </c>
      <c r="S94" s="46">
        <f t="shared" si="87"/>
        <v>5616</v>
      </c>
      <c r="T94" s="53">
        <f>'прил. 9'!U682</f>
        <v>0</v>
      </c>
      <c r="U94" s="46">
        <f t="shared" si="88"/>
        <v>5616</v>
      </c>
    </row>
    <row r="95" spans="1:21" hidden="1" x14ac:dyDescent="0.2">
      <c r="A95" s="42" t="s">
        <v>530</v>
      </c>
      <c r="B95" s="68" t="s">
        <v>205</v>
      </c>
      <c r="C95" s="55" t="s">
        <v>60</v>
      </c>
      <c r="D95" s="43" t="s">
        <v>78</v>
      </c>
      <c r="E95" s="105"/>
      <c r="F95" s="53">
        <f t="shared" ref="F95:T96" si="107">F96</f>
        <v>0</v>
      </c>
      <c r="G95" s="53">
        <f t="shared" si="107"/>
        <v>0</v>
      </c>
      <c r="H95" s="53">
        <f t="shared" si="82"/>
        <v>0</v>
      </c>
      <c r="I95" s="53">
        <f t="shared" si="107"/>
        <v>0</v>
      </c>
      <c r="J95" s="53">
        <f t="shared" si="83"/>
        <v>0</v>
      </c>
      <c r="K95" s="53">
        <f t="shared" si="107"/>
        <v>0</v>
      </c>
      <c r="L95" s="53">
        <f t="shared" si="84"/>
        <v>0</v>
      </c>
      <c r="M95" s="53">
        <f t="shared" si="107"/>
        <v>0</v>
      </c>
      <c r="N95" s="53">
        <f t="shared" si="85"/>
        <v>0</v>
      </c>
      <c r="O95" s="53">
        <f t="shared" si="107"/>
        <v>0</v>
      </c>
      <c r="P95" s="53">
        <f t="shared" si="107"/>
        <v>0</v>
      </c>
      <c r="Q95" s="46">
        <f t="shared" si="86"/>
        <v>0</v>
      </c>
      <c r="R95" s="53">
        <f t="shared" si="107"/>
        <v>0</v>
      </c>
      <c r="S95" s="46">
        <f t="shared" si="87"/>
        <v>0</v>
      </c>
      <c r="T95" s="53">
        <f t="shared" si="107"/>
        <v>0</v>
      </c>
      <c r="U95" s="46">
        <f t="shared" si="88"/>
        <v>0</v>
      </c>
    </row>
    <row r="96" spans="1:21" ht="33" hidden="1" x14ac:dyDescent="0.2">
      <c r="A96" s="47" t="str">
        <f ca="1">IF(ISERROR(MATCH(E96,Код_КВР,0)),"",INDIRECT(ADDRESS(MATCH(E96,Код_КВР,0)+1,2,,,"КВР")))</f>
        <v>Предоставление субсидий бюджетным, автономным учреждениям и иным некоммерческим организациям</v>
      </c>
      <c r="B96" s="68" t="s">
        <v>205</v>
      </c>
      <c r="C96" s="55" t="s">
        <v>60</v>
      </c>
      <c r="D96" s="43" t="s">
        <v>78</v>
      </c>
      <c r="E96" s="105">
        <v>600</v>
      </c>
      <c r="F96" s="53">
        <f t="shared" si="107"/>
        <v>0</v>
      </c>
      <c r="G96" s="53">
        <f t="shared" si="107"/>
        <v>0</v>
      </c>
      <c r="H96" s="53">
        <f t="shared" si="82"/>
        <v>0</v>
      </c>
      <c r="I96" s="53">
        <f t="shared" si="107"/>
        <v>0</v>
      </c>
      <c r="J96" s="53">
        <f t="shared" si="83"/>
        <v>0</v>
      </c>
      <c r="K96" s="53">
        <f t="shared" si="107"/>
        <v>0</v>
      </c>
      <c r="L96" s="53">
        <f t="shared" si="84"/>
        <v>0</v>
      </c>
      <c r="M96" s="53">
        <f t="shared" si="107"/>
        <v>0</v>
      </c>
      <c r="N96" s="53">
        <f t="shared" si="85"/>
        <v>0</v>
      </c>
      <c r="O96" s="53">
        <f t="shared" si="107"/>
        <v>0</v>
      </c>
      <c r="P96" s="53">
        <f t="shared" si="107"/>
        <v>0</v>
      </c>
      <c r="Q96" s="46">
        <f t="shared" si="86"/>
        <v>0</v>
      </c>
      <c r="R96" s="53">
        <f t="shared" si="107"/>
        <v>0</v>
      </c>
      <c r="S96" s="46">
        <f t="shared" si="87"/>
        <v>0</v>
      </c>
      <c r="T96" s="53">
        <f t="shared" si="107"/>
        <v>0</v>
      </c>
      <c r="U96" s="46">
        <f t="shared" si="88"/>
        <v>0</v>
      </c>
    </row>
    <row r="97" spans="1:21" hidden="1" x14ac:dyDescent="0.2">
      <c r="A97" s="47" t="str">
        <f ca="1">IF(ISERROR(MATCH(E97,Код_КВР,0)),"",INDIRECT(ADDRESS(MATCH(E97,Код_КВР,0)+1,2,,,"КВР")))</f>
        <v>Субсидии бюджетным учреждениям</v>
      </c>
      <c r="B97" s="68" t="s">
        <v>205</v>
      </c>
      <c r="C97" s="55" t="s">
        <v>60</v>
      </c>
      <c r="D97" s="43" t="s">
        <v>78</v>
      </c>
      <c r="E97" s="105">
        <v>610</v>
      </c>
      <c r="F97" s="53">
        <f>'прил. 9'!G775</f>
        <v>0</v>
      </c>
      <c r="G97" s="53">
        <f>'прил. 9'!H775</f>
        <v>0</v>
      </c>
      <c r="H97" s="53">
        <f t="shared" si="82"/>
        <v>0</v>
      </c>
      <c r="I97" s="53">
        <f>'прил. 9'!J775</f>
        <v>0</v>
      </c>
      <c r="J97" s="53">
        <f t="shared" si="83"/>
        <v>0</v>
      </c>
      <c r="K97" s="53">
        <f>'прил. 9'!L775</f>
        <v>0</v>
      </c>
      <c r="L97" s="53">
        <f t="shared" si="84"/>
        <v>0</v>
      </c>
      <c r="M97" s="53">
        <f>'прил. 9'!N775</f>
        <v>0</v>
      </c>
      <c r="N97" s="53">
        <f t="shared" si="85"/>
        <v>0</v>
      </c>
      <c r="O97" s="53">
        <f>'прил. 9'!P775</f>
        <v>0</v>
      </c>
      <c r="P97" s="53">
        <f>'прил. 9'!Q775</f>
        <v>0</v>
      </c>
      <c r="Q97" s="46">
        <f t="shared" si="86"/>
        <v>0</v>
      </c>
      <c r="R97" s="53">
        <f>'прил. 9'!S775</f>
        <v>0</v>
      </c>
      <c r="S97" s="46">
        <f t="shared" si="87"/>
        <v>0</v>
      </c>
      <c r="T97" s="53">
        <f>'прил. 9'!U775</f>
        <v>0</v>
      </c>
      <c r="U97" s="46">
        <f t="shared" si="88"/>
        <v>0</v>
      </c>
    </row>
    <row r="98" spans="1:21" ht="66" x14ac:dyDescent="0.2">
      <c r="A98" s="47" t="str">
        <f ca="1">IF(ISERROR(MATCH(B98,Код_КЦСР,0)),"",INDIRECT(ADDRESS(MATCH(B98,Код_КЦСР,0)+1,2,,,"КЦСР")))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v>
      </c>
      <c r="B98" s="68" t="s">
        <v>206</v>
      </c>
      <c r="C98" s="55"/>
      <c r="D98" s="43"/>
      <c r="E98" s="105"/>
      <c r="F98" s="53">
        <f t="shared" ref="F98:T100" si="108">F99</f>
        <v>1162045.4999999998</v>
      </c>
      <c r="G98" s="53">
        <f t="shared" si="108"/>
        <v>0</v>
      </c>
      <c r="H98" s="53">
        <f t="shared" si="82"/>
        <v>1162045.4999999998</v>
      </c>
      <c r="I98" s="53">
        <f t="shared" si="108"/>
        <v>0</v>
      </c>
      <c r="J98" s="53">
        <f t="shared" si="83"/>
        <v>1162045.4999999998</v>
      </c>
      <c r="K98" s="53">
        <f t="shared" si="108"/>
        <v>0</v>
      </c>
      <c r="L98" s="53">
        <f t="shared" si="84"/>
        <v>1162045.4999999998</v>
      </c>
      <c r="M98" s="53">
        <f t="shared" si="108"/>
        <v>0</v>
      </c>
      <c r="N98" s="53">
        <f t="shared" si="85"/>
        <v>1162045.4999999998</v>
      </c>
      <c r="O98" s="53">
        <f t="shared" si="108"/>
        <v>1162045.4999999998</v>
      </c>
      <c r="P98" s="53">
        <f t="shared" si="108"/>
        <v>0</v>
      </c>
      <c r="Q98" s="46">
        <f t="shared" si="86"/>
        <v>1162045.4999999998</v>
      </c>
      <c r="R98" s="53">
        <f t="shared" si="108"/>
        <v>0</v>
      </c>
      <c r="S98" s="46">
        <f t="shared" si="87"/>
        <v>1162045.4999999998</v>
      </c>
      <c r="T98" s="53">
        <f t="shared" si="108"/>
        <v>0</v>
      </c>
      <c r="U98" s="46">
        <f t="shared" si="88"/>
        <v>1162045.4999999998</v>
      </c>
    </row>
    <row r="99" spans="1:21" x14ac:dyDescent="0.2">
      <c r="A99" s="47" t="str">
        <f ca="1">IF(ISERROR(MATCH(C99,Код_Раздел,0)),"",INDIRECT(ADDRESS(MATCH(C99,Код_Раздел,0)+1,2,,,"Раздел")))</f>
        <v>Образование</v>
      </c>
      <c r="B99" s="68" t="s">
        <v>206</v>
      </c>
      <c r="C99" s="55" t="s">
        <v>60</v>
      </c>
      <c r="D99" s="43"/>
      <c r="E99" s="105"/>
      <c r="F99" s="53">
        <f t="shared" si="108"/>
        <v>1162045.4999999998</v>
      </c>
      <c r="G99" s="53">
        <f t="shared" si="108"/>
        <v>0</v>
      </c>
      <c r="H99" s="53">
        <f t="shared" si="82"/>
        <v>1162045.4999999998</v>
      </c>
      <c r="I99" s="53">
        <f t="shared" si="108"/>
        <v>0</v>
      </c>
      <c r="J99" s="53">
        <f t="shared" si="83"/>
        <v>1162045.4999999998</v>
      </c>
      <c r="K99" s="53">
        <f t="shared" si="108"/>
        <v>0</v>
      </c>
      <c r="L99" s="53">
        <f t="shared" si="84"/>
        <v>1162045.4999999998</v>
      </c>
      <c r="M99" s="53">
        <f t="shared" si="108"/>
        <v>0</v>
      </c>
      <c r="N99" s="53">
        <f t="shared" si="85"/>
        <v>1162045.4999999998</v>
      </c>
      <c r="O99" s="53">
        <f t="shared" si="108"/>
        <v>1162045.4999999998</v>
      </c>
      <c r="P99" s="53">
        <f t="shared" si="108"/>
        <v>0</v>
      </c>
      <c r="Q99" s="46">
        <f t="shared" si="86"/>
        <v>1162045.4999999998</v>
      </c>
      <c r="R99" s="53">
        <f t="shared" si="108"/>
        <v>0</v>
      </c>
      <c r="S99" s="46">
        <f t="shared" si="87"/>
        <v>1162045.4999999998</v>
      </c>
      <c r="T99" s="53">
        <f t="shared" si="108"/>
        <v>0</v>
      </c>
      <c r="U99" s="46">
        <f t="shared" si="88"/>
        <v>1162045.4999999998</v>
      </c>
    </row>
    <row r="100" spans="1:21" x14ac:dyDescent="0.2">
      <c r="A100" s="47" t="s">
        <v>102</v>
      </c>
      <c r="B100" s="68" t="s">
        <v>206</v>
      </c>
      <c r="C100" s="55" t="s">
        <v>60</v>
      </c>
      <c r="D100" s="43" t="s">
        <v>71</v>
      </c>
      <c r="E100" s="105"/>
      <c r="F100" s="53">
        <f t="shared" si="108"/>
        <v>1162045.4999999998</v>
      </c>
      <c r="G100" s="53">
        <f t="shared" si="108"/>
        <v>0</v>
      </c>
      <c r="H100" s="53">
        <f t="shared" si="82"/>
        <v>1162045.4999999998</v>
      </c>
      <c r="I100" s="53">
        <f t="shared" si="108"/>
        <v>0</v>
      </c>
      <c r="J100" s="53">
        <f t="shared" si="83"/>
        <v>1162045.4999999998</v>
      </c>
      <c r="K100" s="53">
        <f t="shared" si="108"/>
        <v>0</v>
      </c>
      <c r="L100" s="53">
        <f t="shared" si="84"/>
        <v>1162045.4999999998</v>
      </c>
      <c r="M100" s="53">
        <f t="shared" si="108"/>
        <v>0</v>
      </c>
      <c r="N100" s="53">
        <f t="shared" si="85"/>
        <v>1162045.4999999998</v>
      </c>
      <c r="O100" s="53">
        <f t="shared" si="108"/>
        <v>1162045.4999999998</v>
      </c>
      <c r="P100" s="53">
        <f t="shared" si="108"/>
        <v>0</v>
      </c>
      <c r="Q100" s="46">
        <f t="shared" si="86"/>
        <v>1162045.4999999998</v>
      </c>
      <c r="R100" s="53">
        <f t="shared" si="108"/>
        <v>0</v>
      </c>
      <c r="S100" s="46">
        <f t="shared" si="87"/>
        <v>1162045.4999999998</v>
      </c>
      <c r="T100" s="53">
        <f t="shared" si="108"/>
        <v>0</v>
      </c>
      <c r="U100" s="46">
        <f t="shared" si="88"/>
        <v>1162045.4999999998</v>
      </c>
    </row>
    <row r="101" spans="1:21" ht="33" x14ac:dyDescent="0.2">
      <c r="A101" s="47" t="str">
        <f ca="1">IF(ISERROR(MATCH(E101,Код_КВР,0)),"",INDIRECT(ADDRESS(MATCH(E101,Код_КВР,0)+1,2,,,"КВР")))</f>
        <v>Предоставление субсидий бюджетным, автономным учреждениям и иным некоммерческим организациям</v>
      </c>
      <c r="B101" s="68" t="s">
        <v>206</v>
      </c>
      <c r="C101" s="55" t="s">
        <v>60</v>
      </c>
      <c r="D101" s="43" t="s">
        <v>71</v>
      </c>
      <c r="E101" s="105">
        <v>600</v>
      </c>
      <c r="F101" s="53">
        <f t="shared" ref="F101:O101" si="109">F102+F103</f>
        <v>1162045.4999999998</v>
      </c>
      <c r="G101" s="53">
        <f t="shared" ref="G101:I101" si="110">G102+G103</f>
        <v>0</v>
      </c>
      <c r="H101" s="53">
        <f t="shared" si="82"/>
        <v>1162045.4999999998</v>
      </c>
      <c r="I101" s="53">
        <f t="shared" si="110"/>
        <v>0</v>
      </c>
      <c r="J101" s="53">
        <f t="shared" si="83"/>
        <v>1162045.4999999998</v>
      </c>
      <c r="K101" s="53">
        <f t="shared" ref="K101:M101" si="111">K102+K103</f>
        <v>0</v>
      </c>
      <c r="L101" s="53">
        <f t="shared" si="84"/>
        <v>1162045.4999999998</v>
      </c>
      <c r="M101" s="53">
        <f t="shared" si="111"/>
        <v>0</v>
      </c>
      <c r="N101" s="53">
        <f t="shared" si="85"/>
        <v>1162045.4999999998</v>
      </c>
      <c r="O101" s="53">
        <f t="shared" si="109"/>
        <v>1162045.4999999998</v>
      </c>
      <c r="P101" s="53">
        <f t="shared" ref="P101" si="112">P102+P103</f>
        <v>0</v>
      </c>
      <c r="Q101" s="46">
        <f t="shared" si="86"/>
        <v>1162045.4999999998</v>
      </c>
      <c r="R101" s="53">
        <f t="shared" ref="R101:T101" si="113">R102+R103</f>
        <v>0</v>
      </c>
      <c r="S101" s="46">
        <f t="shared" si="87"/>
        <v>1162045.4999999998</v>
      </c>
      <c r="T101" s="53">
        <f t="shared" si="113"/>
        <v>0</v>
      </c>
      <c r="U101" s="46">
        <f t="shared" si="88"/>
        <v>1162045.4999999998</v>
      </c>
    </row>
    <row r="102" spans="1:21" x14ac:dyDescent="0.2">
      <c r="A102" s="47" t="str">
        <f ca="1">IF(ISERROR(MATCH(E102,Код_КВР,0)),"",INDIRECT(ADDRESS(MATCH(E102,Код_КВР,0)+1,2,,,"КВР")))</f>
        <v>Субсидии бюджетным учреждениям</v>
      </c>
      <c r="B102" s="68" t="s">
        <v>206</v>
      </c>
      <c r="C102" s="55" t="s">
        <v>60</v>
      </c>
      <c r="D102" s="43" t="s">
        <v>71</v>
      </c>
      <c r="E102" s="105">
        <v>610</v>
      </c>
      <c r="F102" s="53">
        <f>'прил. 9'!G685</f>
        <v>1139509.8999999997</v>
      </c>
      <c r="G102" s="53">
        <f>'прил. 9'!H685</f>
        <v>0</v>
      </c>
      <c r="H102" s="53">
        <f t="shared" si="82"/>
        <v>1139509.8999999997</v>
      </c>
      <c r="I102" s="53">
        <f>'прил. 9'!J685</f>
        <v>0</v>
      </c>
      <c r="J102" s="53">
        <f t="shared" si="83"/>
        <v>1139509.8999999997</v>
      </c>
      <c r="K102" s="53">
        <f>'прил. 9'!L685</f>
        <v>0</v>
      </c>
      <c r="L102" s="53">
        <f t="shared" si="84"/>
        <v>1139509.8999999997</v>
      </c>
      <c r="M102" s="53">
        <f>'прил. 9'!N685</f>
        <v>0</v>
      </c>
      <c r="N102" s="53">
        <f t="shared" si="85"/>
        <v>1139509.8999999997</v>
      </c>
      <c r="O102" s="53">
        <f>'прил. 9'!P685</f>
        <v>1139509.8999999997</v>
      </c>
      <c r="P102" s="53">
        <f>'прил. 9'!Q685</f>
        <v>0</v>
      </c>
      <c r="Q102" s="46">
        <f t="shared" si="86"/>
        <v>1139509.8999999997</v>
      </c>
      <c r="R102" s="53">
        <f>'прил. 9'!S685</f>
        <v>0</v>
      </c>
      <c r="S102" s="46">
        <f t="shared" si="87"/>
        <v>1139509.8999999997</v>
      </c>
      <c r="T102" s="53">
        <f>'прил. 9'!U685</f>
        <v>0</v>
      </c>
      <c r="U102" s="46">
        <f t="shared" si="88"/>
        <v>1139509.8999999997</v>
      </c>
    </row>
    <row r="103" spans="1:21" x14ac:dyDescent="0.2">
      <c r="A103" s="47" t="str">
        <f ca="1">IF(ISERROR(MATCH(E103,Код_КВР,0)),"",INDIRECT(ADDRESS(MATCH(E103,Код_КВР,0)+1,2,,,"КВР")))</f>
        <v>Субсидии автономным учреждениям</v>
      </c>
      <c r="B103" s="68" t="s">
        <v>206</v>
      </c>
      <c r="C103" s="55" t="s">
        <v>60</v>
      </c>
      <c r="D103" s="43" t="s">
        <v>71</v>
      </c>
      <c r="E103" s="105">
        <v>620</v>
      </c>
      <c r="F103" s="53">
        <f>'прил. 9'!G686</f>
        <v>22535.599999999999</v>
      </c>
      <c r="G103" s="53">
        <f>'прил. 9'!H686</f>
        <v>0</v>
      </c>
      <c r="H103" s="53">
        <f t="shared" si="82"/>
        <v>22535.599999999999</v>
      </c>
      <c r="I103" s="53">
        <f>'прил. 9'!J686</f>
        <v>0</v>
      </c>
      <c r="J103" s="53">
        <f t="shared" si="83"/>
        <v>22535.599999999999</v>
      </c>
      <c r="K103" s="53">
        <f>'прил. 9'!L686</f>
        <v>0</v>
      </c>
      <c r="L103" s="53">
        <f t="shared" si="84"/>
        <v>22535.599999999999</v>
      </c>
      <c r="M103" s="53">
        <f>'прил. 9'!N686</f>
        <v>0</v>
      </c>
      <c r="N103" s="53">
        <f t="shared" si="85"/>
        <v>22535.599999999999</v>
      </c>
      <c r="O103" s="53">
        <f>'прил. 9'!P686</f>
        <v>22535.599999999999</v>
      </c>
      <c r="P103" s="53">
        <f>'прил. 9'!Q686</f>
        <v>0</v>
      </c>
      <c r="Q103" s="46">
        <f t="shared" si="86"/>
        <v>22535.599999999999</v>
      </c>
      <c r="R103" s="53">
        <f>'прил. 9'!S686</f>
        <v>0</v>
      </c>
      <c r="S103" s="46">
        <f t="shared" si="87"/>
        <v>22535.599999999999</v>
      </c>
      <c r="T103" s="53">
        <f>'прил. 9'!U686</f>
        <v>0</v>
      </c>
      <c r="U103" s="46">
        <f t="shared" si="88"/>
        <v>22535.599999999999</v>
      </c>
    </row>
    <row r="104" spans="1:21" ht="33" x14ac:dyDescent="0.2">
      <c r="A104" s="47" t="str">
        <f ca="1">IF(ISERROR(MATCH(B104,Код_КЦСР,0)),"",INDIRECT(ADDRESS(MATCH(B104,Код_КЦСР,0)+1,2,,,"КЦСР")))</f>
        <v>Формирование комплексной системы выявления, развития и поддержки одаренных детей и молодых талантов</v>
      </c>
      <c r="B104" s="68" t="s">
        <v>207</v>
      </c>
      <c r="C104" s="55"/>
      <c r="D104" s="43"/>
      <c r="E104" s="105"/>
      <c r="F104" s="53">
        <f t="shared" ref="F104:T105" si="114">F105</f>
        <v>458</v>
      </c>
      <c r="G104" s="53">
        <f t="shared" si="114"/>
        <v>0</v>
      </c>
      <c r="H104" s="53">
        <f t="shared" si="82"/>
        <v>458</v>
      </c>
      <c r="I104" s="53">
        <f t="shared" si="114"/>
        <v>0</v>
      </c>
      <c r="J104" s="53">
        <f t="shared" si="83"/>
        <v>458</v>
      </c>
      <c r="K104" s="53">
        <f t="shared" si="114"/>
        <v>0</v>
      </c>
      <c r="L104" s="53">
        <f t="shared" si="84"/>
        <v>458</v>
      </c>
      <c r="M104" s="53">
        <f t="shared" si="114"/>
        <v>0</v>
      </c>
      <c r="N104" s="53">
        <f t="shared" si="85"/>
        <v>458</v>
      </c>
      <c r="O104" s="53">
        <f t="shared" si="114"/>
        <v>458</v>
      </c>
      <c r="P104" s="53">
        <f t="shared" si="114"/>
        <v>0</v>
      </c>
      <c r="Q104" s="46">
        <f t="shared" si="86"/>
        <v>458</v>
      </c>
      <c r="R104" s="53">
        <f t="shared" si="114"/>
        <v>0</v>
      </c>
      <c r="S104" s="46">
        <f t="shared" si="87"/>
        <v>458</v>
      </c>
      <c r="T104" s="53">
        <f t="shared" si="114"/>
        <v>0</v>
      </c>
      <c r="U104" s="46">
        <f t="shared" si="88"/>
        <v>458</v>
      </c>
    </row>
    <row r="105" spans="1:21" x14ac:dyDescent="0.2">
      <c r="A105" s="47" t="str">
        <f ca="1">IF(ISERROR(MATCH(C105,Код_Раздел,0)),"",INDIRECT(ADDRESS(MATCH(C105,Код_Раздел,0)+1,2,,,"Раздел")))</f>
        <v>Образование</v>
      </c>
      <c r="B105" s="68" t="s">
        <v>207</v>
      </c>
      <c r="C105" s="55" t="s">
        <v>60</v>
      </c>
      <c r="D105" s="43"/>
      <c r="E105" s="105"/>
      <c r="F105" s="53">
        <f t="shared" si="114"/>
        <v>458</v>
      </c>
      <c r="G105" s="53">
        <f t="shared" si="114"/>
        <v>0</v>
      </c>
      <c r="H105" s="53">
        <f t="shared" si="82"/>
        <v>458</v>
      </c>
      <c r="I105" s="53">
        <f t="shared" si="114"/>
        <v>0</v>
      </c>
      <c r="J105" s="53">
        <f t="shared" si="83"/>
        <v>458</v>
      </c>
      <c r="K105" s="53">
        <f t="shared" si="114"/>
        <v>0</v>
      </c>
      <c r="L105" s="53">
        <f t="shared" si="84"/>
        <v>458</v>
      </c>
      <c r="M105" s="53">
        <f t="shared" si="114"/>
        <v>0</v>
      </c>
      <c r="N105" s="53">
        <f t="shared" si="85"/>
        <v>458</v>
      </c>
      <c r="O105" s="53">
        <f t="shared" si="114"/>
        <v>458</v>
      </c>
      <c r="P105" s="53">
        <f t="shared" si="114"/>
        <v>0</v>
      </c>
      <c r="Q105" s="46">
        <f t="shared" si="86"/>
        <v>458</v>
      </c>
      <c r="R105" s="53">
        <f t="shared" si="114"/>
        <v>0</v>
      </c>
      <c r="S105" s="46">
        <f t="shared" si="87"/>
        <v>458</v>
      </c>
      <c r="T105" s="53">
        <f t="shared" si="114"/>
        <v>0</v>
      </c>
      <c r="U105" s="46">
        <f t="shared" si="88"/>
        <v>458</v>
      </c>
    </row>
    <row r="106" spans="1:21" x14ac:dyDescent="0.2">
      <c r="A106" s="42" t="s">
        <v>102</v>
      </c>
      <c r="B106" s="68" t="s">
        <v>207</v>
      </c>
      <c r="C106" s="55" t="s">
        <v>60</v>
      </c>
      <c r="D106" s="43" t="s">
        <v>71</v>
      </c>
      <c r="E106" s="105"/>
      <c r="F106" s="53">
        <f t="shared" ref="F106:T106" si="115">F107</f>
        <v>458</v>
      </c>
      <c r="G106" s="53">
        <f t="shared" si="115"/>
        <v>0</v>
      </c>
      <c r="H106" s="53">
        <f t="shared" si="82"/>
        <v>458</v>
      </c>
      <c r="I106" s="53">
        <f t="shared" si="115"/>
        <v>0</v>
      </c>
      <c r="J106" s="53">
        <f t="shared" si="83"/>
        <v>458</v>
      </c>
      <c r="K106" s="53">
        <f t="shared" si="115"/>
        <v>0</v>
      </c>
      <c r="L106" s="53">
        <f t="shared" si="84"/>
        <v>458</v>
      </c>
      <c r="M106" s="53">
        <f t="shared" si="115"/>
        <v>0</v>
      </c>
      <c r="N106" s="53">
        <f t="shared" si="85"/>
        <v>458</v>
      </c>
      <c r="O106" s="53">
        <f t="shared" si="115"/>
        <v>458</v>
      </c>
      <c r="P106" s="53">
        <f t="shared" si="115"/>
        <v>0</v>
      </c>
      <c r="Q106" s="46">
        <f t="shared" si="86"/>
        <v>458</v>
      </c>
      <c r="R106" s="53">
        <f t="shared" si="115"/>
        <v>0</v>
      </c>
      <c r="S106" s="46">
        <f t="shared" si="87"/>
        <v>458</v>
      </c>
      <c r="T106" s="53">
        <f t="shared" si="115"/>
        <v>0</v>
      </c>
      <c r="U106" s="46">
        <f t="shared" si="88"/>
        <v>458</v>
      </c>
    </row>
    <row r="107" spans="1:21" x14ac:dyDescent="0.2">
      <c r="A107" s="47" t="str">
        <f ca="1">IF(ISERROR(MATCH(E107,Код_КВР,0)),"",INDIRECT(ADDRESS(MATCH(E107,Код_КВР,0)+1,2,,,"КВР")))</f>
        <v>Социальное обеспечение и иные выплаты населению</v>
      </c>
      <c r="B107" s="68" t="s">
        <v>207</v>
      </c>
      <c r="C107" s="55" t="s">
        <v>60</v>
      </c>
      <c r="D107" s="43" t="s">
        <v>71</v>
      </c>
      <c r="E107" s="105">
        <v>300</v>
      </c>
      <c r="F107" s="53">
        <f t="shared" ref="F107:O107" si="116">F108+F109</f>
        <v>458</v>
      </c>
      <c r="G107" s="53">
        <f t="shared" ref="G107:I107" si="117">G108+G109</f>
        <v>0</v>
      </c>
      <c r="H107" s="53">
        <f t="shared" si="82"/>
        <v>458</v>
      </c>
      <c r="I107" s="53">
        <f t="shared" si="117"/>
        <v>0</v>
      </c>
      <c r="J107" s="53">
        <f t="shared" si="83"/>
        <v>458</v>
      </c>
      <c r="K107" s="53">
        <f t="shared" ref="K107:M107" si="118">K108+K109</f>
        <v>0</v>
      </c>
      <c r="L107" s="53">
        <f t="shared" si="84"/>
        <v>458</v>
      </c>
      <c r="M107" s="53">
        <f t="shared" si="118"/>
        <v>0</v>
      </c>
      <c r="N107" s="53">
        <f t="shared" si="85"/>
        <v>458</v>
      </c>
      <c r="O107" s="53">
        <f t="shared" si="116"/>
        <v>458</v>
      </c>
      <c r="P107" s="53">
        <f t="shared" ref="P107" si="119">P108+P109</f>
        <v>0</v>
      </c>
      <c r="Q107" s="46">
        <f t="shared" si="86"/>
        <v>458</v>
      </c>
      <c r="R107" s="53">
        <f t="shared" ref="R107:T107" si="120">R108+R109</f>
        <v>0</v>
      </c>
      <c r="S107" s="46">
        <f t="shared" si="87"/>
        <v>458</v>
      </c>
      <c r="T107" s="53">
        <f t="shared" si="120"/>
        <v>0</v>
      </c>
      <c r="U107" s="46">
        <f t="shared" si="88"/>
        <v>458</v>
      </c>
    </row>
    <row r="108" spans="1:21" x14ac:dyDescent="0.2">
      <c r="A108" s="47" t="str">
        <f ca="1">IF(ISERROR(MATCH(E108,Код_КВР,0)),"",INDIRECT(ADDRESS(MATCH(E108,Код_КВР,0)+1,2,,,"КВР")))</f>
        <v>Стипендии</v>
      </c>
      <c r="B108" s="68" t="s">
        <v>207</v>
      </c>
      <c r="C108" s="55" t="s">
        <v>60</v>
      </c>
      <c r="D108" s="43" t="s">
        <v>71</v>
      </c>
      <c r="E108" s="105">
        <v>340</v>
      </c>
      <c r="F108" s="53">
        <f>'прил. 9'!G689</f>
        <v>200</v>
      </c>
      <c r="G108" s="53">
        <f>'прил. 9'!H689</f>
        <v>0</v>
      </c>
      <c r="H108" s="53">
        <f t="shared" si="82"/>
        <v>200</v>
      </c>
      <c r="I108" s="53">
        <f>'прил. 9'!J689</f>
        <v>0</v>
      </c>
      <c r="J108" s="53">
        <f t="shared" si="83"/>
        <v>200</v>
      </c>
      <c r="K108" s="53">
        <f>'прил. 9'!L689</f>
        <v>0</v>
      </c>
      <c r="L108" s="53">
        <f t="shared" si="84"/>
        <v>200</v>
      </c>
      <c r="M108" s="53">
        <f>'прил. 9'!N689</f>
        <v>0</v>
      </c>
      <c r="N108" s="53">
        <f t="shared" si="85"/>
        <v>200</v>
      </c>
      <c r="O108" s="53">
        <f>'прил. 9'!P689</f>
        <v>200</v>
      </c>
      <c r="P108" s="53">
        <f>'прил. 9'!Q689</f>
        <v>0</v>
      </c>
      <c r="Q108" s="46">
        <f t="shared" si="86"/>
        <v>200</v>
      </c>
      <c r="R108" s="53">
        <f>'прил. 9'!S689</f>
        <v>0</v>
      </c>
      <c r="S108" s="46">
        <f t="shared" si="87"/>
        <v>200</v>
      </c>
      <c r="T108" s="53">
        <f>'прил. 9'!U689</f>
        <v>0</v>
      </c>
      <c r="U108" s="46">
        <f t="shared" si="88"/>
        <v>200</v>
      </c>
    </row>
    <row r="109" spans="1:21" x14ac:dyDescent="0.2">
      <c r="A109" s="47" t="str">
        <f ca="1">IF(ISERROR(MATCH(E109,Код_КВР,0)),"",INDIRECT(ADDRESS(MATCH(E109,Код_КВР,0)+1,2,,,"КВР")))</f>
        <v>Премии и гранты</v>
      </c>
      <c r="B109" s="68" t="s">
        <v>207</v>
      </c>
      <c r="C109" s="55" t="s">
        <v>60</v>
      </c>
      <c r="D109" s="43" t="s">
        <v>71</v>
      </c>
      <c r="E109" s="105">
        <v>350</v>
      </c>
      <c r="F109" s="53">
        <f>'прил. 9'!G690</f>
        <v>258</v>
      </c>
      <c r="G109" s="53">
        <f>'прил. 9'!H690</f>
        <v>0</v>
      </c>
      <c r="H109" s="53">
        <f t="shared" si="82"/>
        <v>258</v>
      </c>
      <c r="I109" s="53">
        <f>'прил. 9'!J690</f>
        <v>0</v>
      </c>
      <c r="J109" s="53">
        <f t="shared" si="83"/>
        <v>258</v>
      </c>
      <c r="K109" s="53">
        <f>'прил. 9'!L690</f>
        <v>0</v>
      </c>
      <c r="L109" s="53">
        <f t="shared" si="84"/>
        <v>258</v>
      </c>
      <c r="M109" s="53">
        <f>'прил. 9'!N690</f>
        <v>0</v>
      </c>
      <c r="N109" s="53">
        <f t="shared" si="85"/>
        <v>258</v>
      </c>
      <c r="O109" s="53">
        <f>'прил. 9'!P690</f>
        <v>258</v>
      </c>
      <c r="P109" s="53">
        <f>'прил. 9'!Q690</f>
        <v>0</v>
      </c>
      <c r="Q109" s="46">
        <f t="shared" si="86"/>
        <v>258</v>
      </c>
      <c r="R109" s="53">
        <f>'прил. 9'!S690</f>
        <v>0</v>
      </c>
      <c r="S109" s="46">
        <f t="shared" si="87"/>
        <v>258</v>
      </c>
      <c r="T109" s="53">
        <f>'прил. 9'!U690</f>
        <v>0</v>
      </c>
      <c r="U109" s="46">
        <f t="shared" si="88"/>
        <v>258</v>
      </c>
    </row>
    <row r="110" spans="1:21" ht="72.75" customHeight="1" x14ac:dyDescent="0.2">
      <c r="A110" s="47" t="str">
        <f ca="1">IF(ISERROR(MATCH(B110,Код_КЦСР,0)),"",INDIRECT(ADDRESS(MATCH(B110,Код_КЦСР,0)+1,2,,,"КЦСР")))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110" s="68" t="s">
        <v>208</v>
      </c>
      <c r="C110" s="55"/>
      <c r="D110" s="43"/>
      <c r="E110" s="105"/>
      <c r="F110" s="53">
        <f t="shared" ref="F110:T110" si="121">F111</f>
        <v>46504</v>
      </c>
      <c r="G110" s="53">
        <f t="shared" si="121"/>
        <v>0</v>
      </c>
      <c r="H110" s="53">
        <f t="shared" si="82"/>
        <v>46504</v>
      </c>
      <c r="I110" s="53">
        <f t="shared" si="121"/>
        <v>0</v>
      </c>
      <c r="J110" s="53">
        <f t="shared" si="83"/>
        <v>46504</v>
      </c>
      <c r="K110" s="53">
        <f t="shared" si="121"/>
        <v>0</v>
      </c>
      <c r="L110" s="53">
        <f t="shared" si="84"/>
        <v>46504</v>
      </c>
      <c r="M110" s="53">
        <f t="shared" si="121"/>
        <v>0</v>
      </c>
      <c r="N110" s="53">
        <f t="shared" si="85"/>
        <v>46504</v>
      </c>
      <c r="O110" s="53">
        <f t="shared" si="121"/>
        <v>46504</v>
      </c>
      <c r="P110" s="53">
        <f t="shared" si="121"/>
        <v>0</v>
      </c>
      <c r="Q110" s="46">
        <f t="shared" si="86"/>
        <v>46504</v>
      </c>
      <c r="R110" s="53">
        <f t="shared" si="121"/>
        <v>0</v>
      </c>
      <c r="S110" s="46">
        <f t="shared" si="87"/>
        <v>46504</v>
      </c>
      <c r="T110" s="53">
        <f t="shared" si="121"/>
        <v>0</v>
      </c>
      <c r="U110" s="46">
        <f t="shared" si="88"/>
        <v>46504</v>
      </c>
    </row>
    <row r="111" spans="1:21" ht="73.5" customHeight="1" x14ac:dyDescent="0.2">
      <c r="A111" s="47" t="str">
        <f ca="1">IF(ISERROR(MATCH(B111,Код_КЦСР,0)),"",INDIRECT(ADDRESS(MATCH(B111,Код_КЦСР,0)+1,2,,,"КЦСР")))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111" s="68" t="s">
        <v>209</v>
      </c>
      <c r="C111" s="55"/>
      <c r="D111" s="43"/>
      <c r="E111" s="105"/>
      <c r="F111" s="53">
        <f t="shared" ref="F111:O111" si="122">F112+F121</f>
        <v>46504</v>
      </c>
      <c r="G111" s="53">
        <f t="shared" ref="G111:I111" si="123">G112+G121</f>
        <v>0</v>
      </c>
      <c r="H111" s="53">
        <f t="shared" si="82"/>
        <v>46504</v>
      </c>
      <c r="I111" s="53">
        <f t="shared" si="123"/>
        <v>0</v>
      </c>
      <c r="J111" s="53">
        <f t="shared" si="83"/>
        <v>46504</v>
      </c>
      <c r="K111" s="53">
        <f t="shared" ref="K111:M111" si="124">K112+K121</f>
        <v>0</v>
      </c>
      <c r="L111" s="53">
        <f t="shared" si="84"/>
        <v>46504</v>
      </c>
      <c r="M111" s="53">
        <f t="shared" si="124"/>
        <v>0</v>
      </c>
      <c r="N111" s="53">
        <f t="shared" si="85"/>
        <v>46504</v>
      </c>
      <c r="O111" s="53">
        <f t="shared" si="122"/>
        <v>46504</v>
      </c>
      <c r="P111" s="53">
        <f t="shared" ref="P111" si="125">P112+P121</f>
        <v>0</v>
      </c>
      <c r="Q111" s="46">
        <f t="shared" si="86"/>
        <v>46504</v>
      </c>
      <c r="R111" s="53">
        <f t="shared" ref="R111:T111" si="126">R112+R121</f>
        <v>0</v>
      </c>
      <c r="S111" s="46">
        <f t="shared" si="87"/>
        <v>46504</v>
      </c>
      <c r="T111" s="53">
        <f t="shared" si="126"/>
        <v>0</v>
      </c>
      <c r="U111" s="46">
        <f t="shared" si="88"/>
        <v>46504</v>
      </c>
    </row>
    <row r="112" spans="1:21" x14ac:dyDescent="0.2">
      <c r="A112" s="47" t="str">
        <f ca="1">IF(ISERROR(MATCH(C112,Код_Раздел,0)),"",INDIRECT(ADDRESS(MATCH(C112,Код_Раздел,0)+1,2,,,"Раздел")))</f>
        <v>Образование</v>
      </c>
      <c r="B112" s="68" t="s">
        <v>209</v>
      </c>
      <c r="C112" s="55" t="s">
        <v>60</v>
      </c>
      <c r="D112" s="43"/>
      <c r="E112" s="105"/>
      <c r="F112" s="53">
        <f t="shared" ref="F112:O112" si="127">F113+F117</f>
        <v>30020</v>
      </c>
      <c r="G112" s="53">
        <f t="shared" ref="G112:I112" si="128">G113+G117</f>
        <v>0</v>
      </c>
      <c r="H112" s="53">
        <f t="shared" si="82"/>
        <v>30020</v>
      </c>
      <c r="I112" s="53">
        <f t="shared" si="128"/>
        <v>0</v>
      </c>
      <c r="J112" s="53">
        <f t="shared" si="83"/>
        <v>30020</v>
      </c>
      <c r="K112" s="53">
        <f t="shared" ref="K112:M112" si="129">K113+K117</f>
        <v>0</v>
      </c>
      <c r="L112" s="53">
        <f t="shared" si="84"/>
        <v>30020</v>
      </c>
      <c r="M112" s="53">
        <f t="shared" si="129"/>
        <v>0</v>
      </c>
      <c r="N112" s="53">
        <f t="shared" si="85"/>
        <v>30020</v>
      </c>
      <c r="O112" s="53">
        <f t="shared" si="127"/>
        <v>30020</v>
      </c>
      <c r="P112" s="53">
        <f t="shared" ref="P112" si="130">P113+P117</f>
        <v>0</v>
      </c>
      <c r="Q112" s="46">
        <f t="shared" si="86"/>
        <v>30020</v>
      </c>
      <c r="R112" s="53">
        <f t="shared" ref="R112:T112" si="131">R113+R117</f>
        <v>0</v>
      </c>
      <c r="S112" s="46">
        <f t="shared" si="87"/>
        <v>30020</v>
      </c>
      <c r="T112" s="53">
        <f t="shared" si="131"/>
        <v>0</v>
      </c>
      <c r="U112" s="46">
        <f t="shared" si="88"/>
        <v>30020</v>
      </c>
    </row>
    <row r="113" spans="1:21" x14ac:dyDescent="0.2">
      <c r="A113" s="47" t="s">
        <v>109</v>
      </c>
      <c r="B113" s="68" t="s">
        <v>209</v>
      </c>
      <c r="C113" s="55" t="s">
        <v>60</v>
      </c>
      <c r="D113" s="43" t="s">
        <v>70</v>
      </c>
      <c r="E113" s="105"/>
      <c r="F113" s="53">
        <f t="shared" ref="F113:T113" si="132">F114</f>
        <v>15921.5</v>
      </c>
      <c r="G113" s="53">
        <f t="shared" si="132"/>
        <v>0</v>
      </c>
      <c r="H113" s="53">
        <f t="shared" si="82"/>
        <v>15921.5</v>
      </c>
      <c r="I113" s="53">
        <f t="shared" si="132"/>
        <v>0</v>
      </c>
      <c r="J113" s="53">
        <f t="shared" si="83"/>
        <v>15921.5</v>
      </c>
      <c r="K113" s="53">
        <f t="shared" si="132"/>
        <v>0</v>
      </c>
      <c r="L113" s="53">
        <f t="shared" si="84"/>
        <v>15921.5</v>
      </c>
      <c r="M113" s="53">
        <f t="shared" si="132"/>
        <v>0</v>
      </c>
      <c r="N113" s="53">
        <f t="shared" si="85"/>
        <v>15921.5</v>
      </c>
      <c r="O113" s="53">
        <f t="shared" si="132"/>
        <v>15921.5</v>
      </c>
      <c r="P113" s="53">
        <f t="shared" si="132"/>
        <v>0</v>
      </c>
      <c r="Q113" s="46">
        <f t="shared" si="86"/>
        <v>15921.5</v>
      </c>
      <c r="R113" s="53">
        <f t="shared" si="132"/>
        <v>0</v>
      </c>
      <c r="S113" s="46">
        <f t="shared" si="87"/>
        <v>15921.5</v>
      </c>
      <c r="T113" s="53">
        <f t="shared" si="132"/>
        <v>0</v>
      </c>
      <c r="U113" s="46">
        <f t="shared" si="88"/>
        <v>15921.5</v>
      </c>
    </row>
    <row r="114" spans="1:21" ht="33" x14ac:dyDescent="0.2">
      <c r="A114" s="47" t="str">
        <f ca="1">IF(ISERROR(MATCH(E114,Код_КВР,0)),"",INDIRECT(ADDRESS(MATCH(E114,Код_КВР,0)+1,2,,,"КВР")))</f>
        <v>Предоставление субсидий бюджетным, автономным учреждениям и иным некоммерческим организациям</v>
      </c>
      <c r="B114" s="68" t="s">
        <v>209</v>
      </c>
      <c r="C114" s="55" t="s">
        <v>60</v>
      </c>
      <c r="D114" s="43" t="s">
        <v>70</v>
      </c>
      <c r="E114" s="105">
        <v>600</v>
      </c>
      <c r="F114" s="53">
        <f t="shared" ref="F114:O114" si="133">F115+F116</f>
        <v>15921.5</v>
      </c>
      <c r="G114" s="53">
        <f t="shared" ref="G114:I114" si="134">G115+G116</f>
        <v>0</v>
      </c>
      <c r="H114" s="53">
        <f t="shared" si="82"/>
        <v>15921.5</v>
      </c>
      <c r="I114" s="53">
        <f t="shared" si="134"/>
        <v>0</v>
      </c>
      <c r="J114" s="53">
        <f t="shared" si="83"/>
        <v>15921.5</v>
      </c>
      <c r="K114" s="53">
        <f t="shared" ref="K114:M114" si="135">K115+K116</f>
        <v>0</v>
      </c>
      <c r="L114" s="53">
        <f t="shared" si="84"/>
        <v>15921.5</v>
      </c>
      <c r="M114" s="53">
        <f t="shared" si="135"/>
        <v>0</v>
      </c>
      <c r="N114" s="53">
        <f t="shared" si="85"/>
        <v>15921.5</v>
      </c>
      <c r="O114" s="53">
        <f t="shared" si="133"/>
        <v>15921.5</v>
      </c>
      <c r="P114" s="53">
        <f t="shared" ref="P114" si="136">P115+P116</f>
        <v>0</v>
      </c>
      <c r="Q114" s="46">
        <f t="shared" si="86"/>
        <v>15921.5</v>
      </c>
      <c r="R114" s="53">
        <f t="shared" ref="R114:T114" si="137">R115+R116</f>
        <v>0</v>
      </c>
      <c r="S114" s="46">
        <f t="shared" si="87"/>
        <v>15921.5</v>
      </c>
      <c r="T114" s="53">
        <f t="shared" si="137"/>
        <v>0</v>
      </c>
      <c r="U114" s="46">
        <f t="shared" si="88"/>
        <v>15921.5</v>
      </c>
    </row>
    <row r="115" spans="1:21" x14ac:dyDescent="0.2">
      <c r="A115" s="47" t="str">
        <f ca="1">IF(ISERROR(MATCH(E115,Код_КВР,0)),"",INDIRECT(ADDRESS(MATCH(E115,Код_КВР,0)+1,2,,,"КВР")))</f>
        <v>Субсидии бюджетным учреждениям</v>
      </c>
      <c r="B115" s="68" t="s">
        <v>209</v>
      </c>
      <c r="C115" s="55" t="s">
        <v>60</v>
      </c>
      <c r="D115" s="43" t="s">
        <v>70</v>
      </c>
      <c r="E115" s="105">
        <v>610</v>
      </c>
      <c r="F115" s="53">
        <f>'прил. 9'!G627</f>
        <v>14329.3</v>
      </c>
      <c r="G115" s="53">
        <f>'прил. 9'!H627</f>
        <v>0</v>
      </c>
      <c r="H115" s="53">
        <f t="shared" si="82"/>
        <v>14329.3</v>
      </c>
      <c r="I115" s="53">
        <f>'прил. 9'!J627</f>
        <v>0</v>
      </c>
      <c r="J115" s="53">
        <f t="shared" si="83"/>
        <v>14329.3</v>
      </c>
      <c r="K115" s="53">
        <f>'прил. 9'!L627</f>
        <v>0</v>
      </c>
      <c r="L115" s="53">
        <f t="shared" si="84"/>
        <v>14329.3</v>
      </c>
      <c r="M115" s="53">
        <f>'прил. 9'!N627</f>
        <v>0</v>
      </c>
      <c r="N115" s="53">
        <f t="shared" si="85"/>
        <v>14329.3</v>
      </c>
      <c r="O115" s="53">
        <f>'прил. 9'!P627</f>
        <v>14329.3</v>
      </c>
      <c r="P115" s="53">
        <f>'прил. 9'!Q627</f>
        <v>0</v>
      </c>
      <c r="Q115" s="46">
        <f t="shared" si="86"/>
        <v>14329.3</v>
      </c>
      <c r="R115" s="53">
        <f>'прил. 9'!S627</f>
        <v>0</v>
      </c>
      <c r="S115" s="46">
        <f t="shared" si="87"/>
        <v>14329.3</v>
      </c>
      <c r="T115" s="53">
        <f>'прил. 9'!U627</f>
        <v>0</v>
      </c>
      <c r="U115" s="46">
        <f t="shared" si="88"/>
        <v>14329.3</v>
      </c>
    </row>
    <row r="116" spans="1:21" x14ac:dyDescent="0.2">
      <c r="A116" s="47" t="str">
        <f ca="1">IF(ISERROR(MATCH(E116,Код_КВР,0)),"",INDIRECT(ADDRESS(MATCH(E116,Код_КВР,0)+1,2,,,"КВР")))</f>
        <v>Субсидии автономным учреждениям</v>
      </c>
      <c r="B116" s="68" t="s">
        <v>209</v>
      </c>
      <c r="C116" s="55" t="s">
        <v>60</v>
      </c>
      <c r="D116" s="43" t="s">
        <v>70</v>
      </c>
      <c r="E116" s="105">
        <v>620</v>
      </c>
      <c r="F116" s="53">
        <f>'прил. 9'!G628</f>
        <v>1592.2</v>
      </c>
      <c r="G116" s="53">
        <f>'прил. 9'!H628</f>
        <v>0</v>
      </c>
      <c r="H116" s="53">
        <f t="shared" si="82"/>
        <v>1592.2</v>
      </c>
      <c r="I116" s="53">
        <f>'прил. 9'!J628</f>
        <v>0</v>
      </c>
      <c r="J116" s="53">
        <f t="shared" si="83"/>
        <v>1592.2</v>
      </c>
      <c r="K116" s="53">
        <f>'прил. 9'!L628</f>
        <v>0</v>
      </c>
      <c r="L116" s="53">
        <f t="shared" si="84"/>
        <v>1592.2</v>
      </c>
      <c r="M116" s="53">
        <f>'прил. 9'!N628</f>
        <v>0</v>
      </c>
      <c r="N116" s="53">
        <f t="shared" si="85"/>
        <v>1592.2</v>
      </c>
      <c r="O116" s="53">
        <f>'прил. 9'!P628</f>
        <v>1592.2</v>
      </c>
      <c r="P116" s="53">
        <f>'прил. 9'!Q628</f>
        <v>0</v>
      </c>
      <c r="Q116" s="46">
        <f t="shared" si="86"/>
        <v>1592.2</v>
      </c>
      <c r="R116" s="53">
        <f>'прил. 9'!S628</f>
        <v>0</v>
      </c>
      <c r="S116" s="46">
        <f t="shared" si="87"/>
        <v>1592.2</v>
      </c>
      <c r="T116" s="53">
        <f>'прил. 9'!U628</f>
        <v>0</v>
      </c>
      <c r="U116" s="46">
        <f t="shared" si="88"/>
        <v>1592.2</v>
      </c>
    </row>
    <row r="117" spans="1:21" x14ac:dyDescent="0.2">
      <c r="A117" s="47" t="s">
        <v>102</v>
      </c>
      <c r="B117" s="68" t="s">
        <v>209</v>
      </c>
      <c r="C117" s="55" t="s">
        <v>60</v>
      </c>
      <c r="D117" s="43" t="s">
        <v>71</v>
      </c>
      <c r="E117" s="105"/>
      <c r="F117" s="53">
        <f t="shared" ref="F117:T117" si="138">F118</f>
        <v>14098.5</v>
      </c>
      <c r="G117" s="53">
        <f t="shared" si="138"/>
        <v>0</v>
      </c>
      <c r="H117" s="53">
        <f t="shared" si="82"/>
        <v>14098.5</v>
      </c>
      <c r="I117" s="53">
        <f t="shared" si="138"/>
        <v>0</v>
      </c>
      <c r="J117" s="53">
        <f t="shared" si="83"/>
        <v>14098.5</v>
      </c>
      <c r="K117" s="53">
        <f t="shared" si="138"/>
        <v>0</v>
      </c>
      <c r="L117" s="53">
        <f t="shared" si="84"/>
        <v>14098.5</v>
      </c>
      <c r="M117" s="53">
        <f t="shared" si="138"/>
        <v>0</v>
      </c>
      <c r="N117" s="53">
        <f t="shared" si="85"/>
        <v>14098.5</v>
      </c>
      <c r="O117" s="53">
        <f t="shared" si="138"/>
        <v>14098.5</v>
      </c>
      <c r="P117" s="53">
        <f t="shared" si="138"/>
        <v>0</v>
      </c>
      <c r="Q117" s="46">
        <f t="shared" si="86"/>
        <v>14098.5</v>
      </c>
      <c r="R117" s="53">
        <f t="shared" si="138"/>
        <v>0</v>
      </c>
      <c r="S117" s="46">
        <f t="shared" si="87"/>
        <v>14098.5</v>
      </c>
      <c r="T117" s="53">
        <f t="shared" si="138"/>
        <v>0</v>
      </c>
      <c r="U117" s="46">
        <f t="shared" si="88"/>
        <v>14098.5</v>
      </c>
    </row>
    <row r="118" spans="1:21" ht="33" x14ac:dyDescent="0.2">
      <c r="A118" s="47" t="str">
        <f ca="1">IF(ISERROR(MATCH(E118,Код_КВР,0)),"",INDIRECT(ADDRESS(MATCH(E118,Код_КВР,0)+1,2,,,"КВР")))</f>
        <v>Предоставление субсидий бюджетным, автономным учреждениям и иным некоммерческим организациям</v>
      </c>
      <c r="B118" s="68" t="s">
        <v>209</v>
      </c>
      <c r="C118" s="55" t="s">
        <v>60</v>
      </c>
      <c r="D118" s="43" t="s">
        <v>71</v>
      </c>
      <c r="E118" s="105">
        <v>600</v>
      </c>
      <c r="F118" s="53">
        <f t="shared" ref="F118:O118" si="139">F119+F120</f>
        <v>14098.5</v>
      </c>
      <c r="G118" s="53">
        <f t="shared" ref="G118:I118" si="140">G119+G120</f>
        <v>0</v>
      </c>
      <c r="H118" s="53">
        <f t="shared" si="82"/>
        <v>14098.5</v>
      </c>
      <c r="I118" s="53">
        <f t="shared" si="140"/>
        <v>0</v>
      </c>
      <c r="J118" s="53">
        <f t="shared" si="83"/>
        <v>14098.5</v>
      </c>
      <c r="K118" s="53">
        <f t="shared" ref="K118:M118" si="141">K119+K120</f>
        <v>0</v>
      </c>
      <c r="L118" s="53">
        <f t="shared" si="84"/>
        <v>14098.5</v>
      </c>
      <c r="M118" s="53">
        <f t="shared" si="141"/>
        <v>0</v>
      </c>
      <c r="N118" s="53">
        <f t="shared" si="85"/>
        <v>14098.5</v>
      </c>
      <c r="O118" s="53">
        <f t="shared" si="139"/>
        <v>14098.5</v>
      </c>
      <c r="P118" s="53">
        <f t="shared" ref="P118" si="142">P119+P120</f>
        <v>0</v>
      </c>
      <c r="Q118" s="46">
        <f t="shared" si="86"/>
        <v>14098.5</v>
      </c>
      <c r="R118" s="53">
        <f t="shared" ref="R118:T118" si="143">R119+R120</f>
        <v>0</v>
      </c>
      <c r="S118" s="46">
        <f t="shared" si="87"/>
        <v>14098.5</v>
      </c>
      <c r="T118" s="53">
        <f t="shared" si="143"/>
        <v>0</v>
      </c>
      <c r="U118" s="46">
        <f t="shared" si="88"/>
        <v>14098.5</v>
      </c>
    </row>
    <row r="119" spans="1:21" x14ac:dyDescent="0.2">
      <c r="A119" s="47" t="str">
        <f ca="1">IF(ISERROR(MATCH(E119,Код_КВР,0)),"",INDIRECT(ADDRESS(MATCH(E119,Код_КВР,0)+1,2,,,"КВР")))</f>
        <v>Субсидии бюджетным учреждениям</v>
      </c>
      <c r="B119" s="68" t="s">
        <v>209</v>
      </c>
      <c r="C119" s="55" t="s">
        <v>60</v>
      </c>
      <c r="D119" s="43" t="s">
        <v>71</v>
      </c>
      <c r="E119" s="105">
        <v>610</v>
      </c>
      <c r="F119" s="53">
        <f>'прил. 9'!G694</f>
        <v>14090.6</v>
      </c>
      <c r="G119" s="53">
        <f>'прил. 9'!H694</f>
        <v>0</v>
      </c>
      <c r="H119" s="53">
        <f t="shared" si="82"/>
        <v>14090.6</v>
      </c>
      <c r="I119" s="53">
        <f>'прил. 9'!J694</f>
        <v>0</v>
      </c>
      <c r="J119" s="53">
        <f t="shared" si="83"/>
        <v>14090.6</v>
      </c>
      <c r="K119" s="53">
        <f>'прил. 9'!L694</f>
        <v>0</v>
      </c>
      <c r="L119" s="53">
        <f t="shared" si="84"/>
        <v>14090.6</v>
      </c>
      <c r="M119" s="53">
        <f>'прил. 9'!N694</f>
        <v>0</v>
      </c>
      <c r="N119" s="53">
        <f t="shared" si="85"/>
        <v>14090.6</v>
      </c>
      <c r="O119" s="53">
        <f>'прил. 9'!P694</f>
        <v>14090.6</v>
      </c>
      <c r="P119" s="53">
        <f>'прил. 9'!Q694</f>
        <v>0</v>
      </c>
      <c r="Q119" s="46">
        <f t="shared" si="86"/>
        <v>14090.6</v>
      </c>
      <c r="R119" s="53">
        <f>'прил. 9'!S694</f>
        <v>0</v>
      </c>
      <c r="S119" s="46">
        <f t="shared" si="87"/>
        <v>14090.6</v>
      </c>
      <c r="T119" s="53">
        <f>'прил. 9'!U694</f>
        <v>0</v>
      </c>
      <c r="U119" s="46">
        <f t="shared" si="88"/>
        <v>14090.6</v>
      </c>
    </row>
    <row r="120" spans="1:21" x14ac:dyDescent="0.2">
      <c r="A120" s="47" t="str">
        <f ca="1">IF(ISERROR(MATCH(E120,Код_КВР,0)),"",INDIRECT(ADDRESS(MATCH(E120,Код_КВР,0)+1,2,,,"КВР")))</f>
        <v>Субсидии автономным учреждениям</v>
      </c>
      <c r="B120" s="68" t="s">
        <v>209</v>
      </c>
      <c r="C120" s="55" t="s">
        <v>60</v>
      </c>
      <c r="D120" s="43" t="s">
        <v>71</v>
      </c>
      <c r="E120" s="105">
        <v>620</v>
      </c>
      <c r="F120" s="53">
        <f>'прил. 9'!G695</f>
        <v>7.9</v>
      </c>
      <c r="G120" s="53">
        <f>'прил. 9'!H695</f>
        <v>0</v>
      </c>
      <c r="H120" s="53">
        <f t="shared" si="82"/>
        <v>7.9</v>
      </c>
      <c r="I120" s="53">
        <f>'прил. 9'!J695</f>
        <v>0</v>
      </c>
      <c r="J120" s="53">
        <f t="shared" si="83"/>
        <v>7.9</v>
      </c>
      <c r="K120" s="53">
        <f>'прил. 9'!L695</f>
        <v>0</v>
      </c>
      <c r="L120" s="53">
        <f t="shared" si="84"/>
        <v>7.9</v>
      </c>
      <c r="M120" s="53">
        <f>'прил. 9'!N695</f>
        <v>0</v>
      </c>
      <c r="N120" s="53">
        <f t="shared" si="85"/>
        <v>7.9</v>
      </c>
      <c r="O120" s="53">
        <f>'прил. 9'!P695</f>
        <v>7.9</v>
      </c>
      <c r="P120" s="53">
        <f>'прил. 9'!Q695</f>
        <v>0</v>
      </c>
      <c r="Q120" s="46">
        <f t="shared" si="86"/>
        <v>7.9</v>
      </c>
      <c r="R120" s="53">
        <f>'прил. 9'!S695</f>
        <v>0</v>
      </c>
      <c r="S120" s="46">
        <f t="shared" si="87"/>
        <v>7.9</v>
      </c>
      <c r="T120" s="53">
        <f>'прил. 9'!U695</f>
        <v>0</v>
      </c>
      <c r="U120" s="46">
        <f t="shared" si="88"/>
        <v>7.9</v>
      </c>
    </row>
    <row r="121" spans="1:21" x14ac:dyDescent="0.2">
      <c r="A121" s="47" t="str">
        <f ca="1">IF(ISERROR(MATCH(C121,Код_Раздел,0)),"",INDIRECT(ADDRESS(MATCH(C121,Код_Раздел,0)+1,2,,,"Раздел")))</f>
        <v>Социальная политика</v>
      </c>
      <c r="B121" s="68" t="s">
        <v>209</v>
      </c>
      <c r="C121" s="55" t="s">
        <v>53</v>
      </c>
      <c r="D121" s="43"/>
      <c r="E121" s="105"/>
      <c r="F121" s="53">
        <f t="shared" ref="F121:T123" si="144">F122</f>
        <v>16484</v>
      </c>
      <c r="G121" s="53">
        <f t="shared" si="144"/>
        <v>0</v>
      </c>
      <c r="H121" s="53">
        <f t="shared" si="82"/>
        <v>16484</v>
      </c>
      <c r="I121" s="53">
        <f t="shared" si="144"/>
        <v>0</v>
      </c>
      <c r="J121" s="53">
        <f t="shared" si="83"/>
        <v>16484</v>
      </c>
      <c r="K121" s="53">
        <f t="shared" si="144"/>
        <v>0</v>
      </c>
      <c r="L121" s="53">
        <f t="shared" si="84"/>
        <v>16484</v>
      </c>
      <c r="M121" s="53">
        <f t="shared" si="144"/>
        <v>0</v>
      </c>
      <c r="N121" s="53">
        <f t="shared" si="85"/>
        <v>16484</v>
      </c>
      <c r="O121" s="53">
        <f t="shared" si="144"/>
        <v>16484</v>
      </c>
      <c r="P121" s="53">
        <f t="shared" si="144"/>
        <v>0</v>
      </c>
      <c r="Q121" s="46">
        <f t="shared" si="86"/>
        <v>16484</v>
      </c>
      <c r="R121" s="53">
        <f t="shared" si="144"/>
        <v>0</v>
      </c>
      <c r="S121" s="46">
        <f t="shared" si="87"/>
        <v>16484</v>
      </c>
      <c r="T121" s="53">
        <f t="shared" si="144"/>
        <v>0</v>
      </c>
      <c r="U121" s="46">
        <f t="shared" si="88"/>
        <v>16484</v>
      </c>
    </row>
    <row r="122" spans="1:21" x14ac:dyDescent="0.2">
      <c r="A122" s="47" t="s">
        <v>66</v>
      </c>
      <c r="B122" s="68" t="s">
        <v>209</v>
      </c>
      <c r="C122" s="55" t="s">
        <v>53</v>
      </c>
      <c r="D122" s="43" t="s">
        <v>73</v>
      </c>
      <c r="E122" s="105"/>
      <c r="F122" s="53">
        <f t="shared" si="144"/>
        <v>16484</v>
      </c>
      <c r="G122" s="53">
        <f t="shared" si="144"/>
        <v>0</v>
      </c>
      <c r="H122" s="53">
        <f t="shared" si="82"/>
        <v>16484</v>
      </c>
      <c r="I122" s="53">
        <f t="shared" si="144"/>
        <v>0</v>
      </c>
      <c r="J122" s="53">
        <f t="shared" si="83"/>
        <v>16484</v>
      </c>
      <c r="K122" s="53">
        <f t="shared" si="144"/>
        <v>0</v>
      </c>
      <c r="L122" s="53">
        <f t="shared" si="84"/>
        <v>16484</v>
      </c>
      <c r="M122" s="53">
        <f t="shared" si="144"/>
        <v>0</v>
      </c>
      <c r="N122" s="53">
        <f t="shared" si="85"/>
        <v>16484</v>
      </c>
      <c r="O122" s="53">
        <f t="shared" si="144"/>
        <v>16484</v>
      </c>
      <c r="P122" s="53">
        <f t="shared" si="144"/>
        <v>0</v>
      </c>
      <c r="Q122" s="46">
        <f t="shared" si="86"/>
        <v>16484</v>
      </c>
      <c r="R122" s="53">
        <f t="shared" si="144"/>
        <v>0</v>
      </c>
      <c r="S122" s="46">
        <f t="shared" si="87"/>
        <v>16484</v>
      </c>
      <c r="T122" s="53">
        <f t="shared" si="144"/>
        <v>0</v>
      </c>
      <c r="U122" s="46">
        <f t="shared" si="88"/>
        <v>16484</v>
      </c>
    </row>
    <row r="123" spans="1:21" x14ac:dyDescent="0.2">
      <c r="A123" s="47" t="str">
        <f ca="1">IF(ISERROR(MATCH(E123,Код_КВР,0)),"",INDIRECT(ADDRESS(MATCH(E123,Код_КВР,0)+1,2,,,"КВР")))</f>
        <v>Социальное обеспечение и иные выплаты населению</v>
      </c>
      <c r="B123" s="68" t="s">
        <v>209</v>
      </c>
      <c r="C123" s="55" t="s">
        <v>53</v>
      </c>
      <c r="D123" s="43" t="s">
        <v>73</v>
      </c>
      <c r="E123" s="105">
        <v>300</v>
      </c>
      <c r="F123" s="53">
        <f t="shared" si="144"/>
        <v>16484</v>
      </c>
      <c r="G123" s="53">
        <f t="shared" si="144"/>
        <v>0</v>
      </c>
      <c r="H123" s="53">
        <f t="shared" si="82"/>
        <v>16484</v>
      </c>
      <c r="I123" s="53">
        <f t="shared" si="144"/>
        <v>0</v>
      </c>
      <c r="J123" s="53">
        <f t="shared" si="83"/>
        <v>16484</v>
      </c>
      <c r="K123" s="53">
        <f t="shared" si="144"/>
        <v>0</v>
      </c>
      <c r="L123" s="53">
        <f t="shared" si="84"/>
        <v>16484</v>
      </c>
      <c r="M123" s="53">
        <f t="shared" si="144"/>
        <v>0</v>
      </c>
      <c r="N123" s="53">
        <f t="shared" si="85"/>
        <v>16484</v>
      </c>
      <c r="O123" s="53">
        <f t="shared" si="144"/>
        <v>16484</v>
      </c>
      <c r="P123" s="53">
        <f t="shared" si="144"/>
        <v>0</v>
      </c>
      <c r="Q123" s="46">
        <f t="shared" si="86"/>
        <v>16484</v>
      </c>
      <c r="R123" s="53">
        <f t="shared" si="144"/>
        <v>0</v>
      </c>
      <c r="S123" s="46">
        <f t="shared" si="87"/>
        <v>16484</v>
      </c>
      <c r="T123" s="53">
        <f t="shared" si="144"/>
        <v>0</v>
      </c>
      <c r="U123" s="46">
        <f t="shared" si="88"/>
        <v>16484</v>
      </c>
    </row>
    <row r="124" spans="1:21" ht="33" x14ac:dyDescent="0.2">
      <c r="A124" s="47" t="str">
        <f ca="1">IF(ISERROR(MATCH(E124,Код_КВР,0)),"",INDIRECT(ADDRESS(MATCH(E124,Код_КВР,0)+1,2,,,"КВР")))</f>
        <v>Социальные выплаты гражданам, кроме публичных нормативных социальных выплат</v>
      </c>
      <c r="B124" s="68" t="s">
        <v>209</v>
      </c>
      <c r="C124" s="55" t="s">
        <v>53</v>
      </c>
      <c r="D124" s="43" t="s">
        <v>73</v>
      </c>
      <c r="E124" s="105">
        <v>320</v>
      </c>
      <c r="F124" s="53">
        <f>'прил. 9'!G825</f>
        <v>16484</v>
      </c>
      <c r="G124" s="53">
        <f>'прил. 9'!H825</f>
        <v>0</v>
      </c>
      <c r="H124" s="53">
        <f t="shared" si="82"/>
        <v>16484</v>
      </c>
      <c r="I124" s="53">
        <f>'прил. 9'!J825</f>
        <v>0</v>
      </c>
      <c r="J124" s="53">
        <f t="shared" si="83"/>
        <v>16484</v>
      </c>
      <c r="K124" s="53">
        <f>'прил. 9'!L825</f>
        <v>0</v>
      </c>
      <c r="L124" s="53">
        <f t="shared" si="84"/>
        <v>16484</v>
      </c>
      <c r="M124" s="53">
        <f>'прил. 9'!N825</f>
        <v>0</v>
      </c>
      <c r="N124" s="53">
        <f t="shared" si="85"/>
        <v>16484</v>
      </c>
      <c r="O124" s="53">
        <f>'прил. 9'!P825</f>
        <v>16484</v>
      </c>
      <c r="P124" s="53">
        <f>'прил. 9'!Q825</f>
        <v>0</v>
      </c>
      <c r="Q124" s="46">
        <f t="shared" si="86"/>
        <v>16484</v>
      </c>
      <c r="R124" s="53">
        <f>'прил. 9'!S825</f>
        <v>0</v>
      </c>
      <c r="S124" s="46">
        <f t="shared" si="87"/>
        <v>16484</v>
      </c>
      <c r="T124" s="53">
        <f>'прил. 9'!U825</f>
        <v>0</v>
      </c>
      <c r="U124" s="46">
        <f t="shared" si="88"/>
        <v>16484</v>
      </c>
    </row>
    <row r="125" spans="1:21" ht="33" x14ac:dyDescent="0.2">
      <c r="A125" s="47" t="str">
        <f ca="1">IF(ISERROR(MATCH(B125,Код_КЦСР,0)),"",INDIRECT(ADDRESS(MATCH(B125,Код_КЦСР,0)+1,2,,,"КЦСР")))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125" s="68" t="s">
        <v>436</v>
      </c>
      <c r="C125" s="55"/>
      <c r="D125" s="43"/>
      <c r="E125" s="105"/>
      <c r="F125" s="53">
        <f t="shared" ref="F125:T127" si="145">F126</f>
        <v>905.5</v>
      </c>
      <c r="G125" s="53">
        <f t="shared" si="145"/>
        <v>0</v>
      </c>
      <c r="H125" s="53">
        <f t="shared" si="82"/>
        <v>905.5</v>
      </c>
      <c r="I125" s="53">
        <f t="shared" si="145"/>
        <v>0</v>
      </c>
      <c r="J125" s="53">
        <f t="shared" si="83"/>
        <v>905.5</v>
      </c>
      <c r="K125" s="53">
        <f t="shared" si="145"/>
        <v>0</v>
      </c>
      <c r="L125" s="53">
        <f t="shared" si="84"/>
        <v>905.5</v>
      </c>
      <c r="M125" s="53">
        <f t="shared" si="145"/>
        <v>0</v>
      </c>
      <c r="N125" s="53">
        <f t="shared" si="85"/>
        <v>905.5</v>
      </c>
      <c r="O125" s="53">
        <f t="shared" si="145"/>
        <v>905.5</v>
      </c>
      <c r="P125" s="53">
        <f t="shared" si="145"/>
        <v>0</v>
      </c>
      <c r="Q125" s="46">
        <f t="shared" si="86"/>
        <v>905.5</v>
      </c>
      <c r="R125" s="53">
        <f t="shared" si="145"/>
        <v>0</v>
      </c>
      <c r="S125" s="46">
        <f t="shared" si="87"/>
        <v>905.5</v>
      </c>
      <c r="T125" s="53">
        <f t="shared" si="145"/>
        <v>0</v>
      </c>
      <c r="U125" s="46">
        <f t="shared" si="88"/>
        <v>905.5</v>
      </c>
    </row>
    <row r="126" spans="1:21" x14ac:dyDescent="0.2">
      <c r="A126" s="47" t="str">
        <f ca="1">IF(ISERROR(MATCH(C126,Код_Раздел,0)),"",INDIRECT(ADDRESS(MATCH(C126,Код_Раздел,0)+1,2,,,"Раздел")))</f>
        <v>Образование</v>
      </c>
      <c r="B126" s="68" t="s">
        <v>436</v>
      </c>
      <c r="C126" s="55" t="s">
        <v>60</v>
      </c>
      <c r="D126" s="43"/>
      <c r="E126" s="105"/>
      <c r="F126" s="53">
        <f t="shared" si="145"/>
        <v>905.5</v>
      </c>
      <c r="G126" s="53">
        <f t="shared" si="145"/>
        <v>0</v>
      </c>
      <c r="H126" s="53">
        <f t="shared" si="82"/>
        <v>905.5</v>
      </c>
      <c r="I126" s="53">
        <f t="shared" si="145"/>
        <v>0</v>
      </c>
      <c r="J126" s="53">
        <f t="shared" si="83"/>
        <v>905.5</v>
      </c>
      <c r="K126" s="53">
        <f t="shared" si="145"/>
        <v>0</v>
      </c>
      <c r="L126" s="53">
        <f t="shared" si="84"/>
        <v>905.5</v>
      </c>
      <c r="M126" s="53">
        <f t="shared" si="145"/>
        <v>0</v>
      </c>
      <c r="N126" s="53">
        <f t="shared" si="85"/>
        <v>905.5</v>
      </c>
      <c r="O126" s="53">
        <f t="shared" si="145"/>
        <v>905.5</v>
      </c>
      <c r="P126" s="53">
        <f t="shared" si="145"/>
        <v>0</v>
      </c>
      <c r="Q126" s="46">
        <f t="shared" si="86"/>
        <v>905.5</v>
      </c>
      <c r="R126" s="53">
        <f t="shared" si="145"/>
        <v>0</v>
      </c>
      <c r="S126" s="46">
        <f t="shared" si="87"/>
        <v>905.5</v>
      </c>
      <c r="T126" s="53">
        <f t="shared" si="145"/>
        <v>0</v>
      </c>
      <c r="U126" s="46">
        <f t="shared" si="88"/>
        <v>905.5</v>
      </c>
    </row>
    <row r="127" spans="1:21" x14ac:dyDescent="0.2">
      <c r="A127" s="47" t="s">
        <v>102</v>
      </c>
      <c r="B127" s="68" t="s">
        <v>436</v>
      </c>
      <c r="C127" s="55" t="s">
        <v>60</v>
      </c>
      <c r="D127" s="43" t="s">
        <v>71</v>
      </c>
      <c r="E127" s="105"/>
      <c r="F127" s="53">
        <f t="shared" si="145"/>
        <v>905.5</v>
      </c>
      <c r="G127" s="53">
        <f t="shared" si="145"/>
        <v>0</v>
      </c>
      <c r="H127" s="53">
        <f t="shared" si="82"/>
        <v>905.5</v>
      </c>
      <c r="I127" s="53">
        <f t="shared" si="145"/>
        <v>0</v>
      </c>
      <c r="J127" s="53">
        <f t="shared" si="83"/>
        <v>905.5</v>
      </c>
      <c r="K127" s="53">
        <f t="shared" si="145"/>
        <v>0</v>
      </c>
      <c r="L127" s="53">
        <f t="shared" si="84"/>
        <v>905.5</v>
      </c>
      <c r="M127" s="53">
        <f t="shared" si="145"/>
        <v>0</v>
      </c>
      <c r="N127" s="53">
        <f t="shared" si="85"/>
        <v>905.5</v>
      </c>
      <c r="O127" s="53">
        <f t="shared" si="145"/>
        <v>905.5</v>
      </c>
      <c r="P127" s="53">
        <f t="shared" si="145"/>
        <v>0</v>
      </c>
      <c r="Q127" s="46">
        <f t="shared" si="86"/>
        <v>905.5</v>
      </c>
      <c r="R127" s="53">
        <f t="shared" si="145"/>
        <v>0</v>
      </c>
      <c r="S127" s="46">
        <f t="shared" si="87"/>
        <v>905.5</v>
      </c>
      <c r="T127" s="53">
        <f t="shared" si="145"/>
        <v>0</v>
      </c>
      <c r="U127" s="46">
        <f t="shared" si="88"/>
        <v>905.5</v>
      </c>
    </row>
    <row r="128" spans="1:21" ht="33" x14ac:dyDescent="0.2">
      <c r="A128" s="47" t="str">
        <f ca="1">IF(ISERROR(MATCH(E128,Код_КВР,0)),"",INDIRECT(ADDRESS(MATCH(E128,Код_КВР,0)+1,2,,,"КВР")))</f>
        <v>Предоставление субсидий бюджетным, автономным учреждениям и иным некоммерческим организациям</v>
      </c>
      <c r="B128" s="68" t="s">
        <v>436</v>
      </c>
      <c r="C128" s="55" t="s">
        <v>60</v>
      </c>
      <c r="D128" s="43" t="s">
        <v>71</v>
      </c>
      <c r="E128" s="105">
        <v>600</v>
      </c>
      <c r="F128" s="53">
        <f t="shared" ref="F128:O128" si="146">F129+F130</f>
        <v>905.5</v>
      </c>
      <c r="G128" s="53">
        <f t="shared" ref="G128:I128" si="147">G129+G130</f>
        <v>0</v>
      </c>
      <c r="H128" s="53">
        <f t="shared" si="82"/>
        <v>905.5</v>
      </c>
      <c r="I128" s="53">
        <f t="shared" si="147"/>
        <v>0</v>
      </c>
      <c r="J128" s="53">
        <f t="shared" si="83"/>
        <v>905.5</v>
      </c>
      <c r="K128" s="53">
        <f t="shared" ref="K128:M128" si="148">K129+K130</f>
        <v>0</v>
      </c>
      <c r="L128" s="53">
        <f t="shared" si="84"/>
        <v>905.5</v>
      </c>
      <c r="M128" s="53">
        <f t="shared" si="148"/>
        <v>0</v>
      </c>
      <c r="N128" s="53">
        <f t="shared" si="85"/>
        <v>905.5</v>
      </c>
      <c r="O128" s="53">
        <f t="shared" si="146"/>
        <v>905.5</v>
      </c>
      <c r="P128" s="53">
        <f t="shared" ref="P128" si="149">P129+P130</f>
        <v>0</v>
      </c>
      <c r="Q128" s="46">
        <f t="shared" si="86"/>
        <v>905.5</v>
      </c>
      <c r="R128" s="53">
        <f t="shared" ref="R128:T128" si="150">R129+R130</f>
        <v>0</v>
      </c>
      <c r="S128" s="46">
        <f t="shared" si="87"/>
        <v>905.5</v>
      </c>
      <c r="T128" s="53">
        <f t="shared" si="150"/>
        <v>0</v>
      </c>
      <c r="U128" s="46">
        <f t="shared" si="88"/>
        <v>905.5</v>
      </c>
    </row>
    <row r="129" spans="1:21" x14ac:dyDescent="0.2">
      <c r="A129" s="47" t="str">
        <f ca="1">IF(ISERROR(MATCH(E129,Код_КВР,0)),"",INDIRECT(ADDRESS(MATCH(E129,Код_КВР,0)+1,2,,,"КВР")))</f>
        <v>Субсидии бюджетным учреждениям</v>
      </c>
      <c r="B129" s="68" t="s">
        <v>436</v>
      </c>
      <c r="C129" s="55" t="s">
        <v>60</v>
      </c>
      <c r="D129" s="43" t="s">
        <v>71</v>
      </c>
      <c r="E129" s="105">
        <v>610</v>
      </c>
      <c r="F129" s="53">
        <f>'прил. 9'!G698</f>
        <v>886.1</v>
      </c>
      <c r="G129" s="53">
        <f>'прил. 9'!H698</f>
        <v>0</v>
      </c>
      <c r="H129" s="53">
        <f t="shared" si="82"/>
        <v>886.1</v>
      </c>
      <c r="I129" s="53">
        <f>'прил. 9'!J698</f>
        <v>0</v>
      </c>
      <c r="J129" s="53">
        <f t="shared" si="83"/>
        <v>886.1</v>
      </c>
      <c r="K129" s="53">
        <f>'прил. 9'!L698</f>
        <v>0</v>
      </c>
      <c r="L129" s="53">
        <f t="shared" si="84"/>
        <v>886.1</v>
      </c>
      <c r="M129" s="53">
        <f>'прил. 9'!N698</f>
        <v>0</v>
      </c>
      <c r="N129" s="53">
        <f t="shared" si="85"/>
        <v>886.1</v>
      </c>
      <c r="O129" s="53">
        <f>'прил. 9'!P698</f>
        <v>886.1</v>
      </c>
      <c r="P129" s="53">
        <f>'прил. 9'!Q698</f>
        <v>0</v>
      </c>
      <c r="Q129" s="46">
        <f t="shared" si="86"/>
        <v>886.1</v>
      </c>
      <c r="R129" s="53">
        <f>'прил. 9'!S698</f>
        <v>0</v>
      </c>
      <c r="S129" s="46">
        <f t="shared" si="87"/>
        <v>886.1</v>
      </c>
      <c r="T129" s="53">
        <f>'прил. 9'!U698</f>
        <v>0</v>
      </c>
      <c r="U129" s="46">
        <f t="shared" si="88"/>
        <v>886.1</v>
      </c>
    </row>
    <row r="130" spans="1:21" x14ac:dyDescent="0.2">
      <c r="A130" s="47" t="str">
        <f ca="1">IF(ISERROR(MATCH(E130,Код_КВР,0)),"",INDIRECT(ADDRESS(MATCH(E130,Код_КВР,0)+1,2,,,"КВР")))</f>
        <v>Субсидии автономным учреждениям</v>
      </c>
      <c r="B130" s="68" t="s">
        <v>436</v>
      </c>
      <c r="C130" s="55" t="s">
        <v>60</v>
      </c>
      <c r="D130" s="43" t="s">
        <v>71</v>
      </c>
      <c r="E130" s="105">
        <v>620</v>
      </c>
      <c r="F130" s="53">
        <f>'прил. 9'!G699</f>
        <v>19.399999999999999</v>
      </c>
      <c r="G130" s="53">
        <f>'прил. 9'!H699</f>
        <v>0</v>
      </c>
      <c r="H130" s="53">
        <f t="shared" si="82"/>
        <v>19.399999999999999</v>
      </c>
      <c r="I130" s="53">
        <f>'прил. 9'!J699</f>
        <v>0</v>
      </c>
      <c r="J130" s="53">
        <f t="shared" si="83"/>
        <v>19.399999999999999</v>
      </c>
      <c r="K130" s="53">
        <f>'прил. 9'!L699</f>
        <v>0</v>
      </c>
      <c r="L130" s="53">
        <f t="shared" si="84"/>
        <v>19.399999999999999</v>
      </c>
      <c r="M130" s="53">
        <f>'прил. 9'!N699</f>
        <v>0</v>
      </c>
      <c r="N130" s="53">
        <f t="shared" si="85"/>
        <v>19.399999999999999</v>
      </c>
      <c r="O130" s="53">
        <f>'прил. 9'!P699</f>
        <v>19.399999999999999</v>
      </c>
      <c r="P130" s="53">
        <f>'прил. 9'!Q699</f>
        <v>0</v>
      </c>
      <c r="Q130" s="46">
        <f t="shared" si="86"/>
        <v>19.399999999999999</v>
      </c>
      <c r="R130" s="53">
        <f>'прил. 9'!S699</f>
        <v>0</v>
      </c>
      <c r="S130" s="46">
        <f t="shared" si="87"/>
        <v>19.399999999999999</v>
      </c>
      <c r="T130" s="53">
        <f>'прил. 9'!U699</f>
        <v>0</v>
      </c>
      <c r="U130" s="46">
        <f t="shared" si="88"/>
        <v>19.399999999999999</v>
      </c>
    </row>
    <row r="131" spans="1:21" x14ac:dyDescent="0.2">
      <c r="A131" s="47" t="str">
        <f ca="1">IF(ISERROR(MATCH(B131,Код_КЦСР,0)),"",INDIRECT(ADDRESS(MATCH(B131,Код_КЦСР,0)+1,2,,,"КЦСР")))</f>
        <v>Дополнительное образование</v>
      </c>
      <c r="B131" s="68" t="s">
        <v>210</v>
      </c>
      <c r="C131" s="55"/>
      <c r="D131" s="43"/>
      <c r="E131" s="105"/>
      <c r="F131" s="53">
        <f t="shared" ref="F131:O131" si="151">F132+F141+F146+F151</f>
        <v>117325.9</v>
      </c>
      <c r="G131" s="53">
        <f t="shared" ref="G131:I131" si="152">G132+G141+G146+G151</f>
        <v>0</v>
      </c>
      <c r="H131" s="53">
        <f t="shared" si="82"/>
        <v>117325.9</v>
      </c>
      <c r="I131" s="53">
        <f t="shared" si="152"/>
        <v>0</v>
      </c>
      <c r="J131" s="53">
        <f t="shared" si="83"/>
        <v>117325.9</v>
      </c>
      <c r="K131" s="53">
        <f t="shared" ref="K131:M131" si="153">K132+K141+K146+K151</f>
        <v>0</v>
      </c>
      <c r="L131" s="53">
        <f t="shared" si="84"/>
        <v>117325.9</v>
      </c>
      <c r="M131" s="53">
        <f t="shared" si="153"/>
        <v>0</v>
      </c>
      <c r="N131" s="53">
        <f t="shared" si="85"/>
        <v>117325.9</v>
      </c>
      <c r="O131" s="53">
        <f t="shared" si="151"/>
        <v>120914.29999999999</v>
      </c>
      <c r="P131" s="53">
        <f t="shared" ref="P131" si="154">P132+P141+P146+P151</f>
        <v>0</v>
      </c>
      <c r="Q131" s="46">
        <f t="shared" si="86"/>
        <v>120914.29999999999</v>
      </c>
      <c r="R131" s="53">
        <f t="shared" ref="R131:T131" si="155">R132+R141+R146+R151</f>
        <v>0</v>
      </c>
      <c r="S131" s="46">
        <f t="shared" si="87"/>
        <v>120914.29999999999</v>
      </c>
      <c r="T131" s="53">
        <f t="shared" si="155"/>
        <v>0</v>
      </c>
      <c r="U131" s="46">
        <f t="shared" si="88"/>
        <v>120914.29999999999</v>
      </c>
    </row>
    <row r="132" spans="1:21" x14ac:dyDescent="0.2">
      <c r="A132" s="47" t="str">
        <f ca="1">IF(ISERROR(MATCH(B132,Код_КЦСР,0)),"",INDIRECT(ADDRESS(MATCH(B132,Код_КЦСР,0)+1,2,,,"КЦСР")))</f>
        <v>Организация предоставления дополнительного образования детям</v>
      </c>
      <c r="B132" s="68" t="s">
        <v>211</v>
      </c>
      <c r="C132" s="55"/>
      <c r="D132" s="43"/>
      <c r="E132" s="105"/>
      <c r="F132" s="53">
        <f t="shared" ref="F132:T132" si="156">F133</f>
        <v>116473.4</v>
      </c>
      <c r="G132" s="53">
        <f t="shared" si="156"/>
        <v>0</v>
      </c>
      <c r="H132" s="53">
        <f t="shared" si="82"/>
        <v>116473.4</v>
      </c>
      <c r="I132" s="53">
        <f t="shared" si="156"/>
        <v>0</v>
      </c>
      <c r="J132" s="53">
        <f t="shared" si="83"/>
        <v>116473.4</v>
      </c>
      <c r="K132" s="53">
        <f t="shared" si="156"/>
        <v>0</v>
      </c>
      <c r="L132" s="53">
        <f t="shared" si="84"/>
        <v>116473.4</v>
      </c>
      <c r="M132" s="53">
        <f t="shared" si="156"/>
        <v>0</v>
      </c>
      <c r="N132" s="53">
        <f t="shared" si="85"/>
        <v>116473.4</v>
      </c>
      <c r="O132" s="53">
        <f t="shared" si="156"/>
        <v>120061.79999999999</v>
      </c>
      <c r="P132" s="53">
        <f t="shared" si="156"/>
        <v>0</v>
      </c>
      <c r="Q132" s="46">
        <f t="shared" si="86"/>
        <v>120061.79999999999</v>
      </c>
      <c r="R132" s="53">
        <f t="shared" si="156"/>
        <v>0</v>
      </c>
      <c r="S132" s="46">
        <f t="shared" si="87"/>
        <v>120061.79999999999</v>
      </c>
      <c r="T132" s="53">
        <f t="shared" si="156"/>
        <v>0</v>
      </c>
      <c r="U132" s="46">
        <f t="shared" si="88"/>
        <v>120061.79999999999</v>
      </c>
    </row>
    <row r="133" spans="1:21" x14ac:dyDescent="0.2">
      <c r="A133" s="47" t="str">
        <f ca="1">IF(ISERROR(MATCH(C133,Код_Раздел,0)),"",INDIRECT(ADDRESS(MATCH(C133,Код_Раздел,0)+1,2,,,"Раздел")))</f>
        <v>Образование</v>
      </c>
      <c r="B133" s="68" t="s">
        <v>211</v>
      </c>
      <c r="C133" s="55" t="s">
        <v>60</v>
      </c>
      <c r="D133" s="43"/>
      <c r="E133" s="105"/>
      <c r="F133" s="53">
        <f t="shared" ref="F133:O133" si="157">F134+F138</f>
        <v>116473.4</v>
      </c>
      <c r="G133" s="53">
        <f t="shared" ref="G133:I133" si="158">G134+G138</f>
        <v>0</v>
      </c>
      <c r="H133" s="53">
        <f t="shared" si="82"/>
        <v>116473.4</v>
      </c>
      <c r="I133" s="53">
        <f t="shared" si="158"/>
        <v>0</v>
      </c>
      <c r="J133" s="53">
        <f t="shared" si="83"/>
        <v>116473.4</v>
      </c>
      <c r="K133" s="53">
        <f t="shared" ref="K133:M133" si="159">K134+K138</f>
        <v>0</v>
      </c>
      <c r="L133" s="53">
        <f t="shared" si="84"/>
        <v>116473.4</v>
      </c>
      <c r="M133" s="53">
        <f t="shared" si="159"/>
        <v>0</v>
      </c>
      <c r="N133" s="53">
        <f t="shared" si="85"/>
        <v>116473.4</v>
      </c>
      <c r="O133" s="53">
        <f t="shared" si="157"/>
        <v>120061.79999999999</v>
      </c>
      <c r="P133" s="53">
        <f t="shared" ref="P133" si="160">P134+P138</f>
        <v>0</v>
      </c>
      <c r="Q133" s="46">
        <f t="shared" si="86"/>
        <v>120061.79999999999</v>
      </c>
      <c r="R133" s="53">
        <f t="shared" ref="R133:T133" si="161">R134+R138</f>
        <v>0</v>
      </c>
      <c r="S133" s="46">
        <f t="shared" si="87"/>
        <v>120061.79999999999</v>
      </c>
      <c r="T133" s="53">
        <f t="shared" si="161"/>
        <v>0</v>
      </c>
      <c r="U133" s="46">
        <f t="shared" si="88"/>
        <v>120061.79999999999</v>
      </c>
    </row>
    <row r="134" spans="1:21" x14ac:dyDescent="0.2">
      <c r="A134" s="47" t="s">
        <v>465</v>
      </c>
      <c r="B134" s="68" t="s">
        <v>211</v>
      </c>
      <c r="C134" s="55" t="s">
        <v>60</v>
      </c>
      <c r="D134" s="43" t="s">
        <v>72</v>
      </c>
      <c r="E134" s="105"/>
      <c r="F134" s="53">
        <f t="shared" ref="F134:T134" si="162">F135</f>
        <v>116473.4</v>
      </c>
      <c r="G134" s="53">
        <f t="shared" si="162"/>
        <v>0</v>
      </c>
      <c r="H134" s="53">
        <f t="shared" si="82"/>
        <v>116473.4</v>
      </c>
      <c r="I134" s="53">
        <f t="shared" si="162"/>
        <v>0</v>
      </c>
      <c r="J134" s="53">
        <f t="shared" si="83"/>
        <v>116473.4</v>
      </c>
      <c r="K134" s="53">
        <f t="shared" si="162"/>
        <v>0</v>
      </c>
      <c r="L134" s="53">
        <f t="shared" si="84"/>
        <v>116473.4</v>
      </c>
      <c r="M134" s="53">
        <f t="shared" si="162"/>
        <v>0</v>
      </c>
      <c r="N134" s="53">
        <f t="shared" si="85"/>
        <v>116473.4</v>
      </c>
      <c r="O134" s="53">
        <f t="shared" si="162"/>
        <v>120061.79999999999</v>
      </c>
      <c r="P134" s="53">
        <f t="shared" si="162"/>
        <v>0</v>
      </c>
      <c r="Q134" s="46">
        <f t="shared" si="86"/>
        <v>120061.79999999999</v>
      </c>
      <c r="R134" s="53">
        <f t="shared" si="162"/>
        <v>0</v>
      </c>
      <c r="S134" s="46">
        <f t="shared" si="87"/>
        <v>120061.79999999999</v>
      </c>
      <c r="T134" s="53">
        <f t="shared" si="162"/>
        <v>0</v>
      </c>
      <c r="U134" s="46">
        <f t="shared" si="88"/>
        <v>120061.79999999999</v>
      </c>
    </row>
    <row r="135" spans="1:21" ht="33" x14ac:dyDescent="0.2">
      <c r="A135" s="47" t="str">
        <f ca="1">IF(ISERROR(MATCH(E135,Код_КВР,0)),"",INDIRECT(ADDRESS(MATCH(E135,Код_КВР,0)+1,2,,,"КВР")))</f>
        <v>Предоставление субсидий бюджетным, автономным учреждениям и иным некоммерческим организациям</v>
      </c>
      <c r="B135" s="68" t="s">
        <v>211</v>
      </c>
      <c r="C135" s="55" t="s">
        <v>60</v>
      </c>
      <c r="D135" s="43" t="s">
        <v>72</v>
      </c>
      <c r="E135" s="105">
        <v>600</v>
      </c>
      <c r="F135" s="53">
        <f t="shared" ref="F135:O135" si="163">F136+F137</f>
        <v>116473.4</v>
      </c>
      <c r="G135" s="53">
        <f t="shared" ref="G135:I135" si="164">G136+G137</f>
        <v>0</v>
      </c>
      <c r="H135" s="53">
        <f t="shared" si="82"/>
        <v>116473.4</v>
      </c>
      <c r="I135" s="53">
        <f t="shared" si="164"/>
        <v>0</v>
      </c>
      <c r="J135" s="53">
        <f t="shared" si="83"/>
        <v>116473.4</v>
      </c>
      <c r="K135" s="53">
        <f t="shared" ref="K135:M135" si="165">K136+K137</f>
        <v>0</v>
      </c>
      <c r="L135" s="53">
        <f t="shared" si="84"/>
        <v>116473.4</v>
      </c>
      <c r="M135" s="53">
        <f t="shared" si="165"/>
        <v>0</v>
      </c>
      <c r="N135" s="53">
        <f t="shared" si="85"/>
        <v>116473.4</v>
      </c>
      <c r="O135" s="53">
        <f t="shared" si="163"/>
        <v>120061.79999999999</v>
      </c>
      <c r="P135" s="53">
        <f t="shared" ref="P135" si="166">P136+P137</f>
        <v>0</v>
      </c>
      <c r="Q135" s="46">
        <f t="shared" si="86"/>
        <v>120061.79999999999</v>
      </c>
      <c r="R135" s="53">
        <f t="shared" ref="R135:T135" si="167">R136+R137</f>
        <v>0</v>
      </c>
      <c r="S135" s="46">
        <f t="shared" si="87"/>
        <v>120061.79999999999</v>
      </c>
      <c r="T135" s="53">
        <f t="shared" si="167"/>
        <v>0</v>
      </c>
      <c r="U135" s="46">
        <f t="shared" si="88"/>
        <v>120061.79999999999</v>
      </c>
    </row>
    <row r="136" spans="1:21" x14ac:dyDescent="0.2">
      <c r="A136" s="47" t="str">
        <f ca="1">IF(ISERROR(MATCH(E136,Код_КВР,0)),"",INDIRECT(ADDRESS(MATCH(E136,Код_КВР,0)+1,2,,,"КВР")))</f>
        <v>Субсидии бюджетным учреждениям</v>
      </c>
      <c r="B136" s="68" t="s">
        <v>211</v>
      </c>
      <c r="C136" s="55" t="s">
        <v>60</v>
      </c>
      <c r="D136" s="43" t="s">
        <v>72</v>
      </c>
      <c r="E136" s="105">
        <v>610</v>
      </c>
      <c r="F136" s="53">
        <f>'прил. 9'!G748</f>
        <v>102428.09999999999</v>
      </c>
      <c r="G136" s="53">
        <f>'прил. 9'!H748</f>
        <v>0</v>
      </c>
      <c r="H136" s="53">
        <f t="shared" si="82"/>
        <v>102428.09999999999</v>
      </c>
      <c r="I136" s="53">
        <f>'прил. 9'!J748</f>
        <v>0</v>
      </c>
      <c r="J136" s="53">
        <f t="shared" si="83"/>
        <v>102428.09999999999</v>
      </c>
      <c r="K136" s="53">
        <f>'прил. 9'!L748</f>
        <v>0</v>
      </c>
      <c r="L136" s="53">
        <f t="shared" si="84"/>
        <v>102428.09999999999</v>
      </c>
      <c r="M136" s="53">
        <f>'прил. 9'!N748</f>
        <v>0</v>
      </c>
      <c r="N136" s="53">
        <f t="shared" si="85"/>
        <v>102428.09999999999</v>
      </c>
      <c r="O136" s="53">
        <f>'прил. 9'!P748</f>
        <v>105791.4</v>
      </c>
      <c r="P136" s="53">
        <f>'прил. 9'!Q748</f>
        <v>0</v>
      </c>
      <c r="Q136" s="46">
        <f t="shared" si="86"/>
        <v>105791.4</v>
      </c>
      <c r="R136" s="53">
        <f>'прил. 9'!S748</f>
        <v>0</v>
      </c>
      <c r="S136" s="46">
        <f t="shared" si="87"/>
        <v>105791.4</v>
      </c>
      <c r="T136" s="53">
        <f>'прил. 9'!U748</f>
        <v>0</v>
      </c>
      <c r="U136" s="46">
        <f t="shared" si="88"/>
        <v>105791.4</v>
      </c>
    </row>
    <row r="137" spans="1:21" x14ac:dyDescent="0.2">
      <c r="A137" s="47" t="str">
        <f ca="1">IF(ISERROR(MATCH(E137,Код_КВР,0)),"",INDIRECT(ADDRESS(MATCH(E137,Код_КВР,0)+1,2,,,"КВР")))</f>
        <v>Субсидии автономным учреждениям</v>
      </c>
      <c r="B137" s="68" t="s">
        <v>211</v>
      </c>
      <c r="C137" s="55" t="s">
        <v>60</v>
      </c>
      <c r="D137" s="43" t="s">
        <v>72</v>
      </c>
      <c r="E137" s="105">
        <v>620</v>
      </c>
      <c r="F137" s="53">
        <f>'прил. 9'!G749</f>
        <v>14045.300000000001</v>
      </c>
      <c r="G137" s="53">
        <f>'прил. 9'!H749</f>
        <v>0</v>
      </c>
      <c r="H137" s="53">
        <f t="shared" si="82"/>
        <v>14045.300000000001</v>
      </c>
      <c r="I137" s="53">
        <f>'прил. 9'!J749</f>
        <v>0</v>
      </c>
      <c r="J137" s="53">
        <f t="shared" si="83"/>
        <v>14045.300000000001</v>
      </c>
      <c r="K137" s="53">
        <f>'прил. 9'!L749</f>
        <v>0</v>
      </c>
      <c r="L137" s="53">
        <f t="shared" si="84"/>
        <v>14045.300000000001</v>
      </c>
      <c r="M137" s="53">
        <f>'прил. 9'!N749</f>
        <v>0</v>
      </c>
      <c r="N137" s="53">
        <f t="shared" si="85"/>
        <v>14045.300000000001</v>
      </c>
      <c r="O137" s="53">
        <f>'прил. 9'!P749</f>
        <v>14270.4</v>
      </c>
      <c r="P137" s="53">
        <f>'прил. 9'!Q749</f>
        <v>0</v>
      </c>
      <c r="Q137" s="46">
        <f t="shared" si="86"/>
        <v>14270.4</v>
      </c>
      <c r="R137" s="53">
        <f>'прил. 9'!S749</f>
        <v>0</v>
      </c>
      <c r="S137" s="46">
        <f t="shared" si="87"/>
        <v>14270.4</v>
      </c>
      <c r="T137" s="53">
        <f>'прил. 9'!U749</f>
        <v>0</v>
      </c>
      <c r="U137" s="46">
        <f t="shared" si="88"/>
        <v>14270.4</v>
      </c>
    </row>
    <row r="138" spans="1:21" hidden="1" x14ac:dyDescent="0.2">
      <c r="A138" s="42" t="s">
        <v>530</v>
      </c>
      <c r="B138" s="68" t="s">
        <v>211</v>
      </c>
      <c r="C138" s="55" t="s">
        <v>60</v>
      </c>
      <c r="D138" s="43" t="s">
        <v>78</v>
      </c>
      <c r="E138" s="105"/>
      <c r="F138" s="53">
        <f t="shared" ref="F138:T139" si="168">F139</f>
        <v>0</v>
      </c>
      <c r="G138" s="53">
        <f t="shared" si="168"/>
        <v>0</v>
      </c>
      <c r="H138" s="53">
        <f t="shared" si="82"/>
        <v>0</v>
      </c>
      <c r="I138" s="53">
        <f t="shared" si="168"/>
        <v>0</v>
      </c>
      <c r="J138" s="53">
        <f t="shared" si="83"/>
        <v>0</v>
      </c>
      <c r="K138" s="53">
        <f t="shared" si="168"/>
        <v>0</v>
      </c>
      <c r="L138" s="53">
        <f t="shared" si="84"/>
        <v>0</v>
      </c>
      <c r="M138" s="53">
        <f t="shared" si="168"/>
        <v>0</v>
      </c>
      <c r="N138" s="53">
        <f t="shared" si="85"/>
        <v>0</v>
      </c>
      <c r="O138" s="53">
        <f t="shared" si="168"/>
        <v>0</v>
      </c>
      <c r="P138" s="53">
        <f t="shared" si="168"/>
        <v>0</v>
      </c>
      <c r="Q138" s="46">
        <f t="shared" si="86"/>
        <v>0</v>
      </c>
      <c r="R138" s="53">
        <f t="shared" si="168"/>
        <v>0</v>
      </c>
      <c r="S138" s="46">
        <f t="shared" si="87"/>
        <v>0</v>
      </c>
      <c r="T138" s="53">
        <f t="shared" si="168"/>
        <v>0</v>
      </c>
      <c r="U138" s="46">
        <f t="shared" si="88"/>
        <v>0</v>
      </c>
    </row>
    <row r="139" spans="1:21" ht="33" hidden="1" x14ac:dyDescent="0.2">
      <c r="A139" s="47" t="str">
        <f ca="1">IF(ISERROR(MATCH(E139,Код_КВР,0)),"",INDIRECT(ADDRESS(MATCH(E139,Код_КВР,0)+1,2,,,"КВР")))</f>
        <v>Предоставление субсидий бюджетным, автономным учреждениям и иным некоммерческим организациям</v>
      </c>
      <c r="B139" s="68" t="s">
        <v>211</v>
      </c>
      <c r="C139" s="55" t="s">
        <v>60</v>
      </c>
      <c r="D139" s="43" t="s">
        <v>78</v>
      </c>
      <c r="E139" s="105">
        <v>600</v>
      </c>
      <c r="F139" s="53">
        <f t="shared" si="168"/>
        <v>0</v>
      </c>
      <c r="G139" s="53">
        <f t="shared" si="168"/>
        <v>0</v>
      </c>
      <c r="H139" s="53">
        <f t="shared" si="82"/>
        <v>0</v>
      </c>
      <c r="I139" s="53">
        <f t="shared" si="168"/>
        <v>0</v>
      </c>
      <c r="J139" s="53">
        <f t="shared" si="83"/>
        <v>0</v>
      </c>
      <c r="K139" s="53">
        <f t="shared" si="168"/>
        <v>0</v>
      </c>
      <c r="L139" s="53">
        <f t="shared" si="84"/>
        <v>0</v>
      </c>
      <c r="M139" s="53">
        <f t="shared" si="168"/>
        <v>0</v>
      </c>
      <c r="N139" s="53">
        <f t="shared" si="85"/>
        <v>0</v>
      </c>
      <c r="O139" s="53">
        <f t="shared" si="168"/>
        <v>0</v>
      </c>
      <c r="P139" s="53">
        <f t="shared" si="168"/>
        <v>0</v>
      </c>
      <c r="Q139" s="46">
        <f t="shared" si="86"/>
        <v>0</v>
      </c>
      <c r="R139" s="53">
        <f t="shared" si="168"/>
        <v>0</v>
      </c>
      <c r="S139" s="46">
        <f t="shared" si="87"/>
        <v>0</v>
      </c>
      <c r="T139" s="53">
        <f t="shared" si="168"/>
        <v>0</v>
      </c>
      <c r="U139" s="46">
        <f t="shared" si="88"/>
        <v>0</v>
      </c>
    </row>
    <row r="140" spans="1:21" hidden="1" x14ac:dyDescent="0.2">
      <c r="A140" s="47" t="str">
        <f ca="1">IF(ISERROR(MATCH(E140,Код_КВР,0)),"",INDIRECT(ADDRESS(MATCH(E140,Код_КВР,0)+1,2,,,"КВР")))</f>
        <v>Субсидии бюджетным учреждениям</v>
      </c>
      <c r="B140" s="68" t="s">
        <v>211</v>
      </c>
      <c r="C140" s="55" t="s">
        <v>60</v>
      </c>
      <c r="D140" s="43" t="s">
        <v>78</v>
      </c>
      <c r="E140" s="105">
        <v>610</v>
      </c>
      <c r="F140" s="53">
        <f>'прил. 9'!G779</f>
        <v>0</v>
      </c>
      <c r="G140" s="53">
        <f>'прил. 9'!H779</f>
        <v>0</v>
      </c>
      <c r="H140" s="53">
        <f t="shared" si="82"/>
        <v>0</v>
      </c>
      <c r="I140" s="53">
        <f>'прил. 9'!J779</f>
        <v>0</v>
      </c>
      <c r="J140" s="53">
        <f t="shared" si="83"/>
        <v>0</v>
      </c>
      <c r="K140" s="53">
        <f>'прил. 9'!L779</f>
        <v>0</v>
      </c>
      <c r="L140" s="53">
        <f t="shared" si="84"/>
        <v>0</v>
      </c>
      <c r="M140" s="53">
        <f>'прил. 9'!N779</f>
        <v>0</v>
      </c>
      <c r="N140" s="53">
        <f t="shared" si="85"/>
        <v>0</v>
      </c>
      <c r="O140" s="53">
        <f>'прил. 9'!P779</f>
        <v>0</v>
      </c>
      <c r="P140" s="53">
        <f>'прил. 9'!Q779</f>
        <v>0</v>
      </c>
      <c r="Q140" s="46">
        <f t="shared" si="86"/>
        <v>0</v>
      </c>
      <c r="R140" s="53">
        <f>'прил. 9'!S779</f>
        <v>0</v>
      </c>
      <c r="S140" s="46">
        <f t="shared" si="87"/>
        <v>0</v>
      </c>
      <c r="T140" s="53">
        <f>'прил. 9'!U779</f>
        <v>0</v>
      </c>
      <c r="U140" s="46">
        <f t="shared" si="88"/>
        <v>0</v>
      </c>
    </row>
    <row r="141" spans="1:21" ht="49.5" x14ac:dyDescent="0.2">
      <c r="A141" s="47" t="str">
        <f ca="1">IF(ISERROR(MATCH(B141,Код_КЦСР,0)),"",INDIRECT(ADDRESS(MATCH(B141,Код_КЦСР,0)+1,2,,,"КЦСР")))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141" s="68" t="s">
        <v>213</v>
      </c>
      <c r="C141" s="55"/>
      <c r="D141" s="43"/>
      <c r="E141" s="105"/>
      <c r="F141" s="53">
        <f t="shared" ref="F141:T144" si="169">F142</f>
        <v>258</v>
      </c>
      <c r="G141" s="53">
        <f t="shared" si="169"/>
        <v>0</v>
      </c>
      <c r="H141" s="53">
        <f t="shared" si="82"/>
        <v>258</v>
      </c>
      <c r="I141" s="53">
        <f t="shared" si="169"/>
        <v>0</v>
      </c>
      <c r="J141" s="53">
        <f t="shared" si="83"/>
        <v>258</v>
      </c>
      <c r="K141" s="53">
        <f t="shared" si="169"/>
        <v>0</v>
      </c>
      <c r="L141" s="53">
        <f t="shared" si="84"/>
        <v>258</v>
      </c>
      <c r="M141" s="53">
        <f t="shared" si="169"/>
        <v>0</v>
      </c>
      <c r="N141" s="53">
        <f t="shared" si="85"/>
        <v>258</v>
      </c>
      <c r="O141" s="53">
        <f t="shared" si="169"/>
        <v>258</v>
      </c>
      <c r="P141" s="53">
        <f t="shared" si="169"/>
        <v>0</v>
      </c>
      <c r="Q141" s="46">
        <f t="shared" si="86"/>
        <v>258</v>
      </c>
      <c r="R141" s="53">
        <f t="shared" si="169"/>
        <v>0</v>
      </c>
      <c r="S141" s="46">
        <f t="shared" si="87"/>
        <v>258</v>
      </c>
      <c r="T141" s="53">
        <f t="shared" si="169"/>
        <v>0</v>
      </c>
      <c r="U141" s="46">
        <f t="shared" si="88"/>
        <v>258</v>
      </c>
    </row>
    <row r="142" spans="1:21" x14ac:dyDescent="0.2">
      <c r="A142" s="47" t="str">
        <f ca="1">IF(ISERROR(MATCH(C142,Код_Раздел,0)),"",INDIRECT(ADDRESS(MATCH(C142,Код_Раздел,0)+1,2,,,"Раздел")))</f>
        <v>Образование</v>
      </c>
      <c r="B142" s="68" t="s">
        <v>213</v>
      </c>
      <c r="C142" s="55" t="s">
        <v>60</v>
      </c>
      <c r="D142" s="43"/>
      <c r="E142" s="105"/>
      <c r="F142" s="53">
        <f t="shared" si="169"/>
        <v>258</v>
      </c>
      <c r="G142" s="53">
        <f t="shared" si="169"/>
        <v>0</v>
      </c>
      <c r="H142" s="53">
        <f t="shared" si="82"/>
        <v>258</v>
      </c>
      <c r="I142" s="53">
        <f t="shared" si="169"/>
        <v>0</v>
      </c>
      <c r="J142" s="53">
        <f t="shared" si="83"/>
        <v>258</v>
      </c>
      <c r="K142" s="53">
        <f t="shared" si="169"/>
        <v>0</v>
      </c>
      <c r="L142" s="53">
        <f t="shared" si="84"/>
        <v>258</v>
      </c>
      <c r="M142" s="53">
        <f t="shared" si="169"/>
        <v>0</v>
      </c>
      <c r="N142" s="53">
        <f t="shared" si="85"/>
        <v>258</v>
      </c>
      <c r="O142" s="53">
        <f t="shared" si="169"/>
        <v>258</v>
      </c>
      <c r="P142" s="53">
        <f t="shared" si="169"/>
        <v>0</v>
      </c>
      <c r="Q142" s="46">
        <f t="shared" si="86"/>
        <v>258</v>
      </c>
      <c r="R142" s="53">
        <f t="shared" si="169"/>
        <v>0</v>
      </c>
      <c r="S142" s="46">
        <f t="shared" si="87"/>
        <v>258</v>
      </c>
      <c r="T142" s="53">
        <f t="shared" si="169"/>
        <v>0</v>
      </c>
      <c r="U142" s="46">
        <f t="shared" si="88"/>
        <v>258</v>
      </c>
    </row>
    <row r="143" spans="1:21" x14ac:dyDescent="0.2">
      <c r="A143" s="47" t="s">
        <v>465</v>
      </c>
      <c r="B143" s="68" t="s">
        <v>213</v>
      </c>
      <c r="C143" s="55" t="s">
        <v>60</v>
      </c>
      <c r="D143" s="43" t="s">
        <v>72</v>
      </c>
      <c r="E143" s="105"/>
      <c r="F143" s="53">
        <f t="shared" si="169"/>
        <v>258</v>
      </c>
      <c r="G143" s="53">
        <f t="shared" si="169"/>
        <v>0</v>
      </c>
      <c r="H143" s="53">
        <f t="shared" si="82"/>
        <v>258</v>
      </c>
      <c r="I143" s="53">
        <f t="shared" si="169"/>
        <v>0</v>
      </c>
      <c r="J143" s="53">
        <f t="shared" si="83"/>
        <v>258</v>
      </c>
      <c r="K143" s="53">
        <f t="shared" si="169"/>
        <v>0</v>
      </c>
      <c r="L143" s="53">
        <f t="shared" si="84"/>
        <v>258</v>
      </c>
      <c r="M143" s="53">
        <f t="shared" si="169"/>
        <v>0</v>
      </c>
      <c r="N143" s="53">
        <f t="shared" si="85"/>
        <v>258</v>
      </c>
      <c r="O143" s="53">
        <f t="shared" si="169"/>
        <v>258</v>
      </c>
      <c r="P143" s="53">
        <f t="shared" si="169"/>
        <v>0</v>
      </c>
      <c r="Q143" s="46">
        <f t="shared" si="86"/>
        <v>258</v>
      </c>
      <c r="R143" s="53">
        <f t="shared" si="169"/>
        <v>0</v>
      </c>
      <c r="S143" s="46">
        <f t="shared" si="87"/>
        <v>258</v>
      </c>
      <c r="T143" s="53">
        <f t="shared" si="169"/>
        <v>0</v>
      </c>
      <c r="U143" s="46">
        <f t="shared" si="88"/>
        <v>258</v>
      </c>
    </row>
    <row r="144" spans="1:21" ht="33" x14ac:dyDescent="0.2">
      <c r="A144" s="47" t="str">
        <f ca="1">IF(ISERROR(MATCH(E144,Код_КВР,0)),"",INDIRECT(ADDRESS(MATCH(E144,Код_КВР,0)+1,2,,,"КВР")))</f>
        <v>Предоставление субсидий бюджетным, автономным учреждениям и иным некоммерческим организациям</v>
      </c>
      <c r="B144" s="68" t="s">
        <v>213</v>
      </c>
      <c r="C144" s="55" t="s">
        <v>60</v>
      </c>
      <c r="D144" s="43" t="s">
        <v>72</v>
      </c>
      <c r="E144" s="105">
        <v>600</v>
      </c>
      <c r="F144" s="53">
        <f t="shared" si="169"/>
        <v>258</v>
      </c>
      <c r="G144" s="53">
        <f t="shared" si="169"/>
        <v>0</v>
      </c>
      <c r="H144" s="53">
        <f t="shared" si="82"/>
        <v>258</v>
      </c>
      <c r="I144" s="53">
        <f t="shared" si="169"/>
        <v>0</v>
      </c>
      <c r="J144" s="53">
        <f t="shared" si="83"/>
        <v>258</v>
      </c>
      <c r="K144" s="53">
        <f t="shared" si="169"/>
        <v>0</v>
      </c>
      <c r="L144" s="53">
        <f t="shared" si="84"/>
        <v>258</v>
      </c>
      <c r="M144" s="53">
        <f t="shared" si="169"/>
        <v>0</v>
      </c>
      <c r="N144" s="53">
        <f t="shared" si="85"/>
        <v>258</v>
      </c>
      <c r="O144" s="53">
        <f t="shared" si="169"/>
        <v>258</v>
      </c>
      <c r="P144" s="53">
        <f t="shared" si="169"/>
        <v>0</v>
      </c>
      <c r="Q144" s="46">
        <f t="shared" si="86"/>
        <v>258</v>
      </c>
      <c r="R144" s="53">
        <f t="shared" si="169"/>
        <v>0</v>
      </c>
      <c r="S144" s="46">
        <f t="shared" si="87"/>
        <v>258</v>
      </c>
      <c r="T144" s="53">
        <f t="shared" si="169"/>
        <v>0</v>
      </c>
      <c r="U144" s="46">
        <f t="shared" si="88"/>
        <v>258</v>
      </c>
    </row>
    <row r="145" spans="1:21" x14ac:dyDescent="0.2">
      <c r="A145" s="47" t="str">
        <f ca="1">IF(ISERROR(MATCH(E145,Код_КВР,0)),"",INDIRECT(ADDRESS(MATCH(E145,Код_КВР,0)+1,2,,,"КВР")))</f>
        <v>Субсидии бюджетным учреждениям</v>
      </c>
      <c r="B145" s="68" t="s">
        <v>213</v>
      </c>
      <c r="C145" s="55" t="s">
        <v>60</v>
      </c>
      <c r="D145" s="43" t="s">
        <v>72</v>
      </c>
      <c r="E145" s="105">
        <v>610</v>
      </c>
      <c r="F145" s="53">
        <f>'прил. 9'!G752</f>
        <v>258</v>
      </c>
      <c r="G145" s="53">
        <f>'прил. 9'!H752</f>
        <v>0</v>
      </c>
      <c r="H145" s="53">
        <f t="shared" si="82"/>
        <v>258</v>
      </c>
      <c r="I145" s="53">
        <f>'прил. 9'!J752</f>
        <v>0</v>
      </c>
      <c r="J145" s="53">
        <f t="shared" si="83"/>
        <v>258</v>
      </c>
      <c r="K145" s="53">
        <f>'прил. 9'!L752</f>
        <v>0</v>
      </c>
      <c r="L145" s="53">
        <f t="shared" si="84"/>
        <v>258</v>
      </c>
      <c r="M145" s="53">
        <f>'прил. 9'!N752</f>
        <v>0</v>
      </c>
      <c r="N145" s="53">
        <f t="shared" si="85"/>
        <v>258</v>
      </c>
      <c r="O145" s="53">
        <f>'прил. 9'!P752</f>
        <v>258</v>
      </c>
      <c r="P145" s="53">
        <f>'прил. 9'!Q752</f>
        <v>0</v>
      </c>
      <c r="Q145" s="46">
        <f t="shared" si="86"/>
        <v>258</v>
      </c>
      <c r="R145" s="53">
        <f>'прил. 9'!S752</f>
        <v>0</v>
      </c>
      <c r="S145" s="46">
        <f t="shared" si="87"/>
        <v>258</v>
      </c>
      <c r="T145" s="53">
        <f>'прил. 9'!U752</f>
        <v>0</v>
      </c>
      <c r="U145" s="46">
        <f t="shared" si="88"/>
        <v>258</v>
      </c>
    </row>
    <row r="146" spans="1:21" ht="33" x14ac:dyDescent="0.2">
      <c r="A146" s="47" t="str">
        <f ca="1">IF(ISERROR(MATCH(B146,Код_КЦСР,0)),"",INDIRECT(ADDRESS(MATCH(B146,Код_КЦСР,0)+1,2,,,"КЦСР")))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146" s="68" t="s">
        <v>438</v>
      </c>
      <c r="C146" s="55"/>
      <c r="D146" s="43"/>
      <c r="E146" s="105"/>
      <c r="F146" s="53">
        <f t="shared" ref="F146:T149" si="170">F147</f>
        <v>594.5</v>
      </c>
      <c r="G146" s="53">
        <f t="shared" si="170"/>
        <v>0</v>
      </c>
      <c r="H146" s="53">
        <f t="shared" si="82"/>
        <v>594.5</v>
      </c>
      <c r="I146" s="53">
        <f t="shared" si="170"/>
        <v>0</v>
      </c>
      <c r="J146" s="53">
        <f t="shared" si="83"/>
        <v>594.5</v>
      </c>
      <c r="K146" s="53">
        <f t="shared" si="170"/>
        <v>0</v>
      </c>
      <c r="L146" s="53">
        <f t="shared" si="84"/>
        <v>594.5</v>
      </c>
      <c r="M146" s="53">
        <f t="shared" si="170"/>
        <v>0</v>
      </c>
      <c r="N146" s="53">
        <f t="shared" si="85"/>
        <v>594.5</v>
      </c>
      <c r="O146" s="53">
        <f t="shared" si="170"/>
        <v>594.5</v>
      </c>
      <c r="P146" s="53">
        <f t="shared" si="170"/>
        <v>0</v>
      </c>
      <c r="Q146" s="46">
        <f t="shared" si="86"/>
        <v>594.5</v>
      </c>
      <c r="R146" s="53">
        <f t="shared" si="170"/>
        <v>0</v>
      </c>
      <c r="S146" s="46">
        <f t="shared" si="87"/>
        <v>594.5</v>
      </c>
      <c r="T146" s="53">
        <f t="shared" si="170"/>
        <v>0</v>
      </c>
      <c r="U146" s="46">
        <f t="shared" si="88"/>
        <v>594.5</v>
      </c>
    </row>
    <row r="147" spans="1:21" x14ac:dyDescent="0.2">
      <c r="A147" s="47" t="str">
        <f ca="1">IF(ISERROR(MATCH(C147,Код_Раздел,0)),"",INDIRECT(ADDRESS(MATCH(C147,Код_Раздел,0)+1,2,,,"Раздел")))</f>
        <v>Образование</v>
      </c>
      <c r="B147" s="68" t="s">
        <v>438</v>
      </c>
      <c r="C147" s="55" t="s">
        <v>60</v>
      </c>
      <c r="D147" s="43"/>
      <c r="E147" s="105"/>
      <c r="F147" s="53">
        <f t="shared" si="170"/>
        <v>594.5</v>
      </c>
      <c r="G147" s="53">
        <f t="shared" si="170"/>
        <v>0</v>
      </c>
      <c r="H147" s="53">
        <f t="shared" ref="H147:H210" si="171">F147+G147</f>
        <v>594.5</v>
      </c>
      <c r="I147" s="53">
        <f t="shared" si="170"/>
        <v>0</v>
      </c>
      <c r="J147" s="53">
        <f t="shared" ref="J147:J210" si="172">H147+I147</f>
        <v>594.5</v>
      </c>
      <c r="K147" s="53">
        <f t="shared" si="170"/>
        <v>0</v>
      </c>
      <c r="L147" s="53">
        <f t="shared" ref="L147:L210" si="173">J147+K147</f>
        <v>594.5</v>
      </c>
      <c r="M147" s="53">
        <f t="shared" si="170"/>
        <v>0</v>
      </c>
      <c r="N147" s="53">
        <f t="shared" ref="N147:N210" si="174">L147+M147</f>
        <v>594.5</v>
      </c>
      <c r="O147" s="53">
        <f t="shared" si="170"/>
        <v>594.5</v>
      </c>
      <c r="P147" s="53">
        <f t="shared" si="170"/>
        <v>0</v>
      </c>
      <c r="Q147" s="46">
        <f t="shared" ref="Q147:Q210" si="175">O147+P147</f>
        <v>594.5</v>
      </c>
      <c r="R147" s="53">
        <f t="shared" si="170"/>
        <v>0</v>
      </c>
      <c r="S147" s="46">
        <f t="shared" ref="S147:S210" si="176">Q147+R147</f>
        <v>594.5</v>
      </c>
      <c r="T147" s="53">
        <f t="shared" si="170"/>
        <v>0</v>
      </c>
      <c r="U147" s="46">
        <f t="shared" ref="U147:U210" si="177">S147+T147</f>
        <v>594.5</v>
      </c>
    </row>
    <row r="148" spans="1:21" x14ac:dyDescent="0.2">
      <c r="A148" s="47" t="s">
        <v>465</v>
      </c>
      <c r="B148" s="68" t="s">
        <v>438</v>
      </c>
      <c r="C148" s="55" t="s">
        <v>60</v>
      </c>
      <c r="D148" s="43" t="s">
        <v>72</v>
      </c>
      <c r="E148" s="105"/>
      <c r="F148" s="53">
        <f t="shared" si="170"/>
        <v>594.5</v>
      </c>
      <c r="G148" s="53">
        <f t="shared" si="170"/>
        <v>0</v>
      </c>
      <c r="H148" s="53">
        <f t="shared" si="171"/>
        <v>594.5</v>
      </c>
      <c r="I148" s="53">
        <f t="shared" si="170"/>
        <v>0</v>
      </c>
      <c r="J148" s="53">
        <f t="shared" si="172"/>
        <v>594.5</v>
      </c>
      <c r="K148" s="53">
        <f t="shared" si="170"/>
        <v>0</v>
      </c>
      <c r="L148" s="53">
        <f t="shared" si="173"/>
        <v>594.5</v>
      </c>
      <c r="M148" s="53">
        <f t="shared" si="170"/>
        <v>0</v>
      </c>
      <c r="N148" s="53">
        <f t="shared" si="174"/>
        <v>594.5</v>
      </c>
      <c r="O148" s="53">
        <f t="shared" si="170"/>
        <v>594.5</v>
      </c>
      <c r="P148" s="53">
        <f t="shared" si="170"/>
        <v>0</v>
      </c>
      <c r="Q148" s="46">
        <f t="shared" si="175"/>
        <v>594.5</v>
      </c>
      <c r="R148" s="53">
        <f t="shared" si="170"/>
        <v>0</v>
      </c>
      <c r="S148" s="46">
        <f t="shared" si="176"/>
        <v>594.5</v>
      </c>
      <c r="T148" s="53">
        <f t="shared" si="170"/>
        <v>0</v>
      </c>
      <c r="U148" s="46">
        <f t="shared" si="177"/>
        <v>594.5</v>
      </c>
    </row>
    <row r="149" spans="1:21" ht="33" x14ac:dyDescent="0.2">
      <c r="A149" s="47" t="str">
        <f ca="1">IF(ISERROR(MATCH(E149,Код_КВР,0)),"",INDIRECT(ADDRESS(MATCH(E149,Код_КВР,0)+1,2,,,"КВР")))</f>
        <v>Предоставление субсидий бюджетным, автономным учреждениям и иным некоммерческим организациям</v>
      </c>
      <c r="B149" s="68" t="s">
        <v>438</v>
      </c>
      <c r="C149" s="55" t="s">
        <v>60</v>
      </c>
      <c r="D149" s="43" t="s">
        <v>72</v>
      </c>
      <c r="E149" s="105">
        <v>600</v>
      </c>
      <c r="F149" s="53">
        <f t="shared" si="170"/>
        <v>594.5</v>
      </c>
      <c r="G149" s="53">
        <f t="shared" si="170"/>
        <v>0</v>
      </c>
      <c r="H149" s="53">
        <f t="shared" si="171"/>
        <v>594.5</v>
      </c>
      <c r="I149" s="53">
        <f t="shared" si="170"/>
        <v>0</v>
      </c>
      <c r="J149" s="53">
        <f t="shared" si="172"/>
        <v>594.5</v>
      </c>
      <c r="K149" s="53">
        <f t="shared" si="170"/>
        <v>0</v>
      </c>
      <c r="L149" s="53">
        <f t="shared" si="173"/>
        <v>594.5</v>
      </c>
      <c r="M149" s="53">
        <f t="shared" si="170"/>
        <v>0</v>
      </c>
      <c r="N149" s="53">
        <f t="shared" si="174"/>
        <v>594.5</v>
      </c>
      <c r="O149" s="53">
        <f t="shared" si="170"/>
        <v>594.5</v>
      </c>
      <c r="P149" s="53">
        <f t="shared" si="170"/>
        <v>0</v>
      </c>
      <c r="Q149" s="46">
        <f t="shared" si="175"/>
        <v>594.5</v>
      </c>
      <c r="R149" s="53">
        <f t="shared" si="170"/>
        <v>0</v>
      </c>
      <c r="S149" s="46">
        <f t="shared" si="176"/>
        <v>594.5</v>
      </c>
      <c r="T149" s="53">
        <f t="shared" si="170"/>
        <v>0</v>
      </c>
      <c r="U149" s="46">
        <f t="shared" si="177"/>
        <v>594.5</v>
      </c>
    </row>
    <row r="150" spans="1:21" x14ac:dyDescent="0.2">
      <c r="A150" s="47" t="str">
        <f ca="1">IF(ISERROR(MATCH(E150,Код_КВР,0)),"",INDIRECT(ADDRESS(MATCH(E150,Код_КВР,0)+1,2,,,"КВР")))</f>
        <v>Субсидии бюджетным учреждениям</v>
      </c>
      <c r="B150" s="68" t="s">
        <v>438</v>
      </c>
      <c r="C150" s="55" t="s">
        <v>60</v>
      </c>
      <c r="D150" s="43" t="s">
        <v>72</v>
      </c>
      <c r="E150" s="105">
        <v>610</v>
      </c>
      <c r="F150" s="53">
        <f>'прил. 9'!G755</f>
        <v>594.5</v>
      </c>
      <c r="G150" s="53">
        <f>'прил. 9'!H755</f>
        <v>0</v>
      </c>
      <c r="H150" s="53">
        <f t="shared" si="171"/>
        <v>594.5</v>
      </c>
      <c r="I150" s="53">
        <f>'прил. 9'!J755</f>
        <v>0</v>
      </c>
      <c r="J150" s="53">
        <f t="shared" si="172"/>
        <v>594.5</v>
      </c>
      <c r="K150" s="53">
        <f>'прил. 9'!L755</f>
        <v>0</v>
      </c>
      <c r="L150" s="53">
        <f t="shared" si="173"/>
        <v>594.5</v>
      </c>
      <c r="M150" s="53">
        <f>'прил. 9'!N755</f>
        <v>0</v>
      </c>
      <c r="N150" s="53">
        <f t="shared" si="174"/>
        <v>594.5</v>
      </c>
      <c r="O150" s="53">
        <f>'прил. 9'!P755</f>
        <v>594.5</v>
      </c>
      <c r="P150" s="53">
        <f>'прил. 9'!Q755</f>
        <v>0</v>
      </c>
      <c r="Q150" s="46">
        <f t="shared" si="175"/>
        <v>594.5</v>
      </c>
      <c r="R150" s="53">
        <f>'прил. 9'!S755</f>
        <v>0</v>
      </c>
      <c r="S150" s="46">
        <f t="shared" si="176"/>
        <v>594.5</v>
      </c>
      <c r="T150" s="53">
        <f>'прил. 9'!U755</f>
        <v>0</v>
      </c>
      <c r="U150" s="46">
        <f t="shared" si="177"/>
        <v>594.5</v>
      </c>
    </row>
    <row r="151" spans="1:21" ht="55.5" hidden="1" customHeight="1" x14ac:dyDescent="0.2">
      <c r="A151" s="47" t="str">
        <f ca="1">IF(ISERROR(MATCH(B151,Код_КЦСР,0)),"",INDIRECT(ADDRESS(MATCH(B151,Код_КЦСР,0)+1,2,,,"КЦСР")))</f>
        <v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v>
      </c>
      <c r="B151" s="68" t="s">
        <v>493</v>
      </c>
      <c r="C151" s="55"/>
      <c r="D151" s="43"/>
      <c r="E151" s="105"/>
      <c r="F151" s="53">
        <f t="shared" ref="F151:T154" si="178">F152</f>
        <v>0</v>
      </c>
      <c r="G151" s="53">
        <f t="shared" si="178"/>
        <v>0</v>
      </c>
      <c r="H151" s="53">
        <f t="shared" si="171"/>
        <v>0</v>
      </c>
      <c r="I151" s="53">
        <f t="shared" si="178"/>
        <v>0</v>
      </c>
      <c r="J151" s="53">
        <f t="shared" si="172"/>
        <v>0</v>
      </c>
      <c r="K151" s="53">
        <f t="shared" si="178"/>
        <v>0</v>
      </c>
      <c r="L151" s="53">
        <f t="shared" si="173"/>
        <v>0</v>
      </c>
      <c r="M151" s="53">
        <f t="shared" si="178"/>
        <v>0</v>
      </c>
      <c r="N151" s="53">
        <f t="shared" si="174"/>
        <v>0</v>
      </c>
      <c r="O151" s="53">
        <f t="shared" si="178"/>
        <v>0</v>
      </c>
      <c r="P151" s="53">
        <f t="shared" si="178"/>
        <v>0</v>
      </c>
      <c r="Q151" s="46">
        <f t="shared" si="175"/>
        <v>0</v>
      </c>
      <c r="R151" s="53">
        <f t="shared" si="178"/>
        <v>0</v>
      </c>
      <c r="S151" s="46">
        <f t="shared" si="176"/>
        <v>0</v>
      </c>
      <c r="T151" s="53">
        <f t="shared" si="178"/>
        <v>0</v>
      </c>
      <c r="U151" s="46">
        <f t="shared" si="177"/>
        <v>0</v>
      </c>
    </row>
    <row r="152" spans="1:21" hidden="1" x14ac:dyDescent="0.2">
      <c r="A152" s="47" t="str">
        <f ca="1">IF(ISERROR(MATCH(C152,Код_Раздел,0)),"",INDIRECT(ADDRESS(MATCH(C152,Код_Раздел,0)+1,2,,,"Раздел")))</f>
        <v>Образование</v>
      </c>
      <c r="B152" s="68" t="s">
        <v>493</v>
      </c>
      <c r="C152" s="55" t="s">
        <v>60</v>
      </c>
      <c r="D152" s="43"/>
      <c r="E152" s="105"/>
      <c r="F152" s="53">
        <f t="shared" si="178"/>
        <v>0</v>
      </c>
      <c r="G152" s="53">
        <f t="shared" si="178"/>
        <v>0</v>
      </c>
      <c r="H152" s="53">
        <f t="shared" si="171"/>
        <v>0</v>
      </c>
      <c r="I152" s="53">
        <f t="shared" si="178"/>
        <v>0</v>
      </c>
      <c r="J152" s="53">
        <f t="shared" si="172"/>
        <v>0</v>
      </c>
      <c r="K152" s="53">
        <f t="shared" si="178"/>
        <v>0</v>
      </c>
      <c r="L152" s="53">
        <f t="shared" si="173"/>
        <v>0</v>
      </c>
      <c r="M152" s="53">
        <f t="shared" si="178"/>
        <v>0</v>
      </c>
      <c r="N152" s="53">
        <f t="shared" si="174"/>
        <v>0</v>
      </c>
      <c r="O152" s="53">
        <f t="shared" si="178"/>
        <v>0</v>
      </c>
      <c r="P152" s="53">
        <f t="shared" si="178"/>
        <v>0</v>
      </c>
      <c r="Q152" s="46">
        <f t="shared" si="175"/>
        <v>0</v>
      </c>
      <c r="R152" s="53">
        <f t="shared" si="178"/>
        <v>0</v>
      </c>
      <c r="S152" s="46">
        <f t="shared" si="176"/>
        <v>0</v>
      </c>
      <c r="T152" s="53">
        <f t="shared" si="178"/>
        <v>0</v>
      </c>
      <c r="U152" s="46">
        <f t="shared" si="177"/>
        <v>0</v>
      </c>
    </row>
    <row r="153" spans="1:21" hidden="1" x14ac:dyDescent="0.2">
      <c r="A153" s="47" t="s">
        <v>465</v>
      </c>
      <c r="B153" s="68" t="s">
        <v>493</v>
      </c>
      <c r="C153" s="55" t="s">
        <v>60</v>
      </c>
      <c r="D153" s="43" t="s">
        <v>72</v>
      </c>
      <c r="E153" s="105"/>
      <c r="F153" s="53">
        <f t="shared" si="178"/>
        <v>0</v>
      </c>
      <c r="G153" s="53">
        <f t="shared" si="178"/>
        <v>0</v>
      </c>
      <c r="H153" s="53">
        <f t="shared" si="171"/>
        <v>0</v>
      </c>
      <c r="I153" s="53">
        <f t="shared" si="178"/>
        <v>0</v>
      </c>
      <c r="J153" s="53">
        <f t="shared" si="172"/>
        <v>0</v>
      </c>
      <c r="K153" s="53">
        <f t="shared" si="178"/>
        <v>0</v>
      </c>
      <c r="L153" s="53">
        <f t="shared" si="173"/>
        <v>0</v>
      </c>
      <c r="M153" s="53">
        <f t="shared" si="178"/>
        <v>0</v>
      </c>
      <c r="N153" s="53">
        <f t="shared" si="174"/>
        <v>0</v>
      </c>
      <c r="O153" s="53">
        <f t="shared" si="178"/>
        <v>0</v>
      </c>
      <c r="P153" s="53">
        <f t="shared" si="178"/>
        <v>0</v>
      </c>
      <c r="Q153" s="46">
        <f t="shared" si="175"/>
        <v>0</v>
      </c>
      <c r="R153" s="53">
        <f t="shared" si="178"/>
        <v>0</v>
      </c>
      <c r="S153" s="46">
        <f t="shared" si="176"/>
        <v>0</v>
      </c>
      <c r="T153" s="53">
        <f t="shared" si="178"/>
        <v>0</v>
      </c>
      <c r="U153" s="46">
        <f t="shared" si="177"/>
        <v>0</v>
      </c>
    </row>
    <row r="154" spans="1:21" ht="33" hidden="1" x14ac:dyDescent="0.2">
      <c r="A154" s="47" t="str">
        <f ca="1">IF(ISERROR(MATCH(E154,Код_КВР,0)),"",INDIRECT(ADDRESS(MATCH(E154,Код_КВР,0)+1,2,,,"КВР")))</f>
        <v>Закупка товаров, работ и услуг для обеспечения государственных (муниципальных) нужд</v>
      </c>
      <c r="B154" s="68" t="s">
        <v>493</v>
      </c>
      <c r="C154" s="55" t="s">
        <v>60</v>
      </c>
      <c r="D154" s="43" t="s">
        <v>72</v>
      </c>
      <c r="E154" s="105">
        <v>200</v>
      </c>
      <c r="F154" s="53">
        <f t="shared" si="178"/>
        <v>0</v>
      </c>
      <c r="G154" s="53">
        <f t="shared" si="178"/>
        <v>0</v>
      </c>
      <c r="H154" s="53">
        <f t="shared" si="171"/>
        <v>0</v>
      </c>
      <c r="I154" s="53">
        <f t="shared" si="178"/>
        <v>0</v>
      </c>
      <c r="J154" s="53">
        <f t="shared" si="172"/>
        <v>0</v>
      </c>
      <c r="K154" s="53">
        <f t="shared" si="178"/>
        <v>0</v>
      </c>
      <c r="L154" s="53">
        <f t="shared" si="173"/>
        <v>0</v>
      </c>
      <c r="M154" s="53">
        <f t="shared" si="178"/>
        <v>0</v>
      </c>
      <c r="N154" s="53">
        <f t="shared" si="174"/>
        <v>0</v>
      </c>
      <c r="O154" s="53">
        <f t="shared" si="178"/>
        <v>0</v>
      </c>
      <c r="P154" s="53">
        <f t="shared" si="178"/>
        <v>0</v>
      </c>
      <c r="Q154" s="46">
        <f t="shared" si="175"/>
        <v>0</v>
      </c>
      <c r="R154" s="53">
        <f t="shared" si="178"/>
        <v>0</v>
      </c>
      <c r="S154" s="46">
        <f t="shared" si="176"/>
        <v>0</v>
      </c>
      <c r="T154" s="53">
        <f t="shared" si="178"/>
        <v>0</v>
      </c>
      <c r="U154" s="46">
        <f t="shared" si="177"/>
        <v>0</v>
      </c>
    </row>
    <row r="155" spans="1:21" ht="33" hidden="1" x14ac:dyDescent="0.2">
      <c r="A155" s="47" t="str">
        <f ca="1">IF(ISERROR(MATCH(E155,Код_КВР,0)),"",INDIRECT(ADDRESS(MATCH(E155,Код_КВР,0)+1,2,,,"КВР")))</f>
        <v>Иные закупки товаров, работ и услуг для обеспечения государственных (муниципальных) нужд</v>
      </c>
      <c r="B155" s="68" t="s">
        <v>493</v>
      </c>
      <c r="C155" s="55" t="s">
        <v>60</v>
      </c>
      <c r="D155" s="43" t="s">
        <v>72</v>
      </c>
      <c r="E155" s="105">
        <v>240</v>
      </c>
      <c r="F155" s="53">
        <f>'прил. 9'!G1170</f>
        <v>0</v>
      </c>
      <c r="G155" s="53">
        <f>'прил. 9'!H1170</f>
        <v>0</v>
      </c>
      <c r="H155" s="53">
        <f t="shared" si="171"/>
        <v>0</v>
      </c>
      <c r="I155" s="53">
        <f>'прил. 9'!J1170</f>
        <v>0</v>
      </c>
      <c r="J155" s="53">
        <f t="shared" si="172"/>
        <v>0</v>
      </c>
      <c r="K155" s="53">
        <f>'прил. 9'!L1170</f>
        <v>0</v>
      </c>
      <c r="L155" s="53">
        <f t="shared" si="173"/>
        <v>0</v>
      </c>
      <c r="M155" s="53">
        <f>'прил. 9'!N1170</f>
        <v>0</v>
      </c>
      <c r="N155" s="53">
        <f t="shared" si="174"/>
        <v>0</v>
      </c>
      <c r="O155" s="53">
        <f>'прил. 9'!P1170</f>
        <v>0</v>
      </c>
      <c r="P155" s="53">
        <f>'прил. 9'!Q1170</f>
        <v>0</v>
      </c>
      <c r="Q155" s="46">
        <f t="shared" si="175"/>
        <v>0</v>
      </c>
      <c r="R155" s="53">
        <f>'прил. 9'!S1170</f>
        <v>0</v>
      </c>
      <c r="S155" s="46">
        <f t="shared" si="176"/>
        <v>0</v>
      </c>
      <c r="T155" s="53">
        <f>'прил. 9'!U1170</f>
        <v>0</v>
      </c>
      <c r="U155" s="46">
        <f t="shared" si="177"/>
        <v>0</v>
      </c>
    </row>
    <row r="156" spans="1:21" x14ac:dyDescent="0.2">
      <c r="A156" s="47" t="str">
        <f ca="1">IF(ISERROR(MATCH(B156,Код_КЦСР,0)),"",INDIRECT(ADDRESS(MATCH(B156,Код_КЦСР,0)+1,2,,,"КЦСР")))</f>
        <v>Кадровое обеспечение муниципальной системы образования</v>
      </c>
      <c r="B156" s="68" t="s">
        <v>215</v>
      </c>
      <c r="C156" s="55"/>
      <c r="D156" s="43"/>
      <c r="E156" s="105"/>
      <c r="F156" s="53">
        <f t="shared" ref="F156:O156" si="179">F157+F167+F184</f>
        <v>61361.299999999996</v>
      </c>
      <c r="G156" s="53">
        <f t="shared" ref="G156:I156" si="180">G157+G167+G184</f>
        <v>0</v>
      </c>
      <c r="H156" s="53">
        <f t="shared" si="171"/>
        <v>61361.299999999996</v>
      </c>
      <c r="I156" s="53">
        <f t="shared" si="180"/>
        <v>0</v>
      </c>
      <c r="J156" s="53">
        <f t="shared" si="172"/>
        <v>61361.299999999996</v>
      </c>
      <c r="K156" s="53">
        <f t="shared" ref="K156:M156" si="181">K157+K167+K184</f>
        <v>0</v>
      </c>
      <c r="L156" s="53">
        <f t="shared" si="173"/>
        <v>61361.299999999996</v>
      </c>
      <c r="M156" s="53">
        <f t="shared" si="181"/>
        <v>0</v>
      </c>
      <c r="N156" s="53">
        <f t="shared" si="174"/>
        <v>61361.299999999996</v>
      </c>
      <c r="O156" s="53">
        <f t="shared" si="179"/>
        <v>61393.899999999994</v>
      </c>
      <c r="P156" s="53">
        <f t="shared" ref="P156" si="182">P157+P167+P184</f>
        <v>0</v>
      </c>
      <c r="Q156" s="46">
        <f t="shared" si="175"/>
        <v>61393.899999999994</v>
      </c>
      <c r="R156" s="53">
        <f t="shared" ref="R156:T156" si="183">R157+R167+R184</f>
        <v>0</v>
      </c>
      <c r="S156" s="46">
        <f t="shared" si="176"/>
        <v>61393.899999999994</v>
      </c>
      <c r="T156" s="53">
        <f t="shared" si="183"/>
        <v>0</v>
      </c>
      <c r="U156" s="46">
        <f t="shared" si="177"/>
        <v>61393.899999999994</v>
      </c>
    </row>
    <row r="157" spans="1:21" ht="33" x14ac:dyDescent="0.2">
      <c r="A157" s="47" t="str">
        <f ca="1">IF(ISERROR(MATCH(B157,Код_КЦСР,0)),"",INDIRECT(ADDRESS(MATCH(B157,Код_КЦСР,0)+1,2,,,"КЦСР")))</f>
        <v>Осуществление выплат городских премий работникам муниципальных образовательных учреждений</v>
      </c>
      <c r="B157" s="68" t="s">
        <v>216</v>
      </c>
      <c r="C157" s="55"/>
      <c r="D157" s="43"/>
      <c r="E157" s="105"/>
      <c r="F157" s="53">
        <f t="shared" ref="F157:T159" si="184">F158</f>
        <v>325.5</v>
      </c>
      <c r="G157" s="53">
        <f t="shared" si="184"/>
        <v>0</v>
      </c>
      <c r="H157" s="53">
        <f t="shared" si="171"/>
        <v>325.5</v>
      </c>
      <c r="I157" s="53">
        <f t="shared" si="184"/>
        <v>0</v>
      </c>
      <c r="J157" s="53">
        <f t="shared" si="172"/>
        <v>325.5</v>
      </c>
      <c r="K157" s="53">
        <f t="shared" si="184"/>
        <v>0</v>
      </c>
      <c r="L157" s="53">
        <f t="shared" si="173"/>
        <v>325.5</v>
      </c>
      <c r="M157" s="53">
        <f t="shared" si="184"/>
        <v>0</v>
      </c>
      <c r="N157" s="53">
        <f t="shared" si="174"/>
        <v>325.5</v>
      </c>
      <c r="O157" s="53">
        <f t="shared" si="184"/>
        <v>325.5</v>
      </c>
      <c r="P157" s="53">
        <f t="shared" si="184"/>
        <v>0</v>
      </c>
      <c r="Q157" s="46">
        <f t="shared" si="175"/>
        <v>325.5</v>
      </c>
      <c r="R157" s="53">
        <f t="shared" si="184"/>
        <v>0</v>
      </c>
      <c r="S157" s="46">
        <f t="shared" si="176"/>
        <v>325.5</v>
      </c>
      <c r="T157" s="53">
        <f t="shared" si="184"/>
        <v>0</v>
      </c>
      <c r="U157" s="46">
        <f t="shared" si="177"/>
        <v>325.5</v>
      </c>
    </row>
    <row r="158" spans="1:21" ht="33" x14ac:dyDescent="0.2">
      <c r="A158" s="47" t="str">
        <f ca="1">IF(ISERROR(MATCH(B158,Код_КЦСР,0)),"",INDIRECT(ADDRESS(MATCH(B158,Код_КЦСР,0)+1,2,,,"КЦСР")))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158" s="68" t="s">
        <v>218</v>
      </c>
      <c r="C158" s="55"/>
      <c r="D158" s="43"/>
      <c r="E158" s="105"/>
      <c r="F158" s="53">
        <f t="shared" si="184"/>
        <v>325.5</v>
      </c>
      <c r="G158" s="53">
        <f t="shared" si="184"/>
        <v>0</v>
      </c>
      <c r="H158" s="53">
        <f t="shared" si="171"/>
        <v>325.5</v>
      </c>
      <c r="I158" s="53">
        <f t="shared" si="184"/>
        <v>0</v>
      </c>
      <c r="J158" s="53">
        <f t="shared" si="172"/>
        <v>325.5</v>
      </c>
      <c r="K158" s="53">
        <f t="shared" si="184"/>
        <v>0</v>
      </c>
      <c r="L158" s="53">
        <f t="shared" si="173"/>
        <v>325.5</v>
      </c>
      <c r="M158" s="53">
        <f t="shared" si="184"/>
        <v>0</v>
      </c>
      <c r="N158" s="53">
        <f t="shared" si="174"/>
        <v>325.5</v>
      </c>
      <c r="O158" s="53">
        <f t="shared" si="184"/>
        <v>325.5</v>
      </c>
      <c r="P158" s="53">
        <f t="shared" si="184"/>
        <v>0</v>
      </c>
      <c r="Q158" s="46">
        <f t="shared" si="175"/>
        <v>325.5</v>
      </c>
      <c r="R158" s="53">
        <f t="shared" si="184"/>
        <v>0</v>
      </c>
      <c r="S158" s="46">
        <f t="shared" si="176"/>
        <v>325.5</v>
      </c>
      <c r="T158" s="53">
        <f t="shared" si="184"/>
        <v>0</v>
      </c>
      <c r="U158" s="46">
        <f t="shared" si="177"/>
        <v>325.5</v>
      </c>
    </row>
    <row r="159" spans="1:21" ht="49.5" x14ac:dyDescent="0.2">
      <c r="A159" s="47" t="str">
        <f ca="1">IF(ISERROR(MATCH(B159,Код_КЦСР,0)),"",INDIRECT(ADDRESS(MATCH(B159,Код_КЦСР,0)+1,2,,,"КЦСР")))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159" s="68" t="s">
        <v>219</v>
      </c>
      <c r="C159" s="55"/>
      <c r="D159" s="43"/>
      <c r="E159" s="105"/>
      <c r="F159" s="53">
        <f t="shared" si="184"/>
        <v>325.5</v>
      </c>
      <c r="G159" s="53">
        <f t="shared" si="184"/>
        <v>0</v>
      </c>
      <c r="H159" s="53">
        <f t="shared" si="171"/>
        <v>325.5</v>
      </c>
      <c r="I159" s="53">
        <f t="shared" si="184"/>
        <v>0</v>
      </c>
      <c r="J159" s="53">
        <f t="shared" si="172"/>
        <v>325.5</v>
      </c>
      <c r="K159" s="53">
        <f t="shared" si="184"/>
        <v>0</v>
      </c>
      <c r="L159" s="53">
        <f t="shared" si="173"/>
        <v>325.5</v>
      </c>
      <c r="M159" s="53">
        <f t="shared" si="184"/>
        <v>0</v>
      </c>
      <c r="N159" s="53">
        <f t="shared" si="174"/>
        <v>325.5</v>
      </c>
      <c r="O159" s="53">
        <f t="shared" si="184"/>
        <v>325.5</v>
      </c>
      <c r="P159" s="53">
        <f t="shared" si="184"/>
        <v>0</v>
      </c>
      <c r="Q159" s="46">
        <f t="shared" si="175"/>
        <v>325.5</v>
      </c>
      <c r="R159" s="53">
        <f t="shared" si="184"/>
        <v>0</v>
      </c>
      <c r="S159" s="46">
        <f t="shared" si="176"/>
        <v>325.5</v>
      </c>
      <c r="T159" s="53">
        <f t="shared" si="184"/>
        <v>0</v>
      </c>
      <c r="U159" s="46">
        <f t="shared" si="177"/>
        <v>325.5</v>
      </c>
    </row>
    <row r="160" spans="1:21" x14ac:dyDescent="0.2">
      <c r="A160" s="47" t="str">
        <f ca="1">IF(ISERROR(MATCH(C160,Код_Раздел,0)),"",INDIRECT(ADDRESS(MATCH(C160,Код_Раздел,0)+1,2,,,"Раздел")))</f>
        <v>Образование</v>
      </c>
      <c r="B160" s="68" t="s">
        <v>219</v>
      </c>
      <c r="C160" s="55" t="s">
        <v>60</v>
      </c>
      <c r="D160" s="43"/>
      <c r="E160" s="105"/>
      <c r="F160" s="53">
        <f t="shared" ref="F160:O160" si="185">F161+F164</f>
        <v>325.5</v>
      </c>
      <c r="G160" s="53">
        <f t="shared" ref="G160:I160" si="186">G161+G164</f>
        <v>0</v>
      </c>
      <c r="H160" s="53">
        <f t="shared" si="171"/>
        <v>325.5</v>
      </c>
      <c r="I160" s="53">
        <f t="shared" si="186"/>
        <v>0</v>
      </c>
      <c r="J160" s="53">
        <f t="shared" si="172"/>
        <v>325.5</v>
      </c>
      <c r="K160" s="53">
        <f t="shared" ref="K160:M160" si="187">K161+K164</f>
        <v>0</v>
      </c>
      <c r="L160" s="53">
        <f t="shared" si="173"/>
        <v>325.5</v>
      </c>
      <c r="M160" s="53">
        <f t="shared" si="187"/>
        <v>0</v>
      </c>
      <c r="N160" s="53">
        <f t="shared" si="174"/>
        <v>325.5</v>
      </c>
      <c r="O160" s="53">
        <f t="shared" si="185"/>
        <v>325.5</v>
      </c>
      <c r="P160" s="53">
        <f t="shared" ref="P160" si="188">P161+P164</f>
        <v>0</v>
      </c>
      <c r="Q160" s="46">
        <f t="shared" si="175"/>
        <v>325.5</v>
      </c>
      <c r="R160" s="53">
        <f t="shared" ref="R160:T160" si="189">R161+R164</f>
        <v>0</v>
      </c>
      <c r="S160" s="46">
        <f t="shared" si="176"/>
        <v>325.5</v>
      </c>
      <c r="T160" s="53">
        <f t="shared" si="189"/>
        <v>0</v>
      </c>
      <c r="U160" s="46">
        <f t="shared" si="177"/>
        <v>325.5</v>
      </c>
    </row>
    <row r="161" spans="1:21" x14ac:dyDescent="0.2">
      <c r="A161" s="47" t="s">
        <v>109</v>
      </c>
      <c r="B161" s="68" t="s">
        <v>219</v>
      </c>
      <c r="C161" s="55" t="s">
        <v>60</v>
      </c>
      <c r="D161" s="43" t="s">
        <v>70</v>
      </c>
      <c r="E161" s="105"/>
      <c r="F161" s="53">
        <f t="shared" ref="F161:T162" si="190">F162</f>
        <v>130.19999999999999</v>
      </c>
      <c r="G161" s="53">
        <f t="shared" si="190"/>
        <v>0</v>
      </c>
      <c r="H161" s="53">
        <f t="shared" si="171"/>
        <v>130.19999999999999</v>
      </c>
      <c r="I161" s="53">
        <f t="shared" si="190"/>
        <v>0</v>
      </c>
      <c r="J161" s="53">
        <f t="shared" si="172"/>
        <v>130.19999999999999</v>
      </c>
      <c r="K161" s="53">
        <f t="shared" si="190"/>
        <v>0</v>
      </c>
      <c r="L161" s="53">
        <f t="shared" si="173"/>
        <v>130.19999999999999</v>
      </c>
      <c r="M161" s="53">
        <f t="shared" si="190"/>
        <v>0</v>
      </c>
      <c r="N161" s="53">
        <f t="shared" si="174"/>
        <v>130.19999999999999</v>
      </c>
      <c r="O161" s="53">
        <f t="shared" si="190"/>
        <v>130.19999999999999</v>
      </c>
      <c r="P161" s="53">
        <f t="shared" si="190"/>
        <v>0</v>
      </c>
      <c r="Q161" s="46">
        <f t="shared" si="175"/>
        <v>130.19999999999999</v>
      </c>
      <c r="R161" s="53">
        <f t="shared" si="190"/>
        <v>0</v>
      </c>
      <c r="S161" s="46">
        <f t="shared" si="176"/>
        <v>130.19999999999999</v>
      </c>
      <c r="T161" s="53">
        <f t="shared" si="190"/>
        <v>0</v>
      </c>
      <c r="U161" s="46">
        <f t="shared" si="177"/>
        <v>130.19999999999999</v>
      </c>
    </row>
    <row r="162" spans="1:21" x14ac:dyDescent="0.2">
      <c r="A162" s="47" t="str">
        <f ca="1">IF(ISERROR(MATCH(E162,Код_КВР,0)),"",INDIRECT(ADDRESS(MATCH(E162,Код_КВР,0)+1,2,,,"КВР")))</f>
        <v>Социальное обеспечение и иные выплаты населению</v>
      </c>
      <c r="B162" s="68" t="s">
        <v>219</v>
      </c>
      <c r="C162" s="55" t="s">
        <v>60</v>
      </c>
      <c r="D162" s="43" t="s">
        <v>70</v>
      </c>
      <c r="E162" s="105">
        <v>300</v>
      </c>
      <c r="F162" s="53">
        <f t="shared" si="190"/>
        <v>130.19999999999999</v>
      </c>
      <c r="G162" s="53">
        <f t="shared" si="190"/>
        <v>0</v>
      </c>
      <c r="H162" s="53">
        <f t="shared" si="171"/>
        <v>130.19999999999999</v>
      </c>
      <c r="I162" s="53">
        <f t="shared" si="190"/>
        <v>0</v>
      </c>
      <c r="J162" s="53">
        <f t="shared" si="172"/>
        <v>130.19999999999999</v>
      </c>
      <c r="K162" s="53">
        <f t="shared" si="190"/>
        <v>0</v>
      </c>
      <c r="L162" s="53">
        <f t="shared" si="173"/>
        <v>130.19999999999999</v>
      </c>
      <c r="M162" s="53">
        <f t="shared" si="190"/>
        <v>0</v>
      </c>
      <c r="N162" s="53">
        <f t="shared" si="174"/>
        <v>130.19999999999999</v>
      </c>
      <c r="O162" s="53">
        <f t="shared" si="190"/>
        <v>130.19999999999999</v>
      </c>
      <c r="P162" s="53">
        <f t="shared" si="190"/>
        <v>0</v>
      </c>
      <c r="Q162" s="46">
        <f t="shared" si="175"/>
        <v>130.19999999999999</v>
      </c>
      <c r="R162" s="53">
        <f t="shared" si="190"/>
        <v>0</v>
      </c>
      <c r="S162" s="46">
        <f t="shared" si="176"/>
        <v>130.19999999999999</v>
      </c>
      <c r="T162" s="53">
        <f t="shared" si="190"/>
        <v>0</v>
      </c>
      <c r="U162" s="46">
        <f t="shared" si="177"/>
        <v>130.19999999999999</v>
      </c>
    </row>
    <row r="163" spans="1:21" x14ac:dyDescent="0.2">
      <c r="A163" s="47" t="str">
        <f ca="1">IF(ISERROR(MATCH(E163,Код_КВР,0)),"",INDIRECT(ADDRESS(MATCH(E163,Код_КВР,0)+1,2,,,"КВР")))</f>
        <v>Публичные нормативные выплаты гражданам несоциального характера</v>
      </c>
      <c r="B163" s="68" t="s">
        <v>219</v>
      </c>
      <c r="C163" s="55" t="s">
        <v>60</v>
      </c>
      <c r="D163" s="43" t="s">
        <v>70</v>
      </c>
      <c r="E163" s="105">
        <v>330</v>
      </c>
      <c r="F163" s="53">
        <f>'прил. 9'!G634</f>
        <v>130.19999999999999</v>
      </c>
      <c r="G163" s="53">
        <f>'прил. 9'!H634</f>
        <v>0</v>
      </c>
      <c r="H163" s="53">
        <f t="shared" si="171"/>
        <v>130.19999999999999</v>
      </c>
      <c r="I163" s="53">
        <f>'прил. 9'!J634</f>
        <v>0</v>
      </c>
      <c r="J163" s="53">
        <f t="shared" si="172"/>
        <v>130.19999999999999</v>
      </c>
      <c r="K163" s="53">
        <f>'прил. 9'!L634</f>
        <v>0</v>
      </c>
      <c r="L163" s="53">
        <f t="shared" si="173"/>
        <v>130.19999999999999</v>
      </c>
      <c r="M163" s="53">
        <f>'прил. 9'!N634</f>
        <v>0</v>
      </c>
      <c r="N163" s="53">
        <f t="shared" si="174"/>
        <v>130.19999999999999</v>
      </c>
      <c r="O163" s="53">
        <f>'прил. 9'!P634</f>
        <v>130.19999999999999</v>
      </c>
      <c r="P163" s="53">
        <f>'прил. 9'!Q634</f>
        <v>0</v>
      </c>
      <c r="Q163" s="46">
        <f t="shared" si="175"/>
        <v>130.19999999999999</v>
      </c>
      <c r="R163" s="53">
        <f>'прил. 9'!S634</f>
        <v>0</v>
      </c>
      <c r="S163" s="46">
        <f t="shared" si="176"/>
        <v>130.19999999999999</v>
      </c>
      <c r="T163" s="53">
        <f>'прил. 9'!U634</f>
        <v>0</v>
      </c>
      <c r="U163" s="46">
        <f t="shared" si="177"/>
        <v>130.19999999999999</v>
      </c>
    </row>
    <row r="164" spans="1:21" x14ac:dyDescent="0.2">
      <c r="A164" s="47" t="s">
        <v>102</v>
      </c>
      <c r="B164" s="68" t="s">
        <v>219</v>
      </c>
      <c r="C164" s="55" t="s">
        <v>60</v>
      </c>
      <c r="D164" s="43" t="s">
        <v>71</v>
      </c>
      <c r="E164" s="105"/>
      <c r="F164" s="53">
        <f t="shared" ref="F164:T165" si="191">F165</f>
        <v>195.3</v>
      </c>
      <c r="G164" s="53">
        <f t="shared" si="191"/>
        <v>0</v>
      </c>
      <c r="H164" s="53">
        <f t="shared" si="171"/>
        <v>195.3</v>
      </c>
      <c r="I164" s="53">
        <f t="shared" si="191"/>
        <v>0</v>
      </c>
      <c r="J164" s="53">
        <f t="shared" si="172"/>
        <v>195.3</v>
      </c>
      <c r="K164" s="53">
        <f t="shared" si="191"/>
        <v>0</v>
      </c>
      <c r="L164" s="53">
        <f t="shared" si="173"/>
        <v>195.3</v>
      </c>
      <c r="M164" s="53">
        <f t="shared" si="191"/>
        <v>0</v>
      </c>
      <c r="N164" s="53">
        <f t="shared" si="174"/>
        <v>195.3</v>
      </c>
      <c r="O164" s="53">
        <f t="shared" si="191"/>
        <v>195.3</v>
      </c>
      <c r="P164" s="53">
        <f t="shared" si="191"/>
        <v>0</v>
      </c>
      <c r="Q164" s="46">
        <f t="shared" si="175"/>
        <v>195.3</v>
      </c>
      <c r="R164" s="53">
        <f t="shared" si="191"/>
        <v>0</v>
      </c>
      <c r="S164" s="46">
        <f t="shared" si="176"/>
        <v>195.3</v>
      </c>
      <c r="T164" s="53">
        <f t="shared" si="191"/>
        <v>0</v>
      </c>
      <c r="U164" s="46">
        <f t="shared" si="177"/>
        <v>195.3</v>
      </c>
    </row>
    <row r="165" spans="1:21" x14ac:dyDescent="0.2">
      <c r="A165" s="47" t="str">
        <f ca="1">IF(ISERROR(MATCH(E165,Код_КВР,0)),"",INDIRECT(ADDRESS(MATCH(E165,Код_КВР,0)+1,2,,,"КВР")))</f>
        <v>Социальное обеспечение и иные выплаты населению</v>
      </c>
      <c r="B165" s="68" t="s">
        <v>219</v>
      </c>
      <c r="C165" s="55" t="s">
        <v>60</v>
      </c>
      <c r="D165" s="43" t="s">
        <v>71</v>
      </c>
      <c r="E165" s="105">
        <v>300</v>
      </c>
      <c r="F165" s="53">
        <f t="shared" si="191"/>
        <v>195.3</v>
      </c>
      <c r="G165" s="53">
        <f t="shared" si="191"/>
        <v>0</v>
      </c>
      <c r="H165" s="53">
        <f t="shared" si="171"/>
        <v>195.3</v>
      </c>
      <c r="I165" s="53">
        <f t="shared" si="191"/>
        <v>0</v>
      </c>
      <c r="J165" s="53">
        <f t="shared" si="172"/>
        <v>195.3</v>
      </c>
      <c r="K165" s="53">
        <f t="shared" si="191"/>
        <v>0</v>
      </c>
      <c r="L165" s="53">
        <f t="shared" si="173"/>
        <v>195.3</v>
      </c>
      <c r="M165" s="53">
        <f t="shared" si="191"/>
        <v>0</v>
      </c>
      <c r="N165" s="53">
        <f t="shared" si="174"/>
        <v>195.3</v>
      </c>
      <c r="O165" s="53">
        <f t="shared" si="191"/>
        <v>195.3</v>
      </c>
      <c r="P165" s="53">
        <f t="shared" si="191"/>
        <v>0</v>
      </c>
      <c r="Q165" s="46">
        <f t="shared" si="175"/>
        <v>195.3</v>
      </c>
      <c r="R165" s="53">
        <f t="shared" si="191"/>
        <v>0</v>
      </c>
      <c r="S165" s="46">
        <f t="shared" si="176"/>
        <v>195.3</v>
      </c>
      <c r="T165" s="53">
        <f t="shared" si="191"/>
        <v>0</v>
      </c>
      <c r="U165" s="46">
        <f t="shared" si="177"/>
        <v>195.3</v>
      </c>
    </row>
    <row r="166" spans="1:21" x14ac:dyDescent="0.2">
      <c r="A166" s="47" t="str">
        <f ca="1">IF(ISERROR(MATCH(E166,Код_КВР,0)),"",INDIRECT(ADDRESS(MATCH(E166,Код_КВР,0)+1,2,,,"КВР")))</f>
        <v>Публичные нормативные выплаты гражданам несоциального характера</v>
      </c>
      <c r="B166" s="68" t="s">
        <v>219</v>
      </c>
      <c r="C166" s="55" t="s">
        <v>60</v>
      </c>
      <c r="D166" s="43" t="s">
        <v>71</v>
      </c>
      <c r="E166" s="105">
        <v>330</v>
      </c>
      <c r="F166" s="53">
        <f>'прил. 9'!G705</f>
        <v>195.3</v>
      </c>
      <c r="G166" s="53">
        <f>'прил. 9'!H705</f>
        <v>0</v>
      </c>
      <c r="H166" s="53">
        <f t="shared" si="171"/>
        <v>195.3</v>
      </c>
      <c r="I166" s="53">
        <f>'прил. 9'!J705</f>
        <v>0</v>
      </c>
      <c r="J166" s="53">
        <f t="shared" si="172"/>
        <v>195.3</v>
      </c>
      <c r="K166" s="53">
        <f>'прил. 9'!L705</f>
        <v>0</v>
      </c>
      <c r="L166" s="53">
        <f t="shared" si="173"/>
        <v>195.3</v>
      </c>
      <c r="M166" s="53">
        <f>'прил. 9'!N705</f>
        <v>0</v>
      </c>
      <c r="N166" s="53">
        <f t="shared" si="174"/>
        <v>195.3</v>
      </c>
      <c r="O166" s="53">
        <f>'прил. 9'!P705</f>
        <v>195.3</v>
      </c>
      <c r="P166" s="53">
        <f>'прил. 9'!Q705</f>
        <v>0</v>
      </c>
      <c r="Q166" s="46">
        <f t="shared" si="175"/>
        <v>195.3</v>
      </c>
      <c r="R166" s="53">
        <f>'прил. 9'!S705</f>
        <v>0</v>
      </c>
      <c r="S166" s="46">
        <f t="shared" si="176"/>
        <v>195.3</v>
      </c>
      <c r="T166" s="53">
        <f>'прил. 9'!U705</f>
        <v>0</v>
      </c>
      <c r="U166" s="46">
        <f t="shared" si="177"/>
        <v>195.3</v>
      </c>
    </row>
    <row r="167" spans="1:21" ht="33" x14ac:dyDescent="0.2">
      <c r="A167" s="47" t="str">
        <f ca="1">IF(ISERROR(MATCH(B167,Код_КЦСР,0)),"",INDIRECT(ADDRESS(MATCH(B167,Код_КЦСР,0)+1,2,,,"КЦСР")))</f>
        <v>Осуществление денежных выплат работникам муниципальных образовательных учреждений</v>
      </c>
      <c r="B167" s="68" t="s">
        <v>220</v>
      </c>
      <c r="C167" s="55"/>
      <c r="D167" s="43"/>
      <c r="E167" s="105"/>
      <c r="F167" s="53">
        <f t="shared" ref="F167:T167" si="192">F168</f>
        <v>61035.799999999996</v>
      </c>
      <c r="G167" s="53">
        <f t="shared" si="192"/>
        <v>0</v>
      </c>
      <c r="H167" s="53">
        <f t="shared" si="171"/>
        <v>61035.799999999996</v>
      </c>
      <c r="I167" s="53">
        <f t="shared" si="192"/>
        <v>0</v>
      </c>
      <c r="J167" s="53">
        <f t="shared" si="172"/>
        <v>61035.799999999996</v>
      </c>
      <c r="K167" s="53">
        <f t="shared" si="192"/>
        <v>0</v>
      </c>
      <c r="L167" s="53">
        <f t="shared" si="173"/>
        <v>61035.799999999996</v>
      </c>
      <c r="M167" s="53">
        <f t="shared" si="192"/>
        <v>0</v>
      </c>
      <c r="N167" s="53">
        <f t="shared" si="174"/>
        <v>61035.799999999996</v>
      </c>
      <c r="O167" s="53">
        <f t="shared" si="192"/>
        <v>61035.799999999996</v>
      </c>
      <c r="P167" s="53">
        <f t="shared" si="192"/>
        <v>0</v>
      </c>
      <c r="Q167" s="46">
        <f t="shared" si="175"/>
        <v>61035.799999999996</v>
      </c>
      <c r="R167" s="53">
        <f t="shared" si="192"/>
        <v>0</v>
      </c>
      <c r="S167" s="46">
        <f t="shared" si="176"/>
        <v>61035.799999999996</v>
      </c>
      <c r="T167" s="53">
        <f t="shared" si="192"/>
        <v>0</v>
      </c>
      <c r="U167" s="46">
        <f t="shared" si="177"/>
        <v>61035.799999999996</v>
      </c>
    </row>
    <row r="168" spans="1:21" ht="33" x14ac:dyDescent="0.2">
      <c r="A168" s="47" t="str">
        <f ca="1">IF(ISERROR(MATCH(B168,Код_КЦСР,0)),"",INDIRECT(ADDRESS(MATCH(B168,Код_КЦСР,0)+1,2,,,"КЦСР")))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168" s="68" t="s">
        <v>222</v>
      </c>
      <c r="C168" s="55"/>
      <c r="D168" s="43"/>
      <c r="E168" s="105"/>
      <c r="F168" s="53">
        <f t="shared" ref="F168:O168" si="193">F169+F174+F179</f>
        <v>61035.799999999996</v>
      </c>
      <c r="G168" s="53">
        <f t="shared" ref="G168:I168" si="194">G169+G174+G179</f>
        <v>0</v>
      </c>
      <c r="H168" s="53">
        <f t="shared" si="171"/>
        <v>61035.799999999996</v>
      </c>
      <c r="I168" s="53">
        <f t="shared" si="194"/>
        <v>0</v>
      </c>
      <c r="J168" s="53">
        <f t="shared" si="172"/>
        <v>61035.799999999996</v>
      </c>
      <c r="K168" s="53">
        <f t="shared" ref="K168:M168" si="195">K169+K174+K179</f>
        <v>0</v>
      </c>
      <c r="L168" s="53">
        <f t="shared" si="173"/>
        <v>61035.799999999996</v>
      </c>
      <c r="M168" s="53">
        <f t="shared" si="195"/>
        <v>0</v>
      </c>
      <c r="N168" s="53">
        <f t="shared" si="174"/>
        <v>61035.799999999996</v>
      </c>
      <c r="O168" s="53">
        <f t="shared" si="193"/>
        <v>61035.799999999996</v>
      </c>
      <c r="P168" s="53">
        <f t="shared" ref="P168" si="196">P169+P174+P179</f>
        <v>0</v>
      </c>
      <c r="Q168" s="46">
        <f t="shared" si="175"/>
        <v>61035.799999999996</v>
      </c>
      <c r="R168" s="53">
        <f t="shared" ref="R168:T168" si="197">R169+R174+R179</f>
        <v>0</v>
      </c>
      <c r="S168" s="46">
        <f t="shared" si="176"/>
        <v>61035.799999999996</v>
      </c>
      <c r="T168" s="53">
        <f t="shared" si="197"/>
        <v>0</v>
      </c>
      <c r="U168" s="46">
        <f t="shared" si="177"/>
        <v>61035.799999999996</v>
      </c>
    </row>
    <row r="169" spans="1:21" ht="120.75" customHeight="1" x14ac:dyDescent="0.2">
      <c r="A169" s="47" t="str">
        <f ca="1">IF(ISERROR(MATCH(B169,Код_КЦСР,0)),"",INDIRECT(ADDRESS(MATCH(B169,Код_КЦСР,0)+1,2,,,"КЦСР")))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v>
      </c>
      <c r="B169" s="68" t="s">
        <v>223</v>
      </c>
      <c r="C169" s="55"/>
      <c r="D169" s="43"/>
      <c r="E169" s="105"/>
      <c r="F169" s="53">
        <f t="shared" ref="F169:T172" si="198">F170</f>
        <v>8424</v>
      </c>
      <c r="G169" s="53">
        <f t="shared" si="198"/>
        <v>0</v>
      </c>
      <c r="H169" s="53">
        <f t="shared" si="171"/>
        <v>8424</v>
      </c>
      <c r="I169" s="53">
        <f t="shared" si="198"/>
        <v>0</v>
      </c>
      <c r="J169" s="53">
        <f t="shared" si="172"/>
        <v>8424</v>
      </c>
      <c r="K169" s="53">
        <f t="shared" si="198"/>
        <v>0</v>
      </c>
      <c r="L169" s="53">
        <f t="shared" si="173"/>
        <v>8424</v>
      </c>
      <c r="M169" s="53">
        <f t="shared" si="198"/>
        <v>0</v>
      </c>
      <c r="N169" s="53">
        <f t="shared" si="174"/>
        <v>8424</v>
      </c>
      <c r="O169" s="53">
        <f t="shared" si="198"/>
        <v>8424</v>
      </c>
      <c r="P169" s="53">
        <f t="shared" si="198"/>
        <v>0</v>
      </c>
      <c r="Q169" s="46">
        <f t="shared" si="175"/>
        <v>8424</v>
      </c>
      <c r="R169" s="53">
        <f t="shared" si="198"/>
        <v>0</v>
      </c>
      <c r="S169" s="46">
        <f t="shared" si="176"/>
        <v>8424</v>
      </c>
      <c r="T169" s="53">
        <f t="shared" si="198"/>
        <v>0</v>
      </c>
      <c r="U169" s="46">
        <f t="shared" si="177"/>
        <v>8424</v>
      </c>
    </row>
    <row r="170" spans="1:21" x14ac:dyDescent="0.2">
      <c r="A170" s="47" t="str">
        <f ca="1">IF(ISERROR(MATCH(C170,Код_Раздел,0)),"",INDIRECT(ADDRESS(MATCH(C170,Код_Раздел,0)+1,2,,,"Раздел")))</f>
        <v>Социальная политика</v>
      </c>
      <c r="B170" s="68" t="s">
        <v>223</v>
      </c>
      <c r="C170" s="55" t="s">
        <v>53</v>
      </c>
      <c r="D170" s="43"/>
      <c r="E170" s="105"/>
      <c r="F170" s="53">
        <f t="shared" si="198"/>
        <v>8424</v>
      </c>
      <c r="G170" s="53">
        <f t="shared" si="198"/>
        <v>0</v>
      </c>
      <c r="H170" s="53">
        <f t="shared" si="171"/>
        <v>8424</v>
      </c>
      <c r="I170" s="53">
        <f t="shared" si="198"/>
        <v>0</v>
      </c>
      <c r="J170" s="53">
        <f t="shared" si="172"/>
        <v>8424</v>
      </c>
      <c r="K170" s="53">
        <f t="shared" si="198"/>
        <v>0</v>
      </c>
      <c r="L170" s="53">
        <f t="shared" si="173"/>
        <v>8424</v>
      </c>
      <c r="M170" s="53">
        <f t="shared" si="198"/>
        <v>0</v>
      </c>
      <c r="N170" s="53">
        <f t="shared" si="174"/>
        <v>8424</v>
      </c>
      <c r="O170" s="53">
        <f t="shared" si="198"/>
        <v>8424</v>
      </c>
      <c r="P170" s="53">
        <f t="shared" si="198"/>
        <v>0</v>
      </c>
      <c r="Q170" s="46">
        <f t="shared" si="175"/>
        <v>8424</v>
      </c>
      <c r="R170" s="53">
        <f t="shared" si="198"/>
        <v>0</v>
      </c>
      <c r="S170" s="46">
        <f t="shared" si="176"/>
        <v>8424</v>
      </c>
      <c r="T170" s="53">
        <f t="shared" si="198"/>
        <v>0</v>
      </c>
      <c r="U170" s="46">
        <f t="shared" si="177"/>
        <v>8424</v>
      </c>
    </row>
    <row r="171" spans="1:21" x14ac:dyDescent="0.2">
      <c r="A171" s="42" t="s">
        <v>44</v>
      </c>
      <c r="B171" s="68" t="s">
        <v>223</v>
      </c>
      <c r="C171" s="55" t="s">
        <v>53</v>
      </c>
      <c r="D171" s="43" t="s">
        <v>72</v>
      </c>
      <c r="E171" s="105"/>
      <c r="F171" s="53">
        <f t="shared" si="198"/>
        <v>8424</v>
      </c>
      <c r="G171" s="53">
        <f t="shared" si="198"/>
        <v>0</v>
      </c>
      <c r="H171" s="53">
        <f t="shared" si="171"/>
        <v>8424</v>
      </c>
      <c r="I171" s="53">
        <f t="shared" si="198"/>
        <v>0</v>
      </c>
      <c r="J171" s="53">
        <f t="shared" si="172"/>
        <v>8424</v>
      </c>
      <c r="K171" s="53">
        <f t="shared" si="198"/>
        <v>0</v>
      </c>
      <c r="L171" s="53">
        <f t="shared" si="173"/>
        <v>8424</v>
      </c>
      <c r="M171" s="53">
        <f t="shared" si="198"/>
        <v>0</v>
      </c>
      <c r="N171" s="53">
        <f t="shared" si="174"/>
        <v>8424</v>
      </c>
      <c r="O171" s="53">
        <f t="shared" si="198"/>
        <v>8424</v>
      </c>
      <c r="P171" s="53">
        <f t="shared" si="198"/>
        <v>0</v>
      </c>
      <c r="Q171" s="46">
        <f t="shared" si="175"/>
        <v>8424</v>
      </c>
      <c r="R171" s="53">
        <f t="shared" si="198"/>
        <v>0</v>
      </c>
      <c r="S171" s="46">
        <f t="shared" si="176"/>
        <v>8424</v>
      </c>
      <c r="T171" s="53">
        <f t="shared" si="198"/>
        <v>0</v>
      </c>
      <c r="U171" s="46">
        <f t="shared" si="177"/>
        <v>8424</v>
      </c>
    </row>
    <row r="172" spans="1:21" x14ac:dyDescent="0.2">
      <c r="A172" s="47" t="str">
        <f ca="1">IF(ISERROR(MATCH(E172,Код_КВР,0)),"",INDIRECT(ADDRESS(MATCH(E172,Код_КВР,0)+1,2,,,"КВР")))</f>
        <v>Социальное обеспечение и иные выплаты населению</v>
      </c>
      <c r="B172" s="68" t="s">
        <v>223</v>
      </c>
      <c r="C172" s="55" t="s">
        <v>53</v>
      </c>
      <c r="D172" s="43" t="s">
        <v>72</v>
      </c>
      <c r="E172" s="105">
        <v>300</v>
      </c>
      <c r="F172" s="53">
        <f t="shared" si="198"/>
        <v>8424</v>
      </c>
      <c r="G172" s="53">
        <f t="shared" si="198"/>
        <v>0</v>
      </c>
      <c r="H172" s="53">
        <f t="shared" si="171"/>
        <v>8424</v>
      </c>
      <c r="I172" s="53">
        <f t="shared" si="198"/>
        <v>0</v>
      </c>
      <c r="J172" s="53">
        <f t="shared" si="172"/>
        <v>8424</v>
      </c>
      <c r="K172" s="53">
        <f t="shared" si="198"/>
        <v>0</v>
      </c>
      <c r="L172" s="53">
        <f t="shared" si="173"/>
        <v>8424</v>
      </c>
      <c r="M172" s="53">
        <f t="shared" si="198"/>
        <v>0</v>
      </c>
      <c r="N172" s="53">
        <f t="shared" si="174"/>
        <v>8424</v>
      </c>
      <c r="O172" s="53">
        <f t="shared" si="198"/>
        <v>8424</v>
      </c>
      <c r="P172" s="53">
        <f t="shared" si="198"/>
        <v>0</v>
      </c>
      <c r="Q172" s="46">
        <f t="shared" si="175"/>
        <v>8424</v>
      </c>
      <c r="R172" s="53">
        <f t="shared" si="198"/>
        <v>0</v>
      </c>
      <c r="S172" s="46">
        <f t="shared" si="176"/>
        <v>8424</v>
      </c>
      <c r="T172" s="53">
        <f t="shared" si="198"/>
        <v>0</v>
      </c>
      <c r="U172" s="46">
        <f t="shared" si="177"/>
        <v>8424</v>
      </c>
    </row>
    <row r="173" spans="1:21" x14ac:dyDescent="0.2">
      <c r="A173" s="47" t="str">
        <f ca="1">IF(ISERROR(MATCH(E173,Код_КВР,0)),"",INDIRECT(ADDRESS(MATCH(E173,Код_КВР,0)+1,2,,,"КВР")))</f>
        <v>Публичные нормативные социальные выплаты гражданам</v>
      </c>
      <c r="B173" s="68" t="s">
        <v>223</v>
      </c>
      <c r="C173" s="55" t="s">
        <v>53</v>
      </c>
      <c r="D173" s="43" t="s">
        <v>72</v>
      </c>
      <c r="E173" s="105">
        <v>310</v>
      </c>
      <c r="F173" s="53">
        <f>'прил. 9'!G810</f>
        <v>8424</v>
      </c>
      <c r="G173" s="53">
        <f>'прил. 9'!H810</f>
        <v>0</v>
      </c>
      <c r="H173" s="53">
        <f t="shared" si="171"/>
        <v>8424</v>
      </c>
      <c r="I173" s="53">
        <f>'прил. 9'!J810</f>
        <v>0</v>
      </c>
      <c r="J173" s="53">
        <f t="shared" si="172"/>
        <v>8424</v>
      </c>
      <c r="K173" s="53">
        <f>'прил. 9'!L810</f>
        <v>0</v>
      </c>
      <c r="L173" s="53">
        <f t="shared" si="173"/>
        <v>8424</v>
      </c>
      <c r="M173" s="53">
        <f>'прил. 9'!N810</f>
        <v>0</v>
      </c>
      <c r="N173" s="53">
        <f t="shared" si="174"/>
        <v>8424</v>
      </c>
      <c r="O173" s="53">
        <f>'прил. 9'!P810</f>
        <v>8424</v>
      </c>
      <c r="P173" s="53">
        <f>'прил. 9'!Q810</f>
        <v>0</v>
      </c>
      <c r="Q173" s="46">
        <f t="shared" si="175"/>
        <v>8424</v>
      </c>
      <c r="R173" s="53">
        <f>'прил. 9'!S810</f>
        <v>0</v>
      </c>
      <c r="S173" s="46">
        <f t="shared" si="176"/>
        <v>8424</v>
      </c>
      <c r="T173" s="53">
        <f>'прил. 9'!U810</f>
        <v>0</v>
      </c>
      <c r="U173" s="46">
        <f t="shared" si="177"/>
        <v>8424</v>
      </c>
    </row>
    <row r="174" spans="1:21" ht="88.5" customHeight="1" x14ac:dyDescent="0.2">
      <c r="A174" s="47" t="str">
        <f ca="1">IF(ISERROR(MATCH(B174,Код_КЦСР,0)),"",INDIRECT(ADDRESS(MATCH(B174,Код_КЦСР,0)+1,2,,,"КЦСР")))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v>
      </c>
      <c r="B174" s="68" t="s">
        <v>224</v>
      </c>
      <c r="C174" s="55"/>
      <c r="D174" s="43"/>
      <c r="E174" s="105"/>
      <c r="F174" s="53">
        <f t="shared" ref="F174:T174" si="199">F175</f>
        <v>29177.200000000001</v>
      </c>
      <c r="G174" s="53">
        <f t="shared" si="199"/>
        <v>0</v>
      </c>
      <c r="H174" s="53">
        <f t="shared" si="171"/>
        <v>29177.200000000001</v>
      </c>
      <c r="I174" s="53">
        <f t="shared" si="199"/>
        <v>0</v>
      </c>
      <c r="J174" s="53">
        <f t="shared" si="172"/>
        <v>29177.200000000001</v>
      </c>
      <c r="K174" s="53">
        <f t="shared" si="199"/>
        <v>0</v>
      </c>
      <c r="L174" s="53">
        <f t="shared" si="173"/>
        <v>29177.200000000001</v>
      </c>
      <c r="M174" s="53">
        <f t="shared" si="199"/>
        <v>0</v>
      </c>
      <c r="N174" s="53">
        <f t="shared" si="174"/>
        <v>29177.200000000001</v>
      </c>
      <c r="O174" s="53">
        <f t="shared" si="199"/>
        <v>29177.200000000001</v>
      </c>
      <c r="P174" s="53">
        <f t="shared" si="199"/>
        <v>0</v>
      </c>
      <c r="Q174" s="46">
        <f t="shared" si="175"/>
        <v>29177.200000000001</v>
      </c>
      <c r="R174" s="53">
        <f t="shared" si="199"/>
        <v>0</v>
      </c>
      <c r="S174" s="46">
        <f t="shared" si="176"/>
        <v>29177.200000000001</v>
      </c>
      <c r="T174" s="53">
        <f t="shared" si="199"/>
        <v>0</v>
      </c>
      <c r="U174" s="46">
        <f t="shared" si="177"/>
        <v>29177.200000000001</v>
      </c>
    </row>
    <row r="175" spans="1:21" x14ac:dyDescent="0.2">
      <c r="A175" s="47" t="str">
        <f ca="1">IF(ISERROR(MATCH(C175,Код_Раздел,0)),"",INDIRECT(ADDRESS(MATCH(C175,Код_Раздел,0)+1,2,,,"Раздел")))</f>
        <v>Социальная политика</v>
      </c>
      <c r="B175" s="68" t="s">
        <v>224</v>
      </c>
      <c r="C175" s="55" t="s">
        <v>53</v>
      </c>
      <c r="D175" s="43"/>
      <c r="E175" s="105"/>
      <c r="F175" s="53">
        <f t="shared" ref="F175:T177" si="200">F176</f>
        <v>29177.200000000001</v>
      </c>
      <c r="G175" s="53">
        <f t="shared" si="200"/>
        <v>0</v>
      </c>
      <c r="H175" s="53">
        <f t="shared" si="171"/>
        <v>29177.200000000001</v>
      </c>
      <c r="I175" s="53">
        <f t="shared" si="200"/>
        <v>0</v>
      </c>
      <c r="J175" s="53">
        <f t="shared" si="172"/>
        <v>29177.200000000001</v>
      </c>
      <c r="K175" s="53">
        <f t="shared" si="200"/>
        <v>0</v>
      </c>
      <c r="L175" s="53">
        <f t="shared" si="173"/>
        <v>29177.200000000001</v>
      </c>
      <c r="M175" s="53">
        <f t="shared" si="200"/>
        <v>0</v>
      </c>
      <c r="N175" s="53">
        <f t="shared" si="174"/>
        <v>29177.200000000001</v>
      </c>
      <c r="O175" s="53">
        <f t="shared" si="200"/>
        <v>29177.200000000001</v>
      </c>
      <c r="P175" s="53">
        <f t="shared" si="200"/>
        <v>0</v>
      </c>
      <c r="Q175" s="46">
        <f t="shared" si="175"/>
        <v>29177.200000000001</v>
      </c>
      <c r="R175" s="53">
        <f t="shared" si="200"/>
        <v>0</v>
      </c>
      <c r="S175" s="46">
        <f t="shared" si="176"/>
        <v>29177.200000000001</v>
      </c>
      <c r="T175" s="53">
        <f t="shared" si="200"/>
        <v>0</v>
      </c>
      <c r="U175" s="46">
        <f t="shared" si="177"/>
        <v>29177.200000000001</v>
      </c>
    </row>
    <row r="176" spans="1:21" x14ac:dyDescent="0.2">
      <c r="A176" s="42" t="s">
        <v>44</v>
      </c>
      <c r="B176" s="68" t="s">
        <v>224</v>
      </c>
      <c r="C176" s="55" t="s">
        <v>53</v>
      </c>
      <c r="D176" s="43" t="s">
        <v>72</v>
      </c>
      <c r="E176" s="105"/>
      <c r="F176" s="53">
        <f t="shared" si="200"/>
        <v>29177.200000000001</v>
      </c>
      <c r="G176" s="53">
        <f t="shared" si="200"/>
        <v>0</v>
      </c>
      <c r="H176" s="53">
        <f t="shared" si="171"/>
        <v>29177.200000000001</v>
      </c>
      <c r="I176" s="53">
        <f t="shared" si="200"/>
        <v>0</v>
      </c>
      <c r="J176" s="53">
        <f t="shared" si="172"/>
        <v>29177.200000000001</v>
      </c>
      <c r="K176" s="53">
        <f t="shared" si="200"/>
        <v>0</v>
      </c>
      <c r="L176" s="53">
        <f t="shared" si="173"/>
        <v>29177.200000000001</v>
      </c>
      <c r="M176" s="53">
        <f t="shared" si="200"/>
        <v>0</v>
      </c>
      <c r="N176" s="53">
        <f t="shared" si="174"/>
        <v>29177.200000000001</v>
      </c>
      <c r="O176" s="53">
        <f t="shared" si="200"/>
        <v>29177.200000000001</v>
      </c>
      <c r="P176" s="53">
        <f t="shared" si="200"/>
        <v>0</v>
      </c>
      <c r="Q176" s="46">
        <f t="shared" si="175"/>
        <v>29177.200000000001</v>
      </c>
      <c r="R176" s="53">
        <f t="shared" si="200"/>
        <v>0</v>
      </c>
      <c r="S176" s="46">
        <f t="shared" si="176"/>
        <v>29177.200000000001</v>
      </c>
      <c r="T176" s="53">
        <f t="shared" si="200"/>
        <v>0</v>
      </c>
      <c r="U176" s="46">
        <f t="shared" si="177"/>
        <v>29177.200000000001</v>
      </c>
    </row>
    <row r="177" spans="1:21" x14ac:dyDescent="0.2">
      <c r="A177" s="47" t="str">
        <f ca="1">IF(ISERROR(MATCH(E177,Код_КВР,0)),"",INDIRECT(ADDRESS(MATCH(E177,Код_КВР,0)+1,2,,,"КВР")))</f>
        <v>Социальное обеспечение и иные выплаты населению</v>
      </c>
      <c r="B177" s="68" t="s">
        <v>224</v>
      </c>
      <c r="C177" s="55" t="s">
        <v>53</v>
      </c>
      <c r="D177" s="43" t="s">
        <v>72</v>
      </c>
      <c r="E177" s="105">
        <v>300</v>
      </c>
      <c r="F177" s="53">
        <f t="shared" si="200"/>
        <v>29177.200000000001</v>
      </c>
      <c r="G177" s="53">
        <f t="shared" si="200"/>
        <v>0</v>
      </c>
      <c r="H177" s="53">
        <f t="shared" si="171"/>
        <v>29177.200000000001</v>
      </c>
      <c r="I177" s="53">
        <f t="shared" si="200"/>
        <v>0</v>
      </c>
      <c r="J177" s="53">
        <f t="shared" si="172"/>
        <v>29177.200000000001</v>
      </c>
      <c r="K177" s="53">
        <f t="shared" si="200"/>
        <v>0</v>
      </c>
      <c r="L177" s="53">
        <f t="shared" si="173"/>
        <v>29177.200000000001</v>
      </c>
      <c r="M177" s="53">
        <f t="shared" si="200"/>
        <v>0</v>
      </c>
      <c r="N177" s="53">
        <f t="shared" si="174"/>
        <v>29177.200000000001</v>
      </c>
      <c r="O177" s="53">
        <f t="shared" si="200"/>
        <v>29177.200000000001</v>
      </c>
      <c r="P177" s="53">
        <f t="shared" si="200"/>
        <v>0</v>
      </c>
      <c r="Q177" s="46">
        <f t="shared" si="175"/>
        <v>29177.200000000001</v>
      </c>
      <c r="R177" s="53">
        <f t="shared" si="200"/>
        <v>0</v>
      </c>
      <c r="S177" s="46">
        <f t="shared" si="176"/>
        <v>29177.200000000001</v>
      </c>
      <c r="T177" s="53">
        <f t="shared" si="200"/>
        <v>0</v>
      </c>
      <c r="U177" s="46">
        <f t="shared" si="177"/>
        <v>29177.200000000001</v>
      </c>
    </row>
    <row r="178" spans="1:21" x14ac:dyDescent="0.2">
      <c r="A178" s="47" t="str">
        <f ca="1">IF(ISERROR(MATCH(E178,Код_КВР,0)),"",INDIRECT(ADDRESS(MATCH(E178,Код_КВР,0)+1,2,,,"КВР")))</f>
        <v>Публичные нормативные социальные выплаты гражданам</v>
      </c>
      <c r="B178" s="68" t="s">
        <v>224</v>
      </c>
      <c r="C178" s="55" t="s">
        <v>53</v>
      </c>
      <c r="D178" s="43" t="s">
        <v>72</v>
      </c>
      <c r="E178" s="105">
        <v>310</v>
      </c>
      <c r="F178" s="53">
        <f>'прил. 9'!G813</f>
        <v>29177.200000000001</v>
      </c>
      <c r="G178" s="53">
        <f>'прил. 9'!H813</f>
        <v>0</v>
      </c>
      <c r="H178" s="53">
        <f t="shared" si="171"/>
        <v>29177.200000000001</v>
      </c>
      <c r="I178" s="53">
        <f>'прил. 9'!J813</f>
        <v>0</v>
      </c>
      <c r="J178" s="53">
        <f t="shared" si="172"/>
        <v>29177.200000000001</v>
      </c>
      <c r="K178" s="53">
        <f>'прил. 9'!L813</f>
        <v>0</v>
      </c>
      <c r="L178" s="53">
        <f t="shared" si="173"/>
        <v>29177.200000000001</v>
      </c>
      <c r="M178" s="53">
        <f>'прил. 9'!N813</f>
        <v>0</v>
      </c>
      <c r="N178" s="53">
        <f t="shared" si="174"/>
        <v>29177.200000000001</v>
      </c>
      <c r="O178" s="53">
        <f>'прил. 9'!P813</f>
        <v>29177.200000000001</v>
      </c>
      <c r="P178" s="53">
        <f>'прил. 9'!Q813</f>
        <v>0</v>
      </c>
      <c r="Q178" s="46">
        <f t="shared" si="175"/>
        <v>29177.200000000001</v>
      </c>
      <c r="R178" s="53">
        <f>'прил. 9'!S813</f>
        <v>0</v>
      </c>
      <c r="S178" s="46">
        <f t="shared" si="176"/>
        <v>29177.200000000001</v>
      </c>
      <c r="T178" s="53">
        <f>'прил. 9'!U813</f>
        <v>0</v>
      </c>
      <c r="U178" s="46">
        <f t="shared" si="177"/>
        <v>29177.200000000001</v>
      </c>
    </row>
    <row r="179" spans="1:21" ht="104.25" customHeight="1" x14ac:dyDescent="0.2">
      <c r="A179" s="47" t="str">
        <f ca="1">IF(ISERROR(MATCH(B179,Код_КЦСР,0)),"",INDIRECT(ADDRESS(MATCH(B179,Код_КЦСР,0)+1,2,,,"КЦСР")))</f>
        <v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v>
      </c>
      <c r="B179" s="68" t="s">
        <v>225</v>
      </c>
      <c r="C179" s="55"/>
      <c r="D179" s="43"/>
      <c r="E179" s="105"/>
      <c r="F179" s="53">
        <f t="shared" ref="F179:T182" si="201">F180</f>
        <v>23434.6</v>
      </c>
      <c r="G179" s="53">
        <f t="shared" si="201"/>
        <v>0</v>
      </c>
      <c r="H179" s="53">
        <f t="shared" si="171"/>
        <v>23434.6</v>
      </c>
      <c r="I179" s="53">
        <f t="shared" si="201"/>
        <v>0</v>
      </c>
      <c r="J179" s="53">
        <f t="shared" si="172"/>
        <v>23434.6</v>
      </c>
      <c r="K179" s="53">
        <f t="shared" si="201"/>
        <v>0</v>
      </c>
      <c r="L179" s="53">
        <f t="shared" si="173"/>
        <v>23434.6</v>
      </c>
      <c r="M179" s="53">
        <f t="shared" si="201"/>
        <v>0</v>
      </c>
      <c r="N179" s="53">
        <f t="shared" si="174"/>
        <v>23434.6</v>
      </c>
      <c r="O179" s="53">
        <f t="shared" si="201"/>
        <v>23434.6</v>
      </c>
      <c r="P179" s="53">
        <f t="shared" si="201"/>
        <v>0</v>
      </c>
      <c r="Q179" s="46">
        <f t="shared" si="175"/>
        <v>23434.6</v>
      </c>
      <c r="R179" s="53">
        <f t="shared" si="201"/>
        <v>0</v>
      </c>
      <c r="S179" s="46">
        <f t="shared" si="176"/>
        <v>23434.6</v>
      </c>
      <c r="T179" s="53">
        <f t="shared" si="201"/>
        <v>0</v>
      </c>
      <c r="U179" s="46">
        <f t="shared" si="177"/>
        <v>23434.6</v>
      </c>
    </row>
    <row r="180" spans="1:21" x14ac:dyDescent="0.2">
      <c r="A180" s="47" t="str">
        <f ca="1">IF(ISERROR(MATCH(C180,Код_Раздел,0)),"",INDIRECT(ADDRESS(MATCH(C180,Код_Раздел,0)+1,2,,,"Раздел")))</f>
        <v>Социальная политика</v>
      </c>
      <c r="B180" s="68" t="s">
        <v>225</v>
      </c>
      <c r="C180" s="55" t="s">
        <v>53</v>
      </c>
      <c r="D180" s="43"/>
      <c r="E180" s="105"/>
      <c r="F180" s="53">
        <f t="shared" si="201"/>
        <v>23434.6</v>
      </c>
      <c r="G180" s="53">
        <f t="shared" si="201"/>
        <v>0</v>
      </c>
      <c r="H180" s="53">
        <f t="shared" si="171"/>
        <v>23434.6</v>
      </c>
      <c r="I180" s="53">
        <f t="shared" si="201"/>
        <v>0</v>
      </c>
      <c r="J180" s="53">
        <f t="shared" si="172"/>
        <v>23434.6</v>
      </c>
      <c r="K180" s="53">
        <f t="shared" si="201"/>
        <v>0</v>
      </c>
      <c r="L180" s="53">
        <f t="shared" si="173"/>
        <v>23434.6</v>
      </c>
      <c r="M180" s="53">
        <f t="shared" si="201"/>
        <v>0</v>
      </c>
      <c r="N180" s="53">
        <f t="shared" si="174"/>
        <v>23434.6</v>
      </c>
      <c r="O180" s="53">
        <f t="shared" si="201"/>
        <v>23434.6</v>
      </c>
      <c r="P180" s="53">
        <f t="shared" si="201"/>
        <v>0</v>
      </c>
      <c r="Q180" s="46">
        <f t="shared" si="175"/>
        <v>23434.6</v>
      </c>
      <c r="R180" s="53">
        <f t="shared" si="201"/>
        <v>0</v>
      </c>
      <c r="S180" s="46">
        <f t="shared" si="176"/>
        <v>23434.6</v>
      </c>
      <c r="T180" s="53">
        <f t="shared" si="201"/>
        <v>0</v>
      </c>
      <c r="U180" s="46">
        <f t="shared" si="177"/>
        <v>23434.6</v>
      </c>
    </row>
    <row r="181" spans="1:21" x14ac:dyDescent="0.2">
      <c r="A181" s="42" t="s">
        <v>66</v>
      </c>
      <c r="B181" s="68" t="s">
        <v>225</v>
      </c>
      <c r="C181" s="55" t="s">
        <v>53</v>
      </c>
      <c r="D181" s="43" t="s">
        <v>73</v>
      </c>
      <c r="E181" s="105"/>
      <c r="F181" s="53">
        <f t="shared" si="201"/>
        <v>23434.6</v>
      </c>
      <c r="G181" s="53">
        <f t="shared" si="201"/>
        <v>0</v>
      </c>
      <c r="H181" s="53">
        <f t="shared" si="171"/>
        <v>23434.6</v>
      </c>
      <c r="I181" s="53">
        <f t="shared" si="201"/>
        <v>0</v>
      </c>
      <c r="J181" s="53">
        <f t="shared" si="172"/>
        <v>23434.6</v>
      </c>
      <c r="K181" s="53">
        <f t="shared" si="201"/>
        <v>0</v>
      </c>
      <c r="L181" s="53">
        <f t="shared" si="173"/>
        <v>23434.6</v>
      </c>
      <c r="M181" s="53">
        <f t="shared" si="201"/>
        <v>0</v>
      </c>
      <c r="N181" s="53">
        <f t="shared" si="174"/>
        <v>23434.6</v>
      </c>
      <c r="O181" s="53">
        <f t="shared" si="201"/>
        <v>23434.6</v>
      </c>
      <c r="P181" s="53">
        <f t="shared" si="201"/>
        <v>0</v>
      </c>
      <c r="Q181" s="46">
        <f t="shared" si="175"/>
        <v>23434.6</v>
      </c>
      <c r="R181" s="53">
        <f t="shared" si="201"/>
        <v>0</v>
      </c>
      <c r="S181" s="46">
        <f t="shared" si="176"/>
        <v>23434.6</v>
      </c>
      <c r="T181" s="53">
        <f t="shared" si="201"/>
        <v>0</v>
      </c>
      <c r="U181" s="46">
        <f t="shared" si="177"/>
        <v>23434.6</v>
      </c>
    </row>
    <row r="182" spans="1:21" x14ac:dyDescent="0.2">
      <c r="A182" s="47" t="str">
        <f ca="1">IF(ISERROR(MATCH(E182,Код_КВР,0)),"",INDIRECT(ADDRESS(MATCH(E182,Код_КВР,0)+1,2,,,"КВР")))</f>
        <v>Социальное обеспечение и иные выплаты населению</v>
      </c>
      <c r="B182" s="68" t="s">
        <v>225</v>
      </c>
      <c r="C182" s="55" t="s">
        <v>53</v>
      </c>
      <c r="D182" s="43" t="s">
        <v>73</v>
      </c>
      <c r="E182" s="105">
        <v>300</v>
      </c>
      <c r="F182" s="53">
        <f t="shared" si="201"/>
        <v>23434.6</v>
      </c>
      <c r="G182" s="53">
        <f t="shared" si="201"/>
        <v>0</v>
      </c>
      <c r="H182" s="53">
        <f t="shared" si="171"/>
        <v>23434.6</v>
      </c>
      <c r="I182" s="53">
        <f t="shared" si="201"/>
        <v>0</v>
      </c>
      <c r="J182" s="53">
        <f t="shared" si="172"/>
        <v>23434.6</v>
      </c>
      <c r="K182" s="53">
        <f t="shared" si="201"/>
        <v>0</v>
      </c>
      <c r="L182" s="53">
        <f t="shared" si="173"/>
        <v>23434.6</v>
      </c>
      <c r="M182" s="53">
        <f t="shared" si="201"/>
        <v>0</v>
      </c>
      <c r="N182" s="53">
        <f t="shared" si="174"/>
        <v>23434.6</v>
      </c>
      <c r="O182" s="53">
        <f t="shared" si="201"/>
        <v>23434.6</v>
      </c>
      <c r="P182" s="53">
        <f t="shared" si="201"/>
        <v>0</v>
      </c>
      <c r="Q182" s="46">
        <f t="shared" si="175"/>
        <v>23434.6</v>
      </c>
      <c r="R182" s="53">
        <f t="shared" si="201"/>
        <v>0</v>
      </c>
      <c r="S182" s="46">
        <f t="shared" si="176"/>
        <v>23434.6</v>
      </c>
      <c r="T182" s="53">
        <f t="shared" si="201"/>
        <v>0</v>
      </c>
      <c r="U182" s="46">
        <f t="shared" si="177"/>
        <v>23434.6</v>
      </c>
    </row>
    <row r="183" spans="1:21" x14ac:dyDescent="0.2">
      <c r="A183" s="47" t="str">
        <f ca="1">IF(ISERROR(MATCH(E183,Код_КВР,0)),"",INDIRECT(ADDRESS(MATCH(E183,Код_КВР,0)+1,2,,,"КВР")))</f>
        <v>Публичные нормативные социальные выплаты гражданам</v>
      </c>
      <c r="B183" s="68" t="s">
        <v>225</v>
      </c>
      <c r="C183" s="55" t="s">
        <v>53</v>
      </c>
      <c r="D183" s="43" t="s">
        <v>73</v>
      </c>
      <c r="E183" s="105">
        <v>310</v>
      </c>
      <c r="F183" s="53">
        <f>'прил. 9'!G831</f>
        <v>23434.6</v>
      </c>
      <c r="G183" s="53">
        <f>'прил. 9'!H831</f>
        <v>0</v>
      </c>
      <c r="H183" s="53">
        <f t="shared" si="171"/>
        <v>23434.6</v>
      </c>
      <c r="I183" s="53">
        <f>'прил. 9'!J831</f>
        <v>0</v>
      </c>
      <c r="J183" s="53">
        <f t="shared" si="172"/>
        <v>23434.6</v>
      </c>
      <c r="K183" s="53">
        <f>'прил. 9'!L831</f>
        <v>0</v>
      </c>
      <c r="L183" s="53">
        <f t="shared" si="173"/>
        <v>23434.6</v>
      </c>
      <c r="M183" s="53">
        <f>'прил. 9'!N831</f>
        <v>0</v>
      </c>
      <c r="N183" s="53">
        <f t="shared" si="174"/>
        <v>23434.6</v>
      </c>
      <c r="O183" s="53">
        <f>'прил. 9'!P831</f>
        <v>23434.6</v>
      </c>
      <c r="P183" s="53">
        <f>'прил. 9'!Q831</f>
        <v>0</v>
      </c>
      <c r="Q183" s="46">
        <f t="shared" si="175"/>
        <v>23434.6</v>
      </c>
      <c r="R183" s="53">
        <f>'прил. 9'!S831</f>
        <v>0</v>
      </c>
      <c r="S183" s="46">
        <f t="shared" si="176"/>
        <v>23434.6</v>
      </c>
      <c r="T183" s="53">
        <f>'прил. 9'!U831</f>
        <v>0</v>
      </c>
      <c r="U183" s="46">
        <f t="shared" si="177"/>
        <v>23434.6</v>
      </c>
    </row>
    <row r="184" spans="1:21" ht="41.25" customHeight="1" x14ac:dyDescent="0.2">
      <c r="A184" s="47" t="str">
        <f ca="1">IF(ISERROR(MATCH(B184,Код_КЦСР,0)),"",INDIRECT(ADDRESS(MATCH(B184,Код_КЦСР,0)+1,2,,,"КЦСР")))</f>
        <v>Представление лучших педагогов сферы образования к поощрению наградами всех уровней</v>
      </c>
      <c r="B184" s="68" t="s">
        <v>226</v>
      </c>
      <c r="C184" s="55"/>
      <c r="D184" s="43"/>
      <c r="E184" s="105"/>
      <c r="F184" s="53">
        <f t="shared" ref="F184:T189" si="202">F185</f>
        <v>0</v>
      </c>
      <c r="G184" s="53">
        <f t="shared" si="202"/>
        <v>0</v>
      </c>
      <c r="H184" s="53">
        <f t="shared" si="171"/>
        <v>0</v>
      </c>
      <c r="I184" s="53">
        <f t="shared" si="202"/>
        <v>0</v>
      </c>
      <c r="J184" s="53">
        <f t="shared" si="172"/>
        <v>0</v>
      </c>
      <c r="K184" s="53">
        <f t="shared" si="202"/>
        <v>0</v>
      </c>
      <c r="L184" s="53">
        <f t="shared" si="173"/>
        <v>0</v>
      </c>
      <c r="M184" s="53">
        <f t="shared" si="202"/>
        <v>0</v>
      </c>
      <c r="N184" s="53">
        <f t="shared" si="174"/>
        <v>0</v>
      </c>
      <c r="O184" s="53">
        <f t="shared" si="202"/>
        <v>32.6</v>
      </c>
      <c r="P184" s="53">
        <f t="shared" si="202"/>
        <v>0</v>
      </c>
      <c r="Q184" s="46">
        <f t="shared" si="175"/>
        <v>32.6</v>
      </c>
      <c r="R184" s="53">
        <f t="shared" si="202"/>
        <v>0</v>
      </c>
      <c r="S184" s="46">
        <f t="shared" si="176"/>
        <v>32.6</v>
      </c>
      <c r="T184" s="53">
        <f t="shared" si="202"/>
        <v>0</v>
      </c>
      <c r="U184" s="46">
        <f t="shared" si="177"/>
        <v>32.6</v>
      </c>
    </row>
    <row r="185" spans="1:21" ht="41.25" customHeight="1" x14ac:dyDescent="0.2">
      <c r="A185" s="47" t="str">
        <f ca="1">IF(ISERROR(MATCH(B185,Код_КЦСР,0)),"",INDIRECT(ADDRESS(MATCH(B185,Код_КЦСР,0)+1,2,,,"КЦСР")))</f>
        <v>Представление лучших педагогов сферы образования к поощрению наградами всех уровней, за счет средств городского бюджета</v>
      </c>
      <c r="B185" s="68" t="s">
        <v>228</v>
      </c>
      <c r="C185" s="55"/>
      <c r="D185" s="43"/>
      <c r="E185" s="105"/>
      <c r="F185" s="53">
        <f t="shared" si="202"/>
        <v>0</v>
      </c>
      <c r="G185" s="53">
        <f t="shared" si="202"/>
        <v>0</v>
      </c>
      <c r="H185" s="53">
        <f t="shared" si="171"/>
        <v>0</v>
      </c>
      <c r="I185" s="53">
        <f t="shared" si="202"/>
        <v>0</v>
      </c>
      <c r="J185" s="53">
        <f t="shared" si="172"/>
        <v>0</v>
      </c>
      <c r="K185" s="53">
        <f t="shared" si="202"/>
        <v>0</v>
      </c>
      <c r="L185" s="53">
        <f t="shared" si="173"/>
        <v>0</v>
      </c>
      <c r="M185" s="53">
        <f t="shared" si="202"/>
        <v>0</v>
      </c>
      <c r="N185" s="53">
        <f t="shared" si="174"/>
        <v>0</v>
      </c>
      <c r="O185" s="53">
        <f t="shared" si="202"/>
        <v>32.6</v>
      </c>
      <c r="P185" s="53">
        <f t="shared" si="202"/>
        <v>0</v>
      </c>
      <c r="Q185" s="46">
        <f t="shared" si="175"/>
        <v>32.6</v>
      </c>
      <c r="R185" s="53">
        <f t="shared" si="202"/>
        <v>0</v>
      </c>
      <c r="S185" s="46">
        <f t="shared" si="176"/>
        <v>32.6</v>
      </c>
      <c r="T185" s="53">
        <f t="shared" si="202"/>
        <v>0</v>
      </c>
      <c r="U185" s="46">
        <f t="shared" si="177"/>
        <v>32.6</v>
      </c>
    </row>
    <row r="186" spans="1:21" ht="55.5" customHeight="1" x14ac:dyDescent="0.2">
      <c r="A186" s="47" t="str">
        <f ca="1">IF(ISERROR(MATCH(B186,Код_КЦСР,0)),"",INDIRECT(ADDRESS(MATCH(B186,Код_КЦСР,0)+1,2,,,"КЦСР")))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186" s="68" t="s">
        <v>229</v>
      </c>
      <c r="C186" s="55"/>
      <c r="D186" s="43"/>
      <c r="E186" s="105"/>
      <c r="F186" s="53">
        <f t="shared" si="202"/>
        <v>0</v>
      </c>
      <c r="G186" s="53">
        <f t="shared" si="202"/>
        <v>0</v>
      </c>
      <c r="H186" s="53">
        <f t="shared" si="171"/>
        <v>0</v>
      </c>
      <c r="I186" s="53">
        <f t="shared" si="202"/>
        <v>0</v>
      </c>
      <c r="J186" s="53">
        <f t="shared" si="172"/>
        <v>0</v>
      </c>
      <c r="K186" s="53">
        <f t="shared" si="202"/>
        <v>0</v>
      </c>
      <c r="L186" s="53">
        <f t="shared" si="173"/>
        <v>0</v>
      </c>
      <c r="M186" s="53">
        <f t="shared" si="202"/>
        <v>0</v>
      </c>
      <c r="N186" s="53">
        <f t="shared" si="174"/>
        <v>0</v>
      </c>
      <c r="O186" s="53">
        <f t="shared" si="202"/>
        <v>32.6</v>
      </c>
      <c r="P186" s="53">
        <f t="shared" si="202"/>
        <v>0</v>
      </c>
      <c r="Q186" s="46">
        <f t="shared" si="175"/>
        <v>32.6</v>
      </c>
      <c r="R186" s="53">
        <f t="shared" si="202"/>
        <v>0</v>
      </c>
      <c r="S186" s="46">
        <f t="shared" si="176"/>
        <v>32.6</v>
      </c>
      <c r="T186" s="53">
        <f t="shared" si="202"/>
        <v>0</v>
      </c>
      <c r="U186" s="46">
        <f t="shared" si="177"/>
        <v>32.6</v>
      </c>
    </row>
    <row r="187" spans="1:21" x14ac:dyDescent="0.2">
      <c r="A187" s="47" t="str">
        <f ca="1">IF(ISERROR(MATCH(C187,Код_Раздел,0)),"",INDIRECT(ADDRESS(MATCH(C187,Код_Раздел,0)+1,2,,,"Раздел")))</f>
        <v>Образование</v>
      </c>
      <c r="B187" s="68" t="s">
        <v>229</v>
      </c>
      <c r="C187" s="55" t="s">
        <v>60</v>
      </c>
      <c r="D187" s="43"/>
      <c r="E187" s="105"/>
      <c r="F187" s="53">
        <f t="shared" si="202"/>
        <v>0</v>
      </c>
      <c r="G187" s="53">
        <f t="shared" si="202"/>
        <v>0</v>
      </c>
      <c r="H187" s="53">
        <f t="shared" si="171"/>
        <v>0</v>
      </c>
      <c r="I187" s="53">
        <f t="shared" si="202"/>
        <v>0</v>
      </c>
      <c r="J187" s="53">
        <f t="shared" si="172"/>
        <v>0</v>
      </c>
      <c r="K187" s="53">
        <f t="shared" si="202"/>
        <v>0</v>
      </c>
      <c r="L187" s="53">
        <f t="shared" si="173"/>
        <v>0</v>
      </c>
      <c r="M187" s="53">
        <f t="shared" si="202"/>
        <v>0</v>
      </c>
      <c r="N187" s="53">
        <f t="shared" si="174"/>
        <v>0</v>
      </c>
      <c r="O187" s="53">
        <f t="shared" si="202"/>
        <v>32.6</v>
      </c>
      <c r="P187" s="53">
        <f t="shared" si="202"/>
        <v>0</v>
      </c>
      <c r="Q187" s="46">
        <f t="shared" si="175"/>
        <v>32.6</v>
      </c>
      <c r="R187" s="53">
        <f t="shared" si="202"/>
        <v>0</v>
      </c>
      <c r="S187" s="46">
        <f t="shared" si="176"/>
        <v>32.6</v>
      </c>
      <c r="T187" s="53">
        <f t="shared" si="202"/>
        <v>0</v>
      </c>
      <c r="U187" s="46">
        <f t="shared" si="177"/>
        <v>32.6</v>
      </c>
    </row>
    <row r="188" spans="1:21" x14ac:dyDescent="0.2">
      <c r="A188" s="47" t="s">
        <v>102</v>
      </c>
      <c r="B188" s="68" t="s">
        <v>229</v>
      </c>
      <c r="C188" s="55" t="s">
        <v>60</v>
      </c>
      <c r="D188" s="43" t="s">
        <v>71</v>
      </c>
      <c r="E188" s="105"/>
      <c r="F188" s="53">
        <f t="shared" si="202"/>
        <v>0</v>
      </c>
      <c r="G188" s="53">
        <f t="shared" si="202"/>
        <v>0</v>
      </c>
      <c r="H188" s="53">
        <f t="shared" si="171"/>
        <v>0</v>
      </c>
      <c r="I188" s="53">
        <f t="shared" si="202"/>
        <v>0</v>
      </c>
      <c r="J188" s="53">
        <f t="shared" si="172"/>
        <v>0</v>
      </c>
      <c r="K188" s="53">
        <f t="shared" si="202"/>
        <v>0</v>
      </c>
      <c r="L188" s="53">
        <f t="shared" si="173"/>
        <v>0</v>
      </c>
      <c r="M188" s="53">
        <f t="shared" si="202"/>
        <v>0</v>
      </c>
      <c r="N188" s="53">
        <f t="shared" si="174"/>
        <v>0</v>
      </c>
      <c r="O188" s="53">
        <f t="shared" si="202"/>
        <v>32.6</v>
      </c>
      <c r="P188" s="53">
        <f t="shared" si="202"/>
        <v>0</v>
      </c>
      <c r="Q188" s="46">
        <f t="shared" si="175"/>
        <v>32.6</v>
      </c>
      <c r="R188" s="53">
        <f t="shared" si="202"/>
        <v>0</v>
      </c>
      <c r="S188" s="46">
        <f t="shared" si="176"/>
        <v>32.6</v>
      </c>
      <c r="T188" s="53">
        <f t="shared" si="202"/>
        <v>0</v>
      </c>
      <c r="U188" s="46">
        <f t="shared" si="177"/>
        <v>32.6</v>
      </c>
    </row>
    <row r="189" spans="1:21" x14ac:dyDescent="0.2">
      <c r="A189" s="47" t="str">
        <f ca="1">IF(ISERROR(MATCH(E189,Код_КВР,0)),"",INDIRECT(ADDRESS(MATCH(E189,Код_КВР,0)+1,2,,,"КВР")))</f>
        <v>Социальное обеспечение и иные выплаты населению</v>
      </c>
      <c r="B189" s="68" t="s">
        <v>229</v>
      </c>
      <c r="C189" s="55" t="s">
        <v>60</v>
      </c>
      <c r="D189" s="43" t="s">
        <v>71</v>
      </c>
      <c r="E189" s="105">
        <v>300</v>
      </c>
      <c r="F189" s="53">
        <f t="shared" si="202"/>
        <v>0</v>
      </c>
      <c r="G189" s="53">
        <f t="shared" si="202"/>
        <v>0</v>
      </c>
      <c r="H189" s="53">
        <f t="shared" si="171"/>
        <v>0</v>
      </c>
      <c r="I189" s="53">
        <f t="shared" si="202"/>
        <v>0</v>
      </c>
      <c r="J189" s="53">
        <f t="shared" si="172"/>
        <v>0</v>
      </c>
      <c r="K189" s="53">
        <f t="shared" si="202"/>
        <v>0</v>
      </c>
      <c r="L189" s="53">
        <f t="shared" si="173"/>
        <v>0</v>
      </c>
      <c r="M189" s="53">
        <f t="shared" si="202"/>
        <v>0</v>
      </c>
      <c r="N189" s="53">
        <f t="shared" si="174"/>
        <v>0</v>
      </c>
      <c r="O189" s="53">
        <f t="shared" si="202"/>
        <v>32.6</v>
      </c>
      <c r="P189" s="53">
        <f t="shared" si="202"/>
        <v>0</v>
      </c>
      <c r="Q189" s="46">
        <f t="shared" si="175"/>
        <v>32.6</v>
      </c>
      <c r="R189" s="53">
        <f t="shared" si="202"/>
        <v>0</v>
      </c>
      <c r="S189" s="46">
        <f t="shared" si="176"/>
        <v>32.6</v>
      </c>
      <c r="T189" s="53">
        <f t="shared" si="202"/>
        <v>0</v>
      </c>
      <c r="U189" s="46">
        <f t="shared" si="177"/>
        <v>32.6</v>
      </c>
    </row>
    <row r="190" spans="1:21" x14ac:dyDescent="0.2">
      <c r="A190" s="47" t="str">
        <f ca="1">IF(ISERROR(MATCH(E190,Код_КВР,0)),"",INDIRECT(ADDRESS(MATCH(E190,Код_КВР,0)+1,2,,,"КВР")))</f>
        <v>Публичные нормативные выплаты гражданам несоциального характера</v>
      </c>
      <c r="B190" s="68" t="s">
        <v>229</v>
      </c>
      <c r="C190" s="55" t="s">
        <v>60</v>
      </c>
      <c r="D190" s="43" t="s">
        <v>71</v>
      </c>
      <c r="E190" s="105">
        <v>330</v>
      </c>
      <c r="F190" s="53">
        <f>'прил. 9'!G710</f>
        <v>0</v>
      </c>
      <c r="G190" s="53">
        <f>'прил. 9'!H710</f>
        <v>0</v>
      </c>
      <c r="H190" s="53">
        <f t="shared" si="171"/>
        <v>0</v>
      </c>
      <c r="I190" s="53">
        <f>'прил. 9'!J710</f>
        <v>0</v>
      </c>
      <c r="J190" s="53">
        <f t="shared" si="172"/>
        <v>0</v>
      </c>
      <c r="K190" s="53">
        <f>'прил. 9'!L710</f>
        <v>0</v>
      </c>
      <c r="L190" s="53">
        <f t="shared" si="173"/>
        <v>0</v>
      </c>
      <c r="M190" s="53">
        <f>'прил. 9'!N710</f>
        <v>0</v>
      </c>
      <c r="N190" s="53">
        <f t="shared" si="174"/>
        <v>0</v>
      </c>
      <c r="O190" s="53">
        <f>'прил. 9'!P710</f>
        <v>32.6</v>
      </c>
      <c r="P190" s="53">
        <f>'прил. 9'!Q710</f>
        <v>0</v>
      </c>
      <c r="Q190" s="46">
        <f t="shared" si="175"/>
        <v>32.6</v>
      </c>
      <c r="R190" s="53">
        <f>'прил. 9'!S710</f>
        <v>0</v>
      </c>
      <c r="S190" s="46">
        <f t="shared" si="176"/>
        <v>32.6</v>
      </c>
      <c r="T190" s="53">
        <f>'прил. 9'!U710</f>
        <v>0</v>
      </c>
      <c r="U190" s="46">
        <f t="shared" si="177"/>
        <v>32.6</v>
      </c>
    </row>
    <row r="191" spans="1:21" ht="33" x14ac:dyDescent="0.2">
      <c r="A191" s="47" t="str">
        <f ca="1">IF(ISERROR(MATCH(B191,Код_КЦСР,0)),"",INDIRECT(ADDRESS(MATCH(B191,Код_КЦСР,0)+1,2,,,"КЦСР")))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191" s="68" t="s">
        <v>230</v>
      </c>
      <c r="C191" s="55"/>
      <c r="D191" s="43"/>
      <c r="E191" s="105"/>
      <c r="F191" s="53">
        <f>F192+F204+F212</f>
        <v>13800</v>
      </c>
      <c r="G191" s="53">
        <f>G192+G204+G212</f>
        <v>0</v>
      </c>
      <c r="H191" s="53">
        <f t="shared" si="171"/>
        <v>13800</v>
      </c>
      <c r="I191" s="53">
        <f>I192+I204+I212</f>
        <v>0</v>
      </c>
      <c r="J191" s="53">
        <f t="shared" si="172"/>
        <v>13800</v>
      </c>
      <c r="K191" s="53">
        <f>K192+K204+K212</f>
        <v>0</v>
      </c>
      <c r="L191" s="53">
        <f t="shared" si="173"/>
        <v>13800</v>
      </c>
      <c r="M191" s="53">
        <f>M192+M204+M212</f>
        <v>0</v>
      </c>
      <c r="N191" s="53">
        <f t="shared" si="174"/>
        <v>13800</v>
      </c>
      <c r="O191" s="53">
        <f>O192+O204+O212</f>
        <v>13800</v>
      </c>
      <c r="P191" s="53">
        <f>P192+P204+P212</f>
        <v>0</v>
      </c>
      <c r="Q191" s="46">
        <f t="shared" si="175"/>
        <v>13800</v>
      </c>
      <c r="R191" s="53">
        <f>R192+R204+R212</f>
        <v>0</v>
      </c>
      <c r="S191" s="46">
        <f t="shared" si="176"/>
        <v>13800</v>
      </c>
      <c r="T191" s="53">
        <f>T192+T204+T212</f>
        <v>0</v>
      </c>
      <c r="U191" s="46">
        <f t="shared" si="177"/>
        <v>13800</v>
      </c>
    </row>
    <row r="192" spans="1:21" x14ac:dyDescent="0.2">
      <c r="A192" s="47" t="str">
        <f ca="1">IF(ISERROR(MATCH(B192,Код_КЦСР,0)),"",INDIRECT(ADDRESS(MATCH(B192,Код_КЦСР,0)+1,2,,,"КЦСР")))</f>
        <v>Текущие ремонты и работы по благоустройству территорий</v>
      </c>
      <c r="B192" s="68" t="s">
        <v>439</v>
      </c>
      <c r="C192" s="55"/>
      <c r="D192" s="43"/>
      <c r="E192" s="105"/>
      <c r="F192" s="53">
        <f t="shared" ref="F192:T192" si="203">F193</f>
        <v>10000</v>
      </c>
      <c r="G192" s="53">
        <f t="shared" si="203"/>
        <v>0</v>
      </c>
      <c r="H192" s="53">
        <f t="shared" si="171"/>
        <v>10000</v>
      </c>
      <c r="I192" s="53">
        <f t="shared" si="203"/>
        <v>0</v>
      </c>
      <c r="J192" s="53">
        <f t="shared" si="172"/>
        <v>10000</v>
      </c>
      <c r="K192" s="53">
        <f t="shared" si="203"/>
        <v>0</v>
      </c>
      <c r="L192" s="53">
        <f t="shared" si="173"/>
        <v>10000</v>
      </c>
      <c r="M192" s="53">
        <f t="shared" si="203"/>
        <v>0</v>
      </c>
      <c r="N192" s="53">
        <f t="shared" si="174"/>
        <v>10000</v>
      </c>
      <c r="O192" s="53">
        <f t="shared" si="203"/>
        <v>10000</v>
      </c>
      <c r="P192" s="53">
        <f t="shared" si="203"/>
        <v>0</v>
      </c>
      <c r="Q192" s="46">
        <f t="shared" si="175"/>
        <v>10000</v>
      </c>
      <c r="R192" s="53">
        <f t="shared" si="203"/>
        <v>0</v>
      </c>
      <c r="S192" s="46">
        <f t="shared" si="176"/>
        <v>10000</v>
      </c>
      <c r="T192" s="53">
        <f t="shared" si="203"/>
        <v>0</v>
      </c>
      <c r="U192" s="46">
        <f t="shared" si="177"/>
        <v>10000</v>
      </c>
    </row>
    <row r="193" spans="1:21" x14ac:dyDescent="0.2">
      <c r="A193" s="47" t="str">
        <f ca="1">IF(ISERROR(MATCH(C193,Код_Раздел,0)),"",INDIRECT(ADDRESS(MATCH(C193,Код_Раздел,0)+1,2,,,"Раздел")))</f>
        <v>Образование</v>
      </c>
      <c r="B193" s="68" t="s">
        <v>439</v>
      </c>
      <c r="C193" s="55" t="s">
        <v>60</v>
      </c>
      <c r="D193" s="43"/>
      <c r="E193" s="105"/>
      <c r="F193" s="53">
        <f>F194+F198+F201</f>
        <v>10000</v>
      </c>
      <c r="G193" s="53">
        <f>G194+G198+G201</f>
        <v>0</v>
      </c>
      <c r="H193" s="53">
        <f t="shared" si="171"/>
        <v>10000</v>
      </c>
      <c r="I193" s="53">
        <f>I194+I198+I201</f>
        <v>0</v>
      </c>
      <c r="J193" s="53">
        <f t="shared" si="172"/>
        <v>10000</v>
      </c>
      <c r="K193" s="53">
        <f>K194+K198+K201</f>
        <v>0</v>
      </c>
      <c r="L193" s="53">
        <f t="shared" si="173"/>
        <v>10000</v>
      </c>
      <c r="M193" s="53">
        <f>M194+M198+M201</f>
        <v>0</v>
      </c>
      <c r="N193" s="53">
        <f t="shared" si="174"/>
        <v>10000</v>
      </c>
      <c r="O193" s="53">
        <f t="shared" ref="O193:P193" si="204">O194+O198+O201</f>
        <v>10000</v>
      </c>
      <c r="P193" s="53">
        <f t="shared" si="204"/>
        <v>0</v>
      </c>
      <c r="Q193" s="46">
        <f t="shared" si="175"/>
        <v>10000</v>
      </c>
      <c r="R193" s="53">
        <f t="shared" ref="R193:T193" si="205">R194+R198+R201</f>
        <v>0</v>
      </c>
      <c r="S193" s="46">
        <f t="shared" si="176"/>
        <v>10000</v>
      </c>
      <c r="T193" s="53">
        <f t="shared" si="205"/>
        <v>0</v>
      </c>
      <c r="U193" s="46">
        <f t="shared" si="177"/>
        <v>10000</v>
      </c>
    </row>
    <row r="194" spans="1:21" ht="21" customHeight="1" x14ac:dyDescent="0.2">
      <c r="A194" s="47" t="s">
        <v>109</v>
      </c>
      <c r="B194" s="68" t="s">
        <v>439</v>
      </c>
      <c r="C194" s="55" t="s">
        <v>60</v>
      </c>
      <c r="D194" s="43" t="s">
        <v>70</v>
      </c>
      <c r="E194" s="105"/>
      <c r="F194" s="53">
        <f t="shared" ref="F194:T194" si="206">F195</f>
        <v>5550</v>
      </c>
      <c r="G194" s="53">
        <f t="shared" si="206"/>
        <v>0</v>
      </c>
      <c r="H194" s="53">
        <f t="shared" si="171"/>
        <v>5550</v>
      </c>
      <c r="I194" s="53">
        <f t="shared" si="206"/>
        <v>0</v>
      </c>
      <c r="J194" s="53">
        <f t="shared" si="172"/>
        <v>5550</v>
      </c>
      <c r="K194" s="53">
        <f t="shared" si="206"/>
        <v>0</v>
      </c>
      <c r="L194" s="53">
        <f t="shared" si="173"/>
        <v>5550</v>
      </c>
      <c r="M194" s="53">
        <f t="shared" si="206"/>
        <v>0</v>
      </c>
      <c r="N194" s="53">
        <f t="shared" si="174"/>
        <v>5550</v>
      </c>
      <c r="O194" s="53">
        <f t="shared" si="206"/>
        <v>3800</v>
      </c>
      <c r="P194" s="53">
        <f t="shared" si="206"/>
        <v>0</v>
      </c>
      <c r="Q194" s="46">
        <f t="shared" si="175"/>
        <v>3800</v>
      </c>
      <c r="R194" s="53">
        <f t="shared" si="206"/>
        <v>0</v>
      </c>
      <c r="S194" s="46">
        <f t="shared" si="176"/>
        <v>3800</v>
      </c>
      <c r="T194" s="53">
        <f t="shared" si="206"/>
        <v>0</v>
      </c>
      <c r="U194" s="46">
        <f t="shared" si="177"/>
        <v>3800</v>
      </c>
    </row>
    <row r="195" spans="1:21" ht="39" customHeight="1" x14ac:dyDescent="0.2">
      <c r="A195" s="47" t="str">
        <f ca="1">IF(ISERROR(MATCH(E195,Код_КВР,0)),"",INDIRECT(ADDRESS(MATCH(E195,Код_КВР,0)+1,2,,,"КВР")))</f>
        <v>Предоставление субсидий бюджетным, автономным учреждениям и иным некоммерческим организациям</v>
      </c>
      <c r="B195" s="68" t="s">
        <v>439</v>
      </c>
      <c r="C195" s="55" t="s">
        <v>60</v>
      </c>
      <c r="D195" s="43" t="s">
        <v>70</v>
      </c>
      <c r="E195" s="105">
        <v>600</v>
      </c>
      <c r="F195" s="53">
        <f t="shared" ref="F195:O195" si="207">F196+F197</f>
        <v>5550</v>
      </c>
      <c r="G195" s="53">
        <f t="shared" ref="G195:I195" si="208">G196+G197</f>
        <v>0</v>
      </c>
      <c r="H195" s="53">
        <f t="shared" si="171"/>
        <v>5550</v>
      </c>
      <c r="I195" s="53">
        <f t="shared" si="208"/>
        <v>0</v>
      </c>
      <c r="J195" s="53">
        <f t="shared" si="172"/>
        <v>5550</v>
      </c>
      <c r="K195" s="53">
        <f t="shared" ref="K195:M195" si="209">K196+K197</f>
        <v>0</v>
      </c>
      <c r="L195" s="53">
        <f t="shared" si="173"/>
        <v>5550</v>
      </c>
      <c r="M195" s="53">
        <f t="shared" si="209"/>
        <v>0</v>
      </c>
      <c r="N195" s="53">
        <f t="shared" si="174"/>
        <v>5550</v>
      </c>
      <c r="O195" s="53">
        <f t="shared" si="207"/>
        <v>3800</v>
      </c>
      <c r="P195" s="53">
        <f t="shared" ref="P195" si="210">P196+P197</f>
        <v>0</v>
      </c>
      <c r="Q195" s="46">
        <f t="shared" si="175"/>
        <v>3800</v>
      </c>
      <c r="R195" s="53">
        <f t="shared" ref="R195:T195" si="211">R196+R197</f>
        <v>0</v>
      </c>
      <c r="S195" s="46">
        <f t="shared" si="176"/>
        <v>3800</v>
      </c>
      <c r="T195" s="53">
        <f t="shared" si="211"/>
        <v>0</v>
      </c>
      <c r="U195" s="46">
        <f t="shared" si="177"/>
        <v>3800</v>
      </c>
    </row>
    <row r="196" spans="1:21" ht="17.25" customHeight="1" x14ac:dyDescent="0.2">
      <c r="A196" s="47" t="str">
        <f ca="1">IF(ISERROR(MATCH(E196,Код_КВР,0)),"",INDIRECT(ADDRESS(MATCH(E196,Код_КВР,0)+1,2,,,"КВР")))</f>
        <v>Субсидии бюджетным учреждениям</v>
      </c>
      <c r="B196" s="68" t="s">
        <v>439</v>
      </c>
      <c r="C196" s="55" t="s">
        <v>60</v>
      </c>
      <c r="D196" s="43" t="s">
        <v>70</v>
      </c>
      <c r="E196" s="105">
        <v>610</v>
      </c>
      <c r="F196" s="53">
        <f>'прил. 9'!G638</f>
        <v>5550</v>
      </c>
      <c r="G196" s="53">
        <f>'прил. 9'!H638</f>
        <v>0</v>
      </c>
      <c r="H196" s="53">
        <f t="shared" si="171"/>
        <v>5550</v>
      </c>
      <c r="I196" s="53">
        <f>'прил. 9'!J638</f>
        <v>0</v>
      </c>
      <c r="J196" s="53">
        <f t="shared" si="172"/>
        <v>5550</v>
      </c>
      <c r="K196" s="53">
        <f>'прил. 9'!L638</f>
        <v>0</v>
      </c>
      <c r="L196" s="53">
        <f t="shared" si="173"/>
        <v>5550</v>
      </c>
      <c r="M196" s="53">
        <f>'прил. 9'!N638</f>
        <v>0</v>
      </c>
      <c r="N196" s="53">
        <f t="shared" si="174"/>
        <v>5550</v>
      </c>
      <c r="O196" s="53">
        <f>'прил. 9'!P638</f>
        <v>3800</v>
      </c>
      <c r="P196" s="53">
        <f>'прил. 9'!Q638</f>
        <v>0</v>
      </c>
      <c r="Q196" s="46">
        <f t="shared" si="175"/>
        <v>3800</v>
      </c>
      <c r="R196" s="53">
        <f>'прил. 9'!S638</f>
        <v>0</v>
      </c>
      <c r="S196" s="46">
        <f t="shared" si="176"/>
        <v>3800</v>
      </c>
      <c r="T196" s="53">
        <f>'прил. 9'!U638</f>
        <v>0</v>
      </c>
      <c r="U196" s="46">
        <f t="shared" si="177"/>
        <v>3800</v>
      </c>
    </row>
    <row r="197" spans="1:21" hidden="1" x14ac:dyDescent="0.2">
      <c r="A197" s="47" t="str">
        <f ca="1">IF(ISERROR(MATCH(E197,Код_КВР,0)),"",INDIRECT(ADDRESS(MATCH(E197,Код_КВР,0)+1,2,,,"КВР")))</f>
        <v>Субсидии автономным учреждениям</v>
      </c>
      <c r="B197" s="68" t="s">
        <v>439</v>
      </c>
      <c r="C197" s="55" t="s">
        <v>60</v>
      </c>
      <c r="D197" s="43" t="s">
        <v>70</v>
      </c>
      <c r="E197" s="105">
        <v>620</v>
      </c>
      <c r="F197" s="53">
        <f>'прил. 9'!G639</f>
        <v>0</v>
      </c>
      <c r="G197" s="53">
        <f>'прил. 9'!H639</f>
        <v>0</v>
      </c>
      <c r="H197" s="53">
        <f t="shared" si="171"/>
        <v>0</v>
      </c>
      <c r="I197" s="53">
        <f>'прил. 9'!J639</f>
        <v>0</v>
      </c>
      <c r="J197" s="53">
        <f t="shared" si="172"/>
        <v>0</v>
      </c>
      <c r="K197" s="53">
        <f>'прил. 9'!L639</f>
        <v>0</v>
      </c>
      <c r="L197" s="53">
        <f t="shared" si="173"/>
        <v>0</v>
      </c>
      <c r="M197" s="53">
        <f>'прил. 9'!N639</f>
        <v>0</v>
      </c>
      <c r="N197" s="53">
        <f t="shared" si="174"/>
        <v>0</v>
      </c>
      <c r="O197" s="53">
        <f>'прил. 9'!P639</f>
        <v>0</v>
      </c>
      <c r="P197" s="53">
        <f>'прил. 9'!Q639</f>
        <v>0</v>
      </c>
      <c r="Q197" s="46">
        <f t="shared" si="175"/>
        <v>0</v>
      </c>
      <c r="R197" s="53">
        <f>'прил. 9'!S639</f>
        <v>0</v>
      </c>
      <c r="S197" s="46">
        <f t="shared" si="176"/>
        <v>0</v>
      </c>
      <c r="T197" s="53">
        <f>'прил. 9'!U639</f>
        <v>0</v>
      </c>
      <c r="U197" s="46">
        <f t="shared" si="177"/>
        <v>0</v>
      </c>
    </row>
    <row r="198" spans="1:21" x14ac:dyDescent="0.2">
      <c r="A198" s="47" t="s">
        <v>102</v>
      </c>
      <c r="B198" s="68" t="s">
        <v>439</v>
      </c>
      <c r="C198" s="55" t="s">
        <v>60</v>
      </c>
      <c r="D198" s="43" t="s">
        <v>71</v>
      </c>
      <c r="E198" s="105"/>
      <c r="F198" s="53">
        <f t="shared" ref="F198:T199" si="212">F199</f>
        <v>4450</v>
      </c>
      <c r="G198" s="53">
        <f t="shared" si="212"/>
        <v>0</v>
      </c>
      <c r="H198" s="53">
        <f t="shared" si="171"/>
        <v>4450</v>
      </c>
      <c r="I198" s="53">
        <f t="shared" si="212"/>
        <v>0</v>
      </c>
      <c r="J198" s="53">
        <f t="shared" si="172"/>
        <v>4450</v>
      </c>
      <c r="K198" s="53">
        <f t="shared" si="212"/>
        <v>0</v>
      </c>
      <c r="L198" s="53">
        <f t="shared" si="173"/>
        <v>4450</v>
      </c>
      <c r="M198" s="53">
        <f t="shared" si="212"/>
        <v>0</v>
      </c>
      <c r="N198" s="53">
        <f t="shared" si="174"/>
        <v>4450</v>
      </c>
      <c r="O198" s="53">
        <f t="shared" si="212"/>
        <v>5400</v>
      </c>
      <c r="P198" s="53">
        <f t="shared" si="212"/>
        <v>0</v>
      </c>
      <c r="Q198" s="46">
        <f t="shared" si="175"/>
        <v>5400</v>
      </c>
      <c r="R198" s="53">
        <f t="shared" si="212"/>
        <v>0</v>
      </c>
      <c r="S198" s="46">
        <f t="shared" si="176"/>
        <v>5400</v>
      </c>
      <c r="T198" s="53">
        <f t="shared" si="212"/>
        <v>0</v>
      </c>
      <c r="U198" s="46">
        <f t="shared" si="177"/>
        <v>5400</v>
      </c>
    </row>
    <row r="199" spans="1:21" ht="33" x14ac:dyDescent="0.2">
      <c r="A199" s="47" t="str">
        <f ca="1">IF(ISERROR(MATCH(E199,Код_КВР,0)),"",INDIRECT(ADDRESS(MATCH(E199,Код_КВР,0)+1,2,,,"КВР")))</f>
        <v>Предоставление субсидий бюджетным, автономным учреждениям и иным некоммерческим организациям</v>
      </c>
      <c r="B199" s="68" t="s">
        <v>439</v>
      </c>
      <c r="C199" s="55" t="s">
        <v>60</v>
      </c>
      <c r="D199" s="43" t="s">
        <v>71</v>
      </c>
      <c r="E199" s="105">
        <v>600</v>
      </c>
      <c r="F199" s="53">
        <f t="shared" si="212"/>
        <v>4450</v>
      </c>
      <c r="G199" s="53">
        <f t="shared" si="212"/>
        <v>0</v>
      </c>
      <c r="H199" s="53">
        <f t="shared" si="171"/>
        <v>4450</v>
      </c>
      <c r="I199" s="53">
        <f t="shared" si="212"/>
        <v>0</v>
      </c>
      <c r="J199" s="53">
        <f t="shared" si="172"/>
        <v>4450</v>
      </c>
      <c r="K199" s="53">
        <f t="shared" si="212"/>
        <v>0</v>
      </c>
      <c r="L199" s="53">
        <f t="shared" si="173"/>
        <v>4450</v>
      </c>
      <c r="M199" s="53">
        <f t="shared" si="212"/>
        <v>0</v>
      </c>
      <c r="N199" s="53">
        <f t="shared" si="174"/>
        <v>4450</v>
      </c>
      <c r="O199" s="53">
        <f t="shared" si="212"/>
        <v>5400</v>
      </c>
      <c r="P199" s="53">
        <f t="shared" si="212"/>
        <v>0</v>
      </c>
      <c r="Q199" s="46">
        <f t="shared" si="175"/>
        <v>5400</v>
      </c>
      <c r="R199" s="53">
        <f t="shared" si="212"/>
        <v>0</v>
      </c>
      <c r="S199" s="46">
        <f t="shared" si="176"/>
        <v>5400</v>
      </c>
      <c r="T199" s="53">
        <f t="shared" si="212"/>
        <v>0</v>
      </c>
      <c r="U199" s="46">
        <f t="shared" si="177"/>
        <v>5400</v>
      </c>
    </row>
    <row r="200" spans="1:21" x14ac:dyDescent="0.2">
      <c r="A200" s="47" t="str">
        <f ca="1">IF(ISERROR(MATCH(E200,Код_КВР,0)),"",INDIRECT(ADDRESS(MATCH(E200,Код_КВР,0)+1,2,,,"КВР")))</f>
        <v>Субсидии бюджетным учреждениям</v>
      </c>
      <c r="B200" s="68" t="s">
        <v>439</v>
      </c>
      <c r="C200" s="55" t="s">
        <v>60</v>
      </c>
      <c r="D200" s="43" t="s">
        <v>71</v>
      </c>
      <c r="E200" s="105">
        <v>610</v>
      </c>
      <c r="F200" s="53">
        <f>'прил. 9'!G714</f>
        <v>4450</v>
      </c>
      <c r="G200" s="53">
        <f>'прил. 9'!H714</f>
        <v>0</v>
      </c>
      <c r="H200" s="53">
        <f t="shared" si="171"/>
        <v>4450</v>
      </c>
      <c r="I200" s="53">
        <f>'прил. 9'!J714</f>
        <v>0</v>
      </c>
      <c r="J200" s="53">
        <f t="shared" si="172"/>
        <v>4450</v>
      </c>
      <c r="K200" s="53">
        <f>'прил. 9'!L714</f>
        <v>0</v>
      </c>
      <c r="L200" s="53">
        <f t="shared" si="173"/>
        <v>4450</v>
      </c>
      <c r="M200" s="53">
        <f>'прил. 9'!N714</f>
        <v>0</v>
      </c>
      <c r="N200" s="53">
        <f t="shared" si="174"/>
        <v>4450</v>
      </c>
      <c r="O200" s="53">
        <f>'прил. 9'!P714</f>
        <v>5400</v>
      </c>
      <c r="P200" s="53">
        <f>'прил. 9'!Q714</f>
        <v>0</v>
      </c>
      <c r="Q200" s="46">
        <f t="shared" si="175"/>
        <v>5400</v>
      </c>
      <c r="R200" s="53">
        <f>'прил. 9'!S714</f>
        <v>0</v>
      </c>
      <c r="S200" s="46">
        <f t="shared" si="176"/>
        <v>5400</v>
      </c>
      <c r="T200" s="53">
        <f>'прил. 9'!U714</f>
        <v>0</v>
      </c>
      <c r="U200" s="46">
        <f t="shared" si="177"/>
        <v>5400</v>
      </c>
    </row>
    <row r="201" spans="1:21" x14ac:dyDescent="0.2">
      <c r="A201" s="47" t="s">
        <v>465</v>
      </c>
      <c r="B201" s="68" t="s">
        <v>439</v>
      </c>
      <c r="C201" s="55" t="s">
        <v>60</v>
      </c>
      <c r="D201" s="43" t="s">
        <v>72</v>
      </c>
      <c r="E201" s="105"/>
      <c r="F201" s="53">
        <f t="shared" ref="F201:T202" si="213">F202</f>
        <v>0</v>
      </c>
      <c r="G201" s="53">
        <f t="shared" si="213"/>
        <v>0</v>
      </c>
      <c r="H201" s="53">
        <f t="shared" si="171"/>
        <v>0</v>
      </c>
      <c r="I201" s="53">
        <f t="shared" si="213"/>
        <v>0</v>
      </c>
      <c r="J201" s="53">
        <f t="shared" si="172"/>
        <v>0</v>
      </c>
      <c r="K201" s="53">
        <f t="shared" si="213"/>
        <v>0</v>
      </c>
      <c r="L201" s="53">
        <f t="shared" si="173"/>
        <v>0</v>
      </c>
      <c r="M201" s="53">
        <f t="shared" si="213"/>
        <v>0</v>
      </c>
      <c r="N201" s="53">
        <f t="shared" si="174"/>
        <v>0</v>
      </c>
      <c r="O201" s="53">
        <f t="shared" si="213"/>
        <v>800</v>
      </c>
      <c r="P201" s="53">
        <f t="shared" si="213"/>
        <v>0</v>
      </c>
      <c r="Q201" s="46">
        <f t="shared" si="175"/>
        <v>800</v>
      </c>
      <c r="R201" s="53">
        <f t="shared" si="213"/>
        <v>0</v>
      </c>
      <c r="S201" s="46">
        <f t="shared" si="176"/>
        <v>800</v>
      </c>
      <c r="T201" s="53">
        <f t="shared" si="213"/>
        <v>0</v>
      </c>
      <c r="U201" s="46">
        <f t="shared" si="177"/>
        <v>800</v>
      </c>
    </row>
    <row r="202" spans="1:21" ht="33" x14ac:dyDescent="0.2">
      <c r="A202" s="47" t="str">
        <f ca="1">IF(ISERROR(MATCH(E202,Код_КВР,0)),"",INDIRECT(ADDRESS(MATCH(E202,Код_КВР,0)+1,2,,,"КВР")))</f>
        <v>Предоставление субсидий бюджетным, автономным учреждениям и иным некоммерческим организациям</v>
      </c>
      <c r="B202" s="68" t="s">
        <v>439</v>
      </c>
      <c r="C202" s="55" t="s">
        <v>60</v>
      </c>
      <c r="D202" s="43" t="s">
        <v>72</v>
      </c>
      <c r="E202" s="105">
        <v>600</v>
      </c>
      <c r="F202" s="53">
        <f t="shared" si="213"/>
        <v>0</v>
      </c>
      <c r="G202" s="53">
        <f t="shared" si="213"/>
        <v>0</v>
      </c>
      <c r="H202" s="53">
        <f t="shared" si="171"/>
        <v>0</v>
      </c>
      <c r="I202" s="53">
        <f t="shared" si="213"/>
        <v>0</v>
      </c>
      <c r="J202" s="53">
        <f t="shared" si="172"/>
        <v>0</v>
      </c>
      <c r="K202" s="53">
        <f t="shared" si="213"/>
        <v>0</v>
      </c>
      <c r="L202" s="53">
        <f t="shared" si="173"/>
        <v>0</v>
      </c>
      <c r="M202" s="53">
        <f t="shared" si="213"/>
        <v>0</v>
      </c>
      <c r="N202" s="53">
        <f t="shared" si="174"/>
        <v>0</v>
      </c>
      <c r="O202" s="53">
        <f t="shared" si="213"/>
        <v>800</v>
      </c>
      <c r="P202" s="53">
        <f t="shared" si="213"/>
        <v>0</v>
      </c>
      <c r="Q202" s="46">
        <f t="shared" si="175"/>
        <v>800</v>
      </c>
      <c r="R202" s="53">
        <f t="shared" si="213"/>
        <v>0</v>
      </c>
      <c r="S202" s="46">
        <f t="shared" si="176"/>
        <v>800</v>
      </c>
      <c r="T202" s="53">
        <f t="shared" si="213"/>
        <v>0</v>
      </c>
      <c r="U202" s="46">
        <f t="shared" si="177"/>
        <v>800</v>
      </c>
    </row>
    <row r="203" spans="1:21" x14ac:dyDescent="0.2">
      <c r="A203" s="47" t="str">
        <f ca="1">IF(ISERROR(MATCH(E203,Код_КВР,0)),"",INDIRECT(ADDRESS(MATCH(E203,Код_КВР,0)+1,2,,,"КВР")))</f>
        <v>Субсидии бюджетным учреждениям</v>
      </c>
      <c r="B203" s="68" t="s">
        <v>439</v>
      </c>
      <c r="C203" s="55" t="s">
        <v>60</v>
      </c>
      <c r="D203" s="43" t="s">
        <v>72</v>
      </c>
      <c r="E203" s="105">
        <v>610</v>
      </c>
      <c r="F203" s="53">
        <f>'прил. 9'!G759</f>
        <v>0</v>
      </c>
      <c r="G203" s="53">
        <f>'прил. 9'!H759</f>
        <v>0</v>
      </c>
      <c r="H203" s="53">
        <f t="shared" si="171"/>
        <v>0</v>
      </c>
      <c r="I203" s="53">
        <f>'прил. 9'!J759</f>
        <v>0</v>
      </c>
      <c r="J203" s="53">
        <f t="shared" si="172"/>
        <v>0</v>
      </c>
      <c r="K203" s="53">
        <f>'прил. 9'!L759</f>
        <v>0</v>
      </c>
      <c r="L203" s="53">
        <f t="shared" si="173"/>
        <v>0</v>
      </c>
      <c r="M203" s="53">
        <f>'прил. 9'!N759</f>
        <v>0</v>
      </c>
      <c r="N203" s="53">
        <f t="shared" si="174"/>
        <v>0</v>
      </c>
      <c r="O203" s="53">
        <f>'прил. 9'!P759</f>
        <v>800</v>
      </c>
      <c r="P203" s="53">
        <f>'прил. 9'!Q759</f>
        <v>0</v>
      </c>
      <c r="Q203" s="46">
        <f t="shared" si="175"/>
        <v>800</v>
      </c>
      <c r="R203" s="53">
        <f>'прил. 9'!S759</f>
        <v>0</v>
      </c>
      <c r="S203" s="46">
        <f t="shared" si="176"/>
        <v>800</v>
      </c>
      <c r="T203" s="53">
        <f>'прил. 9'!U759</f>
        <v>0</v>
      </c>
      <c r="U203" s="46">
        <f t="shared" si="177"/>
        <v>800</v>
      </c>
    </row>
    <row r="204" spans="1:21" ht="33" x14ac:dyDescent="0.2">
      <c r="A204" s="47" t="str">
        <f ca="1">IF(ISERROR(MATCH(B204,Код_КЦСР,0)),"",INDIRECT(ADDRESS(MATCH(B204,Код_КЦСР,0)+1,2,,,"КЦСР")))</f>
        <v>Оборудование, мебель, малые архитектурные формы для образовательных учреждений</v>
      </c>
      <c r="B204" s="68" t="s">
        <v>441</v>
      </c>
      <c r="C204" s="55"/>
      <c r="D204" s="43"/>
      <c r="E204" s="105"/>
      <c r="F204" s="53">
        <f t="shared" ref="F204:T204" si="214">F205</f>
        <v>3800</v>
      </c>
      <c r="G204" s="53">
        <f t="shared" si="214"/>
        <v>0</v>
      </c>
      <c r="H204" s="53">
        <f t="shared" si="171"/>
        <v>3800</v>
      </c>
      <c r="I204" s="53">
        <f t="shared" si="214"/>
        <v>0</v>
      </c>
      <c r="J204" s="53">
        <f t="shared" si="172"/>
        <v>3800</v>
      </c>
      <c r="K204" s="53">
        <f t="shared" si="214"/>
        <v>0</v>
      </c>
      <c r="L204" s="53">
        <f t="shared" si="173"/>
        <v>3800</v>
      </c>
      <c r="M204" s="53">
        <f t="shared" si="214"/>
        <v>0</v>
      </c>
      <c r="N204" s="53">
        <f t="shared" si="174"/>
        <v>3800</v>
      </c>
      <c r="O204" s="53">
        <f t="shared" si="214"/>
        <v>3800</v>
      </c>
      <c r="P204" s="53">
        <f t="shared" si="214"/>
        <v>0</v>
      </c>
      <c r="Q204" s="46">
        <f t="shared" si="175"/>
        <v>3800</v>
      </c>
      <c r="R204" s="53">
        <f t="shared" si="214"/>
        <v>0</v>
      </c>
      <c r="S204" s="46">
        <f t="shared" si="176"/>
        <v>3800</v>
      </c>
      <c r="T204" s="53">
        <f t="shared" si="214"/>
        <v>0</v>
      </c>
      <c r="U204" s="46">
        <f t="shared" si="177"/>
        <v>3800</v>
      </c>
    </row>
    <row r="205" spans="1:21" x14ac:dyDescent="0.2">
      <c r="A205" s="47" t="str">
        <f ca="1">IF(ISERROR(MATCH(C205,Код_Раздел,0)),"",INDIRECT(ADDRESS(MATCH(C205,Код_Раздел,0)+1,2,,,"Раздел")))</f>
        <v>Образование</v>
      </c>
      <c r="B205" s="68" t="s">
        <v>441</v>
      </c>
      <c r="C205" s="55" t="s">
        <v>60</v>
      </c>
      <c r="D205" s="43"/>
      <c r="E205" s="105"/>
      <c r="F205" s="53">
        <f>F206+F209</f>
        <v>3800</v>
      </c>
      <c r="G205" s="53">
        <f>G206+G209</f>
        <v>0</v>
      </c>
      <c r="H205" s="53">
        <f t="shared" si="171"/>
        <v>3800</v>
      </c>
      <c r="I205" s="53">
        <f>I206+I209</f>
        <v>0</v>
      </c>
      <c r="J205" s="53">
        <f t="shared" si="172"/>
        <v>3800</v>
      </c>
      <c r="K205" s="53">
        <f>K206+K209</f>
        <v>0</v>
      </c>
      <c r="L205" s="53">
        <f t="shared" si="173"/>
        <v>3800</v>
      </c>
      <c r="M205" s="53">
        <f>M206+M209</f>
        <v>0</v>
      </c>
      <c r="N205" s="53">
        <f t="shared" si="174"/>
        <v>3800</v>
      </c>
      <c r="O205" s="53">
        <f>O206+O209</f>
        <v>3800</v>
      </c>
      <c r="P205" s="53">
        <f>P206+P209</f>
        <v>0</v>
      </c>
      <c r="Q205" s="46">
        <f t="shared" si="175"/>
        <v>3800</v>
      </c>
      <c r="R205" s="53">
        <f>R206+R209</f>
        <v>0</v>
      </c>
      <c r="S205" s="46">
        <f t="shared" si="176"/>
        <v>3800</v>
      </c>
      <c r="T205" s="53">
        <f>T206+T209</f>
        <v>0</v>
      </c>
      <c r="U205" s="46">
        <f t="shared" si="177"/>
        <v>3800</v>
      </c>
    </row>
    <row r="206" spans="1:21" x14ac:dyDescent="0.2">
      <c r="A206" s="47" t="s">
        <v>109</v>
      </c>
      <c r="B206" s="68" t="s">
        <v>441</v>
      </c>
      <c r="C206" s="55" t="s">
        <v>60</v>
      </c>
      <c r="D206" s="43" t="s">
        <v>70</v>
      </c>
      <c r="E206" s="105"/>
      <c r="F206" s="53">
        <f t="shared" ref="F206:T207" si="215">F207</f>
        <v>2352.3000000000002</v>
      </c>
      <c r="G206" s="53">
        <f t="shared" si="215"/>
        <v>0</v>
      </c>
      <c r="H206" s="53">
        <f t="shared" si="171"/>
        <v>2352.3000000000002</v>
      </c>
      <c r="I206" s="53">
        <f t="shared" si="215"/>
        <v>0</v>
      </c>
      <c r="J206" s="53">
        <f t="shared" si="172"/>
        <v>2352.3000000000002</v>
      </c>
      <c r="K206" s="53">
        <f t="shared" si="215"/>
        <v>0</v>
      </c>
      <c r="L206" s="53">
        <f t="shared" si="173"/>
        <v>2352.3000000000002</v>
      </c>
      <c r="M206" s="53">
        <f t="shared" si="215"/>
        <v>0</v>
      </c>
      <c r="N206" s="53">
        <f t="shared" si="174"/>
        <v>2352.3000000000002</v>
      </c>
      <c r="O206" s="53">
        <f t="shared" si="215"/>
        <v>2216.8000000000002</v>
      </c>
      <c r="P206" s="53">
        <f t="shared" si="215"/>
        <v>0</v>
      </c>
      <c r="Q206" s="46">
        <f t="shared" si="175"/>
        <v>2216.8000000000002</v>
      </c>
      <c r="R206" s="53">
        <f t="shared" si="215"/>
        <v>0</v>
      </c>
      <c r="S206" s="46">
        <f t="shared" si="176"/>
        <v>2216.8000000000002</v>
      </c>
      <c r="T206" s="53">
        <f t="shared" si="215"/>
        <v>0</v>
      </c>
      <c r="U206" s="46">
        <f t="shared" si="177"/>
        <v>2216.8000000000002</v>
      </c>
    </row>
    <row r="207" spans="1:21" ht="33" x14ac:dyDescent="0.2">
      <c r="A207" s="47" t="str">
        <f ca="1">IF(ISERROR(MATCH(E207,Код_КВР,0)),"",INDIRECT(ADDRESS(MATCH(E207,Код_КВР,0)+1,2,,,"КВР")))</f>
        <v>Предоставление субсидий бюджетным, автономным учреждениям и иным некоммерческим организациям</v>
      </c>
      <c r="B207" s="68" t="s">
        <v>441</v>
      </c>
      <c r="C207" s="55" t="s">
        <v>60</v>
      </c>
      <c r="D207" s="43" t="s">
        <v>70</v>
      </c>
      <c r="E207" s="105">
        <v>600</v>
      </c>
      <c r="F207" s="53">
        <f t="shared" si="215"/>
        <v>2352.3000000000002</v>
      </c>
      <c r="G207" s="53">
        <f t="shared" si="215"/>
        <v>0</v>
      </c>
      <c r="H207" s="53">
        <f t="shared" si="171"/>
        <v>2352.3000000000002</v>
      </c>
      <c r="I207" s="53">
        <f t="shared" si="215"/>
        <v>0</v>
      </c>
      <c r="J207" s="53">
        <f t="shared" si="172"/>
        <v>2352.3000000000002</v>
      </c>
      <c r="K207" s="53">
        <f t="shared" si="215"/>
        <v>0</v>
      </c>
      <c r="L207" s="53">
        <f t="shared" si="173"/>
        <v>2352.3000000000002</v>
      </c>
      <c r="M207" s="53">
        <f t="shared" si="215"/>
        <v>0</v>
      </c>
      <c r="N207" s="53">
        <f t="shared" si="174"/>
        <v>2352.3000000000002</v>
      </c>
      <c r="O207" s="53">
        <f t="shared" si="215"/>
        <v>2216.8000000000002</v>
      </c>
      <c r="P207" s="53">
        <f t="shared" si="215"/>
        <v>0</v>
      </c>
      <c r="Q207" s="46">
        <f t="shared" si="175"/>
        <v>2216.8000000000002</v>
      </c>
      <c r="R207" s="53">
        <f t="shared" si="215"/>
        <v>0</v>
      </c>
      <c r="S207" s="46">
        <f t="shared" si="176"/>
        <v>2216.8000000000002</v>
      </c>
      <c r="T207" s="53">
        <f t="shared" si="215"/>
        <v>0</v>
      </c>
      <c r="U207" s="46">
        <f t="shared" si="177"/>
        <v>2216.8000000000002</v>
      </c>
    </row>
    <row r="208" spans="1:21" x14ac:dyDescent="0.2">
      <c r="A208" s="47" t="str">
        <f ca="1">IF(ISERROR(MATCH(E208,Код_КВР,0)),"",INDIRECT(ADDRESS(MATCH(E208,Код_КВР,0)+1,2,,,"КВР")))</f>
        <v>Субсидии бюджетным учреждениям</v>
      </c>
      <c r="B208" s="68" t="s">
        <v>441</v>
      </c>
      <c r="C208" s="55" t="s">
        <v>60</v>
      </c>
      <c r="D208" s="43" t="s">
        <v>70</v>
      </c>
      <c r="E208" s="105">
        <v>610</v>
      </c>
      <c r="F208" s="53">
        <f>'прил. 9'!G642</f>
        <v>2352.3000000000002</v>
      </c>
      <c r="G208" s="53">
        <f>'прил. 9'!H642</f>
        <v>0</v>
      </c>
      <c r="H208" s="53">
        <f t="shared" si="171"/>
        <v>2352.3000000000002</v>
      </c>
      <c r="I208" s="53">
        <f>'прил. 9'!J642</f>
        <v>0</v>
      </c>
      <c r="J208" s="53">
        <f t="shared" si="172"/>
        <v>2352.3000000000002</v>
      </c>
      <c r="K208" s="53">
        <f>'прил. 9'!L642</f>
        <v>0</v>
      </c>
      <c r="L208" s="53">
        <f t="shared" si="173"/>
        <v>2352.3000000000002</v>
      </c>
      <c r="M208" s="53">
        <f>'прил. 9'!N642</f>
        <v>0</v>
      </c>
      <c r="N208" s="53">
        <f t="shared" si="174"/>
        <v>2352.3000000000002</v>
      </c>
      <c r="O208" s="53">
        <f>'прил. 9'!P642</f>
        <v>2216.8000000000002</v>
      </c>
      <c r="P208" s="53">
        <f>'прил. 9'!Q642</f>
        <v>0</v>
      </c>
      <c r="Q208" s="46">
        <f t="shared" si="175"/>
        <v>2216.8000000000002</v>
      </c>
      <c r="R208" s="53">
        <f>'прил. 9'!S642</f>
        <v>0</v>
      </c>
      <c r="S208" s="46">
        <f t="shared" si="176"/>
        <v>2216.8000000000002</v>
      </c>
      <c r="T208" s="53">
        <f>'прил. 9'!U642</f>
        <v>0</v>
      </c>
      <c r="U208" s="46">
        <f t="shared" si="177"/>
        <v>2216.8000000000002</v>
      </c>
    </row>
    <row r="209" spans="1:21" x14ac:dyDescent="0.2">
      <c r="A209" s="47" t="s">
        <v>102</v>
      </c>
      <c r="B209" s="68" t="s">
        <v>441</v>
      </c>
      <c r="C209" s="55" t="s">
        <v>60</v>
      </c>
      <c r="D209" s="43" t="s">
        <v>71</v>
      </c>
      <c r="E209" s="105"/>
      <c r="F209" s="53">
        <f t="shared" ref="F209:T210" si="216">F210</f>
        <v>1447.7</v>
      </c>
      <c r="G209" s="53">
        <f t="shared" si="216"/>
        <v>0</v>
      </c>
      <c r="H209" s="53">
        <f t="shared" si="171"/>
        <v>1447.7</v>
      </c>
      <c r="I209" s="53">
        <f t="shared" si="216"/>
        <v>0</v>
      </c>
      <c r="J209" s="53">
        <f t="shared" si="172"/>
        <v>1447.7</v>
      </c>
      <c r="K209" s="53">
        <f t="shared" si="216"/>
        <v>0</v>
      </c>
      <c r="L209" s="53">
        <f t="shared" si="173"/>
        <v>1447.7</v>
      </c>
      <c r="M209" s="53">
        <f t="shared" si="216"/>
        <v>0</v>
      </c>
      <c r="N209" s="53">
        <f t="shared" si="174"/>
        <v>1447.7</v>
      </c>
      <c r="O209" s="53">
        <f t="shared" si="216"/>
        <v>1583.2</v>
      </c>
      <c r="P209" s="53">
        <f t="shared" si="216"/>
        <v>0</v>
      </c>
      <c r="Q209" s="46">
        <f t="shared" si="175"/>
        <v>1583.2</v>
      </c>
      <c r="R209" s="53">
        <f t="shared" si="216"/>
        <v>0</v>
      </c>
      <c r="S209" s="46">
        <f t="shared" si="176"/>
        <v>1583.2</v>
      </c>
      <c r="T209" s="53">
        <f t="shared" si="216"/>
        <v>0</v>
      </c>
      <c r="U209" s="46">
        <f t="shared" si="177"/>
        <v>1583.2</v>
      </c>
    </row>
    <row r="210" spans="1:21" ht="33" x14ac:dyDescent="0.2">
      <c r="A210" s="47" t="str">
        <f ca="1">IF(ISERROR(MATCH(E210,Код_КВР,0)),"",INDIRECT(ADDRESS(MATCH(E210,Код_КВР,0)+1,2,,,"КВР")))</f>
        <v>Предоставление субсидий бюджетным, автономным учреждениям и иным некоммерческим организациям</v>
      </c>
      <c r="B210" s="68" t="s">
        <v>441</v>
      </c>
      <c r="C210" s="55" t="s">
        <v>60</v>
      </c>
      <c r="D210" s="43" t="s">
        <v>71</v>
      </c>
      <c r="E210" s="105">
        <v>600</v>
      </c>
      <c r="F210" s="53">
        <f t="shared" si="216"/>
        <v>1447.7</v>
      </c>
      <c r="G210" s="53">
        <f t="shared" si="216"/>
        <v>0</v>
      </c>
      <c r="H210" s="53">
        <f t="shared" si="171"/>
        <v>1447.7</v>
      </c>
      <c r="I210" s="53">
        <f t="shared" si="216"/>
        <v>0</v>
      </c>
      <c r="J210" s="53">
        <f t="shared" si="172"/>
        <v>1447.7</v>
      </c>
      <c r="K210" s="53">
        <f t="shared" si="216"/>
        <v>0</v>
      </c>
      <c r="L210" s="53">
        <f t="shared" si="173"/>
        <v>1447.7</v>
      </c>
      <c r="M210" s="53">
        <f t="shared" si="216"/>
        <v>0</v>
      </c>
      <c r="N210" s="53">
        <f t="shared" si="174"/>
        <v>1447.7</v>
      </c>
      <c r="O210" s="53">
        <f t="shared" si="216"/>
        <v>1583.2</v>
      </c>
      <c r="P210" s="53">
        <f t="shared" si="216"/>
        <v>0</v>
      </c>
      <c r="Q210" s="46">
        <f t="shared" si="175"/>
        <v>1583.2</v>
      </c>
      <c r="R210" s="53">
        <f t="shared" si="216"/>
        <v>0</v>
      </c>
      <c r="S210" s="46">
        <f t="shared" si="176"/>
        <v>1583.2</v>
      </c>
      <c r="T210" s="53">
        <f t="shared" si="216"/>
        <v>0</v>
      </c>
      <c r="U210" s="46">
        <f t="shared" si="177"/>
        <v>1583.2</v>
      </c>
    </row>
    <row r="211" spans="1:21" x14ac:dyDescent="0.2">
      <c r="A211" s="47" t="str">
        <f ca="1">IF(ISERROR(MATCH(E211,Код_КВР,0)),"",INDIRECT(ADDRESS(MATCH(E211,Код_КВР,0)+1,2,,,"КВР")))</f>
        <v>Субсидии бюджетным учреждениям</v>
      </c>
      <c r="B211" s="68" t="s">
        <v>441</v>
      </c>
      <c r="C211" s="55" t="s">
        <v>60</v>
      </c>
      <c r="D211" s="43" t="s">
        <v>71</v>
      </c>
      <c r="E211" s="105">
        <v>610</v>
      </c>
      <c r="F211" s="53">
        <f>'прил. 9'!G717</f>
        <v>1447.7</v>
      </c>
      <c r="G211" s="53">
        <f>'прил. 9'!H717</f>
        <v>0</v>
      </c>
      <c r="H211" s="53">
        <f t="shared" ref="H211:H285" si="217">F211+G211</f>
        <v>1447.7</v>
      </c>
      <c r="I211" s="53">
        <f>'прил. 9'!J717</f>
        <v>0</v>
      </c>
      <c r="J211" s="53">
        <f t="shared" ref="J211:J285" si="218">H211+I211</f>
        <v>1447.7</v>
      </c>
      <c r="K211" s="53">
        <f>'прил. 9'!L717</f>
        <v>0</v>
      </c>
      <c r="L211" s="53">
        <f t="shared" ref="L211:L285" si="219">J211+K211</f>
        <v>1447.7</v>
      </c>
      <c r="M211" s="53">
        <f>'прил. 9'!N717</f>
        <v>0</v>
      </c>
      <c r="N211" s="53">
        <f t="shared" ref="N211:N274" si="220">L211+M211</f>
        <v>1447.7</v>
      </c>
      <c r="O211" s="53">
        <f>'прил. 9'!P717</f>
        <v>1583.2</v>
      </c>
      <c r="P211" s="53">
        <f>'прил. 9'!Q717</f>
        <v>0</v>
      </c>
      <c r="Q211" s="46">
        <f t="shared" ref="Q211:Q285" si="221">O211+P211</f>
        <v>1583.2</v>
      </c>
      <c r="R211" s="53">
        <f>'прил. 9'!S717</f>
        <v>0</v>
      </c>
      <c r="S211" s="46">
        <f t="shared" ref="S211:S285" si="222">Q211+R211</f>
        <v>1583.2</v>
      </c>
      <c r="T211" s="53">
        <f>'прил. 9'!U717</f>
        <v>0</v>
      </c>
      <c r="U211" s="46">
        <f t="shared" ref="U211:U274" si="223">S211+T211</f>
        <v>1583.2</v>
      </c>
    </row>
    <row r="212" spans="1:21" ht="33" hidden="1" x14ac:dyDescent="0.2">
      <c r="A212" s="54" t="s">
        <v>516</v>
      </c>
      <c r="B212" s="55" t="s">
        <v>514</v>
      </c>
      <c r="C212" s="55"/>
      <c r="D212" s="43"/>
      <c r="E212" s="105"/>
      <c r="F212" s="53">
        <f t="shared" ref="F212:T214" si="224">F213</f>
        <v>0</v>
      </c>
      <c r="G212" s="53">
        <f t="shared" si="224"/>
        <v>0</v>
      </c>
      <c r="H212" s="53">
        <f t="shared" si="217"/>
        <v>0</v>
      </c>
      <c r="I212" s="53">
        <f t="shared" si="224"/>
        <v>0</v>
      </c>
      <c r="J212" s="53">
        <f t="shared" si="218"/>
        <v>0</v>
      </c>
      <c r="K212" s="53">
        <f t="shared" si="224"/>
        <v>0</v>
      </c>
      <c r="L212" s="53">
        <f t="shared" si="219"/>
        <v>0</v>
      </c>
      <c r="M212" s="53">
        <f t="shared" si="224"/>
        <v>0</v>
      </c>
      <c r="N212" s="53">
        <f t="shared" si="220"/>
        <v>0</v>
      </c>
      <c r="O212" s="53">
        <f t="shared" si="224"/>
        <v>0</v>
      </c>
      <c r="P212" s="53">
        <f t="shared" si="224"/>
        <v>0</v>
      </c>
      <c r="Q212" s="46">
        <f t="shared" si="221"/>
        <v>0</v>
      </c>
      <c r="R212" s="53">
        <f t="shared" si="224"/>
        <v>0</v>
      </c>
      <c r="S212" s="46">
        <f t="shared" si="222"/>
        <v>0</v>
      </c>
      <c r="T212" s="53">
        <f t="shared" si="224"/>
        <v>0</v>
      </c>
      <c r="U212" s="46">
        <f t="shared" si="223"/>
        <v>0</v>
      </c>
    </row>
    <row r="213" spans="1:21" hidden="1" x14ac:dyDescent="0.2">
      <c r="A213" s="47" t="str">
        <f ca="1">IF(ISERROR(MATCH(C213,Код_Раздел,0)),"",INDIRECT(ADDRESS(MATCH(C213,Код_Раздел,0)+1,2,,,"Раздел")))</f>
        <v>Образование</v>
      </c>
      <c r="B213" s="55" t="s">
        <v>514</v>
      </c>
      <c r="C213" s="55" t="s">
        <v>60</v>
      </c>
      <c r="D213" s="43"/>
      <c r="E213" s="105"/>
      <c r="F213" s="53">
        <f t="shared" si="224"/>
        <v>0</v>
      </c>
      <c r="G213" s="53">
        <f t="shared" si="224"/>
        <v>0</v>
      </c>
      <c r="H213" s="53">
        <f t="shared" si="217"/>
        <v>0</v>
      </c>
      <c r="I213" s="53">
        <f t="shared" si="224"/>
        <v>0</v>
      </c>
      <c r="J213" s="53">
        <f t="shared" si="218"/>
        <v>0</v>
      </c>
      <c r="K213" s="53">
        <f t="shared" si="224"/>
        <v>0</v>
      </c>
      <c r="L213" s="53">
        <f t="shared" si="219"/>
        <v>0</v>
      </c>
      <c r="M213" s="53">
        <f t="shared" si="224"/>
        <v>0</v>
      </c>
      <c r="N213" s="53">
        <f t="shared" si="220"/>
        <v>0</v>
      </c>
      <c r="O213" s="53">
        <f t="shared" si="224"/>
        <v>0</v>
      </c>
      <c r="P213" s="53">
        <f t="shared" si="224"/>
        <v>0</v>
      </c>
      <c r="Q213" s="46">
        <f t="shared" si="221"/>
        <v>0</v>
      </c>
      <c r="R213" s="53">
        <f t="shared" si="224"/>
        <v>0</v>
      </c>
      <c r="S213" s="46">
        <f t="shared" si="222"/>
        <v>0</v>
      </c>
      <c r="T213" s="53">
        <f t="shared" si="224"/>
        <v>0</v>
      </c>
      <c r="U213" s="46">
        <f t="shared" si="223"/>
        <v>0</v>
      </c>
    </row>
    <row r="214" spans="1:21" hidden="1" x14ac:dyDescent="0.2">
      <c r="A214" s="47" t="s">
        <v>109</v>
      </c>
      <c r="B214" s="55" t="s">
        <v>514</v>
      </c>
      <c r="C214" s="55" t="s">
        <v>60</v>
      </c>
      <c r="D214" s="43" t="s">
        <v>70</v>
      </c>
      <c r="E214" s="105"/>
      <c r="F214" s="53">
        <f t="shared" si="224"/>
        <v>0</v>
      </c>
      <c r="G214" s="53">
        <f t="shared" si="224"/>
        <v>0</v>
      </c>
      <c r="H214" s="53">
        <f t="shared" si="217"/>
        <v>0</v>
      </c>
      <c r="I214" s="53">
        <f t="shared" si="224"/>
        <v>0</v>
      </c>
      <c r="J214" s="53">
        <f t="shared" si="218"/>
        <v>0</v>
      </c>
      <c r="K214" s="53">
        <f t="shared" si="224"/>
        <v>0</v>
      </c>
      <c r="L214" s="53">
        <f t="shared" si="219"/>
        <v>0</v>
      </c>
      <c r="M214" s="53">
        <f t="shared" si="224"/>
        <v>0</v>
      </c>
      <c r="N214" s="53">
        <f t="shared" si="220"/>
        <v>0</v>
      </c>
      <c r="O214" s="53">
        <f t="shared" si="224"/>
        <v>0</v>
      </c>
      <c r="P214" s="53">
        <f t="shared" si="224"/>
        <v>0</v>
      </c>
      <c r="Q214" s="46">
        <f t="shared" si="221"/>
        <v>0</v>
      </c>
      <c r="R214" s="53">
        <f t="shared" si="224"/>
        <v>0</v>
      </c>
      <c r="S214" s="46">
        <f t="shared" si="222"/>
        <v>0</v>
      </c>
      <c r="T214" s="53">
        <f t="shared" si="224"/>
        <v>0</v>
      </c>
      <c r="U214" s="46">
        <f t="shared" si="223"/>
        <v>0</v>
      </c>
    </row>
    <row r="215" spans="1:21" ht="33" hidden="1" x14ac:dyDescent="0.2">
      <c r="A215" s="47" t="str">
        <f ca="1">IF(ISERROR(MATCH(E215,Код_КВР,0)),"",INDIRECT(ADDRESS(MATCH(E215,Код_КВР,0)+1,2,,,"КВР")))</f>
        <v>Предоставление субсидий бюджетным, автономным учреждениям и иным некоммерческим организациям</v>
      </c>
      <c r="B215" s="55" t="s">
        <v>514</v>
      </c>
      <c r="C215" s="55" t="s">
        <v>60</v>
      </c>
      <c r="D215" s="43" t="s">
        <v>70</v>
      </c>
      <c r="E215" s="105">
        <v>600</v>
      </c>
      <c r="F215" s="53">
        <f t="shared" ref="F215:O215" si="225">F216+F217</f>
        <v>0</v>
      </c>
      <c r="G215" s="53">
        <f t="shared" ref="G215:I215" si="226">G216+G217</f>
        <v>0</v>
      </c>
      <c r="H215" s="53">
        <f t="shared" si="217"/>
        <v>0</v>
      </c>
      <c r="I215" s="53">
        <f t="shared" si="226"/>
        <v>0</v>
      </c>
      <c r="J215" s="53">
        <f t="shared" si="218"/>
        <v>0</v>
      </c>
      <c r="K215" s="53">
        <f t="shared" ref="K215:M215" si="227">K216+K217</f>
        <v>0</v>
      </c>
      <c r="L215" s="53">
        <f t="shared" si="219"/>
        <v>0</v>
      </c>
      <c r="M215" s="53">
        <f t="shared" si="227"/>
        <v>0</v>
      </c>
      <c r="N215" s="53">
        <f t="shared" si="220"/>
        <v>0</v>
      </c>
      <c r="O215" s="53">
        <f t="shared" si="225"/>
        <v>0</v>
      </c>
      <c r="P215" s="53">
        <f t="shared" ref="P215" si="228">P216+P217</f>
        <v>0</v>
      </c>
      <c r="Q215" s="46">
        <f t="shared" si="221"/>
        <v>0</v>
      </c>
      <c r="R215" s="53">
        <f t="shared" ref="R215:T215" si="229">R216+R217</f>
        <v>0</v>
      </c>
      <c r="S215" s="46">
        <f t="shared" si="222"/>
        <v>0</v>
      </c>
      <c r="T215" s="53">
        <f t="shared" si="229"/>
        <v>0</v>
      </c>
      <c r="U215" s="46">
        <f t="shared" si="223"/>
        <v>0</v>
      </c>
    </row>
    <row r="216" spans="1:21" hidden="1" x14ac:dyDescent="0.2">
      <c r="A216" s="47" t="str">
        <f ca="1">IF(ISERROR(MATCH(E216,Код_КВР,0)),"",INDIRECT(ADDRESS(MATCH(E216,Код_КВР,0)+1,2,,,"КВР")))</f>
        <v>Субсидии бюджетным учреждениям</v>
      </c>
      <c r="B216" s="55" t="s">
        <v>514</v>
      </c>
      <c r="C216" s="55" t="s">
        <v>60</v>
      </c>
      <c r="D216" s="43" t="s">
        <v>70</v>
      </c>
      <c r="E216" s="105">
        <v>610</v>
      </c>
      <c r="F216" s="53">
        <f>'прил. 9'!G645</f>
        <v>0</v>
      </c>
      <c r="G216" s="53">
        <f>'прил. 9'!H645</f>
        <v>0</v>
      </c>
      <c r="H216" s="53">
        <f t="shared" si="217"/>
        <v>0</v>
      </c>
      <c r="I216" s="53">
        <f>'прил. 9'!J645</f>
        <v>0</v>
      </c>
      <c r="J216" s="53">
        <f t="shared" si="218"/>
        <v>0</v>
      </c>
      <c r="K216" s="53">
        <f>'прил. 9'!L645</f>
        <v>0</v>
      </c>
      <c r="L216" s="53">
        <f t="shared" si="219"/>
        <v>0</v>
      </c>
      <c r="M216" s="53">
        <f>'прил. 9'!N645</f>
        <v>0</v>
      </c>
      <c r="N216" s="53">
        <f t="shared" si="220"/>
        <v>0</v>
      </c>
      <c r="O216" s="53">
        <f>'прил. 9'!P645</f>
        <v>0</v>
      </c>
      <c r="P216" s="53">
        <f>'прил. 9'!Q645</f>
        <v>0</v>
      </c>
      <c r="Q216" s="46">
        <f t="shared" si="221"/>
        <v>0</v>
      </c>
      <c r="R216" s="53">
        <f>'прил. 9'!S645</f>
        <v>0</v>
      </c>
      <c r="S216" s="46">
        <f t="shared" si="222"/>
        <v>0</v>
      </c>
      <c r="T216" s="53">
        <f>'прил. 9'!U645</f>
        <v>0</v>
      </c>
      <c r="U216" s="46">
        <f t="shared" si="223"/>
        <v>0</v>
      </c>
    </row>
    <row r="217" spans="1:21" hidden="1" x14ac:dyDescent="0.2">
      <c r="A217" s="47" t="str">
        <f ca="1">IF(ISERROR(MATCH(E217,Код_КВР,0)),"",INDIRECT(ADDRESS(MATCH(E217,Код_КВР,0)+1,2,,,"КВР")))</f>
        <v>Субсидии автономным учреждениям</v>
      </c>
      <c r="B217" s="55" t="s">
        <v>514</v>
      </c>
      <c r="C217" s="55" t="s">
        <v>60</v>
      </c>
      <c r="D217" s="43" t="s">
        <v>70</v>
      </c>
      <c r="E217" s="105">
        <v>620</v>
      </c>
      <c r="F217" s="53">
        <f>'прил. 9'!G646</f>
        <v>0</v>
      </c>
      <c r="G217" s="53">
        <f>'прил. 9'!H646</f>
        <v>0</v>
      </c>
      <c r="H217" s="53">
        <f t="shared" si="217"/>
        <v>0</v>
      </c>
      <c r="I217" s="53">
        <f>'прил. 9'!J646</f>
        <v>0</v>
      </c>
      <c r="J217" s="53">
        <f t="shared" si="218"/>
        <v>0</v>
      </c>
      <c r="K217" s="53">
        <f>'прил. 9'!L646</f>
        <v>0</v>
      </c>
      <c r="L217" s="53">
        <f t="shared" si="219"/>
        <v>0</v>
      </c>
      <c r="M217" s="53">
        <f>'прил. 9'!N646</f>
        <v>0</v>
      </c>
      <c r="N217" s="53">
        <f t="shared" si="220"/>
        <v>0</v>
      </c>
      <c r="O217" s="53">
        <f>'прил. 9'!P646</f>
        <v>0</v>
      </c>
      <c r="P217" s="53">
        <f>'прил. 9'!Q646</f>
        <v>0</v>
      </c>
      <c r="Q217" s="46">
        <f t="shared" si="221"/>
        <v>0</v>
      </c>
      <c r="R217" s="53">
        <f>'прил. 9'!S646</f>
        <v>0</v>
      </c>
      <c r="S217" s="46">
        <f t="shared" si="222"/>
        <v>0</v>
      </c>
      <c r="T217" s="53">
        <f>'прил. 9'!U646</f>
        <v>0</v>
      </c>
      <c r="U217" s="46">
        <f t="shared" si="223"/>
        <v>0</v>
      </c>
    </row>
    <row r="218" spans="1:21" ht="33" x14ac:dyDescent="0.2">
      <c r="A218" s="47" t="str">
        <f ca="1">IF(ISERROR(MATCH(B218,Код_КЦСР,0)),"",INDIRECT(ADDRESS(MATCH(B218,Код_КЦСР,0)+1,2,,,"КЦСР")))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218" s="68" t="s">
        <v>514</v>
      </c>
      <c r="C218" s="55"/>
      <c r="D218" s="43"/>
      <c r="E218" s="112"/>
      <c r="F218" s="53"/>
      <c r="G218" s="53"/>
      <c r="H218" s="53"/>
      <c r="I218" s="53"/>
      <c r="J218" s="53"/>
      <c r="K218" s="53"/>
      <c r="L218" s="53"/>
      <c r="M218" s="53">
        <f>M219+M224</f>
        <v>29000.000000000004</v>
      </c>
      <c r="N218" s="53">
        <f t="shared" si="220"/>
        <v>29000.000000000004</v>
      </c>
      <c r="O218" s="53"/>
      <c r="P218" s="53"/>
      <c r="Q218" s="46"/>
      <c r="R218" s="53"/>
      <c r="S218" s="46"/>
      <c r="T218" s="53"/>
      <c r="U218" s="46">
        <f t="shared" si="223"/>
        <v>0</v>
      </c>
    </row>
    <row r="219" spans="1:21" ht="33" x14ac:dyDescent="0.2">
      <c r="A219" s="47" t="str">
        <f ca="1">IF(ISERROR(MATCH(B219,Код_КЦСР,0)),"",INDIRECT(ADDRESS(MATCH(B219,Код_КЦСР,0)+1,2,,,"КЦСР")))</f>
        <v xml:space="preserve">Открытие групп на базе функционирующих, строящихся дошкольных учреждений, открытие новых общеобразовательных учреждений, </v>
      </c>
      <c r="B219" s="68" t="s">
        <v>703</v>
      </c>
      <c r="C219" s="55"/>
      <c r="D219" s="43"/>
      <c r="E219" s="112"/>
      <c r="F219" s="53"/>
      <c r="G219" s="53"/>
      <c r="H219" s="53"/>
      <c r="I219" s="53"/>
      <c r="J219" s="53"/>
      <c r="K219" s="53"/>
      <c r="L219" s="53"/>
      <c r="M219" s="53">
        <f>M220</f>
        <v>523.4</v>
      </c>
      <c r="N219" s="53">
        <f t="shared" si="220"/>
        <v>523.4</v>
      </c>
      <c r="O219" s="53"/>
      <c r="P219" s="53"/>
      <c r="Q219" s="46"/>
      <c r="R219" s="53"/>
      <c r="S219" s="46"/>
      <c r="T219" s="53"/>
      <c r="U219" s="46">
        <f t="shared" si="223"/>
        <v>0</v>
      </c>
    </row>
    <row r="220" spans="1:21" x14ac:dyDescent="0.2">
      <c r="A220" s="47" t="str">
        <f ca="1">IF(ISERROR(MATCH(C220,Код_Раздел,0)),"",INDIRECT(ADDRESS(MATCH(C220,Код_Раздел,0)+1,2,,,"Раздел")))</f>
        <v>Образование</v>
      </c>
      <c r="B220" s="68" t="s">
        <v>703</v>
      </c>
      <c r="C220" s="55" t="s">
        <v>60</v>
      </c>
      <c r="D220" s="43"/>
      <c r="E220" s="112"/>
      <c r="F220" s="53"/>
      <c r="G220" s="53"/>
      <c r="H220" s="53"/>
      <c r="I220" s="53"/>
      <c r="J220" s="53"/>
      <c r="K220" s="53"/>
      <c r="L220" s="53"/>
      <c r="M220" s="53">
        <f>M221</f>
        <v>523.4</v>
      </c>
      <c r="N220" s="53">
        <f t="shared" si="220"/>
        <v>523.4</v>
      </c>
      <c r="O220" s="53"/>
      <c r="P220" s="53"/>
      <c r="Q220" s="46"/>
      <c r="R220" s="53"/>
      <c r="S220" s="46"/>
      <c r="T220" s="53"/>
      <c r="U220" s="46">
        <f t="shared" si="223"/>
        <v>0</v>
      </c>
    </row>
    <row r="221" spans="1:21" x14ac:dyDescent="0.2">
      <c r="A221" s="42" t="s">
        <v>102</v>
      </c>
      <c r="B221" s="68" t="s">
        <v>703</v>
      </c>
      <c r="C221" s="55" t="s">
        <v>60</v>
      </c>
      <c r="D221" s="43" t="s">
        <v>71</v>
      </c>
      <c r="E221" s="112"/>
      <c r="F221" s="53"/>
      <c r="G221" s="53"/>
      <c r="H221" s="53"/>
      <c r="I221" s="53"/>
      <c r="J221" s="53"/>
      <c r="K221" s="53"/>
      <c r="L221" s="53"/>
      <c r="M221" s="53">
        <f>M222</f>
        <v>523.4</v>
      </c>
      <c r="N221" s="53">
        <f t="shared" si="220"/>
        <v>523.4</v>
      </c>
      <c r="O221" s="53"/>
      <c r="P221" s="53"/>
      <c r="Q221" s="46"/>
      <c r="R221" s="53"/>
      <c r="S221" s="46"/>
      <c r="T221" s="53"/>
      <c r="U221" s="46">
        <f t="shared" si="223"/>
        <v>0</v>
      </c>
    </row>
    <row r="222" spans="1:21" ht="33" x14ac:dyDescent="0.2">
      <c r="A222" s="47" t="str">
        <f ca="1">IF(ISERROR(MATCH(E222,Код_КВР,0)),"",INDIRECT(ADDRESS(MATCH(E222,Код_КВР,0)+1,2,,,"КВР")))</f>
        <v>Предоставление субсидий бюджетным, автономным учреждениям и иным некоммерческим организациям</v>
      </c>
      <c r="B222" s="68" t="s">
        <v>703</v>
      </c>
      <c r="C222" s="55" t="s">
        <v>60</v>
      </c>
      <c r="D222" s="43" t="s">
        <v>71</v>
      </c>
      <c r="E222" s="112">
        <v>600</v>
      </c>
      <c r="F222" s="53"/>
      <c r="G222" s="53"/>
      <c r="H222" s="53"/>
      <c r="I222" s="53"/>
      <c r="J222" s="53"/>
      <c r="K222" s="53"/>
      <c r="L222" s="53"/>
      <c r="M222" s="53">
        <f>M223</f>
        <v>523.4</v>
      </c>
      <c r="N222" s="53">
        <f t="shared" si="220"/>
        <v>523.4</v>
      </c>
      <c r="O222" s="53"/>
      <c r="P222" s="53"/>
      <c r="Q222" s="46"/>
      <c r="R222" s="53"/>
      <c r="S222" s="46"/>
      <c r="T222" s="53"/>
      <c r="U222" s="46">
        <f t="shared" si="223"/>
        <v>0</v>
      </c>
    </row>
    <row r="223" spans="1:21" x14ac:dyDescent="0.2">
      <c r="A223" s="47" t="str">
        <f ca="1">IF(ISERROR(MATCH(E223,Код_КВР,0)),"",INDIRECT(ADDRESS(MATCH(E223,Код_КВР,0)+1,2,,,"КВР")))</f>
        <v>Субсидии бюджетным учреждениям</v>
      </c>
      <c r="B223" s="68" t="s">
        <v>703</v>
      </c>
      <c r="C223" s="55" t="s">
        <v>60</v>
      </c>
      <c r="D223" s="43" t="s">
        <v>71</v>
      </c>
      <c r="E223" s="112">
        <v>610</v>
      </c>
      <c r="F223" s="53"/>
      <c r="G223" s="53"/>
      <c r="H223" s="53"/>
      <c r="I223" s="53"/>
      <c r="J223" s="53"/>
      <c r="K223" s="53"/>
      <c r="L223" s="53"/>
      <c r="M223" s="53">
        <f>'прил. 9'!N721</f>
        <v>523.4</v>
      </c>
      <c r="N223" s="53">
        <f t="shared" si="220"/>
        <v>523.4</v>
      </c>
      <c r="O223" s="53"/>
      <c r="P223" s="53"/>
      <c r="Q223" s="46"/>
      <c r="R223" s="53"/>
      <c r="S223" s="46"/>
      <c r="T223" s="53"/>
      <c r="U223" s="46">
        <f t="shared" si="223"/>
        <v>0</v>
      </c>
    </row>
    <row r="224" spans="1:21" ht="49.5" x14ac:dyDescent="0.2">
      <c r="A224" s="47" t="str">
        <f ca="1">IF(ISERROR(MATCH(B224,Код_КЦСР,0)),"",INDIRECT(ADDRESS(MATCH(B224,Код_КЦСР,0)+1,2,,,"КЦСР")))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v>
      </c>
      <c r="B224" s="68" t="s">
        <v>704</v>
      </c>
      <c r="C224" s="55"/>
      <c r="D224" s="43"/>
      <c r="E224" s="112"/>
      <c r="F224" s="53"/>
      <c r="G224" s="53"/>
      <c r="H224" s="53"/>
      <c r="I224" s="53"/>
      <c r="J224" s="53"/>
      <c r="K224" s="53"/>
      <c r="L224" s="53"/>
      <c r="M224" s="53">
        <f>M225</f>
        <v>28476.600000000002</v>
      </c>
      <c r="N224" s="53">
        <f t="shared" si="220"/>
        <v>28476.600000000002</v>
      </c>
      <c r="O224" s="53"/>
      <c r="P224" s="53"/>
      <c r="Q224" s="46"/>
      <c r="R224" s="53"/>
      <c r="S224" s="46"/>
      <c r="T224" s="53"/>
      <c r="U224" s="46">
        <f t="shared" si="223"/>
        <v>0</v>
      </c>
    </row>
    <row r="225" spans="1:21" x14ac:dyDescent="0.2">
      <c r="A225" s="47" t="str">
        <f ca="1">IF(ISERROR(MATCH(C225,Код_Раздел,0)),"",INDIRECT(ADDRESS(MATCH(C225,Код_Раздел,0)+1,2,,,"Раздел")))</f>
        <v>Образование</v>
      </c>
      <c r="B225" s="68" t="s">
        <v>704</v>
      </c>
      <c r="C225" s="55" t="s">
        <v>60</v>
      </c>
      <c r="D225" s="43"/>
      <c r="E225" s="112"/>
      <c r="F225" s="53"/>
      <c r="G225" s="53"/>
      <c r="H225" s="53"/>
      <c r="I225" s="53"/>
      <c r="J225" s="53"/>
      <c r="K225" s="53"/>
      <c r="L225" s="53"/>
      <c r="M225" s="53">
        <f>M226</f>
        <v>28476.600000000002</v>
      </c>
      <c r="N225" s="53">
        <f t="shared" si="220"/>
        <v>28476.600000000002</v>
      </c>
      <c r="O225" s="53"/>
      <c r="P225" s="53"/>
      <c r="Q225" s="46"/>
      <c r="R225" s="53"/>
      <c r="S225" s="46"/>
      <c r="T225" s="53"/>
      <c r="U225" s="46">
        <f t="shared" si="223"/>
        <v>0</v>
      </c>
    </row>
    <row r="226" spans="1:21" x14ac:dyDescent="0.2">
      <c r="A226" s="42" t="s">
        <v>102</v>
      </c>
      <c r="B226" s="68" t="s">
        <v>704</v>
      </c>
      <c r="C226" s="55" t="s">
        <v>60</v>
      </c>
      <c r="D226" s="43" t="s">
        <v>71</v>
      </c>
      <c r="E226" s="112"/>
      <c r="F226" s="53"/>
      <c r="G226" s="53"/>
      <c r="H226" s="53"/>
      <c r="I226" s="53"/>
      <c r="J226" s="53"/>
      <c r="K226" s="53"/>
      <c r="L226" s="53"/>
      <c r="M226" s="53">
        <f>M227</f>
        <v>28476.600000000002</v>
      </c>
      <c r="N226" s="53">
        <f t="shared" si="220"/>
        <v>28476.600000000002</v>
      </c>
      <c r="O226" s="53"/>
      <c r="P226" s="53"/>
      <c r="Q226" s="46"/>
      <c r="R226" s="53"/>
      <c r="S226" s="46"/>
      <c r="T226" s="53"/>
      <c r="U226" s="46">
        <f t="shared" si="223"/>
        <v>0</v>
      </c>
    </row>
    <row r="227" spans="1:21" ht="33" x14ac:dyDescent="0.2">
      <c r="A227" s="47" t="str">
        <f ca="1">IF(ISERROR(MATCH(E227,Код_КВР,0)),"",INDIRECT(ADDRESS(MATCH(E227,Код_КВР,0)+1,2,,,"КВР")))</f>
        <v>Предоставление субсидий бюджетным, автономным учреждениям и иным некоммерческим организациям</v>
      </c>
      <c r="B227" s="68" t="s">
        <v>704</v>
      </c>
      <c r="C227" s="55" t="s">
        <v>60</v>
      </c>
      <c r="D227" s="43" t="s">
        <v>71</v>
      </c>
      <c r="E227" s="112">
        <v>600</v>
      </c>
      <c r="F227" s="53"/>
      <c r="G227" s="53"/>
      <c r="H227" s="53"/>
      <c r="I227" s="53"/>
      <c r="J227" s="53"/>
      <c r="K227" s="53"/>
      <c r="L227" s="53"/>
      <c r="M227" s="53">
        <f>M228</f>
        <v>28476.600000000002</v>
      </c>
      <c r="N227" s="53">
        <f t="shared" si="220"/>
        <v>28476.600000000002</v>
      </c>
      <c r="O227" s="53"/>
      <c r="P227" s="53"/>
      <c r="Q227" s="46"/>
      <c r="R227" s="53"/>
      <c r="S227" s="46"/>
      <c r="T227" s="53"/>
      <c r="U227" s="46">
        <f t="shared" si="223"/>
        <v>0</v>
      </c>
    </row>
    <row r="228" spans="1:21" x14ac:dyDescent="0.2">
      <c r="A228" s="47" t="str">
        <f ca="1">IF(ISERROR(MATCH(E228,Код_КВР,0)),"",INDIRECT(ADDRESS(MATCH(E228,Код_КВР,0)+1,2,,,"КВР")))</f>
        <v>Субсидии бюджетным учреждениям</v>
      </c>
      <c r="B228" s="68" t="s">
        <v>704</v>
      </c>
      <c r="C228" s="55" t="s">
        <v>60</v>
      </c>
      <c r="D228" s="43" t="s">
        <v>71</v>
      </c>
      <c r="E228" s="112">
        <v>610</v>
      </c>
      <c r="F228" s="53"/>
      <c r="G228" s="53"/>
      <c r="H228" s="53"/>
      <c r="I228" s="53"/>
      <c r="J228" s="53"/>
      <c r="K228" s="53"/>
      <c r="L228" s="53"/>
      <c r="M228" s="53">
        <f>'прил. 9'!N724</f>
        <v>28476.600000000002</v>
      </c>
      <c r="N228" s="53">
        <f t="shared" si="220"/>
        <v>28476.600000000002</v>
      </c>
      <c r="O228" s="53"/>
      <c r="P228" s="53"/>
      <c r="Q228" s="46"/>
      <c r="R228" s="53"/>
      <c r="S228" s="46"/>
      <c r="T228" s="53"/>
      <c r="U228" s="46">
        <f t="shared" si="223"/>
        <v>0</v>
      </c>
    </row>
    <row r="229" spans="1:21" ht="33" x14ac:dyDescent="0.2">
      <c r="A229" s="47" t="str">
        <f ca="1">IF(ISERROR(MATCH(B229,Код_КЦСР,0)),"",INDIRECT(ADDRESS(MATCH(B229,Код_КЦСР,0)+1,2,,,"КЦСР")))</f>
        <v>Муниципальная программа «Развитие культуры и туризма в городе Череповце» на 2016 – 2022 годы</v>
      </c>
      <c r="B229" s="68" t="s">
        <v>231</v>
      </c>
      <c r="C229" s="55"/>
      <c r="D229" s="43"/>
      <c r="E229" s="105"/>
      <c r="F229" s="53">
        <f>F230+F238+F247+F283+F305+F325</f>
        <v>460430.4</v>
      </c>
      <c r="G229" s="53">
        <f>G230+G238+G247+G283+G305+G325</f>
        <v>0</v>
      </c>
      <c r="H229" s="53">
        <f t="shared" si="217"/>
        <v>460430.4</v>
      </c>
      <c r="I229" s="53">
        <f>I230+I238+I247+I283+I305+I325</f>
        <v>0</v>
      </c>
      <c r="J229" s="53">
        <f t="shared" si="218"/>
        <v>460430.4</v>
      </c>
      <c r="K229" s="53">
        <f>K230+K238+K247+K283+K305+K325</f>
        <v>0</v>
      </c>
      <c r="L229" s="53">
        <f t="shared" si="219"/>
        <v>460430.4</v>
      </c>
      <c r="M229" s="53">
        <f>M230+M238+M247+M283+M305+M325</f>
        <v>0</v>
      </c>
      <c r="N229" s="53">
        <f t="shared" si="220"/>
        <v>460430.4</v>
      </c>
      <c r="O229" s="53">
        <f>O230+O238+O247+O283+O305+O325</f>
        <v>477113.80000000005</v>
      </c>
      <c r="P229" s="53">
        <f>P230+P238+P247+P283+P305+P325</f>
        <v>0</v>
      </c>
      <c r="Q229" s="46">
        <f t="shared" si="221"/>
        <v>477113.80000000005</v>
      </c>
      <c r="R229" s="53">
        <f>R230+R238+R247+R283+R305+R325</f>
        <v>0</v>
      </c>
      <c r="S229" s="46">
        <f t="shared" si="222"/>
        <v>477113.80000000005</v>
      </c>
      <c r="T229" s="53">
        <f>T230+T238+T247+T283+T305+T325</f>
        <v>0</v>
      </c>
      <c r="U229" s="46">
        <f t="shared" si="223"/>
        <v>477113.80000000005</v>
      </c>
    </row>
    <row r="230" spans="1:21" ht="33" x14ac:dyDescent="0.2">
      <c r="A230" s="47" t="str">
        <f ca="1">IF(ISERROR(MATCH(B230,Код_КЦСР,0)),"",INDIRECT(ADDRESS(MATCH(B230,Код_КЦСР,0)+1,2,,,"КЦСР")))</f>
        <v>Организация работы по реализации целей, задач управления и выполнения его функциональных обязанностей</v>
      </c>
      <c r="B230" s="68" t="s">
        <v>265</v>
      </c>
      <c r="C230" s="55"/>
      <c r="D230" s="43"/>
      <c r="E230" s="105"/>
      <c r="F230" s="53">
        <f t="shared" ref="F230:T231" si="230">F231</f>
        <v>5572.5</v>
      </c>
      <c r="G230" s="53">
        <f t="shared" si="230"/>
        <v>0</v>
      </c>
      <c r="H230" s="53">
        <f t="shared" si="217"/>
        <v>5572.5</v>
      </c>
      <c r="I230" s="53">
        <f t="shared" si="230"/>
        <v>0</v>
      </c>
      <c r="J230" s="53">
        <f t="shared" si="218"/>
        <v>5572.5</v>
      </c>
      <c r="K230" s="53">
        <f t="shared" si="230"/>
        <v>0</v>
      </c>
      <c r="L230" s="53">
        <f t="shared" si="219"/>
        <v>5572.5</v>
      </c>
      <c r="M230" s="53">
        <f t="shared" si="230"/>
        <v>0</v>
      </c>
      <c r="N230" s="53">
        <f t="shared" si="220"/>
        <v>5572.5</v>
      </c>
      <c r="O230" s="53">
        <f t="shared" si="230"/>
        <v>5572.5</v>
      </c>
      <c r="P230" s="53">
        <f t="shared" si="230"/>
        <v>0</v>
      </c>
      <c r="Q230" s="46">
        <f t="shared" si="221"/>
        <v>5572.5</v>
      </c>
      <c r="R230" s="53">
        <f t="shared" si="230"/>
        <v>0</v>
      </c>
      <c r="S230" s="46">
        <f t="shared" si="222"/>
        <v>5572.5</v>
      </c>
      <c r="T230" s="53">
        <f t="shared" si="230"/>
        <v>0</v>
      </c>
      <c r="U230" s="46">
        <f t="shared" si="223"/>
        <v>5572.5</v>
      </c>
    </row>
    <row r="231" spans="1:21" x14ac:dyDescent="0.2">
      <c r="A231" s="47" t="str">
        <f ca="1">IF(ISERROR(MATCH(B231,Код_КЦСР,0)),"",INDIRECT(ADDRESS(MATCH(B231,Код_КЦСР,0)+1,2,,,"КЦСР")))</f>
        <v>Расходы на обеспечение функций органов местного самоуправления</v>
      </c>
      <c r="B231" s="68" t="s">
        <v>266</v>
      </c>
      <c r="C231" s="55"/>
      <c r="D231" s="43"/>
      <c r="E231" s="105"/>
      <c r="F231" s="53">
        <f t="shared" si="230"/>
        <v>5572.5</v>
      </c>
      <c r="G231" s="53">
        <f t="shared" si="230"/>
        <v>0</v>
      </c>
      <c r="H231" s="53">
        <f t="shared" si="217"/>
        <v>5572.5</v>
      </c>
      <c r="I231" s="53">
        <f t="shared" si="230"/>
        <v>0</v>
      </c>
      <c r="J231" s="53">
        <f t="shared" si="218"/>
        <v>5572.5</v>
      </c>
      <c r="K231" s="53">
        <f t="shared" si="230"/>
        <v>0</v>
      </c>
      <c r="L231" s="53">
        <f t="shared" si="219"/>
        <v>5572.5</v>
      </c>
      <c r="M231" s="53">
        <f t="shared" si="230"/>
        <v>0</v>
      </c>
      <c r="N231" s="53">
        <f t="shared" si="220"/>
        <v>5572.5</v>
      </c>
      <c r="O231" s="53">
        <f t="shared" si="230"/>
        <v>5572.5</v>
      </c>
      <c r="P231" s="53">
        <f t="shared" si="230"/>
        <v>0</v>
      </c>
      <c r="Q231" s="46">
        <f t="shared" si="221"/>
        <v>5572.5</v>
      </c>
      <c r="R231" s="53">
        <f t="shared" si="230"/>
        <v>0</v>
      </c>
      <c r="S231" s="46">
        <f t="shared" si="222"/>
        <v>5572.5</v>
      </c>
      <c r="T231" s="53">
        <f t="shared" si="230"/>
        <v>0</v>
      </c>
      <c r="U231" s="46">
        <f t="shared" si="223"/>
        <v>5572.5</v>
      </c>
    </row>
    <row r="232" spans="1:21" x14ac:dyDescent="0.2">
      <c r="A232" s="47" t="str">
        <f ca="1">IF(ISERROR(MATCH(C232,Код_Раздел,0)),"",INDIRECT(ADDRESS(MATCH(C232,Код_Раздел,0)+1,2,,,"Раздел")))</f>
        <v>Культура, кинематография</v>
      </c>
      <c r="B232" s="68" t="s">
        <v>266</v>
      </c>
      <c r="C232" s="55" t="s">
        <v>79</v>
      </c>
      <c r="D232" s="43"/>
      <c r="E232" s="105"/>
      <c r="F232" s="53">
        <f t="shared" ref="F232:T232" si="231">F233</f>
        <v>5572.5</v>
      </c>
      <c r="G232" s="53">
        <f t="shared" si="231"/>
        <v>0</v>
      </c>
      <c r="H232" s="53">
        <f t="shared" si="217"/>
        <v>5572.5</v>
      </c>
      <c r="I232" s="53">
        <f t="shared" si="231"/>
        <v>0</v>
      </c>
      <c r="J232" s="53">
        <f t="shared" si="218"/>
        <v>5572.5</v>
      </c>
      <c r="K232" s="53">
        <f t="shared" si="231"/>
        <v>0</v>
      </c>
      <c r="L232" s="53">
        <f t="shared" si="219"/>
        <v>5572.5</v>
      </c>
      <c r="M232" s="53">
        <f t="shared" si="231"/>
        <v>0</v>
      </c>
      <c r="N232" s="53">
        <f t="shared" si="220"/>
        <v>5572.5</v>
      </c>
      <c r="O232" s="53">
        <f t="shared" si="231"/>
        <v>5572.5</v>
      </c>
      <c r="P232" s="53">
        <f t="shared" si="231"/>
        <v>0</v>
      </c>
      <c r="Q232" s="46">
        <f t="shared" si="221"/>
        <v>5572.5</v>
      </c>
      <c r="R232" s="53">
        <f t="shared" si="231"/>
        <v>0</v>
      </c>
      <c r="S232" s="46">
        <f t="shared" si="222"/>
        <v>5572.5</v>
      </c>
      <c r="T232" s="53">
        <f t="shared" si="231"/>
        <v>0</v>
      </c>
      <c r="U232" s="46">
        <f t="shared" si="223"/>
        <v>5572.5</v>
      </c>
    </row>
    <row r="233" spans="1:21" x14ac:dyDescent="0.2">
      <c r="A233" s="42" t="s">
        <v>34</v>
      </c>
      <c r="B233" s="68" t="s">
        <v>266</v>
      </c>
      <c r="C233" s="55" t="s">
        <v>79</v>
      </c>
      <c r="D233" s="43" t="s">
        <v>73</v>
      </c>
      <c r="E233" s="105"/>
      <c r="F233" s="53">
        <f t="shared" ref="F233:O233" si="232">F234+F236</f>
        <v>5572.5</v>
      </c>
      <c r="G233" s="53">
        <f t="shared" ref="G233:I233" si="233">G234+G236</f>
        <v>0</v>
      </c>
      <c r="H233" s="53">
        <f t="shared" si="217"/>
        <v>5572.5</v>
      </c>
      <c r="I233" s="53">
        <f t="shared" si="233"/>
        <v>0</v>
      </c>
      <c r="J233" s="53">
        <f t="shared" si="218"/>
        <v>5572.5</v>
      </c>
      <c r="K233" s="53">
        <f t="shared" ref="K233:M233" si="234">K234+K236</f>
        <v>0</v>
      </c>
      <c r="L233" s="53">
        <f t="shared" si="219"/>
        <v>5572.5</v>
      </c>
      <c r="M233" s="53">
        <f t="shared" si="234"/>
        <v>0</v>
      </c>
      <c r="N233" s="53">
        <f t="shared" si="220"/>
        <v>5572.5</v>
      </c>
      <c r="O233" s="53">
        <f t="shared" si="232"/>
        <v>5572.5</v>
      </c>
      <c r="P233" s="53">
        <f t="shared" ref="P233" si="235">P234+P236</f>
        <v>0</v>
      </c>
      <c r="Q233" s="46">
        <f t="shared" si="221"/>
        <v>5572.5</v>
      </c>
      <c r="R233" s="53">
        <f t="shared" ref="R233:T233" si="236">R234+R236</f>
        <v>0</v>
      </c>
      <c r="S233" s="46">
        <f t="shared" si="222"/>
        <v>5572.5</v>
      </c>
      <c r="T233" s="53">
        <f t="shared" si="236"/>
        <v>0</v>
      </c>
      <c r="U233" s="46">
        <f t="shared" si="223"/>
        <v>5572.5</v>
      </c>
    </row>
    <row r="234" spans="1:21" ht="49.5" x14ac:dyDescent="0.2">
      <c r="A234" s="47" t="str">
        <f ca="1">IF(ISERROR(MATCH(E234,Код_КВР,0)),"",INDIRECT(ADDRESS(MATCH(E234,Код_КВР,0)+1,2,,,"КВР")))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68" t="s">
        <v>266</v>
      </c>
      <c r="C234" s="55" t="s">
        <v>79</v>
      </c>
      <c r="D234" s="43" t="s">
        <v>73</v>
      </c>
      <c r="E234" s="105">
        <v>100</v>
      </c>
      <c r="F234" s="53">
        <f t="shared" ref="F234:T234" si="237">F235</f>
        <v>5561</v>
      </c>
      <c r="G234" s="53">
        <f t="shared" si="237"/>
        <v>0</v>
      </c>
      <c r="H234" s="53">
        <f t="shared" si="217"/>
        <v>5561</v>
      </c>
      <c r="I234" s="53">
        <f t="shared" si="237"/>
        <v>0</v>
      </c>
      <c r="J234" s="53">
        <f t="shared" si="218"/>
        <v>5561</v>
      </c>
      <c r="K234" s="53">
        <f t="shared" si="237"/>
        <v>0</v>
      </c>
      <c r="L234" s="53">
        <f t="shared" si="219"/>
        <v>5561</v>
      </c>
      <c r="M234" s="53">
        <f t="shared" si="237"/>
        <v>0</v>
      </c>
      <c r="N234" s="53">
        <f t="shared" si="220"/>
        <v>5561</v>
      </c>
      <c r="O234" s="53">
        <f t="shared" si="237"/>
        <v>5561</v>
      </c>
      <c r="P234" s="53">
        <f t="shared" si="237"/>
        <v>0</v>
      </c>
      <c r="Q234" s="46">
        <f t="shared" si="221"/>
        <v>5561</v>
      </c>
      <c r="R234" s="53">
        <f t="shared" si="237"/>
        <v>0</v>
      </c>
      <c r="S234" s="46">
        <f t="shared" si="222"/>
        <v>5561</v>
      </c>
      <c r="T234" s="53">
        <f t="shared" si="237"/>
        <v>0</v>
      </c>
      <c r="U234" s="46">
        <f t="shared" si="223"/>
        <v>5561</v>
      </c>
    </row>
    <row r="235" spans="1:21" x14ac:dyDescent="0.2">
      <c r="A235" s="47" t="str">
        <f ca="1">IF(ISERROR(MATCH(E235,Код_КВР,0)),"",INDIRECT(ADDRESS(MATCH(E235,Код_КВР,0)+1,2,,,"КВР")))</f>
        <v>Расходы на выплаты персоналу государственных (муниципальных) органов</v>
      </c>
      <c r="B235" s="68" t="s">
        <v>266</v>
      </c>
      <c r="C235" s="55" t="s">
        <v>79</v>
      </c>
      <c r="D235" s="43" t="s">
        <v>73</v>
      </c>
      <c r="E235" s="105">
        <v>120</v>
      </c>
      <c r="F235" s="53">
        <f>'прил. 9'!G970</f>
        <v>5561</v>
      </c>
      <c r="G235" s="53">
        <f>'прил. 9'!H970</f>
        <v>0</v>
      </c>
      <c r="H235" s="53">
        <f t="shared" si="217"/>
        <v>5561</v>
      </c>
      <c r="I235" s="53">
        <f>'прил. 9'!J970</f>
        <v>0</v>
      </c>
      <c r="J235" s="53">
        <f t="shared" si="218"/>
        <v>5561</v>
      </c>
      <c r="K235" s="53">
        <f>'прил. 9'!L970</f>
        <v>0</v>
      </c>
      <c r="L235" s="53">
        <f t="shared" si="219"/>
        <v>5561</v>
      </c>
      <c r="M235" s="53">
        <f>'прил. 9'!N970</f>
        <v>0</v>
      </c>
      <c r="N235" s="53">
        <f t="shared" si="220"/>
        <v>5561</v>
      </c>
      <c r="O235" s="53">
        <f>'прил. 9'!P970</f>
        <v>5561</v>
      </c>
      <c r="P235" s="53">
        <f>'прил. 9'!Q970</f>
        <v>0</v>
      </c>
      <c r="Q235" s="46">
        <f t="shared" si="221"/>
        <v>5561</v>
      </c>
      <c r="R235" s="53">
        <f>'прил. 9'!S970</f>
        <v>0</v>
      </c>
      <c r="S235" s="46">
        <f t="shared" si="222"/>
        <v>5561</v>
      </c>
      <c r="T235" s="53">
        <f>'прил. 9'!U970</f>
        <v>0</v>
      </c>
      <c r="U235" s="46">
        <f t="shared" si="223"/>
        <v>5561</v>
      </c>
    </row>
    <row r="236" spans="1:21" ht="33" x14ac:dyDescent="0.2">
      <c r="A236" s="47" t="str">
        <f ca="1">IF(ISERROR(MATCH(E236,Код_КВР,0)),"",INDIRECT(ADDRESS(MATCH(E236,Код_КВР,0)+1,2,,,"КВР")))</f>
        <v>Закупка товаров, работ и услуг для обеспечения государственных (муниципальных) нужд</v>
      </c>
      <c r="B236" s="68" t="s">
        <v>266</v>
      </c>
      <c r="C236" s="55" t="s">
        <v>79</v>
      </c>
      <c r="D236" s="43" t="s">
        <v>73</v>
      </c>
      <c r="E236" s="105">
        <v>200</v>
      </c>
      <c r="F236" s="53">
        <f t="shared" ref="F236:T236" si="238">F237</f>
        <v>11.5</v>
      </c>
      <c r="G236" s="53">
        <f t="shared" si="238"/>
        <v>0</v>
      </c>
      <c r="H236" s="53">
        <f t="shared" si="217"/>
        <v>11.5</v>
      </c>
      <c r="I236" s="53">
        <f t="shared" si="238"/>
        <v>0</v>
      </c>
      <c r="J236" s="53">
        <f t="shared" si="218"/>
        <v>11.5</v>
      </c>
      <c r="K236" s="53">
        <f t="shared" si="238"/>
        <v>0</v>
      </c>
      <c r="L236" s="53">
        <f t="shared" si="219"/>
        <v>11.5</v>
      </c>
      <c r="M236" s="53">
        <f t="shared" si="238"/>
        <v>0</v>
      </c>
      <c r="N236" s="53">
        <f t="shared" si="220"/>
        <v>11.5</v>
      </c>
      <c r="O236" s="53">
        <f t="shared" si="238"/>
        <v>11.5</v>
      </c>
      <c r="P236" s="53">
        <f t="shared" si="238"/>
        <v>0</v>
      </c>
      <c r="Q236" s="46">
        <f t="shared" si="221"/>
        <v>11.5</v>
      </c>
      <c r="R236" s="53">
        <f t="shared" si="238"/>
        <v>0</v>
      </c>
      <c r="S236" s="46">
        <f t="shared" si="222"/>
        <v>11.5</v>
      </c>
      <c r="T236" s="53">
        <f t="shared" si="238"/>
        <v>0</v>
      </c>
      <c r="U236" s="46">
        <f t="shared" si="223"/>
        <v>11.5</v>
      </c>
    </row>
    <row r="237" spans="1:21" ht="33" x14ac:dyDescent="0.2">
      <c r="A237" s="47" t="str">
        <f ca="1">IF(ISERROR(MATCH(E237,Код_КВР,0)),"",INDIRECT(ADDRESS(MATCH(E237,Код_КВР,0)+1,2,,,"КВР")))</f>
        <v>Иные закупки товаров, работ и услуг для обеспечения государственных (муниципальных) нужд</v>
      </c>
      <c r="B237" s="68" t="s">
        <v>266</v>
      </c>
      <c r="C237" s="55" t="s">
        <v>79</v>
      </c>
      <c r="D237" s="43" t="s">
        <v>73</v>
      </c>
      <c r="E237" s="105">
        <v>240</v>
      </c>
      <c r="F237" s="53">
        <f>'прил. 9'!G972</f>
        <v>11.5</v>
      </c>
      <c r="G237" s="53">
        <f>'прил. 9'!H972</f>
        <v>0</v>
      </c>
      <c r="H237" s="53">
        <f t="shared" si="217"/>
        <v>11.5</v>
      </c>
      <c r="I237" s="53">
        <f>'прил. 9'!J972</f>
        <v>0</v>
      </c>
      <c r="J237" s="53">
        <f t="shared" si="218"/>
        <v>11.5</v>
      </c>
      <c r="K237" s="53">
        <f>'прил. 9'!L972</f>
        <v>0</v>
      </c>
      <c r="L237" s="53">
        <f t="shared" si="219"/>
        <v>11.5</v>
      </c>
      <c r="M237" s="53">
        <f>'прил. 9'!N972</f>
        <v>0</v>
      </c>
      <c r="N237" s="53">
        <f t="shared" si="220"/>
        <v>11.5</v>
      </c>
      <c r="O237" s="53">
        <f>'прил. 9'!P972</f>
        <v>11.5</v>
      </c>
      <c r="P237" s="53">
        <f>'прил. 9'!Q972</f>
        <v>0</v>
      </c>
      <c r="Q237" s="46">
        <f t="shared" si="221"/>
        <v>11.5</v>
      </c>
      <c r="R237" s="53">
        <f>'прил. 9'!S972</f>
        <v>0</v>
      </c>
      <c r="S237" s="46">
        <f t="shared" si="222"/>
        <v>11.5</v>
      </c>
      <c r="T237" s="53">
        <f>'прил. 9'!U972</f>
        <v>0</v>
      </c>
      <c r="U237" s="46">
        <f t="shared" si="223"/>
        <v>11.5</v>
      </c>
    </row>
    <row r="238" spans="1:21" ht="33" x14ac:dyDescent="0.2">
      <c r="A238" s="47" t="str">
        <f ca="1">IF(ISERROR(MATCH(B238,Код_КЦСР,0)),"",INDIRECT(ADDRESS(MATCH(B238,Код_КЦСР,0)+1,2,,,"КЦСР")))</f>
        <v xml:space="preserve">Организация работы по ведению бухгалтерского (бюджетного) учета и отчетности и обеспечение деятельности МКУ «ЦБ ОУК» </v>
      </c>
      <c r="B238" s="68" t="s">
        <v>267</v>
      </c>
      <c r="C238" s="55"/>
      <c r="D238" s="43"/>
      <c r="E238" s="105"/>
      <c r="F238" s="53">
        <f t="shared" ref="F238:T239" si="239">F239</f>
        <v>65704.600000000006</v>
      </c>
      <c r="G238" s="53">
        <f t="shared" si="239"/>
        <v>0</v>
      </c>
      <c r="H238" s="53">
        <f t="shared" si="217"/>
        <v>65704.600000000006</v>
      </c>
      <c r="I238" s="53">
        <f t="shared" si="239"/>
        <v>0</v>
      </c>
      <c r="J238" s="53">
        <f t="shared" si="218"/>
        <v>65704.600000000006</v>
      </c>
      <c r="K238" s="53">
        <f t="shared" si="239"/>
        <v>0</v>
      </c>
      <c r="L238" s="53">
        <f t="shared" si="219"/>
        <v>65704.600000000006</v>
      </c>
      <c r="M238" s="53">
        <f t="shared" si="239"/>
        <v>0</v>
      </c>
      <c r="N238" s="53">
        <f t="shared" si="220"/>
        <v>65704.600000000006</v>
      </c>
      <c r="O238" s="53">
        <f t="shared" si="239"/>
        <v>65715.400000000009</v>
      </c>
      <c r="P238" s="53">
        <f t="shared" si="239"/>
        <v>0</v>
      </c>
      <c r="Q238" s="46">
        <f t="shared" si="221"/>
        <v>65715.400000000009</v>
      </c>
      <c r="R238" s="53">
        <f t="shared" si="239"/>
        <v>0</v>
      </c>
      <c r="S238" s="46">
        <f t="shared" si="222"/>
        <v>65715.400000000009</v>
      </c>
      <c r="T238" s="53">
        <f t="shared" si="239"/>
        <v>0</v>
      </c>
      <c r="U238" s="46">
        <f t="shared" si="223"/>
        <v>65715.400000000009</v>
      </c>
    </row>
    <row r="239" spans="1:21" x14ac:dyDescent="0.2">
      <c r="A239" s="47" t="str">
        <f ca="1">IF(ISERROR(MATCH(C239,Код_Раздел,0)),"",INDIRECT(ADDRESS(MATCH(C239,Код_Раздел,0)+1,2,,,"Раздел")))</f>
        <v>Культура, кинематография</v>
      </c>
      <c r="B239" s="68" t="s">
        <v>267</v>
      </c>
      <c r="C239" s="55" t="s">
        <v>79</v>
      </c>
      <c r="D239" s="43"/>
      <c r="E239" s="105"/>
      <c r="F239" s="53">
        <f t="shared" si="239"/>
        <v>65704.600000000006</v>
      </c>
      <c r="G239" s="53">
        <f t="shared" si="239"/>
        <v>0</v>
      </c>
      <c r="H239" s="53">
        <f t="shared" si="217"/>
        <v>65704.600000000006</v>
      </c>
      <c r="I239" s="53">
        <f t="shared" si="239"/>
        <v>0</v>
      </c>
      <c r="J239" s="53">
        <f t="shared" si="218"/>
        <v>65704.600000000006</v>
      </c>
      <c r="K239" s="53">
        <f t="shared" si="239"/>
        <v>0</v>
      </c>
      <c r="L239" s="53">
        <f t="shared" si="219"/>
        <v>65704.600000000006</v>
      </c>
      <c r="M239" s="53">
        <f t="shared" si="239"/>
        <v>0</v>
      </c>
      <c r="N239" s="53">
        <f t="shared" si="220"/>
        <v>65704.600000000006</v>
      </c>
      <c r="O239" s="53">
        <f t="shared" si="239"/>
        <v>65715.400000000009</v>
      </c>
      <c r="P239" s="53">
        <f t="shared" si="239"/>
        <v>0</v>
      </c>
      <c r="Q239" s="46">
        <f t="shared" si="221"/>
        <v>65715.400000000009</v>
      </c>
      <c r="R239" s="53">
        <f t="shared" si="239"/>
        <v>0</v>
      </c>
      <c r="S239" s="46">
        <f t="shared" si="222"/>
        <v>65715.400000000009</v>
      </c>
      <c r="T239" s="53">
        <f t="shared" si="239"/>
        <v>0</v>
      </c>
      <c r="U239" s="46">
        <f t="shared" si="223"/>
        <v>65715.400000000009</v>
      </c>
    </row>
    <row r="240" spans="1:21" x14ac:dyDescent="0.2">
      <c r="A240" s="42" t="s">
        <v>34</v>
      </c>
      <c r="B240" s="68" t="s">
        <v>267</v>
      </c>
      <c r="C240" s="55" t="s">
        <v>79</v>
      </c>
      <c r="D240" s="43" t="s">
        <v>73</v>
      </c>
      <c r="E240" s="105"/>
      <c r="F240" s="53">
        <f t="shared" ref="F240:O240" si="240">F241+F243+F245</f>
        <v>65704.600000000006</v>
      </c>
      <c r="G240" s="53">
        <f t="shared" ref="G240:I240" si="241">G241+G243+G245</f>
        <v>0</v>
      </c>
      <c r="H240" s="53">
        <f t="shared" si="217"/>
        <v>65704.600000000006</v>
      </c>
      <c r="I240" s="53">
        <f t="shared" si="241"/>
        <v>0</v>
      </c>
      <c r="J240" s="53">
        <f t="shared" si="218"/>
        <v>65704.600000000006</v>
      </c>
      <c r="K240" s="53">
        <f t="shared" ref="K240:M240" si="242">K241+K243+K245</f>
        <v>0</v>
      </c>
      <c r="L240" s="53">
        <f t="shared" si="219"/>
        <v>65704.600000000006</v>
      </c>
      <c r="M240" s="53">
        <f t="shared" si="242"/>
        <v>0</v>
      </c>
      <c r="N240" s="53">
        <f t="shared" si="220"/>
        <v>65704.600000000006</v>
      </c>
      <c r="O240" s="53">
        <f t="shared" si="240"/>
        <v>65715.400000000009</v>
      </c>
      <c r="P240" s="53">
        <f t="shared" ref="P240" si="243">P241+P243+P245</f>
        <v>0</v>
      </c>
      <c r="Q240" s="46">
        <f t="shared" si="221"/>
        <v>65715.400000000009</v>
      </c>
      <c r="R240" s="53">
        <f t="shared" ref="R240:T240" si="244">R241+R243+R245</f>
        <v>0</v>
      </c>
      <c r="S240" s="46">
        <f t="shared" si="222"/>
        <v>65715.400000000009</v>
      </c>
      <c r="T240" s="53">
        <f t="shared" si="244"/>
        <v>0</v>
      </c>
      <c r="U240" s="46">
        <f t="shared" si="223"/>
        <v>65715.400000000009</v>
      </c>
    </row>
    <row r="241" spans="1:21" ht="49.5" x14ac:dyDescent="0.2">
      <c r="A241" s="47" t="str">
        <f t="shared" ref="A241:A246" ca="1" si="245">IF(ISERROR(MATCH(E241,Код_КВР,0)),"",INDIRECT(ADDRESS(MATCH(E241,Код_КВР,0)+1,2,,,"КВР")))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68" t="s">
        <v>267</v>
      </c>
      <c r="C241" s="55" t="s">
        <v>79</v>
      </c>
      <c r="D241" s="43" t="s">
        <v>73</v>
      </c>
      <c r="E241" s="105">
        <v>100</v>
      </c>
      <c r="F241" s="53">
        <f t="shared" ref="F241:T241" si="246">F242</f>
        <v>62955</v>
      </c>
      <c r="G241" s="53">
        <f t="shared" si="246"/>
        <v>0</v>
      </c>
      <c r="H241" s="53">
        <f t="shared" si="217"/>
        <v>62955</v>
      </c>
      <c r="I241" s="53">
        <f t="shared" si="246"/>
        <v>0</v>
      </c>
      <c r="J241" s="53">
        <f t="shared" si="218"/>
        <v>62955</v>
      </c>
      <c r="K241" s="53">
        <f t="shared" si="246"/>
        <v>0</v>
      </c>
      <c r="L241" s="53">
        <f t="shared" si="219"/>
        <v>62955</v>
      </c>
      <c r="M241" s="53">
        <f t="shared" si="246"/>
        <v>0</v>
      </c>
      <c r="N241" s="53">
        <f t="shared" si="220"/>
        <v>62955</v>
      </c>
      <c r="O241" s="53">
        <f t="shared" si="246"/>
        <v>62955</v>
      </c>
      <c r="P241" s="53">
        <f t="shared" si="246"/>
        <v>0</v>
      </c>
      <c r="Q241" s="46">
        <f t="shared" si="221"/>
        <v>62955</v>
      </c>
      <c r="R241" s="53">
        <f t="shared" si="246"/>
        <v>0</v>
      </c>
      <c r="S241" s="46">
        <f t="shared" si="222"/>
        <v>62955</v>
      </c>
      <c r="T241" s="53">
        <f t="shared" si="246"/>
        <v>0</v>
      </c>
      <c r="U241" s="46">
        <f t="shared" si="223"/>
        <v>62955</v>
      </c>
    </row>
    <row r="242" spans="1:21" x14ac:dyDescent="0.2">
      <c r="A242" s="47" t="str">
        <f t="shared" ca="1" si="245"/>
        <v>Расходы на выплаты персоналу казенных учреждений</v>
      </c>
      <c r="B242" s="68" t="s">
        <v>267</v>
      </c>
      <c r="C242" s="55" t="s">
        <v>79</v>
      </c>
      <c r="D242" s="43" t="s">
        <v>73</v>
      </c>
      <c r="E242" s="105">
        <v>110</v>
      </c>
      <c r="F242" s="53">
        <f>'прил. 9'!G975</f>
        <v>62955</v>
      </c>
      <c r="G242" s="53">
        <f>'прил. 9'!H975</f>
        <v>0</v>
      </c>
      <c r="H242" s="53">
        <f t="shared" si="217"/>
        <v>62955</v>
      </c>
      <c r="I242" s="53">
        <f>'прил. 9'!J975</f>
        <v>0</v>
      </c>
      <c r="J242" s="53">
        <f t="shared" si="218"/>
        <v>62955</v>
      </c>
      <c r="K242" s="53">
        <f>'прил. 9'!L975</f>
        <v>0</v>
      </c>
      <c r="L242" s="53">
        <f t="shared" si="219"/>
        <v>62955</v>
      </c>
      <c r="M242" s="53">
        <f>'прил. 9'!N975</f>
        <v>0</v>
      </c>
      <c r="N242" s="53">
        <f t="shared" si="220"/>
        <v>62955</v>
      </c>
      <c r="O242" s="53">
        <f>'прил. 9'!P975</f>
        <v>62955</v>
      </c>
      <c r="P242" s="53">
        <f>'прил. 9'!Q975</f>
        <v>0</v>
      </c>
      <c r="Q242" s="46">
        <f t="shared" si="221"/>
        <v>62955</v>
      </c>
      <c r="R242" s="53">
        <f>'прил. 9'!S975</f>
        <v>0</v>
      </c>
      <c r="S242" s="46">
        <f t="shared" si="222"/>
        <v>62955</v>
      </c>
      <c r="T242" s="53">
        <f>'прил. 9'!U975</f>
        <v>0</v>
      </c>
      <c r="U242" s="46">
        <f t="shared" si="223"/>
        <v>62955</v>
      </c>
    </row>
    <row r="243" spans="1:21" ht="33" x14ac:dyDescent="0.2">
      <c r="A243" s="47" t="str">
        <f t="shared" ca="1" si="245"/>
        <v>Закупка товаров, работ и услуг для обеспечения государственных (муниципальных) нужд</v>
      </c>
      <c r="B243" s="68" t="s">
        <v>267</v>
      </c>
      <c r="C243" s="55" t="s">
        <v>79</v>
      </c>
      <c r="D243" s="43" t="s">
        <v>73</v>
      </c>
      <c r="E243" s="105">
        <v>200</v>
      </c>
      <c r="F243" s="53">
        <f t="shared" ref="F243:T243" si="247">F244</f>
        <v>2428.5</v>
      </c>
      <c r="G243" s="53">
        <f t="shared" si="247"/>
        <v>0</v>
      </c>
      <c r="H243" s="53">
        <f t="shared" si="217"/>
        <v>2428.5</v>
      </c>
      <c r="I243" s="53">
        <f t="shared" si="247"/>
        <v>0</v>
      </c>
      <c r="J243" s="53">
        <f t="shared" si="218"/>
        <v>2428.5</v>
      </c>
      <c r="K243" s="53">
        <f t="shared" si="247"/>
        <v>0</v>
      </c>
      <c r="L243" s="53">
        <f t="shared" si="219"/>
        <v>2428.5</v>
      </c>
      <c r="M243" s="53">
        <f t="shared" si="247"/>
        <v>0</v>
      </c>
      <c r="N243" s="53">
        <f t="shared" si="220"/>
        <v>2428.5</v>
      </c>
      <c r="O243" s="53">
        <f t="shared" si="247"/>
        <v>2439.2999999999997</v>
      </c>
      <c r="P243" s="53">
        <f t="shared" si="247"/>
        <v>0</v>
      </c>
      <c r="Q243" s="46">
        <f t="shared" si="221"/>
        <v>2439.2999999999997</v>
      </c>
      <c r="R243" s="53">
        <f t="shared" si="247"/>
        <v>0</v>
      </c>
      <c r="S243" s="46">
        <f t="shared" si="222"/>
        <v>2439.2999999999997</v>
      </c>
      <c r="T243" s="53">
        <f t="shared" si="247"/>
        <v>0</v>
      </c>
      <c r="U243" s="46">
        <f t="shared" si="223"/>
        <v>2439.2999999999997</v>
      </c>
    </row>
    <row r="244" spans="1:21" ht="33" x14ac:dyDescent="0.2">
      <c r="A244" s="47" t="str">
        <f t="shared" ca="1" si="245"/>
        <v>Иные закупки товаров, работ и услуг для обеспечения государственных (муниципальных) нужд</v>
      </c>
      <c r="B244" s="68" t="s">
        <v>267</v>
      </c>
      <c r="C244" s="55" t="s">
        <v>79</v>
      </c>
      <c r="D244" s="43" t="s">
        <v>73</v>
      </c>
      <c r="E244" s="105">
        <v>240</v>
      </c>
      <c r="F244" s="53">
        <f>'прил. 9'!G977</f>
        <v>2428.5</v>
      </c>
      <c r="G244" s="53">
        <f>'прил. 9'!H977</f>
        <v>0</v>
      </c>
      <c r="H244" s="53">
        <f t="shared" si="217"/>
        <v>2428.5</v>
      </c>
      <c r="I244" s="53">
        <f>'прил. 9'!J977</f>
        <v>0</v>
      </c>
      <c r="J244" s="53">
        <f t="shared" si="218"/>
        <v>2428.5</v>
      </c>
      <c r="K244" s="53">
        <f>'прил. 9'!L977</f>
        <v>0</v>
      </c>
      <c r="L244" s="53">
        <f t="shared" si="219"/>
        <v>2428.5</v>
      </c>
      <c r="M244" s="53">
        <f>'прил. 9'!N977</f>
        <v>0</v>
      </c>
      <c r="N244" s="53">
        <f t="shared" si="220"/>
        <v>2428.5</v>
      </c>
      <c r="O244" s="53">
        <f>'прил. 9'!P977</f>
        <v>2439.2999999999997</v>
      </c>
      <c r="P244" s="53">
        <f>'прил. 9'!Q977</f>
        <v>0</v>
      </c>
      <c r="Q244" s="46">
        <f t="shared" si="221"/>
        <v>2439.2999999999997</v>
      </c>
      <c r="R244" s="53">
        <f>'прил. 9'!S977</f>
        <v>0</v>
      </c>
      <c r="S244" s="46">
        <f t="shared" si="222"/>
        <v>2439.2999999999997</v>
      </c>
      <c r="T244" s="53">
        <f>'прил. 9'!U977</f>
        <v>0</v>
      </c>
      <c r="U244" s="46">
        <f t="shared" si="223"/>
        <v>2439.2999999999997</v>
      </c>
    </row>
    <row r="245" spans="1:21" x14ac:dyDescent="0.2">
      <c r="A245" s="47" t="str">
        <f t="shared" ca="1" si="245"/>
        <v>Иные бюджетные ассигнования</v>
      </c>
      <c r="B245" s="68" t="s">
        <v>267</v>
      </c>
      <c r="C245" s="55" t="s">
        <v>79</v>
      </c>
      <c r="D245" s="43" t="s">
        <v>73</v>
      </c>
      <c r="E245" s="105">
        <v>800</v>
      </c>
      <c r="F245" s="53">
        <f t="shared" ref="F245:T245" si="248">F246</f>
        <v>321.10000000000002</v>
      </c>
      <c r="G245" s="53">
        <f t="shared" si="248"/>
        <v>0</v>
      </c>
      <c r="H245" s="53">
        <f t="shared" si="217"/>
        <v>321.10000000000002</v>
      </c>
      <c r="I245" s="53">
        <f t="shared" si="248"/>
        <v>0</v>
      </c>
      <c r="J245" s="53">
        <f t="shared" si="218"/>
        <v>321.10000000000002</v>
      </c>
      <c r="K245" s="53">
        <f t="shared" si="248"/>
        <v>0</v>
      </c>
      <c r="L245" s="53">
        <f t="shared" si="219"/>
        <v>321.10000000000002</v>
      </c>
      <c r="M245" s="53">
        <f t="shared" si="248"/>
        <v>0</v>
      </c>
      <c r="N245" s="53">
        <f t="shared" si="220"/>
        <v>321.10000000000002</v>
      </c>
      <c r="O245" s="53">
        <f t="shared" si="248"/>
        <v>321.10000000000002</v>
      </c>
      <c r="P245" s="53">
        <f t="shared" si="248"/>
        <v>0</v>
      </c>
      <c r="Q245" s="46">
        <f t="shared" si="221"/>
        <v>321.10000000000002</v>
      </c>
      <c r="R245" s="53">
        <f t="shared" si="248"/>
        <v>0</v>
      </c>
      <c r="S245" s="46">
        <f t="shared" si="222"/>
        <v>321.10000000000002</v>
      </c>
      <c r="T245" s="53">
        <f t="shared" si="248"/>
        <v>0</v>
      </c>
      <c r="U245" s="46">
        <f t="shared" si="223"/>
        <v>321.10000000000002</v>
      </c>
    </row>
    <row r="246" spans="1:21" x14ac:dyDescent="0.2">
      <c r="A246" s="47" t="str">
        <f t="shared" ca="1" si="245"/>
        <v>Уплата налогов, сборов и иных платежей</v>
      </c>
      <c r="B246" s="68" t="s">
        <v>267</v>
      </c>
      <c r="C246" s="55" t="s">
        <v>79</v>
      </c>
      <c r="D246" s="43" t="s">
        <v>73</v>
      </c>
      <c r="E246" s="105">
        <v>850</v>
      </c>
      <c r="F246" s="53">
        <f>'прил. 9'!G979</f>
        <v>321.10000000000002</v>
      </c>
      <c r="G246" s="53">
        <f>'прил. 9'!H979</f>
        <v>0</v>
      </c>
      <c r="H246" s="53">
        <f t="shared" si="217"/>
        <v>321.10000000000002</v>
      </c>
      <c r="I246" s="53">
        <f>'прил. 9'!J979</f>
        <v>0</v>
      </c>
      <c r="J246" s="53">
        <f t="shared" si="218"/>
        <v>321.10000000000002</v>
      </c>
      <c r="K246" s="53">
        <f>'прил. 9'!L979</f>
        <v>0</v>
      </c>
      <c r="L246" s="53">
        <f t="shared" si="219"/>
        <v>321.10000000000002</v>
      </c>
      <c r="M246" s="53">
        <f>'прил. 9'!N979</f>
        <v>0</v>
      </c>
      <c r="N246" s="53">
        <f t="shared" si="220"/>
        <v>321.10000000000002</v>
      </c>
      <c r="O246" s="53">
        <f>'прил. 9'!P979</f>
        <v>321.10000000000002</v>
      </c>
      <c r="P246" s="53">
        <f>'прил. 9'!Q979</f>
        <v>0</v>
      </c>
      <c r="Q246" s="46">
        <f t="shared" si="221"/>
        <v>321.10000000000002</v>
      </c>
      <c r="R246" s="53">
        <f>'прил. 9'!S979</f>
        <v>0</v>
      </c>
      <c r="S246" s="46">
        <f t="shared" si="222"/>
        <v>321.10000000000002</v>
      </c>
      <c r="T246" s="53">
        <f>'прил. 9'!U979</f>
        <v>0</v>
      </c>
      <c r="U246" s="46">
        <f t="shared" si="223"/>
        <v>321.10000000000002</v>
      </c>
    </row>
    <row r="247" spans="1:21" x14ac:dyDescent="0.2">
      <c r="A247" s="47" t="str">
        <f ca="1">IF(ISERROR(MATCH(B247,Код_КЦСР,0)),"",INDIRECT(ADDRESS(MATCH(B247,Код_КЦСР,0)+1,2,,,"КЦСР")))</f>
        <v>Наследие</v>
      </c>
      <c r="B247" s="68" t="s">
        <v>234</v>
      </c>
      <c r="C247" s="55"/>
      <c r="D247" s="43"/>
      <c r="E247" s="105"/>
      <c r="F247" s="53">
        <f t="shared" ref="F247:O247" si="249">F248+F253+F258+F268+F273+F278+F263</f>
        <v>117031.69999999998</v>
      </c>
      <c r="G247" s="53">
        <f t="shared" ref="G247:I247" si="250">G248+G253+G258+G268+G273+G278+G263</f>
        <v>0</v>
      </c>
      <c r="H247" s="53">
        <f t="shared" si="217"/>
        <v>117031.69999999998</v>
      </c>
      <c r="I247" s="53">
        <f t="shared" si="250"/>
        <v>0</v>
      </c>
      <c r="J247" s="53">
        <f t="shared" si="218"/>
        <v>117031.69999999998</v>
      </c>
      <c r="K247" s="53">
        <f t="shared" ref="K247:M247" si="251">K248+K253+K258+K268+K273+K278+K263</f>
        <v>0</v>
      </c>
      <c r="L247" s="53">
        <f t="shared" si="219"/>
        <v>117031.69999999998</v>
      </c>
      <c r="M247" s="53">
        <f t="shared" si="251"/>
        <v>0</v>
      </c>
      <c r="N247" s="53">
        <f t="shared" si="220"/>
        <v>117031.69999999998</v>
      </c>
      <c r="O247" s="53">
        <f t="shared" si="249"/>
        <v>121345.70000000001</v>
      </c>
      <c r="P247" s="53">
        <f t="shared" ref="P247" si="252">P248+P253+P258+P268+P273+P278+P263</f>
        <v>0</v>
      </c>
      <c r="Q247" s="46">
        <f t="shared" si="221"/>
        <v>121345.70000000001</v>
      </c>
      <c r="R247" s="53">
        <f t="shared" ref="R247:T247" si="253">R248+R253+R258+R268+R273+R278+R263</f>
        <v>0</v>
      </c>
      <c r="S247" s="46">
        <f t="shared" si="222"/>
        <v>121345.70000000001</v>
      </c>
      <c r="T247" s="53">
        <f t="shared" si="253"/>
        <v>0</v>
      </c>
      <c r="U247" s="46">
        <f t="shared" si="223"/>
        <v>121345.70000000001</v>
      </c>
    </row>
    <row r="248" spans="1:21" ht="49.5" x14ac:dyDescent="0.2">
      <c r="A248" s="47" t="str">
        <f ca="1">IF(ISERROR(MATCH(B248,Код_КЦСР,0)),"",INDIRECT(ADDRESS(MATCH(B248,Код_КЦСР,0)+1,2,,,"КЦСР")))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248" s="68" t="s">
        <v>235</v>
      </c>
      <c r="C248" s="55"/>
      <c r="D248" s="43"/>
      <c r="E248" s="105"/>
      <c r="F248" s="53">
        <f t="shared" ref="F248:T251" si="254">F249</f>
        <v>44049</v>
      </c>
      <c r="G248" s="53">
        <f t="shared" si="254"/>
        <v>0</v>
      </c>
      <c r="H248" s="53">
        <f t="shared" si="217"/>
        <v>44049</v>
      </c>
      <c r="I248" s="53">
        <f t="shared" si="254"/>
        <v>0</v>
      </c>
      <c r="J248" s="53">
        <f t="shared" si="218"/>
        <v>44049</v>
      </c>
      <c r="K248" s="53">
        <f t="shared" si="254"/>
        <v>0</v>
      </c>
      <c r="L248" s="53">
        <f t="shared" si="219"/>
        <v>44049</v>
      </c>
      <c r="M248" s="53">
        <f t="shared" si="254"/>
        <v>0</v>
      </c>
      <c r="N248" s="53">
        <f t="shared" si="220"/>
        <v>44049</v>
      </c>
      <c r="O248" s="53">
        <f t="shared" si="254"/>
        <v>45500.9</v>
      </c>
      <c r="P248" s="53">
        <f t="shared" si="254"/>
        <v>0</v>
      </c>
      <c r="Q248" s="46">
        <f t="shared" si="221"/>
        <v>45500.9</v>
      </c>
      <c r="R248" s="53">
        <f t="shared" si="254"/>
        <v>0</v>
      </c>
      <c r="S248" s="46">
        <f t="shared" si="222"/>
        <v>45500.9</v>
      </c>
      <c r="T248" s="53">
        <f t="shared" si="254"/>
        <v>0</v>
      </c>
      <c r="U248" s="46">
        <f t="shared" si="223"/>
        <v>45500.9</v>
      </c>
    </row>
    <row r="249" spans="1:21" x14ac:dyDescent="0.2">
      <c r="A249" s="47" t="str">
        <f ca="1">IF(ISERROR(MATCH(C249,Код_Раздел,0)),"",INDIRECT(ADDRESS(MATCH(C249,Код_Раздел,0)+1,2,,,"Раздел")))</f>
        <v>Культура, кинематография</v>
      </c>
      <c r="B249" s="68" t="s">
        <v>235</v>
      </c>
      <c r="C249" s="55" t="s">
        <v>79</v>
      </c>
      <c r="D249" s="43"/>
      <c r="E249" s="105"/>
      <c r="F249" s="53">
        <f t="shared" si="254"/>
        <v>44049</v>
      </c>
      <c r="G249" s="53">
        <f t="shared" si="254"/>
        <v>0</v>
      </c>
      <c r="H249" s="53">
        <f t="shared" si="217"/>
        <v>44049</v>
      </c>
      <c r="I249" s="53">
        <f t="shared" si="254"/>
        <v>0</v>
      </c>
      <c r="J249" s="53">
        <f t="shared" si="218"/>
        <v>44049</v>
      </c>
      <c r="K249" s="53">
        <f t="shared" si="254"/>
        <v>0</v>
      </c>
      <c r="L249" s="53">
        <f t="shared" si="219"/>
        <v>44049</v>
      </c>
      <c r="M249" s="53">
        <f t="shared" si="254"/>
        <v>0</v>
      </c>
      <c r="N249" s="53">
        <f t="shared" si="220"/>
        <v>44049</v>
      </c>
      <c r="O249" s="53">
        <f t="shared" si="254"/>
        <v>45500.9</v>
      </c>
      <c r="P249" s="53">
        <f t="shared" si="254"/>
        <v>0</v>
      </c>
      <c r="Q249" s="46">
        <f t="shared" si="221"/>
        <v>45500.9</v>
      </c>
      <c r="R249" s="53">
        <f t="shared" si="254"/>
        <v>0</v>
      </c>
      <c r="S249" s="46">
        <f t="shared" si="222"/>
        <v>45500.9</v>
      </c>
      <c r="T249" s="53">
        <f t="shared" si="254"/>
        <v>0</v>
      </c>
      <c r="U249" s="46">
        <f t="shared" si="223"/>
        <v>45500.9</v>
      </c>
    </row>
    <row r="250" spans="1:21" x14ac:dyDescent="0.2">
      <c r="A250" s="42" t="s">
        <v>49</v>
      </c>
      <c r="B250" s="68" t="s">
        <v>235</v>
      </c>
      <c r="C250" s="55" t="s">
        <v>79</v>
      </c>
      <c r="D250" s="43" t="s">
        <v>70</v>
      </c>
      <c r="E250" s="105"/>
      <c r="F250" s="53">
        <f t="shared" si="254"/>
        <v>44049</v>
      </c>
      <c r="G250" s="53">
        <f t="shared" si="254"/>
        <v>0</v>
      </c>
      <c r="H250" s="53">
        <f t="shared" si="217"/>
        <v>44049</v>
      </c>
      <c r="I250" s="53">
        <f t="shared" si="254"/>
        <v>0</v>
      </c>
      <c r="J250" s="53">
        <f t="shared" si="218"/>
        <v>44049</v>
      </c>
      <c r="K250" s="53">
        <f t="shared" si="254"/>
        <v>0</v>
      </c>
      <c r="L250" s="53">
        <f t="shared" si="219"/>
        <v>44049</v>
      </c>
      <c r="M250" s="53">
        <f t="shared" si="254"/>
        <v>0</v>
      </c>
      <c r="N250" s="53">
        <f t="shared" si="220"/>
        <v>44049</v>
      </c>
      <c r="O250" s="53">
        <f t="shared" si="254"/>
        <v>45500.9</v>
      </c>
      <c r="P250" s="53">
        <f t="shared" si="254"/>
        <v>0</v>
      </c>
      <c r="Q250" s="46">
        <f t="shared" si="221"/>
        <v>45500.9</v>
      </c>
      <c r="R250" s="53">
        <f t="shared" si="254"/>
        <v>0</v>
      </c>
      <c r="S250" s="46">
        <f t="shared" si="222"/>
        <v>45500.9</v>
      </c>
      <c r="T250" s="53">
        <f t="shared" si="254"/>
        <v>0</v>
      </c>
      <c r="U250" s="46">
        <f t="shared" si="223"/>
        <v>45500.9</v>
      </c>
    </row>
    <row r="251" spans="1:21" ht="33" x14ac:dyDescent="0.2">
      <c r="A251" s="47" t="str">
        <f ca="1">IF(ISERROR(MATCH(E251,Код_КВР,0)),"",INDIRECT(ADDRESS(MATCH(E251,Код_КВР,0)+1,2,,,"КВР")))</f>
        <v>Предоставление субсидий бюджетным, автономным учреждениям и иным некоммерческим организациям</v>
      </c>
      <c r="B251" s="68" t="s">
        <v>235</v>
      </c>
      <c r="C251" s="55" t="s">
        <v>79</v>
      </c>
      <c r="D251" s="43" t="s">
        <v>70</v>
      </c>
      <c r="E251" s="105">
        <v>600</v>
      </c>
      <c r="F251" s="53">
        <f t="shared" si="254"/>
        <v>44049</v>
      </c>
      <c r="G251" s="53">
        <f t="shared" si="254"/>
        <v>0</v>
      </c>
      <c r="H251" s="53">
        <f t="shared" si="217"/>
        <v>44049</v>
      </c>
      <c r="I251" s="53">
        <f t="shared" si="254"/>
        <v>0</v>
      </c>
      <c r="J251" s="53">
        <f t="shared" si="218"/>
        <v>44049</v>
      </c>
      <c r="K251" s="53">
        <f t="shared" si="254"/>
        <v>0</v>
      </c>
      <c r="L251" s="53">
        <f t="shared" si="219"/>
        <v>44049</v>
      </c>
      <c r="M251" s="53">
        <f t="shared" si="254"/>
        <v>0</v>
      </c>
      <c r="N251" s="53">
        <f t="shared" si="220"/>
        <v>44049</v>
      </c>
      <c r="O251" s="53">
        <f t="shared" si="254"/>
        <v>45500.9</v>
      </c>
      <c r="P251" s="53">
        <f t="shared" si="254"/>
        <v>0</v>
      </c>
      <c r="Q251" s="46">
        <f t="shared" si="221"/>
        <v>45500.9</v>
      </c>
      <c r="R251" s="53">
        <f t="shared" si="254"/>
        <v>0</v>
      </c>
      <c r="S251" s="46">
        <f t="shared" si="222"/>
        <v>45500.9</v>
      </c>
      <c r="T251" s="53">
        <f t="shared" si="254"/>
        <v>0</v>
      </c>
      <c r="U251" s="46">
        <f t="shared" si="223"/>
        <v>45500.9</v>
      </c>
    </row>
    <row r="252" spans="1:21" x14ac:dyDescent="0.2">
      <c r="A252" s="47" t="str">
        <f ca="1">IF(ISERROR(MATCH(E252,Код_КВР,0)),"",INDIRECT(ADDRESS(MATCH(E252,Код_КВР,0)+1,2,,,"КВР")))</f>
        <v>Субсидии бюджетным учреждениям</v>
      </c>
      <c r="B252" s="68" t="s">
        <v>235</v>
      </c>
      <c r="C252" s="55" t="s">
        <v>79</v>
      </c>
      <c r="D252" s="43" t="s">
        <v>70</v>
      </c>
      <c r="E252" s="105">
        <v>610</v>
      </c>
      <c r="F252" s="53">
        <f>'прил. 9'!G918</f>
        <v>44049</v>
      </c>
      <c r="G252" s="53">
        <f>'прил. 9'!H918</f>
        <v>0</v>
      </c>
      <c r="H252" s="53">
        <f t="shared" si="217"/>
        <v>44049</v>
      </c>
      <c r="I252" s="53">
        <f>'прил. 9'!J918</f>
        <v>0</v>
      </c>
      <c r="J252" s="53">
        <f t="shared" si="218"/>
        <v>44049</v>
      </c>
      <c r="K252" s="53">
        <f>'прил. 9'!L918</f>
        <v>0</v>
      </c>
      <c r="L252" s="53">
        <f t="shared" si="219"/>
        <v>44049</v>
      </c>
      <c r="M252" s="53">
        <f>'прил. 9'!N918</f>
        <v>0</v>
      </c>
      <c r="N252" s="53">
        <f t="shared" si="220"/>
        <v>44049</v>
      </c>
      <c r="O252" s="53">
        <f>'прил. 9'!P918</f>
        <v>45500.9</v>
      </c>
      <c r="P252" s="53">
        <f>'прил. 9'!Q918</f>
        <v>0</v>
      </c>
      <c r="Q252" s="46">
        <f t="shared" si="221"/>
        <v>45500.9</v>
      </c>
      <c r="R252" s="53">
        <f>'прил. 9'!S918</f>
        <v>0</v>
      </c>
      <c r="S252" s="46">
        <f t="shared" si="222"/>
        <v>45500.9</v>
      </c>
      <c r="T252" s="53">
        <f>'прил. 9'!U918</f>
        <v>0</v>
      </c>
      <c r="U252" s="46">
        <f t="shared" si="223"/>
        <v>45500.9</v>
      </c>
    </row>
    <row r="253" spans="1:21" ht="33" x14ac:dyDescent="0.2">
      <c r="A253" s="47" t="str">
        <f ca="1">IF(ISERROR(MATCH(B253,Код_КЦСР,0)),"",INDIRECT(ADDRESS(MATCH(B253,Код_КЦСР,0)+1,2,,,"КЦСР")))</f>
        <v>Осуществление реставрации и консервации музейных предметов, музейных коллекций</v>
      </c>
      <c r="B253" s="68" t="s">
        <v>238</v>
      </c>
      <c r="C253" s="55"/>
      <c r="D253" s="43"/>
      <c r="E253" s="105"/>
      <c r="F253" s="53">
        <f t="shared" ref="F253:T256" si="255">F254</f>
        <v>2356.6999999999998</v>
      </c>
      <c r="G253" s="53">
        <f t="shared" si="255"/>
        <v>0</v>
      </c>
      <c r="H253" s="53">
        <f t="shared" si="217"/>
        <v>2356.6999999999998</v>
      </c>
      <c r="I253" s="53">
        <f t="shared" si="255"/>
        <v>0</v>
      </c>
      <c r="J253" s="53">
        <f t="shared" si="218"/>
        <v>2356.6999999999998</v>
      </c>
      <c r="K253" s="53">
        <f t="shared" si="255"/>
        <v>0</v>
      </c>
      <c r="L253" s="53">
        <f t="shared" si="219"/>
        <v>2356.6999999999998</v>
      </c>
      <c r="M253" s="53">
        <f t="shared" si="255"/>
        <v>0</v>
      </c>
      <c r="N253" s="53">
        <f t="shared" si="220"/>
        <v>2356.6999999999998</v>
      </c>
      <c r="O253" s="53">
        <f t="shared" si="255"/>
        <v>2434</v>
      </c>
      <c r="P253" s="53">
        <f t="shared" si="255"/>
        <v>0</v>
      </c>
      <c r="Q253" s="46">
        <f t="shared" si="221"/>
        <v>2434</v>
      </c>
      <c r="R253" s="53">
        <f t="shared" si="255"/>
        <v>0</v>
      </c>
      <c r="S253" s="46">
        <f t="shared" si="222"/>
        <v>2434</v>
      </c>
      <c r="T253" s="53">
        <f t="shared" si="255"/>
        <v>0</v>
      </c>
      <c r="U253" s="46">
        <f t="shared" si="223"/>
        <v>2434</v>
      </c>
    </row>
    <row r="254" spans="1:21" x14ac:dyDescent="0.2">
      <c r="A254" s="47" t="str">
        <f ca="1">IF(ISERROR(MATCH(C254,Код_Раздел,0)),"",INDIRECT(ADDRESS(MATCH(C254,Код_Раздел,0)+1,2,,,"Раздел")))</f>
        <v>Культура, кинематография</v>
      </c>
      <c r="B254" s="68" t="s">
        <v>238</v>
      </c>
      <c r="C254" s="55" t="s">
        <v>79</v>
      </c>
      <c r="D254" s="43"/>
      <c r="E254" s="105"/>
      <c r="F254" s="53">
        <f t="shared" si="255"/>
        <v>2356.6999999999998</v>
      </c>
      <c r="G254" s="53">
        <f t="shared" si="255"/>
        <v>0</v>
      </c>
      <c r="H254" s="53">
        <f t="shared" si="217"/>
        <v>2356.6999999999998</v>
      </c>
      <c r="I254" s="53">
        <f t="shared" si="255"/>
        <v>0</v>
      </c>
      <c r="J254" s="53">
        <f t="shared" si="218"/>
        <v>2356.6999999999998</v>
      </c>
      <c r="K254" s="53">
        <f t="shared" si="255"/>
        <v>0</v>
      </c>
      <c r="L254" s="53">
        <f t="shared" si="219"/>
        <v>2356.6999999999998</v>
      </c>
      <c r="M254" s="53">
        <f t="shared" si="255"/>
        <v>0</v>
      </c>
      <c r="N254" s="53">
        <f t="shared" si="220"/>
        <v>2356.6999999999998</v>
      </c>
      <c r="O254" s="53">
        <f t="shared" si="255"/>
        <v>2434</v>
      </c>
      <c r="P254" s="53">
        <f t="shared" si="255"/>
        <v>0</v>
      </c>
      <c r="Q254" s="46">
        <f t="shared" si="221"/>
        <v>2434</v>
      </c>
      <c r="R254" s="53">
        <f t="shared" si="255"/>
        <v>0</v>
      </c>
      <c r="S254" s="46">
        <f t="shared" si="222"/>
        <v>2434</v>
      </c>
      <c r="T254" s="53">
        <f t="shared" si="255"/>
        <v>0</v>
      </c>
      <c r="U254" s="46">
        <f t="shared" si="223"/>
        <v>2434</v>
      </c>
    </row>
    <row r="255" spans="1:21" x14ac:dyDescent="0.2">
      <c r="A255" s="42" t="s">
        <v>49</v>
      </c>
      <c r="B255" s="68" t="s">
        <v>238</v>
      </c>
      <c r="C255" s="55" t="s">
        <v>79</v>
      </c>
      <c r="D255" s="43" t="s">
        <v>70</v>
      </c>
      <c r="E255" s="105"/>
      <c r="F255" s="53">
        <f t="shared" si="255"/>
        <v>2356.6999999999998</v>
      </c>
      <c r="G255" s="53">
        <f t="shared" si="255"/>
        <v>0</v>
      </c>
      <c r="H255" s="53">
        <f t="shared" si="217"/>
        <v>2356.6999999999998</v>
      </c>
      <c r="I255" s="53">
        <f t="shared" si="255"/>
        <v>0</v>
      </c>
      <c r="J255" s="53">
        <f t="shared" si="218"/>
        <v>2356.6999999999998</v>
      </c>
      <c r="K255" s="53">
        <f t="shared" si="255"/>
        <v>0</v>
      </c>
      <c r="L255" s="53">
        <f t="shared" si="219"/>
        <v>2356.6999999999998</v>
      </c>
      <c r="M255" s="53">
        <f t="shared" si="255"/>
        <v>0</v>
      </c>
      <c r="N255" s="53">
        <f t="shared" si="220"/>
        <v>2356.6999999999998</v>
      </c>
      <c r="O255" s="53">
        <f t="shared" si="255"/>
        <v>2434</v>
      </c>
      <c r="P255" s="53">
        <f t="shared" si="255"/>
        <v>0</v>
      </c>
      <c r="Q255" s="46">
        <f t="shared" si="221"/>
        <v>2434</v>
      </c>
      <c r="R255" s="53">
        <f t="shared" si="255"/>
        <v>0</v>
      </c>
      <c r="S255" s="46">
        <f t="shared" si="222"/>
        <v>2434</v>
      </c>
      <c r="T255" s="53">
        <f t="shared" si="255"/>
        <v>0</v>
      </c>
      <c r="U255" s="46">
        <f t="shared" si="223"/>
        <v>2434</v>
      </c>
    </row>
    <row r="256" spans="1:21" ht="33" x14ac:dyDescent="0.2">
      <c r="A256" s="47" t="str">
        <f ca="1">IF(ISERROR(MATCH(E256,Код_КВР,0)),"",INDIRECT(ADDRESS(MATCH(E256,Код_КВР,0)+1,2,,,"КВР")))</f>
        <v>Предоставление субсидий бюджетным, автономным учреждениям и иным некоммерческим организациям</v>
      </c>
      <c r="B256" s="68" t="s">
        <v>238</v>
      </c>
      <c r="C256" s="55" t="s">
        <v>79</v>
      </c>
      <c r="D256" s="43" t="s">
        <v>70</v>
      </c>
      <c r="E256" s="105">
        <v>600</v>
      </c>
      <c r="F256" s="53">
        <f t="shared" si="255"/>
        <v>2356.6999999999998</v>
      </c>
      <c r="G256" s="53">
        <f t="shared" si="255"/>
        <v>0</v>
      </c>
      <c r="H256" s="53">
        <f t="shared" si="217"/>
        <v>2356.6999999999998</v>
      </c>
      <c r="I256" s="53">
        <f t="shared" si="255"/>
        <v>0</v>
      </c>
      <c r="J256" s="53">
        <f t="shared" si="218"/>
        <v>2356.6999999999998</v>
      </c>
      <c r="K256" s="53">
        <f t="shared" si="255"/>
        <v>0</v>
      </c>
      <c r="L256" s="53">
        <f t="shared" si="219"/>
        <v>2356.6999999999998</v>
      </c>
      <c r="M256" s="53">
        <f t="shared" si="255"/>
        <v>0</v>
      </c>
      <c r="N256" s="53">
        <f t="shared" si="220"/>
        <v>2356.6999999999998</v>
      </c>
      <c r="O256" s="53">
        <f t="shared" si="255"/>
        <v>2434</v>
      </c>
      <c r="P256" s="53">
        <f t="shared" si="255"/>
        <v>0</v>
      </c>
      <c r="Q256" s="46">
        <f t="shared" si="221"/>
        <v>2434</v>
      </c>
      <c r="R256" s="53">
        <f t="shared" si="255"/>
        <v>0</v>
      </c>
      <c r="S256" s="46">
        <f t="shared" si="222"/>
        <v>2434</v>
      </c>
      <c r="T256" s="53">
        <f t="shared" si="255"/>
        <v>0</v>
      </c>
      <c r="U256" s="46">
        <f t="shared" si="223"/>
        <v>2434</v>
      </c>
    </row>
    <row r="257" spans="1:21" x14ac:dyDescent="0.2">
      <c r="A257" s="47" t="str">
        <f ca="1">IF(ISERROR(MATCH(E257,Код_КВР,0)),"",INDIRECT(ADDRESS(MATCH(E257,Код_КВР,0)+1,2,,,"КВР")))</f>
        <v>Субсидии бюджетным учреждениям</v>
      </c>
      <c r="B257" s="68" t="s">
        <v>238</v>
      </c>
      <c r="C257" s="55" t="s">
        <v>79</v>
      </c>
      <c r="D257" s="43" t="s">
        <v>70</v>
      </c>
      <c r="E257" s="105">
        <v>610</v>
      </c>
      <c r="F257" s="53">
        <f>'прил. 9'!G921</f>
        <v>2356.6999999999998</v>
      </c>
      <c r="G257" s="53">
        <f>'прил. 9'!H921</f>
        <v>0</v>
      </c>
      <c r="H257" s="53">
        <f t="shared" si="217"/>
        <v>2356.6999999999998</v>
      </c>
      <c r="I257" s="53">
        <f>'прил. 9'!J921</f>
        <v>0</v>
      </c>
      <c r="J257" s="53">
        <f t="shared" si="218"/>
        <v>2356.6999999999998</v>
      </c>
      <c r="K257" s="53">
        <f>'прил. 9'!L921</f>
        <v>0</v>
      </c>
      <c r="L257" s="53">
        <f t="shared" si="219"/>
        <v>2356.6999999999998</v>
      </c>
      <c r="M257" s="53">
        <f>'прил. 9'!N921</f>
        <v>0</v>
      </c>
      <c r="N257" s="53">
        <f t="shared" si="220"/>
        <v>2356.6999999999998</v>
      </c>
      <c r="O257" s="53">
        <f>'прил. 9'!P921</f>
        <v>2434</v>
      </c>
      <c r="P257" s="53">
        <f>'прил. 9'!Q921</f>
        <v>0</v>
      </c>
      <c r="Q257" s="46">
        <f t="shared" si="221"/>
        <v>2434</v>
      </c>
      <c r="R257" s="53">
        <f>'прил. 9'!S921</f>
        <v>0</v>
      </c>
      <c r="S257" s="46">
        <f t="shared" si="222"/>
        <v>2434</v>
      </c>
      <c r="T257" s="53">
        <f>'прил. 9'!U921</f>
        <v>0</v>
      </c>
      <c r="U257" s="46">
        <f t="shared" si="223"/>
        <v>2434</v>
      </c>
    </row>
    <row r="258" spans="1:21" ht="33" x14ac:dyDescent="0.2">
      <c r="A258" s="47" t="str">
        <f ca="1">IF(ISERROR(MATCH(B258,Код_КЦСР,0)),"",INDIRECT(ADDRESS(MATCH(B258,Код_КЦСР,0)+1,2,,,"КЦСР")))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258" s="68" t="s">
        <v>239</v>
      </c>
      <c r="C258" s="55"/>
      <c r="D258" s="43"/>
      <c r="E258" s="105"/>
      <c r="F258" s="53">
        <f t="shared" ref="F258:T258" si="256">F259</f>
        <v>5565.8</v>
      </c>
      <c r="G258" s="53">
        <f t="shared" si="256"/>
        <v>0</v>
      </c>
      <c r="H258" s="53">
        <f t="shared" si="217"/>
        <v>5565.8</v>
      </c>
      <c r="I258" s="53">
        <f t="shared" si="256"/>
        <v>0</v>
      </c>
      <c r="J258" s="53">
        <f t="shared" si="218"/>
        <v>5565.8</v>
      </c>
      <c r="K258" s="53">
        <f t="shared" si="256"/>
        <v>0</v>
      </c>
      <c r="L258" s="53">
        <f t="shared" si="219"/>
        <v>5565.8</v>
      </c>
      <c r="M258" s="53">
        <f t="shared" si="256"/>
        <v>0</v>
      </c>
      <c r="N258" s="53">
        <f t="shared" si="220"/>
        <v>5565.8</v>
      </c>
      <c r="O258" s="53">
        <f t="shared" si="256"/>
        <v>5781.2</v>
      </c>
      <c r="P258" s="53">
        <f t="shared" si="256"/>
        <v>0</v>
      </c>
      <c r="Q258" s="46">
        <f t="shared" si="221"/>
        <v>5781.2</v>
      </c>
      <c r="R258" s="53">
        <f t="shared" si="256"/>
        <v>0</v>
      </c>
      <c r="S258" s="46">
        <f t="shared" si="222"/>
        <v>5781.2</v>
      </c>
      <c r="T258" s="53">
        <f t="shared" si="256"/>
        <v>0</v>
      </c>
      <c r="U258" s="46">
        <f t="shared" si="223"/>
        <v>5781.2</v>
      </c>
    </row>
    <row r="259" spans="1:21" x14ac:dyDescent="0.2">
      <c r="A259" s="47" t="str">
        <f ca="1">IF(ISERROR(MATCH(C259,Код_Раздел,0)),"",INDIRECT(ADDRESS(MATCH(C259,Код_Раздел,0)+1,2,,,"Раздел")))</f>
        <v>Культура, кинематография</v>
      </c>
      <c r="B259" s="68" t="s">
        <v>239</v>
      </c>
      <c r="C259" s="55" t="s">
        <v>79</v>
      </c>
      <c r="D259" s="43"/>
      <c r="E259" s="105"/>
      <c r="F259" s="53">
        <f t="shared" ref="F259:T261" si="257">F260</f>
        <v>5565.8</v>
      </c>
      <c r="G259" s="53">
        <f t="shared" si="257"/>
        <v>0</v>
      </c>
      <c r="H259" s="53">
        <f t="shared" si="217"/>
        <v>5565.8</v>
      </c>
      <c r="I259" s="53">
        <f t="shared" si="257"/>
        <v>0</v>
      </c>
      <c r="J259" s="53">
        <f t="shared" si="218"/>
        <v>5565.8</v>
      </c>
      <c r="K259" s="53">
        <f t="shared" si="257"/>
        <v>0</v>
      </c>
      <c r="L259" s="53">
        <f t="shared" si="219"/>
        <v>5565.8</v>
      </c>
      <c r="M259" s="53">
        <f t="shared" si="257"/>
        <v>0</v>
      </c>
      <c r="N259" s="53">
        <f t="shared" si="220"/>
        <v>5565.8</v>
      </c>
      <c r="O259" s="53">
        <f t="shared" si="257"/>
        <v>5781.2</v>
      </c>
      <c r="P259" s="53">
        <f t="shared" si="257"/>
        <v>0</v>
      </c>
      <c r="Q259" s="46">
        <f t="shared" si="221"/>
        <v>5781.2</v>
      </c>
      <c r="R259" s="53">
        <f t="shared" si="257"/>
        <v>0</v>
      </c>
      <c r="S259" s="46">
        <f t="shared" si="222"/>
        <v>5781.2</v>
      </c>
      <c r="T259" s="53">
        <f t="shared" si="257"/>
        <v>0</v>
      </c>
      <c r="U259" s="46">
        <f t="shared" si="223"/>
        <v>5781.2</v>
      </c>
    </row>
    <row r="260" spans="1:21" x14ac:dyDescent="0.2">
      <c r="A260" s="42" t="s">
        <v>49</v>
      </c>
      <c r="B260" s="68" t="s">
        <v>239</v>
      </c>
      <c r="C260" s="55" t="s">
        <v>79</v>
      </c>
      <c r="D260" s="43" t="s">
        <v>70</v>
      </c>
      <c r="E260" s="105"/>
      <c r="F260" s="53">
        <f t="shared" si="257"/>
        <v>5565.8</v>
      </c>
      <c r="G260" s="53">
        <f t="shared" si="257"/>
        <v>0</v>
      </c>
      <c r="H260" s="53">
        <f t="shared" si="217"/>
        <v>5565.8</v>
      </c>
      <c r="I260" s="53">
        <f t="shared" si="257"/>
        <v>0</v>
      </c>
      <c r="J260" s="53">
        <f t="shared" si="218"/>
        <v>5565.8</v>
      </c>
      <c r="K260" s="53">
        <f t="shared" si="257"/>
        <v>0</v>
      </c>
      <c r="L260" s="53">
        <f t="shared" si="219"/>
        <v>5565.8</v>
      </c>
      <c r="M260" s="53">
        <f t="shared" si="257"/>
        <v>0</v>
      </c>
      <c r="N260" s="53">
        <f t="shared" si="220"/>
        <v>5565.8</v>
      </c>
      <c r="O260" s="53">
        <f t="shared" si="257"/>
        <v>5781.2</v>
      </c>
      <c r="P260" s="53">
        <f t="shared" si="257"/>
        <v>0</v>
      </c>
      <c r="Q260" s="46">
        <f t="shared" si="221"/>
        <v>5781.2</v>
      </c>
      <c r="R260" s="53">
        <f t="shared" si="257"/>
        <v>0</v>
      </c>
      <c r="S260" s="46">
        <f t="shared" si="222"/>
        <v>5781.2</v>
      </c>
      <c r="T260" s="53">
        <f t="shared" si="257"/>
        <v>0</v>
      </c>
      <c r="U260" s="46">
        <f t="shared" si="223"/>
        <v>5781.2</v>
      </c>
    </row>
    <row r="261" spans="1:21" ht="33" x14ac:dyDescent="0.2">
      <c r="A261" s="47" t="str">
        <f ca="1">IF(ISERROR(MATCH(E261,Код_КВР,0)),"",INDIRECT(ADDRESS(MATCH(E261,Код_КВР,0)+1,2,,,"КВР")))</f>
        <v>Предоставление субсидий бюджетным, автономным учреждениям и иным некоммерческим организациям</v>
      </c>
      <c r="B261" s="68" t="s">
        <v>239</v>
      </c>
      <c r="C261" s="55" t="s">
        <v>79</v>
      </c>
      <c r="D261" s="43" t="s">
        <v>70</v>
      </c>
      <c r="E261" s="105">
        <v>600</v>
      </c>
      <c r="F261" s="53">
        <f t="shared" si="257"/>
        <v>5565.8</v>
      </c>
      <c r="G261" s="53">
        <f t="shared" si="257"/>
        <v>0</v>
      </c>
      <c r="H261" s="53">
        <f t="shared" si="217"/>
        <v>5565.8</v>
      </c>
      <c r="I261" s="53">
        <f t="shared" si="257"/>
        <v>0</v>
      </c>
      <c r="J261" s="53">
        <f t="shared" si="218"/>
        <v>5565.8</v>
      </c>
      <c r="K261" s="53">
        <f t="shared" si="257"/>
        <v>0</v>
      </c>
      <c r="L261" s="53">
        <f t="shared" si="219"/>
        <v>5565.8</v>
      </c>
      <c r="M261" s="53">
        <f t="shared" si="257"/>
        <v>0</v>
      </c>
      <c r="N261" s="53">
        <f t="shared" si="220"/>
        <v>5565.8</v>
      </c>
      <c r="O261" s="53">
        <f t="shared" si="257"/>
        <v>5781.2</v>
      </c>
      <c r="P261" s="53">
        <f t="shared" si="257"/>
        <v>0</v>
      </c>
      <c r="Q261" s="46">
        <f t="shared" si="221"/>
        <v>5781.2</v>
      </c>
      <c r="R261" s="53">
        <f t="shared" si="257"/>
        <v>0</v>
      </c>
      <c r="S261" s="46">
        <f t="shared" si="222"/>
        <v>5781.2</v>
      </c>
      <c r="T261" s="53">
        <f t="shared" si="257"/>
        <v>0</v>
      </c>
      <c r="U261" s="46">
        <f t="shared" si="223"/>
        <v>5781.2</v>
      </c>
    </row>
    <row r="262" spans="1:21" x14ac:dyDescent="0.2">
      <c r="A262" s="47" t="str">
        <f ca="1">IF(ISERROR(MATCH(E262,Код_КВР,0)),"",INDIRECT(ADDRESS(MATCH(E262,Код_КВР,0)+1,2,,,"КВР")))</f>
        <v>Субсидии бюджетным учреждениям</v>
      </c>
      <c r="B262" s="68" t="s">
        <v>239</v>
      </c>
      <c r="C262" s="55" t="s">
        <v>79</v>
      </c>
      <c r="D262" s="43" t="s">
        <v>70</v>
      </c>
      <c r="E262" s="105">
        <v>610</v>
      </c>
      <c r="F262" s="53">
        <f>'прил. 9'!G924</f>
        <v>5565.8</v>
      </c>
      <c r="G262" s="53">
        <f>'прил. 9'!H924</f>
        <v>0</v>
      </c>
      <c r="H262" s="53">
        <f t="shared" si="217"/>
        <v>5565.8</v>
      </c>
      <c r="I262" s="53">
        <f>'прил. 9'!J924</f>
        <v>0</v>
      </c>
      <c r="J262" s="53">
        <f t="shared" si="218"/>
        <v>5565.8</v>
      </c>
      <c r="K262" s="53">
        <f>'прил. 9'!L924</f>
        <v>0</v>
      </c>
      <c r="L262" s="53">
        <f t="shared" si="219"/>
        <v>5565.8</v>
      </c>
      <c r="M262" s="53">
        <f>'прил. 9'!N924</f>
        <v>0</v>
      </c>
      <c r="N262" s="53">
        <f t="shared" si="220"/>
        <v>5565.8</v>
      </c>
      <c r="O262" s="53">
        <f>'прил. 9'!P924</f>
        <v>5781.2</v>
      </c>
      <c r="P262" s="53">
        <f>'прил. 9'!Q924</f>
        <v>0</v>
      </c>
      <c r="Q262" s="46">
        <f t="shared" si="221"/>
        <v>5781.2</v>
      </c>
      <c r="R262" s="53">
        <f>'прил. 9'!S924</f>
        <v>0</v>
      </c>
      <c r="S262" s="46">
        <f t="shared" si="222"/>
        <v>5781.2</v>
      </c>
      <c r="T262" s="53">
        <f>'прил. 9'!U924</f>
        <v>0</v>
      </c>
      <c r="U262" s="46">
        <f t="shared" si="223"/>
        <v>5781.2</v>
      </c>
    </row>
    <row r="263" spans="1:21" hidden="1" x14ac:dyDescent="0.2">
      <c r="A263" s="47" t="str">
        <f ca="1">IF(ISERROR(MATCH(B263,Код_КЦСР,0)),"",INDIRECT(ADDRESS(MATCH(B263,Код_КЦСР,0)+1,2,,,"КЦСР")))</f>
        <v>Развитие музейного дела</v>
      </c>
      <c r="B263" s="68" t="s">
        <v>518</v>
      </c>
      <c r="C263" s="55"/>
      <c r="D263" s="43"/>
      <c r="E263" s="105"/>
      <c r="F263" s="53">
        <f t="shared" ref="F263:T266" si="258">F264</f>
        <v>0</v>
      </c>
      <c r="G263" s="53">
        <f t="shared" si="258"/>
        <v>0</v>
      </c>
      <c r="H263" s="53">
        <f t="shared" si="217"/>
        <v>0</v>
      </c>
      <c r="I263" s="53">
        <f t="shared" si="258"/>
        <v>0</v>
      </c>
      <c r="J263" s="53">
        <f t="shared" si="218"/>
        <v>0</v>
      </c>
      <c r="K263" s="53">
        <f t="shared" si="258"/>
        <v>0</v>
      </c>
      <c r="L263" s="53">
        <f t="shared" si="219"/>
        <v>0</v>
      </c>
      <c r="M263" s="53">
        <f t="shared" si="258"/>
        <v>0</v>
      </c>
      <c r="N263" s="53">
        <f t="shared" si="220"/>
        <v>0</v>
      </c>
      <c r="O263" s="53">
        <f t="shared" si="258"/>
        <v>0</v>
      </c>
      <c r="P263" s="53">
        <f t="shared" si="258"/>
        <v>0</v>
      </c>
      <c r="Q263" s="46">
        <f t="shared" si="221"/>
        <v>0</v>
      </c>
      <c r="R263" s="53">
        <f t="shared" si="258"/>
        <v>0</v>
      </c>
      <c r="S263" s="46">
        <f t="shared" si="222"/>
        <v>0</v>
      </c>
      <c r="T263" s="53">
        <f t="shared" si="258"/>
        <v>0</v>
      </c>
      <c r="U263" s="46">
        <f t="shared" si="223"/>
        <v>0</v>
      </c>
    </row>
    <row r="264" spans="1:21" hidden="1" x14ac:dyDescent="0.2">
      <c r="A264" s="47" t="str">
        <f ca="1">IF(ISERROR(MATCH(C264,Код_Раздел,0)),"",INDIRECT(ADDRESS(MATCH(C264,Код_Раздел,0)+1,2,,,"Раздел")))</f>
        <v>Культура, кинематография</v>
      </c>
      <c r="B264" s="68" t="s">
        <v>518</v>
      </c>
      <c r="C264" s="55" t="s">
        <v>79</v>
      </c>
      <c r="D264" s="43"/>
      <c r="E264" s="105"/>
      <c r="F264" s="53">
        <f t="shared" si="258"/>
        <v>0</v>
      </c>
      <c r="G264" s="53">
        <f t="shared" si="258"/>
        <v>0</v>
      </c>
      <c r="H264" s="53">
        <f t="shared" si="217"/>
        <v>0</v>
      </c>
      <c r="I264" s="53">
        <f t="shared" si="258"/>
        <v>0</v>
      </c>
      <c r="J264" s="53">
        <f t="shared" si="218"/>
        <v>0</v>
      </c>
      <c r="K264" s="53">
        <f t="shared" si="258"/>
        <v>0</v>
      </c>
      <c r="L264" s="53">
        <f t="shared" si="219"/>
        <v>0</v>
      </c>
      <c r="M264" s="53">
        <f t="shared" si="258"/>
        <v>0</v>
      </c>
      <c r="N264" s="53">
        <f t="shared" si="220"/>
        <v>0</v>
      </c>
      <c r="O264" s="53">
        <f t="shared" si="258"/>
        <v>0</v>
      </c>
      <c r="P264" s="53">
        <f t="shared" si="258"/>
        <v>0</v>
      </c>
      <c r="Q264" s="46">
        <f t="shared" si="221"/>
        <v>0</v>
      </c>
      <c r="R264" s="53">
        <f t="shared" si="258"/>
        <v>0</v>
      </c>
      <c r="S264" s="46">
        <f t="shared" si="222"/>
        <v>0</v>
      </c>
      <c r="T264" s="53">
        <f t="shared" si="258"/>
        <v>0</v>
      </c>
      <c r="U264" s="46">
        <f t="shared" si="223"/>
        <v>0</v>
      </c>
    </row>
    <row r="265" spans="1:21" hidden="1" x14ac:dyDescent="0.2">
      <c r="A265" s="42" t="s">
        <v>49</v>
      </c>
      <c r="B265" s="68" t="s">
        <v>518</v>
      </c>
      <c r="C265" s="55" t="s">
        <v>79</v>
      </c>
      <c r="D265" s="43" t="s">
        <v>70</v>
      </c>
      <c r="E265" s="105"/>
      <c r="F265" s="53">
        <f t="shared" si="258"/>
        <v>0</v>
      </c>
      <c r="G265" s="53">
        <f t="shared" si="258"/>
        <v>0</v>
      </c>
      <c r="H265" s="53">
        <f t="shared" si="217"/>
        <v>0</v>
      </c>
      <c r="I265" s="53">
        <f t="shared" si="258"/>
        <v>0</v>
      </c>
      <c r="J265" s="53">
        <f t="shared" si="218"/>
        <v>0</v>
      </c>
      <c r="K265" s="53">
        <f t="shared" si="258"/>
        <v>0</v>
      </c>
      <c r="L265" s="53">
        <f t="shared" si="219"/>
        <v>0</v>
      </c>
      <c r="M265" s="53">
        <f t="shared" si="258"/>
        <v>0</v>
      </c>
      <c r="N265" s="53">
        <f t="shared" si="220"/>
        <v>0</v>
      </c>
      <c r="O265" s="53">
        <f t="shared" si="258"/>
        <v>0</v>
      </c>
      <c r="P265" s="53">
        <f t="shared" si="258"/>
        <v>0</v>
      </c>
      <c r="Q265" s="46">
        <f t="shared" si="221"/>
        <v>0</v>
      </c>
      <c r="R265" s="53">
        <f t="shared" si="258"/>
        <v>0</v>
      </c>
      <c r="S265" s="46">
        <f t="shared" si="222"/>
        <v>0</v>
      </c>
      <c r="T265" s="53">
        <f t="shared" si="258"/>
        <v>0</v>
      </c>
      <c r="U265" s="46">
        <f t="shared" si="223"/>
        <v>0</v>
      </c>
    </row>
    <row r="266" spans="1:21" ht="33" hidden="1" x14ac:dyDescent="0.2">
      <c r="A266" s="47" t="str">
        <f ca="1">IF(ISERROR(MATCH(E266,Код_КВР,0)),"",INDIRECT(ADDRESS(MATCH(E266,Код_КВР,0)+1,2,,,"КВР")))</f>
        <v>Предоставление субсидий бюджетным, автономным учреждениям и иным некоммерческим организациям</v>
      </c>
      <c r="B266" s="68" t="s">
        <v>518</v>
      </c>
      <c r="C266" s="55" t="s">
        <v>79</v>
      </c>
      <c r="D266" s="43" t="s">
        <v>70</v>
      </c>
      <c r="E266" s="105">
        <v>600</v>
      </c>
      <c r="F266" s="53">
        <f t="shared" si="258"/>
        <v>0</v>
      </c>
      <c r="G266" s="53">
        <f t="shared" si="258"/>
        <v>0</v>
      </c>
      <c r="H266" s="53">
        <f t="shared" si="217"/>
        <v>0</v>
      </c>
      <c r="I266" s="53">
        <f t="shared" si="258"/>
        <v>0</v>
      </c>
      <c r="J266" s="53">
        <f t="shared" si="218"/>
        <v>0</v>
      </c>
      <c r="K266" s="53">
        <f t="shared" si="258"/>
        <v>0</v>
      </c>
      <c r="L266" s="53">
        <f t="shared" si="219"/>
        <v>0</v>
      </c>
      <c r="M266" s="53">
        <f t="shared" si="258"/>
        <v>0</v>
      </c>
      <c r="N266" s="53">
        <f t="shared" si="220"/>
        <v>0</v>
      </c>
      <c r="O266" s="53">
        <f t="shared" si="258"/>
        <v>0</v>
      </c>
      <c r="P266" s="53">
        <f t="shared" si="258"/>
        <v>0</v>
      </c>
      <c r="Q266" s="46">
        <f t="shared" si="221"/>
        <v>0</v>
      </c>
      <c r="R266" s="53">
        <f t="shared" si="258"/>
        <v>0</v>
      </c>
      <c r="S266" s="46">
        <f t="shared" si="222"/>
        <v>0</v>
      </c>
      <c r="T266" s="53">
        <f t="shared" si="258"/>
        <v>0</v>
      </c>
      <c r="U266" s="46">
        <f t="shared" si="223"/>
        <v>0</v>
      </c>
    </row>
    <row r="267" spans="1:21" hidden="1" x14ac:dyDescent="0.2">
      <c r="A267" s="47" t="str">
        <f ca="1">IF(ISERROR(MATCH(E267,Код_КВР,0)),"",INDIRECT(ADDRESS(MATCH(E267,Код_КВР,0)+1,2,,,"КВР")))</f>
        <v>Субсидии бюджетным учреждениям</v>
      </c>
      <c r="B267" s="68" t="s">
        <v>518</v>
      </c>
      <c r="C267" s="55" t="s">
        <v>79</v>
      </c>
      <c r="D267" s="43" t="s">
        <v>70</v>
      </c>
      <c r="E267" s="105">
        <v>610</v>
      </c>
      <c r="F267" s="53">
        <f>'прил. 9'!G927</f>
        <v>0</v>
      </c>
      <c r="G267" s="53">
        <f>'прил. 9'!H927</f>
        <v>0</v>
      </c>
      <c r="H267" s="53">
        <f t="shared" si="217"/>
        <v>0</v>
      </c>
      <c r="I267" s="53">
        <f>'прил. 9'!J927</f>
        <v>0</v>
      </c>
      <c r="J267" s="53">
        <f t="shared" si="218"/>
        <v>0</v>
      </c>
      <c r="K267" s="53">
        <f>'прил. 9'!L927</f>
        <v>0</v>
      </c>
      <c r="L267" s="53">
        <f t="shared" si="219"/>
        <v>0</v>
      </c>
      <c r="M267" s="53">
        <f>'прил. 9'!N927</f>
        <v>0</v>
      </c>
      <c r="N267" s="53">
        <f t="shared" si="220"/>
        <v>0</v>
      </c>
      <c r="O267" s="53">
        <f>'прил. 9'!P927</f>
        <v>0</v>
      </c>
      <c r="P267" s="53">
        <f>'прил. 9'!Q927</f>
        <v>0</v>
      </c>
      <c r="Q267" s="46">
        <f t="shared" si="221"/>
        <v>0</v>
      </c>
      <c r="R267" s="53">
        <f>'прил. 9'!S927</f>
        <v>0</v>
      </c>
      <c r="S267" s="46">
        <f t="shared" si="222"/>
        <v>0</v>
      </c>
      <c r="T267" s="53">
        <f>'прил. 9'!U927</f>
        <v>0</v>
      </c>
      <c r="U267" s="46">
        <f t="shared" si="223"/>
        <v>0</v>
      </c>
    </row>
    <row r="268" spans="1:21" ht="49.5" x14ac:dyDescent="0.2">
      <c r="A268" s="47" t="str">
        <f ca="1">IF(ISERROR(MATCH(B268,Код_КЦСР,0)),"",INDIRECT(ADDRESS(MATCH(B268,Код_КЦСР,0)+1,2,,,"КЦСР")))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268" s="68" t="s">
        <v>241</v>
      </c>
      <c r="C268" s="55"/>
      <c r="D268" s="43"/>
      <c r="E268" s="105"/>
      <c r="F268" s="53">
        <f t="shared" ref="F268:T271" si="259">F269</f>
        <v>54223.9</v>
      </c>
      <c r="G268" s="53">
        <f t="shared" si="259"/>
        <v>0</v>
      </c>
      <c r="H268" s="53">
        <f t="shared" si="217"/>
        <v>54223.9</v>
      </c>
      <c r="I268" s="53">
        <f t="shared" si="259"/>
        <v>0</v>
      </c>
      <c r="J268" s="53">
        <f t="shared" si="218"/>
        <v>54223.9</v>
      </c>
      <c r="K268" s="53">
        <f t="shared" si="259"/>
        <v>0</v>
      </c>
      <c r="L268" s="53">
        <f t="shared" si="219"/>
        <v>54223.9</v>
      </c>
      <c r="M268" s="53">
        <f t="shared" si="259"/>
        <v>0</v>
      </c>
      <c r="N268" s="53">
        <f t="shared" si="220"/>
        <v>54223.9</v>
      </c>
      <c r="O268" s="53">
        <f t="shared" si="259"/>
        <v>56356.5</v>
      </c>
      <c r="P268" s="53">
        <f t="shared" si="259"/>
        <v>0</v>
      </c>
      <c r="Q268" s="46">
        <f t="shared" si="221"/>
        <v>56356.5</v>
      </c>
      <c r="R268" s="53">
        <f t="shared" si="259"/>
        <v>0</v>
      </c>
      <c r="S268" s="46">
        <f t="shared" si="222"/>
        <v>56356.5</v>
      </c>
      <c r="T268" s="53">
        <f t="shared" si="259"/>
        <v>0</v>
      </c>
      <c r="U268" s="46">
        <f t="shared" si="223"/>
        <v>56356.5</v>
      </c>
    </row>
    <row r="269" spans="1:21" x14ac:dyDescent="0.2">
      <c r="A269" s="47" t="str">
        <f ca="1">IF(ISERROR(MATCH(C269,Код_Раздел,0)),"",INDIRECT(ADDRESS(MATCH(C269,Код_Раздел,0)+1,2,,,"Раздел")))</f>
        <v>Культура, кинематография</v>
      </c>
      <c r="B269" s="68" t="s">
        <v>241</v>
      </c>
      <c r="C269" s="55" t="s">
        <v>79</v>
      </c>
      <c r="D269" s="43"/>
      <c r="E269" s="105"/>
      <c r="F269" s="53">
        <f t="shared" si="259"/>
        <v>54223.9</v>
      </c>
      <c r="G269" s="53">
        <f t="shared" si="259"/>
        <v>0</v>
      </c>
      <c r="H269" s="53">
        <f t="shared" si="217"/>
        <v>54223.9</v>
      </c>
      <c r="I269" s="53">
        <f t="shared" si="259"/>
        <v>0</v>
      </c>
      <c r="J269" s="53">
        <f t="shared" si="218"/>
        <v>54223.9</v>
      </c>
      <c r="K269" s="53">
        <f t="shared" si="259"/>
        <v>0</v>
      </c>
      <c r="L269" s="53">
        <f t="shared" si="219"/>
        <v>54223.9</v>
      </c>
      <c r="M269" s="53">
        <f t="shared" si="259"/>
        <v>0</v>
      </c>
      <c r="N269" s="53">
        <f t="shared" si="220"/>
        <v>54223.9</v>
      </c>
      <c r="O269" s="53">
        <f t="shared" si="259"/>
        <v>56356.5</v>
      </c>
      <c r="P269" s="53">
        <f t="shared" si="259"/>
        <v>0</v>
      </c>
      <c r="Q269" s="46">
        <f t="shared" si="221"/>
        <v>56356.5</v>
      </c>
      <c r="R269" s="53">
        <f t="shared" si="259"/>
        <v>0</v>
      </c>
      <c r="S269" s="46">
        <f t="shared" si="222"/>
        <v>56356.5</v>
      </c>
      <c r="T269" s="53">
        <f t="shared" si="259"/>
        <v>0</v>
      </c>
      <c r="U269" s="46">
        <f t="shared" si="223"/>
        <v>56356.5</v>
      </c>
    </row>
    <row r="270" spans="1:21" x14ac:dyDescent="0.2">
      <c r="A270" s="42" t="s">
        <v>49</v>
      </c>
      <c r="B270" s="68" t="s">
        <v>241</v>
      </c>
      <c r="C270" s="55" t="s">
        <v>79</v>
      </c>
      <c r="D270" s="43" t="s">
        <v>70</v>
      </c>
      <c r="E270" s="105"/>
      <c r="F270" s="53">
        <f t="shared" si="259"/>
        <v>54223.9</v>
      </c>
      <c r="G270" s="53">
        <f t="shared" si="259"/>
        <v>0</v>
      </c>
      <c r="H270" s="53">
        <f t="shared" si="217"/>
        <v>54223.9</v>
      </c>
      <c r="I270" s="53">
        <f t="shared" si="259"/>
        <v>0</v>
      </c>
      <c r="J270" s="53">
        <f t="shared" si="218"/>
        <v>54223.9</v>
      </c>
      <c r="K270" s="53">
        <f t="shared" si="259"/>
        <v>0</v>
      </c>
      <c r="L270" s="53">
        <f t="shared" si="219"/>
        <v>54223.9</v>
      </c>
      <c r="M270" s="53">
        <f t="shared" si="259"/>
        <v>0</v>
      </c>
      <c r="N270" s="53">
        <f t="shared" si="220"/>
        <v>54223.9</v>
      </c>
      <c r="O270" s="53">
        <f t="shared" si="259"/>
        <v>56356.5</v>
      </c>
      <c r="P270" s="53">
        <f t="shared" si="259"/>
        <v>0</v>
      </c>
      <c r="Q270" s="46">
        <f t="shared" si="221"/>
        <v>56356.5</v>
      </c>
      <c r="R270" s="53">
        <f t="shared" si="259"/>
        <v>0</v>
      </c>
      <c r="S270" s="46">
        <f t="shared" si="222"/>
        <v>56356.5</v>
      </c>
      <c r="T270" s="53">
        <f t="shared" si="259"/>
        <v>0</v>
      </c>
      <c r="U270" s="46">
        <f t="shared" si="223"/>
        <v>56356.5</v>
      </c>
    </row>
    <row r="271" spans="1:21" ht="33" x14ac:dyDescent="0.2">
      <c r="A271" s="47" t="str">
        <f ca="1">IF(ISERROR(MATCH(E271,Код_КВР,0)),"",INDIRECT(ADDRESS(MATCH(E271,Код_КВР,0)+1,2,,,"КВР")))</f>
        <v>Предоставление субсидий бюджетным, автономным учреждениям и иным некоммерческим организациям</v>
      </c>
      <c r="B271" s="68" t="s">
        <v>241</v>
      </c>
      <c r="C271" s="55" t="s">
        <v>79</v>
      </c>
      <c r="D271" s="43" t="s">
        <v>70</v>
      </c>
      <c r="E271" s="105">
        <v>600</v>
      </c>
      <c r="F271" s="53">
        <f t="shared" si="259"/>
        <v>54223.9</v>
      </c>
      <c r="G271" s="53">
        <f t="shared" si="259"/>
        <v>0</v>
      </c>
      <c r="H271" s="53">
        <f t="shared" si="217"/>
        <v>54223.9</v>
      </c>
      <c r="I271" s="53">
        <f t="shared" si="259"/>
        <v>0</v>
      </c>
      <c r="J271" s="53">
        <f t="shared" si="218"/>
        <v>54223.9</v>
      </c>
      <c r="K271" s="53">
        <f t="shared" si="259"/>
        <v>0</v>
      </c>
      <c r="L271" s="53">
        <f t="shared" si="219"/>
        <v>54223.9</v>
      </c>
      <c r="M271" s="53">
        <f t="shared" si="259"/>
        <v>0</v>
      </c>
      <c r="N271" s="53">
        <f t="shared" si="220"/>
        <v>54223.9</v>
      </c>
      <c r="O271" s="53">
        <f t="shared" si="259"/>
        <v>56356.5</v>
      </c>
      <c r="P271" s="53">
        <f t="shared" si="259"/>
        <v>0</v>
      </c>
      <c r="Q271" s="46">
        <f t="shared" si="221"/>
        <v>56356.5</v>
      </c>
      <c r="R271" s="53">
        <f t="shared" si="259"/>
        <v>0</v>
      </c>
      <c r="S271" s="46">
        <f t="shared" si="222"/>
        <v>56356.5</v>
      </c>
      <c r="T271" s="53">
        <f t="shared" si="259"/>
        <v>0</v>
      </c>
      <c r="U271" s="46">
        <f t="shared" si="223"/>
        <v>56356.5</v>
      </c>
    </row>
    <row r="272" spans="1:21" x14ac:dyDescent="0.2">
      <c r="A272" s="47" t="str">
        <f ca="1">IF(ISERROR(MATCH(E272,Код_КВР,0)),"",INDIRECT(ADDRESS(MATCH(E272,Код_КВР,0)+1,2,,,"КВР")))</f>
        <v>Субсидии бюджетным учреждениям</v>
      </c>
      <c r="B272" s="68" t="s">
        <v>241</v>
      </c>
      <c r="C272" s="55" t="s">
        <v>79</v>
      </c>
      <c r="D272" s="43" t="s">
        <v>70</v>
      </c>
      <c r="E272" s="105">
        <v>610</v>
      </c>
      <c r="F272" s="53">
        <f>'прил. 9'!G930</f>
        <v>54223.9</v>
      </c>
      <c r="G272" s="53">
        <f>'прил. 9'!H930</f>
        <v>0</v>
      </c>
      <c r="H272" s="53">
        <f t="shared" si="217"/>
        <v>54223.9</v>
      </c>
      <c r="I272" s="53">
        <f>'прил. 9'!J930</f>
        <v>0</v>
      </c>
      <c r="J272" s="53">
        <f t="shared" si="218"/>
        <v>54223.9</v>
      </c>
      <c r="K272" s="53">
        <f>'прил. 9'!L930</f>
        <v>0</v>
      </c>
      <c r="L272" s="53">
        <f t="shared" si="219"/>
        <v>54223.9</v>
      </c>
      <c r="M272" s="53">
        <f>'прил. 9'!N930</f>
        <v>0</v>
      </c>
      <c r="N272" s="53">
        <f t="shared" si="220"/>
        <v>54223.9</v>
      </c>
      <c r="O272" s="53">
        <f>'прил. 9'!P930</f>
        <v>56356.5</v>
      </c>
      <c r="P272" s="53">
        <f>'прил. 9'!Q930</f>
        <v>0</v>
      </c>
      <c r="Q272" s="46">
        <f t="shared" si="221"/>
        <v>56356.5</v>
      </c>
      <c r="R272" s="53">
        <f>'прил. 9'!S930</f>
        <v>0</v>
      </c>
      <c r="S272" s="46">
        <f t="shared" si="222"/>
        <v>56356.5</v>
      </c>
      <c r="T272" s="53">
        <f>'прил. 9'!U930</f>
        <v>0</v>
      </c>
      <c r="U272" s="46">
        <f t="shared" si="223"/>
        <v>56356.5</v>
      </c>
    </row>
    <row r="273" spans="1:21" x14ac:dyDescent="0.2">
      <c r="A273" s="47" t="str">
        <f ca="1">IF(ISERROR(MATCH(B273,Код_КЦСР,0)),"",INDIRECT(ADDRESS(MATCH(B273,Код_КЦСР,0)+1,2,,,"КЦСР")))</f>
        <v>Библиографическая обработка документов и создание каталогов</v>
      </c>
      <c r="B273" s="68" t="s">
        <v>243</v>
      </c>
      <c r="C273" s="55"/>
      <c r="D273" s="43"/>
      <c r="E273" s="105"/>
      <c r="F273" s="53">
        <f t="shared" ref="F273:T276" si="260">F274</f>
        <v>5736.9</v>
      </c>
      <c r="G273" s="53">
        <f t="shared" si="260"/>
        <v>0</v>
      </c>
      <c r="H273" s="53">
        <f t="shared" si="217"/>
        <v>5736.9</v>
      </c>
      <c r="I273" s="53">
        <f t="shared" si="260"/>
        <v>0</v>
      </c>
      <c r="J273" s="53">
        <f t="shared" si="218"/>
        <v>5736.9</v>
      </c>
      <c r="K273" s="53">
        <f t="shared" si="260"/>
        <v>0</v>
      </c>
      <c r="L273" s="53">
        <f t="shared" si="219"/>
        <v>5736.9</v>
      </c>
      <c r="M273" s="53">
        <f t="shared" si="260"/>
        <v>0</v>
      </c>
      <c r="N273" s="53">
        <f t="shared" si="220"/>
        <v>5736.9</v>
      </c>
      <c r="O273" s="53">
        <f t="shared" si="260"/>
        <v>5968.1</v>
      </c>
      <c r="P273" s="53">
        <f t="shared" si="260"/>
        <v>0</v>
      </c>
      <c r="Q273" s="46">
        <f t="shared" si="221"/>
        <v>5968.1</v>
      </c>
      <c r="R273" s="53">
        <f t="shared" si="260"/>
        <v>0</v>
      </c>
      <c r="S273" s="46">
        <f t="shared" si="222"/>
        <v>5968.1</v>
      </c>
      <c r="T273" s="53">
        <f t="shared" si="260"/>
        <v>0</v>
      </c>
      <c r="U273" s="46">
        <f t="shared" si="223"/>
        <v>5968.1</v>
      </c>
    </row>
    <row r="274" spans="1:21" x14ac:dyDescent="0.2">
      <c r="A274" s="47" t="str">
        <f ca="1">IF(ISERROR(MATCH(C274,Код_Раздел,0)),"",INDIRECT(ADDRESS(MATCH(C274,Код_Раздел,0)+1,2,,,"Раздел")))</f>
        <v>Культура, кинематография</v>
      </c>
      <c r="B274" s="68" t="s">
        <v>243</v>
      </c>
      <c r="C274" s="55" t="s">
        <v>79</v>
      </c>
      <c r="D274" s="43"/>
      <c r="E274" s="105"/>
      <c r="F274" s="53">
        <f t="shared" si="260"/>
        <v>5736.9</v>
      </c>
      <c r="G274" s="53">
        <f t="shared" si="260"/>
        <v>0</v>
      </c>
      <c r="H274" s="53">
        <f t="shared" si="217"/>
        <v>5736.9</v>
      </c>
      <c r="I274" s="53">
        <f t="shared" si="260"/>
        <v>0</v>
      </c>
      <c r="J274" s="53">
        <f t="shared" si="218"/>
        <v>5736.9</v>
      </c>
      <c r="K274" s="53">
        <f t="shared" si="260"/>
        <v>0</v>
      </c>
      <c r="L274" s="53">
        <f t="shared" si="219"/>
        <v>5736.9</v>
      </c>
      <c r="M274" s="53">
        <f t="shared" si="260"/>
        <v>0</v>
      </c>
      <c r="N274" s="53">
        <f t="shared" si="220"/>
        <v>5736.9</v>
      </c>
      <c r="O274" s="53">
        <f t="shared" si="260"/>
        <v>5968.1</v>
      </c>
      <c r="P274" s="53">
        <f t="shared" si="260"/>
        <v>0</v>
      </c>
      <c r="Q274" s="46">
        <f t="shared" si="221"/>
        <v>5968.1</v>
      </c>
      <c r="R274" s="53">
        <f t="shared" si="260"/>
        <v>0</v>
      </c>
      <c r="S274" s="46">
        <f t="shared" si="222"/>
        <v>5968.1</v>
      </c>
      <c r="T274" s="53">
        <f t="shared" si="260"/>
        <v>0</v>
      </c>
      <c r="U274" s="46">
        <f t="shared" si="223"/>
        <v>5968.1</v>
      </c>
    </row>
    <row r="275" spans="1:21" x14ac:dyDescent="0.2">
      <c r="A275" s="42" t="s">
        <v>49</v>
      </c>
      <c r="B275" s="68" t="s">
        <v>243</v>
      </c>
      <c r="C275" s="55" t="s">
        <v>79</v>
      </c>
      <c r="D275" s="43" t="s">
        <v>70</v>
      </c>
      <c r="E275" s="105"/>
      <c r="F275" s="53">
        <f t="shared" si="260"/>
        <v>5736.9</v>
      </c>
      <c r="G275" s="53">
        <f t="shared" si="260"/>
        <v>0</v>
      </c>
      <c r="H275" s="53">
        <f t="shared" si="217"/>
        <v>5736.9</v>
      </c>
      <c r="I275" s="53">
        <f t="shared" si="260"/>
        <v>0</v>
      </c>
      <c r="J275" s="53">
        <f t="shared" si="218"/>
        <v>5736.9</v>
      </c>
      <c r="K275" s="53">
        <f t="shared" si="260"/>
        <v>0</v>
      </c>
      <c r="L275" s="53">
        <f t="shared" si="219"/>
        <v>5736.9</v>
      </c>
      <c r="M275" s="53">
        <f t="shared" si="260"/>
        <v>0</v>
      </c>
      <c r="N275" s="53">
        <f t="shared" ref="N275:N338" si="261">L275+M275</f>
        <v>5736.9</v>
      </c>
      <c r="O275" s="53">
        <f t="shared" si="260"/>
        <v>5968.1</v>
      </c>
      <c r="P275" s="53">
        <f t="shared" si="260"/>
        <v>0</v>
      </c>
      <c r="Q275" s="46">
        <f t="shared" si="221"/>
        <v>5968.1</v>
      </c>
      <c r="R275" s="53">
        <f t="shared" si="260"/>
        <v>0</v>
      </c>
      <c r="S275" s="46">
        <f t="shared" si="222"/>
        <v>5968.1</v>
      </c>
      <c r="T275" s="53">
        <f t="shared" si="260"/>
        <v>0</v>
      </c>
      <c r="U275" s="46">
        <f t="shared" ref="U275:U338" si="262">S275+T275</f>
        <v>5968.1</v>
      </c>
    </row>
    <row r="276" spans="1:21" ht="33" x14ac:dyDescent="0.2">
      <c r="A276" s="47" t="str">
        <f ca="1">IF(ISERROR(MATCH(E276,Код_КВР,0)),"",INDIRECT(ADDRESS(MATCH(E276,Код_КВР,0)+1,2,,,"КВР")))</f>
        <v>Предоставление субсидий бюджетным, автономным учреждениям и иным некоммерческим организациям</v>
      </c>
      <c r="B276" s="68" t="s">
        <v>243</v>
      </c>
      <c r="C276" s="55" t="s">
        <v>79</v>
      </c>
      <c r="D276" s="43" t="s">
        <v>70</v>
      </c>
      <c r="E276" s="105">
        <v>600</v>
      </c>
      <c r="F276" s="53">
        <f t="shared" si="260"/>
        <v>5736.9</v>
      </c>
      <c r="G276" s="53">
        <f t="shared" si="260"/>
        <v>0</v>
      </c>
      <c r="H276" s="53">
        <f t="shared" si="217"/>
        <v>5736.9</v>
      </c>
      <c r="I276" s="53">
        <f t="shared" si="260"/>
        <v>0</v>
      </c>
      <c r="J276" s="53">
        <f t="shared" si="218"/>
        <v>5736.9</v>
      </c>
      <c r="K276" s="53">
        <f t="shared" si="260"/>
        <v>0</v>
      </c>
      <c r="L276" s="53">
        <f t="shared" si="219"/>
        <v>5736.9</v>
      </c>
      <c r="M276" s="53">
        <f t="shared" si="260"/>
        <v>0</v>
      </c>
      <c r="N276" s="53">
        <f t="shared" si="261"/>
        <v>5736.9</v>
      </c>
      <c r="O276" s="53">
        <f t="shared" si="260"/>
        <v>5968.1</v>
      </c>
      <c r="P276" s="53">
        <f t="shared" si="260"/>
        <v>0</v>
      </c>
      <c r="Q276" s="46">
        <f t="shared" si="221"/>
        <v>5968.1</v>
      </c>
      <c r="R276" s="53">
        <f t="shared" si="260"/>
        <v>0</v>
      </c>
      <c r="S276" s="46">
        <f t="shared" si="222"/>
        <v>5968.1</v>
      </c>
      <c r="T276" s="53">
        <f t="shared" si="260"/>
        <v>0</v>
      </c>
      <c r="U276" s="46">
        <f t="shared" si="262"/>
        <v>5968.1</v>
      </c>
    </row>
    <row r="277" spans="1:21" x14ac:dyDescent="0.2">
      <c r="A277" s="47" t="str">
        <f ca="1">IF(ISERROR(MATCH(E277,Код_КВР,0)),"",INDIRECT(ADDRESS(MATCH(E277,Код_КВР,0)+1,2,,,"КВР")))</f>
        <v>Субсидии бюджетным учреждениям</v>
      </c>
      <c r="B277" s="68" t="s">
        <v>243</v>
      </c>
      <c r="C277" s="55" t="s">
        <v>79</v>
      </c>
      <c r="D277" s="43" t="s">
        <v>70</v>
      </c>
      <c r="E277" s="105">
        <v>610</v>
      </c>
      <c r="F277" s="53">
        <f>'прил. 9'!G933</f>
        <v>5736.9</v>
      </c>
      <c r="G277" s="53">
        <f>'прил. 9'!H933</f>
        <v>0</v>
      </c>
      <c r="H277" s="53">
        <f t="shared" si="217"/>
        <v>5736.9</v>
      </c>
      <c r="I277" s="53">
        <f>'прил. 9'!J933</f>
        <v>0</v>
      </c>
      <c r="J277" s="53">
        <f t="shared" si="218"/>
        <v>5736.9</v>
      </c>
      <c r="K277" s="53">
        <f>'прил. 9'!L933</f>
        <v>0</v>
      </c>
      <c r="L277" s="53">
        <f t="shared" si="219"/>
        <v>5736.9</v>
      </c>
      <c r="M277" s="53">
        <f>'прил. 9'!N933</f>
        <v>0</v>
      </c>
      <c r="N277" s="53">
        <f t="shared" si="261"/>
        <v>5736.9</v>
      </c>
      <c r="O277" s="53">
        <f>'прил. 9'!P933</f>
        <v>5968.1</v>
      </c>
      <c r="P277" s="53">
        <f>'прил. 9'!Q933</f>
        <v>0</v>
      </c>
      <c r="Q277" s="46">
        <f t="shared" si="221"/>
        <v>5968.1</v>
      </c>
      <c r="R277" s="53">
        <f>'прил. 9'!S933</f>
        <v>0</v>
      </c>
      <c r="S277" s="46">
        <f t="shared" si="222"/>
        <v>5968.1</v>
      </c>
      <c r="T277" s="53">
        <f>'прил. 9'!U933</f>
        <v>0</v>
      </c>
      <c r="U277" s="46">
        <f t="shared" si="262"/>
        <v>5968.1</v>
      </c>
    </row>
    <row r="278" spans="1:21" ht="33" x14ac:dyDescent="0.2">
      <c r="A278" s="47" t="str">
        <f ca="1">IF(ISERROR(MATCH(B278,Код_КЦСР,0)),"",INDIRECT(ADDRESS(MATCH(B278,Код_КЦСР,0)+1,2,,,"КЦСР")))</f>
        <v>Формирование, учет, изучение, обеспечение физического сохранения и безопасности фондов библиотеки</v>
      </c>
      <c r="B278" s="68" t="s">
        <v>245</v>
      </c>
      <c r="C278" s="55"/>
      <c r="D278" s="43"/>
      <c r="E278" s="105"/>
      <c r="F278" s="53">
        <f t="shared" ref="F278:T281" si="263">F279</f>
        <v>5099.3999999999996</v>
      </c>
      <c r="G278" s="53">
        <f t="shared" si="263"/>
        <v>0</v>
      </c>
      <c r="H278" s="53">
        <f t="shared" si="217"/>
        <v>5099.3999999999996</v>
      </c>
      <c r="I278" s="53">
        <f t="shared" si="263"/>
        <v>0</v>
      </c>
      <c r="J278" s="53">
        <f t="shared" si="218"/>
        <v>5099.3999999999996</v>
      </c>
      <c r="K278" s="53">
        <f t="shared" si="263"/>
        <v>0</v>
      </c>
      <c r="L278" s="53">
        <f t="shared" si="219"/>
        <v>5099.3999999999996</v>
      </c>
      <c r="M278" s="53">
        <f t="shared" si="263"/>
        <v>0</v>
      </c>
      <c r="N278" s="53">
        <f t="shared" si="261"/>
        <v>5099.3999999999996</v>
      </c>
      <c r="O278" s="53">
        <f t="shared" si="263"/>
        <v>5305</v>
      </c>
      <c r="P278" s="53">
        <f t="shared" si="263"/>
        <v>0</v>
      </c>
      <c r="Q278" s="46">
        <f t="shared" si="221"/>
        <v>5305</v>
      </c>
      <c r="R278" s="53">
        <f t="shared" si="263"/>
        <v>0</v>
      </c>
      <c r="S278" s="46">
        <f t="shared" si="222"/>
        <v>5305</v>
      </c>
      <c r="T278" s="53">
        <f t="shared" si="263"/>
        <v>0</v>
      </c>
      <c r="U278" s="46">
        <f t="shared" si="262"/>
        <v>5305</v>
      </c>
    </row>
    <row r="279" spans="1:21" x14ac:dyDescent="0.2">
      <c r="A279" s="47" t="str">
        <f ca="1">IF(ISERROR(MATCH(C279,Код_Раздел,0)),"",INDIRECT(ADDRESS(MATCH(C279,Код_Раздел,0)+1,2,,,"Раздел")))</f>
        <v>Культура, кинематография</v>
      </c>
      <c r="B279" s="68" t="s">
        <v>245</v>
      </c>
      <c r="C279" s="55" t="s">
        <v>79</v>
      </c>
      <c r="D279" s="43"/>
      <c r="E279" s="105"/>
      <c r="F279" s="53">
        <f t="shared" si="263"/>
        <v>5099.3999999999996</v>
      </c>
      <c r="G279" s="53">
        <f t="shared" si="263"/>
        <v>0</v>
      </c>
      <c r="H279" s="53">
        <f t="shared" si="217"/>
        <v>5099.3999999999996</v>
      </c>
      <c r="I279" s="53">
        <f t="shared" si="263"/>
        <v>0</v>
      </c>
      <c r="J279" s="53">
        <f t="shared" si="218"/>
        <v>5099.3999999999996</v>
      </c>
      <c r="K279" s="53">
        <f t="shared" si="263"/>
        <v>0</v>
      </c>
      <c r="L279" s="53">
        <f t="shared" si="219"/>
        <v>5099.3999999999996</v>
      </c>
      <c r="M279" s="53">
        <f t="shared" si="263"/>
        <v>0</v>
      </c>
      <c r="N279" s="53">
        <f t="shared" si="261"/>
        <v>5099.3999999999996</v>
      </c>
      <c r="O279" s="53">
        <f t="shared" si="263"/>
        <v>5305</v>
      </c>
      <c r="P279" s="53">
        <f t="shared" si="263"/>
        <v>0</v>
      </c>
      <c r="Q279" s="46">
        <f t="shared" si="221"/>
        <v>5305</v>
      </c>
      <c r="R279" s="53">
        <f t="shared" si="263"/>
        <v>0</v>
      </c>
      <c r="S279" s="46">
        <f t="shared" si="222"/>
        <v>5305</v>
      </c>
      <c r="T279" s="53">
        <f t="shared" si="263"/>
        <v>0</v>
      </c>
      <c r="U279" s="46">
        <f t="shared" si="262"/>
        <v>5305</v>
      </c>
    </row>
    <row r="280" spans="1:21" x14ac:dyDescent="0.2">
      <c r="A280" s="42" t="s">
        <v>49</v>
      </c>
      <c r="B280" s="68" t="s">
        <v>245</v>
      </c>
      <c r="C280" s="55" t="s">
        <v>79</v>
      </c>
      <c r="D280" s="43" t="s">
        <v>70</v>
      </c>
      <c r="E280" s="105"/>
      <c r="F280" s="53">
        <f t="shared" si="263"/>
        <v>5099.3999999999996</v>
      </c>
      <c r="G280" s="53">
        <f t="shared" si="263"/>
        <v>0</v>
      </c>
      <c r="H280" s="53">
        <f t="shared" si="217"/>
        <v>5099.3999999999996</v>
      </c>
      <c r="I280" s="53">
        <f t="shared" si="263"/>
        <v>0</v>
      </c>
      <c r="J280" s="53">
        <f t="shared" si="218"/>
        <v>5099.3999999999996</v>
      </c>
      <c r="K280" s="53">
        <f t="shared" si="263"/>
        <v>0</v>
      </c>
      <c r="L280" s="53">
        <f t="shared" si="219"/>
        <v>5099.3999999999996</v>
      </c>
      <c r="M280" s="53">
        <f t="shared" si="263"/>
        <v>0</v>
      </c>
      <c r="N280" s="53">
        <f t="shared" si="261"/>
        <v>5099.3999999999996</v>
      </c>
      <c r="O280" s="53">
        <f t="shared" si="263"/>
        <v>5305</v>
      </c>
      <c r="P280" s="53">
        <f t="shared" si="263"/>
        <v>0</v>
      </c>
      <c r="Q280" s="46">
        <f t="shared" si="221"/>
        <v>5305</v>
      </c>
      <c r="R280" s="53">
        <f t="shared" si="263"/>
        <v>0</v>
      </c>
      <c r="S280" s="46">
        <f t="shared" si="222"/>
        <v>5305</v>
      </c>
      <c r="T280" s="53">
        <f t="shared" si="263"/>
        <v>0</v>
      </c>
      <c r="U280" s="46">
        <f t="shared" si="262"/>
        <v>5305</v>
      </c>
    </row>
    <row r="281" spans="1:21" ht="33" x14ac:dyDescent="0.2">
      <c r="A281" s="47" t="str">
        <f ca="1">IF(ISERROR(MATCH(E281,Код_КВР,0)),"",INDIRECT(ADDRESS(MATCH(E281,Код_КВР,0)+1,2,,,"КВР")))</f>
        <v>Предоставление субсидий бюджетным, автономным учреждениям и иным некоммерческим организациям</v>
      </c>
      <c r="B281" s="68" t="s">
        <v>245</v>
      </c>
      <c r="C281" s="55" t="s">
        <v>79</v>
      </c>
      <c r="D281" s="43" t="s">
        <v>70</v>
      </c>
      <c r="E281" s="105">
        <v>600</v>
      </c>
      <c r="F281" s="53">
        <f t="shared" si="263"/>
        <v>5099.3999999999996</v>
      </c>
      <c r="G281" s="53">
        <f t="shared" si="263"/>
        <v>0</v>
      </c>
      <c r="H281" s="53">
        <f t="shared" si="217"/>
        <v>5099.3999999999996</v>
      </c>
      <c r="I281" s="53">
        <f t="shared" si="263"/>
        <v>0</v>
      </c>
      <c r="J281" s="53">
        <f t="shared" si="218"/>
        <v>5099.3999999999996</v>
      </c>
      <c r="K281" s="53">
        <f t="shared" si="263"/>
        <v>0</v>
      </c>
      <c r="L281" s="53">
        <f t="shared" si="219"/>
        <v>5099.3999999999996</v>
      </c>
      <c r="M281" s="53">
        <f t="shared" si="263"/>
        <v>0</v>
      </c>
      <c r="N281" s="53">
        <f t="shared" si="261"/>
        <v>5099.3999999999996</v>
      </c>
      <c r="O281" s="53">
        <f t="shared" si="263"/>
        <v>5305</v>
      </c>
      <c r="P281" s="53">
        <f t="shared" si="263"/>
        <v>0</v>
      </c>
      <c r="Q281" s="46">
        <f t="shared" si="221"/>
        <v>5305</v>
      </c>
      <c r="R281" s="53">
        <f t="shared" si="263"/>
        <v>0</v>
      </c>
      <c r="S281" s="46">
        <f t="shared" si="222"/>
        <v>5305</v>
      </c>
      <c r="T281" s="53">
        <f t="shared" si="263"/>
        <v>0</v>
      </c>
      <c r="U281" s="46">
        <f t="shared" si="262"/>
        <v>5305</v>
      </c>
    </row>
    <row r="282" spans="1:21" x14ac:dyDescent="0.2">
      <c r="A282" s="47" t="str">
        <f ca="1">IF(ISERROR(MATCH(E282,Код_КВР,0)),"",INDIRECT(ADDRESS(MATCH(E282,Код_КВР,0)+1,2,,,"КВР")))</f>
        <v>Субсидии бюджетным учреждениям</v>
      </c>
      <c r="B282" s="68" t="s">
        <v>245</v>
      </c>
      <c r="C282" s="55" t="s">
        <v>79</v>
      </c>
      <c r="D282" s="43" t="s">
        <v>70</v>
      </c>
      <c r="E282" s="105">
        <v>610</v>
      </c>
      <c r="F282" s="53">
        <f>'прил. 9'!G936</f>
        <v>5099.3999999999996</v>
      </c>
      <c r="G282" s="53">
        <f>'прил. 9'!H936</f>
        <v>0</v>
      </c>
      <c r="H282" s="53">
        <f t="shared" si="217"/>
        <v>5099.3999999999996</v>
      </c>
      <c r="I282" s="53">
        <f>'прил. 9'!J936</f>
        <v>0</v>
      </c>
      <c r="J282" s="53">
        <f t="shared" si="218"/>
        <v>5099.3999999999996</v>
      </c>
      <c r="K282" s="53">
        <f>'прил. 9'!L936</f>
        <v>0</v>
      </c>
      <c r="L282" s="53">
        <f t="shared" si="219"/>
        <v>5099.3999999999996</v>
      </c>
      <c r="M282" s="53">
        <f>'прил. 9'!N936</f>
        <v>0</v>
      </c>
      <c r="N282" s="53">
        <f t="shared" si="261"/>
        <v>5099.3999999999996</v>
      </c>
      <c r="O282" s="53">
        <f>'прил. 9'!P936</f>
        <v>5305</v>
      </c>
      <c r="P282" s="53">
        <f>'прил. 9'!Q936</f>
        <v>0</v>
      </c>
      <c r="Q282" s="46">
        <f t="shared" si="221"/>
        <v>5305</v>
      </c>
      <c r="R282" s="53">
        <f>'прил. 9'!S936</f>
        <v>0</v>
      </c>
      <c r="S282" s="46">
        <f t="shared" si="222"/>
        <v>5305</v>
      </c>
      <c r="T282" s="53">
        <f>'прил. 9'!U936</f>
        <v>0</v>
      </c>
      <c r="U282" s="46">
        <f t="shared" si="262"/>
        <v>5305</v>
      </c>
    </row>
    <row r="283" spans="1:21" x14ac:dyDescent="0.2">
      <c r="A283" s="47" t="str">
        <f ca="1">IF(ISERROR(MATCH(B283,Код_КЦСР,0)),"",INDIRECT(ADDRESS(MATCH(B283,Код_КЦСР,0)+1,2,,,"КЦСР")))</f>
        <v>Искусство</v>
      </c>
      <c r="B283" s="68" t="s">
        <v>247</v>
      </c>
      <c r="C283" s="55"/>
      <c r="D283" s="43"/>
      <c r="E283" s="105"/>
      <c r="F283" s="53">
        <f t="shared" ref="F283:O283" si="264">F284+F290+F295+F300</f>
        <v>213788.19999999998</v>
      </c>
      <c r="G283" s="53">
        <f t="shared" ref="G283:I283" si="265">G284+G290+G295+G300</f>
        <v>0</v>
      </c>
      <c r="H283" s="53">
        <f t="shared" si="217"/>
        <v>213788.19999999998</v>
      </c>
      <c r="I283" s="53">
        <f t="shared" si="265"/>
        <v>0</v>
      </c>
      <c r="J283" s="53">
        <f t="shared" si="218"/>
        <v>213788.19999999998</v>
      </c>
      <c r="K283" s="53">
        <f t="shared" ref="K283:M283" si="266">K284+K290+K295+K300</f>
        <v>0</v>
      </c>
      <c r="L283" s="53">
        <f t="shared" si="219"/>
        <v>213788.19999999998</v>
      </c>
      <c r="M283" s="53">
        <f t="shared" si="266"/>
        <v>0</v>
      </c>
      <c r="N283" s="53">
        <f t="shared" si="261"/>
        <v>213788.19999999998</v>
      </c>
      <c r="O283" s="53">
        <f t="shared" si="264"/>
        <v>223419.2</v>
      </c>
      <c r="P283" s="53">
        <f t="shared" ref="P283" si="267">P284+P290+P295+P300</f>
        <v>0</v>
      </c>
      <c r="Q283" s="46">
        <f t="shared" si="221"/>
        <v>223419.2</v>
      </c>
      <c r="R283" s="53">
        <f t="shared" ref="R283:T283" si="268">R284+R290+R295+R300</f>
        <v>0</v>
      </c>
      <c r="S283" s="46">
        <f t="shared" si="222"/>
        <v>223419.2</v>
      </c>
      <c r="T283" s="53">
        <f t="shared" si="268"/>
        <v>0</v>
      </c>
      <c r="U283" s="46">
        <f t="shared" si="262"/>
        <v>223419.2</v>
      </c>
    </row>
    <row r="284" spans="1:21" ht="33" x14ac:dyDescent="0.2">
      <c r="A284" s="47" t="str">
        <f ca="1">IF(ISERROR(MATCH(B284,Код_КЦСР,0)),"",INDIRECT(ADDRESS(MATCH(B284,Код_КЦСР,0)+1,2,,,"КЦСР")))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284" s="68" t="s">
        <v>249</v>
      </c>
      <c r="C284" s="55"/>
      <c r="D284" s="43"/>
      <c r="E284" s="105"/>
      <c r="F284" s="53">
        <f t="shared" ref="F284:T286" si="269">F285</f>
        <v>106863.2</v>
      </c>
      <c r="G284" s="53">
        <f t="shared" si="269"/>
        <v>0</v>
      </c>
      <c r="H284" s="53">
        <f t="shared" si="217"/>
        <v>106863.2</v>
      </c>
      <c r="I284" s="53">
        <f t="shared" si="269"/>
        <v>0</v>
      </c>
      <c r="J284" s="53">
        <f t="shared" si="218"/>
        <v>106863.2</v>
      </c>
      <c r="K284" s="53">
        <f t="shared" si="269"/>
        <v>0</v>
      </c>
      <c r="L284" s="53">
        <f t="shared" si="219"/>
        <v>106863.2</v>
      </c>
      <c r="M284" s="53">
        <f t="shared" si="269"/>
        <v>0</v>
      </c>
      <c r="N284" s="53">
        <f t="shared" si="261"/>
        <v>106863.2</v>
      </c>
      <c r="O284" s="53">
        <f t="shared" si="269"/>
        <v>112484</v>
      </c>
      <c r="P284" s="53">
        <f t="shared" si="269"/>
        <v>0</v>
      </c>
      <c r="Q284" s="46">
        <f t="shared" si="221"/>
        <v>112484</v>
      </c>
      <c r="R284" s="53">
        <f t="shared" si="269"/>
        <v>0</v>
      </c>
      <c r="S284" s="46">
        <f t="shared" si="222"/>
        <v>112484</v>
      </c>
      <c r="T284" s="53">
        <f t="shared" si="269"/>
        <v>0</v>
      </c>
      <c r="U284" s="46">
        <f t="shared" si="262"/>
        <v>112484</v>
      </c>
    </row>
    <row r="285" spans="1:21" x14ac:dyDescent="0.2">
      <c r="A285" s="47" t="str">
        <f ca="1">IF(ISERROR(MATCH(C285,Код_Раздел,0)),"",INDIRECT(ADDRESS(MATCH(C285,Код_Раздел,0)+1,2,,,"Раздел")))</f>
        <v>Культура, кинематография</v>
      </c>
      <c r="B285" s="68" t="s">
        <v>249</v>
      </c>
      <c r="C285" s="55" t="s">
        <v>79</v>
      </c>
      <c r="D285" s="43"/>
      <c r="E285" s="105"/>
      <c r="F285" s="53">
        <f t="shared" si="269"/>
        <v>106863.2</v>
      </c>
      <c r="G285" s="53">
        <f t="shared" si="269"/>
        <v>0</v>
      </c>
      <c r="H285" s="53">
        <f t="shared" si="217"/>
        <v>106863.2</v>
      </c>
      <c r="I285" s="53">
        <f t="shared" si="269"/>
        <v>0</v>
      </c>
      <c r="J285" s="53">
        <f t="shared" si="218"/>
        <v>106863.2</v>
      </c>
      <c r="K285" s="53">
        <f t="shared" si="269"/>
        <v>0</v>
      </c>
      <c r="L285" s="53">
        <f t="shared" si="219"/>
        <v>106863.2</v>
      </c>
      <c r="M285" s="53">
        <f t="shared" si="269"/>
        <v>0</v>
      </c>
      <c r="N285" s="53">
        <f t="shared" si="261"/>
        <v>106863.2</v>
      </c>
      <c r="O285" s="53">
        <f t="shared" si="269"/>
        <v>112484</v>
      </c>
      <c r="P285" s="53">
        <f t="shared" si="269"/>
        <v>0</v>
      </c>
      <c r="Q285" s="46">
        <f t="shared" si="221"/>
        <v>112484</v>
      </c>
      <c r="R285" s="53">
        <f t="shared" si="269"/>
        <v>0</v>
      </c>
      <c r="S285" s="46">
        <f t="shared" si="222"/>
        <v>112484</v>
      </c>
      <c r="T285" s="53">
        <f t="shared" si="269"/>
        <v>0</v>
      </c>
      <c r="U285" s="46">
        <f t="shared" si="262"/>
        <v>112484</v>
      </c>
    </row>
    <row r="286" spans="1:21" x14ac:dyDescent="0.2">
      <c r="A286" s="42" t="s">
        <v>49</v>
      </c>
      <c r="B286" s="68" t="s">
        <v>249</v>
      </c>
      <c r="C286" s="55" t="s">
        <v>79</v>
      </c>
      <c r="D286" s="43" t="s">
        <v>70</v>
      </c>
      <c r="E286" s="105"/>
      <c r="F286" s="53">
        <f t="shared" si="269"/>
        <v>106863.2</v>
      </c>
      <c r="G286" s="53">
        <f t="shared" si="269"/>
        <v>0</v>
      </c>
      <c r="H286" s="53">
        <f t="shared" ref="H286:H349" si="270">F286+G286</f>
        <v>106863.2</v>
      </c>
      <c r="I286" s="53">
        <f t="shared" si="269"/>
        <v>0</v>
      </c>
      <c r="J286" s="53">
        <f t="shared" ref="J286:J349" si="271">H286+I286</f>
        <v>106863.2</v>
      </c>
      <c r="K286" s="53">
        <f t="shared" si="269"/>
        <v>0</v>
      </c>
      <c r="L286" s="53">
        <f t="shared" ref="L286:L349" si="272">J286+K286</f>
        <v>106863.2</v>
      </c>
      <c r="M286" s="53">
        <f t="shared" si="269"/>
        <v>0</v>
      </c>
      <c r="N286" s="53">
        <f t="shared" si="261"/>
        <v>106863.2</v>
      </c>
      <c r="O286" s="53">
        <f t="shared" si="269"/>
        <v>112484</v>
      </c>
      <c r="P286" s="53">
        <f t="shared" si="269"/>
        <v>0</v>
      </c>
      <c r="Q286" s="46">
        <f t="shared" ref="Q286:Q349" si="273">O286+P286</f>
        <v>112484</v>
      </c>
      <c r="R286" s="53">
        <f t="shared" si="269"/>
        <v>0</v>
      </c>
      <c r="S286" s="46">
        <f t="shared" ref="S286:S349" si="274">Q286+R286</f>
        <v>112484</v>
      </c>
      <c r="T286" s="53">
        <f t="shared" si="269"/>
        <v>0</v>
      </c>
      <c r="U286" s="46">
        <f t="shared" si="262"/>
        <v>112484</v>
      </c>
    </row>
    <row r="287" spans="1:21" ht="33" x14ac:dyDescent="0.2">
      <c r="A287" s="47" t="str">
        <f ca="1">IF(ISERROR(MATCH(E287,Код_КВР,0)),"",INDIRECT(ADDRESS(MATCH(E287,Код_КВР,0)+1,2,,,"КВР")))</f>
        <v>Предоставление субсидий бюджетным, автономным учреждениям и иным некоммерческим организациям</v>
      </c>
      <c r="B287" s="68" t="s">
        <v>249</v>
      </c>
      <c r="C287" s="55" t="s">
        <v>79</v>
      </c>
      <c r="D287" s="43" t="s">
        <v>70</v>
      </c>
      <c r="E287" s="105">
        <v>600</v>
      </c>
      <c r="F287" s="53">
        <f t="shared" ref="F287:O287" si="275">F288+F289</f>
        <v>106863.2</v>
      </c>
      <c r="G287" s="53">
        <f t="shared" ref="G287:I287" si="276">G288+G289</f>
        <v>0</v>
      </c>
      <c r="H287" s="53">
        <f t="shared" si="270"/>
        <v>106863.2</v>
      </c>
      <c r="I287" s="53">
        <f t="shared" si="276"/>
        <v>0</v>
      </c>
      <c r="J287" s="53">
        <f t="shared" si="271"/>
        <v>106863.2</v>
      </c>
      <c r="K287" s="53">
        <f t="shared" ref="K287:M287" si="277">K288+K289</f>
        <v>0</v>
      </c>
      <c r="L287" s="53">
        <f t="shared" si="272"/>
        <v>106863.2</v>
      </c>
      <c r="M287" s="53">
        <f t="shared" si="277"/>
        <v>0</v>
      </c>
      <c r="N287" s="53">
        <f t="shared" si="261"/>
        <v>106863.2</v>
      </c>
      <c r="O287" s="53">
        <f t="shared" si="275"/>
        <v>112484</v>
      </c>
      <c r="P287" s="53">
        <f t="shared" ref="P287" si="278">P288+P289</f>
        <v>0</v>
      </c>
      <c r="Q287" s="46">
        <f t="shared" si="273"/>
        <v>112484</v>
      </c>
      <c r="R287" s="53">
        <f t="shared" ref="R287:T287" si="279">R288+R289</f>
        <v>0</v>
      </c>
      <c r="S287" s="46">
        <f t="shared" si="274"/>
        <v>112484</v>
      </c>
      <c r="T287" s="53">
        <f t="shared" si="279"/>
        <v>0</v>
      </c>
      <c r="U287" s="46">
        <f t="shared" si="262"/>
        <v>112484</v>
      </c>
    </row>
    <row r="288" spans="1:21" x14ac:dyDescent="0.2">
      <c r="A288" s="47" t="str">
        <f ca="1">IF(ISERROR(MATCH(E288,Код_КВР,0)),"",INDIRECT(ADDRESS(MATCH(E288,Код_КВР,0)+1,2,,,"КВР")))</f>
        <v>Субсидии бюджетным учреждениям</v>
      </c>
      <c r="B288" s="68" t="s">
        <v>249</v>
      </c>
      <c r="C288" s="55" t="s">
        <v>79</v>
      </c>
      <c r="D288" s="43" t="s">
        <v>70</v>
      </c>
      <c r="E288" s="105">
        <v>610</v>
      </c>
      <c r="F288" s="53">
        <f>'прил. 9'!G940</f>
        <v>92204.9</v>
      </c>
      <c r="G288" s="53">
        <f>'прил. 9'!H940</f>
        <v>0</v>
      </c>
      <c r="H288" s="53">
        <f t="shared" si="270"/>
        <v>92204.9</v>
      </c>
      <c r="I288" s="53">
        <f>'прил. 9'!J940</f>
        <v>0</v>
      </c>
      <c r="J288" s="53">
        <f t="shared" si="271"/>
        <v>92204.9</v>
      </c>
      <c r="K288" s="53">
        <f>'прил. 9'!L940</f>
        <v>0</v>
      </c>
      <c r="L288" s="53">
        <f t="shared" si="272"/>
        <v>92204.9</v>
      </c>
      <c r="M288" s="53">
        <f>'прил. 9'!N940</f>
        <v>0</v>
      </c>
      <c r="N288" s="53">
        <f t="shared" si="261"/>
        <v>92204.9</v>
      </c>
      <c r="O288" s="53">
        <f>'прил. 9'!P940</f>
        <v>96806.5</v>
      </c>
      <c r="P288" s="53">
        <f>'прил. 9'!Q940</f>
        <v>0</v>
      </c>
      <c r="Q288" s="46">
        <f t="shared" si="273"/>
        <v>96806.5</v>
      </c>
      <c r="R288" s="53">
        <f>'прил. 9'!S940</f>
        <v>0</v>
      </c>
      <c r="S288" s="46">
        <f t="shared" si="274"/>
        <v>96806.5</v>
      </c>
      <c r="T288" s="53">
        <f>'прил. 9'!U940</f>
        <v>0</v>
      </c>
      <c r="U288" s="46">
        <f t="shared" si="262"/>
        <v>96806.5</v>
      </c>
    </row>
    <row r="289" spans="1:21" x14ac:dyDescent="0.2">
      <c r="A289" s="47" t="str">
        <f ca="1">IF(ISERROR(MATCH(E289,Код_КВР,0)),"",INDIRECT(ADDRESS(MATCH(E289,Код_КВР,0)+1,2,,,"КВР")))</f>
        <v>Субсидии автономным учреждениям</v>
      </c>
      <c r="B289" s="68" t="s">
        <v>249</v>
      </c>
      <c r="C289" s="55" t="s">
        <v>79</v>
      </c>
      <c r="D289" s="43" t="s">
        <v>70</v>
      </c>
      <c r="E289" s="105">
        <v>620</v>
      </c>
      <c r="F289" s="53">
        <f>'прил. 9'!G941</f>
        <v>14658.300000000001</v>
      </c>
      <c r="G289" s="53">
        <f>'прил. 9'!H941</f>
        <v>0</v>
      </c>
      <c r="H289" s="53">
        <f t="shared" si="270"/>
        <v>14658.300000000001</v>
      </c>
      <c r="I289" s="53">
        <f>'прил. 9'!J941</f>
        <v>0</v>
      </c>
      <c r="J289" s="53">
        <f t="shared" si="271"/>
        <v>14658.300000000001</v>
      </c>
      <c r="K289" s="53">
        <f>'прил. 9'!L941</f>
        <v>0</v>
      </c>
      <c r="L289" s="53">
        <f t="shared" si="272"/>
        <v>14658.300000000001</v>
      </c>
      <c r="M289" s="53">
        <f>'прил. 9'!N941</f>
        <v>0</v>
      </c>
      <c r="N289" s="53">
        <f t="shared" si="261"/>
        <v>14658.300000000001</v>
      </c>
      <c r="O289" s="53">
        <f>'прил. 9'!P941</f>
        <v>15677.5</v>
      </c>
      <c r="P289" s="53">
        <f>'прил. 9'!Q941</f>
        <v>0</v>
      </c>
      <c r="Q289" s="46">
        <f t="shared" si="273"/>
        <v>15677.5</v>
      </c>
      <c r="R289" s="53">
        <f>'прил. 9'!S941</f>
        <v>0</v>
      </c>
      <c r="S289" s="46">
        <f t="shared" si="274"/>
        <v>15677.5</v>
      </c>
      <c r="T289" s="53">
        <f>'прил. 9'!U941</f>
        <v>0</v>
      </c>
      <c r="U289" s="46">
        <f t="shared" si="262"/>
        <v>15677.5</v>
      </c>
    </row>
    <row r="290" spans="1:21" ht="49.5" x14ac:dyDescent="0.2">
      <c r="A290" s="47" t="str">
        <f ca="1">IF(ISERROR(MATCH(B290,Код_КЦСР,0)),"",INDIRECT(ADDRESS(MATCH(B290,Код_КЦСР,0)+1,2,,,"КЦСР")))</f>
        <v>Оказание муниципальной услуги в области предоставления обще-развивающих программ и обеспечение деятельности МБУ ДО «ДДиЮ «Дом Знаний»</v>
      </c>
      <c r="B290" s="68" t="s">
        <v>251</v>
      </c>
      <c r="C290" s="55"/>
      <c r="D290" s="43"/>
      <c r="E290" s="105"/>
      <c r="F290" s="53">
        <f t="shared" ref="F290:T293" si="280">F291</f>
        <v>39565.599999999999</v>
      </c>
      <c r="G290" s="53">
        <f t="shared" si="280"/>
        <v>0</v>
      </c>
      <c r="H290" s="53">
        <f t="shared" si="270"/>
        <v>39565.599999999999</v>
      </c>
      <c r="I290" s="53">
        <f t="shared" si="280"/>
        <v>0</v>
      </c>
      <c r="J290" s="53">
        <f t="shared" si="271"/>
        <v>39565.599999999999</v>
      </c>
      <c r="K290" s="53">
        <f t="shared" si="280"/>
        <v>0</v>
      </c>
      <c r="L290" s="53">
        <f t="shared" si="272"/>
        <v>39565.599999999999</v>
      </c>
      <c r="M290" s="53">
        <f t="shared" si="280"/>
        <v>0</v>
      </c>
      <c r="N290" s="53">
        <f t="shared" si="261"/>
        <v>39565.599999999999</v>
      </c>
      <c r="O290" s="53">
        <f t="shared" si="280"/>
        <v>35603.100000000006</v>
      </c>
      <c r="P290" s="53">
        <f t="shared" si="280"/>
        <v>0</v>
      </c>
      <c r="Q290" s="46">
        <f t="shared" si="273"/>
        <v>35603.100000000006</v>
      </c>
      <c r="R290" s="53">
        <f t="shared" si="280"/>
        <v>0</v>
      </c>
      <c r="S290" s="46">
        <f t="shared" si="274"/>
        <v>35603.100000000006</v>
      </c>
      <c r="T290" s="53">
        <f t="shared" si="280"/>
        <v>0</v>
      </c>
      <c r="U290" s="46">
        <f t="shared" si="262"/>
        <v>35603.100000000006</v>
      </c>
    </row>
    <row r="291" spans="1:21" x14ac:dyDescent="0.2">
      <c r="A291" s="47" t="str">
        <f ca="1">IF(ISERROR(MATCH(C291,Код_Раздел,0)),"",INDIRECT(ADDRESS(MATCH(C291,Код_Раздел,0)+1,2,,,"Раздел")))</f>
        <v>Образование</v>
      </c>
      <c r="B291" s="68" t="s">
        <v>251</v>
      </c>
      <c r="C291" s="55" t="s">
        <v>60</v>
      </c>
      <c r="D291" s="43"/>
      <c r="E291" s="105"/>
      <c r="F291" s="53">
        <f t="shared" si="280"/>
        <v>39565.599999999999</v>
      </c>
      <c r="G291" s="53">
        <f t="shared" si="280"/>
        <v>0</v>
      </c>
      <c r="H291" s="53">
        <f t="shared" si="270"/>
        <v>39565.599999999999</v>
      </c>
      <c r="I291" s="53">
        <f t="shared" si="280"/>
        <v>0</v>
      </c>
      <c r="J291" s="53">
        <f t="shared" si="271"/>
        <v>39565.599999999999</v>
      </c>
      <c r="K291" s="53">
        <f t="shared" si="280"/>
        <v>0</v>
      </c>
      <c r="L291" s="53">
        <f t="shared" si="272"/>
        <v>39565.599999999999</v>
      </c>
      <c r="M291" s="53">
        <f t="shared" si="280"/>
        <v>0</v>
      </c>
      <c r="N291" s="53">
        <f t="shared" si="261"/>
        <v>39565.599999999999</v>
      </c>
      <c r="O291" s="53">
        <f t="shared" si="280"/>
        <v>35603.100000000006</v>
      </c>
      <c r="P291" s="53">
        <f t="shared" si="280"/>
        <v>0</v>
      </c>
      <c r="Q291" s="46">
        <f t="shared" si="273"/>
        <v>35603.100000000006</v>
      </c>
      <c r="R291" s="53">
        <f t="shared" si="280"/>
        <v>0</v>
      </c>
      <c r="S291" s="46">
        <f t="shared" si="274"/>
        <v>35603.100000000006</v>
      </c>
      <c r="T291" s="53">
        <f t="shared" si="280"/>
        <v>0</v>
      </c>
      <c r="U291" s="46">
        <f t="shared" si="262"/>
        <v>35603.100000000006</v>
      </c>
    </row>
    <row r="292" spans="1:21" x14ac:dyDescent="0.2">
      <c r="A292" s="42" t="s">
        <v>465</v>
      </c>
      <c r="B292" s="68" t="s">
        <v>251</v>
      </c>
      <c r="C292" s="55" t="s">
        <v>60</v>
      </c>
      <c r="D292" s="43" t="s">
        <v>72</v>
      </c>
      <c r="E292" s="105"/>
      <c r="F292" s="53">
        <f t="shared" si="280"/>
        <v>39565.599999999999</v>
      </c>
      <c r="G292" s="53">
        <f t="shared" si="280"/>
        <v>0</v>
      </c>
      <c r="H292" s="53">
        <f t="shared" si="270"/>
        <v>39565.599999999999</v>
      </c>
      <c r="I292" s="53">
        <f t="shared" si="280"/>
        <v>0</v>
      </c>
      <c r="J292" s="53">
        <f t="shared" si="271"/>
        <v>39565.599999999999</v>
      </c>
      <c r="K292" s="53">
        <f t="shared" si="280"/>
        <v>0</v>
      </c>
      <c r="L292" s="53">
        <f t="shared" si="272"/>
        <v>39565.599999999999</v>
      </c>
      <c r="M292" s="53">
        <f t="shared" si="280"/>
        <v>0</v>
      </c>
      <c r="N292" s="53">
        <f t="shared" si="261"/>
        <v>39565.599999999999</v>
      </c>
      <c r="O292" s="53">
        <f t="shared" si="280"/>
        <v>35603.100000000006</v>
      </c>
      <c r="P292" s="53">
        <f t="shared" si="280"/>
        <v>0</v>
      </c>
      <c r="Q292" s="46">
        <f t="shared" si="273"/>
        <v>35603.100000000006</v>
      </c>
      <c r="R292" s="53">
        <f t="shared" si="280"/>
        <v>0</v>
      </c>
      <c r="S292" s="46">
        <f t="shared" si="274"/>
        <v>35603.100000000006</v>
      </c>
      <c r="T292" s="53">
        <f t="shared" si="280"/>
        <v>0</v>
      </c>
      <c r="U292" s="46">
        <f t="shared" si="262"/>
        <v>35603.100000000006</v>
      </c>
    </row>
    <row r="293" spans="1:21" ht="33" x14ac:dyDescent="0.2">
      <c r="A293" s="47" t="str">
        <f ca="1">IF(ISERROR(MATCH(E293,Код_КВР,0)),"",INDIRECT(ADDRESS(MATCH(E293,Код_КВР,0)+1,2,,,"КВР")))</f>
        <v>Предоставление субсидий бюджетным, автономным учреждениям и иным некоммерческим организациям</v>
      </c>
      <c r="B293" s="68" t="s">
        <v>251</v>
      </c>
      <c r="C293" s="55" t="s">
        <v>60</v>
      </c>
      <c r="D293" s="43" t="s">
        <v>72</v>
      </c>
      <c r="E293" s="105">
        <v>600</v>
      </c>
      <c r="F293" s="53">
        <f t="shared" si="280"/>
        <v>39565.599999999999</v>
      </c>
      <c r="G293" s="53">
        <f t="shared" si="280"/>
        <v>0</v>
      </c>
      <c r="H293" s="53">
        <f t="shared" si="270"/>
        <v>39565.599999999999</v>
      </c>
      <c r="I293" s="53">
        <f t="shared" si="280"/>
        <v>0</v>
      </c>
      <c r="J293" s="53">
        <f t="shared" si="271"/>
        <v>39565.599999999999</v>
      </c>
      <c r="K293" s="53">
        <f t="shared" si="280"/>
        <v>0</v>
      </c>
      <c r="L293" s="53">
        <f t="shared" si="272"/>
        <v>39565.599999999999</v>
      </c>
      <c r="M293" s="53">
        <f t="shared" si="280"/>
        <v>0</v>
      </c>
      <c r="N293" s="53">
        <f t="shared" si="261"/>
        <v>39565.599999999999</v>
      </c>
      <c r="O293" s="53">
        <f t="shared" si="280"/>
        <v>35603.100000000006</v>
      </c>
      <c r="P293" s="53">
        <f t="shared" si="280"/>
        <v>0</v>
      </c>
      <c r="Q293" s="46">
        <f t="shared" si="273"/>
        <v>35603.100000000006</v>
      </c>
      <c r="R293" s="53">
        <f t="shared" si="280"/>
        <v>0</v>
      </c>
      <c r="S293" s="46">
        <f t="shared" si="274"/>
        <v>35603.100000000006</v>
      </c>
      <c r="T293" s="53">
        <f t="shared" si="280"/>
        <v>0</v>
      </c>
      <c r="U293" s="46">
        <f t="shared" si="262"/>
        <v>35603.100000000006</v>
      </c>
    </row>
    <row r="294" spans="1:21" x14ac:dyDescent="0.2">
      <c r="A294" s="47" t="str">
        <f ca="1">IF(ISERROR(MATCH(E294,Код_КВР,0)),"",INDIRECT(ADDRESS(MATCH(E294,Код_КВР,0)+1,2,,,"КВР")))</f>
        <v>Субсидии бюджетным учреждениям</v>
      </c>
      <c r="B294" s="68" t="s">
        <v>251</v>
      </c>
      <c r="C294" s="55" t="s">
        <v>60</v>
      </c>
      <c r="D294" s="43" t="s">
        <v>72</v>
      </c>
      <c r="E294" s="105">
        <v>610</v>
      </c>
      <c r="F294" s="53">
        <f>'прил. 9'!G900</f>
        <v>39565.599999999999</v>
      </c>
      <c r="G294" s="53">
        <f>'прил. 9'!H900</f>
        <v>0</v>
      </c>
      <c r="H294" s="53">
        <f t="shared" si="270"/>
        <v>39565.599999999999</v>
      </c>
      <c r="I294" s="53">
        <f>'прил. 9'!J900</f>
        <v>0</v>
      </c>
      <c r="J294" s="53">
        <f t="shared" si="271"/>
        <v>39565.599999999999</v>
      </c>
      <c r="K294" s="53">
        <f>'прил. 9'!L900</f>
        <v>0</v>
      </c>
      <c r="L294" s="53">
        <f t="shared" si="272"/>
        <v>39565.599999999999</v>
      </c>
      <c r="M294" s="53">
        <f>'прил. 9'!N900</f>
        <v>0</v>
      </c>
      <c r="N294" s="53">
        <f t="shared" si="261"/>
        <v>39565.599999999999</v>
      </c>
      <c r="O294" s="53">
        <f>'прил. 9'!P900</f>
        <v>35603.100000000006</v>
      </c>
      <c r="P294" s="53">
        <f>'прил. 9'!Q900</f>
        <v>0</v>
      </c>
      <c r="Q294" s="46">
        <f t="shared" si="273"/>
        <v>35603.100000000006</v>
      </c>
      <c r="R294" s="53">
        <f>'прил. 9'!S900</f>
        <v>0</v>
      </c>
      <c r="S294" s="46">
        <f t="shared" si="274"/>
        <v>35603.100000000006</v>
      </c>
      <c r="T294" s="53">
        <f>'прил. 9'!U900</f>
        <v>0</v>
      </c>
      <c r="U294" s="46">
        <f t="shared" si="262"/>
        <v>35603.100000000006</v>
      </c>
    </row>
    <row r="295" spans="1:21" ht="49.5" x14ac:dyDescent="0.2">
      <c r="A295" s="47" t="str">
        <f ca="1">IF(ISERROR(MATCH(B295,Код_КЦСР,0)),"",INDIRECT(ADDRESS(MATCH(B295,Код_КЦСР,0)+1,2,,,"КЦСР")))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295" s="68" t="s">
        <v>252</v>
      </c>
      <c r="C295" s="55"/>
      <c r="D295" s="43"/>
      <c r="E295" s="105"/>
      <c r="F295" s="53">
        <f t="shared" ref="F295:T298" si="281">F296</f>
        <v>67359.399999999994</v>
      </c>
      <c r="G295" s="53">
        <f t="shared" si="281"/>
        <v>0</v>
      </c>
      <c r="H295" s="53">
        <f t="shared" si="270"/>
        <v>67359.399999999994</v>
      </c>
      <c r="I295" s="53">
        <f t="shared" si="281"/>
        <v>0</v>
      </c>
      <c r="J295" s="53">
        <f t="shared" si="271"/>
        <v>67359.399999999994</v>
      </c>
      <c r="K295" s="53">
        <f t="shared" si="281"/>
        <v>0</v>
      </c>
      <c r="L295" s="53">
        <f t="shared" si="272"/>
        <v>67359.399999999994</v>
      </c>
      <c r="M295" s="53">
        <f t="shared" si="281"/>
        <v>0</v>
      </c>
      <c r="N295" s="53">
        <f t="shared" si="261"/>
        <v>67359.399999999994</v>
      </c>
      <c r="O295" s="53">
        <f t="shared" si="281"/>
        <v>75332.100000000006</v>
      </c>
      <c r="P295" s="53">
        <f t="shared" si="281"/>
        <v>0</v>
      </c>
      <c r="Q295" s="46">
        <f t="shared" si="273"/>
        <v>75332.100000000006</v>
      </c>
      <c r="R295" s="53">
        <f t="shared" si="281"/>
        <v>0</v>
      </c>
      <c r="S295" s="46">
        <f t="shared" si="274"/>
        <v>75332.100000000006</v>
      </c>
      <c r="T295" s="53">
        <f t="shared" si="281"/>
        <v>0</v>
      </c>
      <c r="U295" s="46">
        <f t="shared" si="262"/>
        <v>75332.100000000006</v>
      </c>
    </row>
    <row r="296" spans="1:21" x14ac:dyDescent="0.2">
      <c r="A296" s="47" t="str">
        <f ca="1">IF(ISERROR(MATCH(C296,Код_Раздел,0)),"",INDIRECT(ADDRESS(MATCH(C296,Код_Раздел,0)+1,2,,,"Раздел")))</f>
        <v>Образование</v>
      </c>
      <c r="B296" s="68" t="s">
        <v>252</v>
      </c>
      <c r="C296" s="55" t="s">
        <v>60</v>
      </c>
      <c r="D296" s="43"/>
      <c r="E296" s="105"/>
      <c r="F296" s="53">
        <f t="shared" si="281"/>
        <v>67359.399999999994</v>
      </c>
      <c r="G296" s="53">
        <f t="shared" si="281"/>
        <v>0</v>
      </c>
      <c r="H296" s="53">
        <f t="shared" si="270"/>
        <v>67359.399999999994</v>
      </c>
      <c r="I296" s="53">
        <f t="shared" si="281"/>
        <v>0</v>
      </c>
      <c r="J296" s="53">
        <f t="shared" si="271"/>
        <v>67359.399999999994</v>
      </c>
      <c r="K296" s="53">
        <f t="shared" si="281"/>
        <v>0</v>
      </c>
      <c r="L296" s="53">
        <f t="shared" si="272"/>
        <v>67359.399999999994</v>
      </c>
      <c r="M296" s="53">
        <f t="shared" si="281"/>
        <v>0</v>
      </c>
      <c r="N296" s="53">
        <f t="shared" si="261"/>
        <v>67359.399999999994</v>
      </c>
      <c r="O296" s="53">
        <f t="shared" si="281"/>
        <v>75332.100000000006</v>
      </c>
      <c r="P296" s="53">
        <f t="shared" si="281"/>
        <v>0</v>
      </c>
      <c r="Q296" s="46">
        <f t="shared" si="273"/>
        <v>75332.100000000006</v>
      </c>
      <c r="R296" s="53">
        <f t="shared" si="281"/>
        <v>0</v>
      </c>
      <c r="S296" s="46">
        <f t="shared" si="274"/>
        <v>75332.100000000006</v>
      </c>
      <c r="T296" s="53">
        <f t="shared" si="281"/>
        <v>0</v>
      </c>
      <c r="U296" s="46">
        <f t="shared" si="262"/>
        <v>75332.100000000006</v>
      </c>
    </row>
    <row r="297" spans="1:21" x14ac:dyDescent="0.2">
      <c r="A297" s="42" t="s">
        <v>465</v>
      </c>
      <c r="B297" s="68" t="s">
        <v>252</v>
      </c>
      <c r="C297" s="55" t="s">
        <v>60</v>
      </c>
      <c r="D297" s="43" t="s">
        <v>72</v>
      </c>
      <c r="E297" s="105"/>
      <c r="F297" s="53">
        <f t="shared" si="281"/>
        <v>67359.399999999994</v>
      </c>
      <c r="G297" s="53">
        <f t="shared" si="281"/>
        <v>0</v>
      </c>
      <c r="H297" s="53">
        <f t="shared" si="270"/>
        <v>67359.399999999994</v>
      </c>
      <c r="I297" s="53">
        <f t="shared" si="281"/>
        <v>0</v>
      </c>
      <c r="J297" s="53">
        <f t="shared" si="271"/>
        <v>67359.399999999994</v>
      </c>
      <c r="K297" s="53">
        <f t="shared" si="281"/>
        <v>0</v>
      </c>
      <c r="L297" s="53">
        <f t="shared" si="272"/>
        <v>67359.399999999994</v>
      </c>
      <c r="M297" s="53">
        <f t="shared" si="281"/>
        <v>0</v>
      </c>
      <c r="N297" s="53">
        <f t="shared" si="261"/>
        <v>67359.399999999994</v>
      </c>
      <c r="O297" s="53">
        <f t="shared" si="281"/>
        <v>75332.100000000006</v>
      </c>
      <c r="P297" s="53">
        <f t="shared" si="281"/>
        <v>0</v>
      </c>
      <c r="Q297" s="46">
        <f t="shared" si="273"/>
        <v>75332.100000000006</v>
      </c>
      <c r="R297" s="53">
        <f t="shared" si="281"/>
        <v>0</v>
      </c>
      <c r="S297" s="46">
        <f t="shared" si="274"/>
        <v>75332.100000000006</v>
      </c>
      <c r="T297" s="53">
        <f t="shared" si="281"/>
        <v>0</v>
      </c>
      <c r="U297" s="46">
        <f t="shared" si="262"/>
        <v>75332.100000000006</v>
      </c>
    </row>
    <row r="298" spans="1:21" ht="33" x14ac:dyDescent="0.2">
      <c r="A298" s="47" t="str">
        <f ca="1">IF(ISERROR(MATCH(E298,Код_КВР,0)),"",INDIRECT(ADDRESS(MATCH(E298,Код_КВР,0)+1,2,,,"КВР")))</f>
        <v>Предоставление субсидий бюджетным, автономным учреждениям и иным некоммерческим организациям</v>
      </c>
      <c r="B298" s="68" t="s">
        <v>252</v>
      </c>
      <c r="C298" s="55" t="s">
        <v>60</v>
      </c>
      <c r="D298" s="43" t="s">
        <v>72</v>
      </c>
      <c r="E298" s="105">
        <v>600</v>
      </c>
      <c r="F298" s="53">
        <f t="shared" si="281"/>
        <v>67359.399999999994</v>
      </c>
      <c r="G298" s="53">
        <f t="shared" si="281"/>
        <v>0</v>
      </c>
      <c r="H298" s="53">
        <f t="shared" si="270"/>
        <v>67359.399999999994</v>
      </c>
      <c r="I298" s="53">
        <f t="shared" si="281"/>
        <v>0</v>
      </c>
      <c r="J298" s="53">
        <f t="shared" si="271"/>
        <v>67359.399999999994</v>
      </c>
      <c r="K298" s="53">
        <f t="shared" si="281"/>
        <v>0</v>
      </c>
      <c r="L298" s="53">
        <f t="shared" si="272"/>
        <v>67359.399999999994</v>
      </c>
      <c r="M298" s="53">
        <f t="shared" si="281"/>
        <v>0</v>
      </c>
      <c r="N298" s="53">
        <f t="shared" si="261"/>
        <v>67359.399999999994</v>
      </c>
      <c r="O298" s="53">
        <f t="shared" si="281"/>
        <v>75332.100000000006</v>
      </c>
      <c r="P298" s="53">
        <f t="shared" si="281"/>
        <v>0</v>
      </c>
      <c r="Q298" s="46">
        <f t="shared" si="273"/>
        <v>75332.100000000006</v>
      </c>
      <c r="R298" s="53">
        <f t="shared" si="281"/>
        <v>0</v>
      </c>
      <c r="S298" s="46">
        <f t="shared" si="274"/>
        <v>75332.100000000006</v>
      </c>
      <c r="T298" s="53">
        <f t="shared" si="281"/>
        <v>0</v>
      </c>
      <c r="U298" s="46">
        <f t="shared" si="262"/>
        <v>75332.100000000006</v>
      </c>
    </row>
    <row r="299" spans="1:21" x14ac:dyDescent="0.2">
      <c r="A299" s="47" t="str">
        <f ca="1">IF(ISERROR(MATCH(E299,Код_КВР,0)),"",INDIRECT(ADDRESS(MATCH(E299,Код_КВР,0)+1,2,,,"КВР")))</f>
        <v>Субсидии бюджетным учреждениям</v>
      </c>
      <c r="B299" s="68" t="s">
        <v>252</v>
      </c>
      <c r="C299" s="55" t="s">
        <v>60</v>
      </c>
      <c r="D299" s="43" t="s">
        <v>72</v>
      </c>
      <c r="E299" s="105">
        <v>610</v>
      </c>
      <c r="F299" s="53">
        <f>'прил. 9'!G903</f>
        <v>67359.399999999994</v>
      </c>
      <c r="G299" s="53">
        <f>'прил. 9'!H903</f>
        <v>0</v>
      </c>
      <c r="H299" s="53">
        <f t="shared" si="270"/>
        <v>67359.399999999994</v>
      </c>
      <c r="I299" s="53">
        <f>'прил. 9'!J903</f>
        <v>0</v>
      </c>
      <c r="J299" s="53">
        <f t="shared" si="271"/>
        <v>67359.399999999994</v>
      </c>
      <c r="K299" s="53">
        <f>'прил. 9'!L903</f>
        <v>0</v>
      </c>
      <c r="L299" s="53">
        <f t="shared" si="272"/>
        <v>67359.399999999994</v>
      </c>
      <c r="M299" s="53">
        <f>'прил. 9'!N903</f>
        <v>0</v>
      </c>
      <c r="N299" s="53">
        <f t="shared" si="261"/>
        <v>67359.399999999994</v>
      </c>
      <c r="O299" s="53">
        <f>'прил. 9'!P903</f>
        <v>75332.100000000006</v>
      </c>
      <c r="P299" s="53">
        <f>'прил. 9'!Q903</f>
        <v>0</v>
      </c>
      <c r="Q299" s="46">
        <f t="shared" si="273"/>
        <v>75332.100000000006</v>
      </c>
      <c r="R299" s="53">
        <f>'прил. 9'!S903</f>
        <v>0</v>
      </c>
      <c r="S299" s="46">
        <f t="shared" si="274"/>
        <v>75332.100000000006</v>
      </c>
      <c r="T299" s="53">
        <f>'прил. 9'!U903</f>
        <v>0</v>
      </c>
      <c r="U299" s="46">
        <f t="shared" si="262"/>
        <v>75332.100000000006</v>
      </c>
    </row>
    <row r="300" spans="1:21" ht="33" hidden="1" x14ac:dyDescent="0.2">
      <c r="A300" s="47" t="str">
        <f ca="1">IF(ISERROR(MATCH(B300,Код_КЦСР,0)),"",INDIRECT(ADDRESS(MATCH(B300,Код_КЦСР,0)+1,2,,,"КЦСР")))</f>
        <v xml:space="preserve">Укрепление материально-технической базы учреждений дополнительного образования сферы искусства </v>
      </c>
      <c r="B300" s="68" t="s">
        <v>442</v>
      </c>
      <c r="C300" s="55"/>
      <c r="D300" s="43"/>
      <c r="E300" s="105"/>
      <c r="F300" s="53">
        <f t="shared" ref="F300:T303" si="282">F301</f>
        <v>0</v>
      </c>
      <c r="G300" s="53">
        <f t="shared" si="282"/>
        <v>0</v>
      </c>
      <c r="H300" s="53">
        <f t="shared" si="270"/>
        <v>0</v>
      </c>
      <c r="I300" s="53">
        <f t="shared" si="282"/>
        <v>0</v>
      </c>
      <c r="J300" s="53">
        <f t="shared" si="271"/>
        <v>0</v>
      </c>
      <c r="K300" s="53">
        <f t="shared" si="282"/>
        <v>0</v>
      </c>
      <c r="L300" s="53">
        <f t="shared" si="272"/>
        <v>0</v>
      </c>
      <c r="M300" s="53">
        <f t="shared" si="282"/>
        <v>0</v>
      </c>
      <c r="N300" s="53">
        <f t="shared" si="261"/>
        <v>0</v>
      </c>
      <c r="O300" s="53">
        <f t="shared" si="282"/>
        <v>0</v>
      </c>
      <c r="P300" s="53">
        <f t="shared" si="282"/>
        <v>0</v>
      </c>
      <c r="Q300" s="46">
        <f t="shared" si="273"/>
        <v>0</v>
      </c>
      <c r="R300" s="53">
        <f t="shared" si="282"/>
        <v>0</v>
      </c>
      <c r="S300" s="46">
        <f t="shared" si="274"/>
        <v>0</v>
      </c>
      <c r="T300" s="53">
        <f t="shared" si="282"/>
        <v>0</v>
      </c>
      <c r="U300" s="46">
        <f t="shared" si="262"/>
        <v>0</v>
      </c>
    </row>
    <row r="301" spans="1:21" hidden="1" x14ac:dyDescent="0.2">
      <c r="A301" s="47" t="str">
        <f ca="1">IF(ISERROR(MATCH(C301,Код_Раздел,0)),"",INDIRECT(ADDRESS(MATCH(C301,Код_Раздел,0)+1,2,,,"Раздел")))</f>
        <v>Образование</v>
      </c>
      <c r="B301" s="68" t="s">
        <v>442</v>
      </c>
      <c r="C301" s="55" t="s">
        <v>60</v>
      </c>
      <c r="D301" s="43"/>
      <c r="E301" s="105"/>
      <c r="F301" s="53">
        <f t="shared" si="282"/>
        <v>0</v>
      </c>
      <c r="G301" s="53">
        <f t="shared" si="282"/>
        <v>0</v>
      </c>
      <c r="H301" s="53">
        <f t="shared" si="270"/>
        <v>0</v>
      </c>
      <c r="I301" s="53">
        <f t="shared" si="282"/>
        <v>0</v>
      </c>
      <c r="J301" s="53">
        <f t="shared" si="271"/>
        <v>0</v>
      </c>
      <c r="K301" s="53">
        <f t="shared" si="282"/>
        <v>0</v>
      </c>
      <c r="L301" s="53">
        <f t="shared" si="272"/>
        <v>0</v>
      </c>
      <c r="M301" s="53">
        <f t="shared" si="282"/>
        <v>0</v>
      </c>
      <c r="N301" s="53">
        <f t="shared" si="261"/>
        <v>0</v>
      </c>
      <c r="O301" s="53">
        <f t="shared" si="282"/>
        <v>0</v>
      </c>
      <c r="P301" s="53">
        <f t="shared" si="282"/>
        <v>0</v>
      </c>
      <c r="Q301" s="46">
        <f t="shared" si="273"/>
        <v>0</v>
      </c>
      <c r="R301" s="53">
        <f t="shared" si="282"/>
        <v>0</v>
      </c>
      <c r="S301" s="46">
        <f t="shared" si="274"/>
        <v>0</v>
      </c>
      <c r="T301" s="53">
        <f t="shared" si="282"/>
        <v>0</v>
      </c>
      <c r="U301" s="46">
        <f t="shared" si="262"/>
        <v>0</v>
      </c>
    </row>
    <row r="302" spans="1:21" hidden="1" x14ac:dyDescent="0.2">
      <c r="A302" s="42" t="s">
        <v>465</v>
      </c>
      <c r="B302" s="68" t="s">
        <v>442</v>
      </c>
      <c r="C302" s="55" t="s">
        <v>60</v>
      </c>
      <c r="D302" s="43" t="s">
        <v>72</v>
      </c>
      <c r="E302" s="105"/>
      <c r="F302" s="53">
        <f t="shared" si="282"/>
        <v>0</v>
      </c>
      <c r="G302" s="53">
        <f t="shared" si="282"/>
        <v>0</v>
      </c>
      <c r="H302" s="53">
        <f t="shared" si="270"/>
        <v>0</v>
      </c>
      <c r="I302" s="53">
        <f t="shared" si="282"/>
        <v>0</v>
      </c>
      <c r="J302" s="53">
        <f t="shared" si="271"/>
        <v>0</v>
      </c>
      <c r="K302" s="53">
        <f t="shared" si="282"/>
        <v>0</v>
      </c>
      <c r="L302" s="53">
        <f t="shared" si="272"/>
        <v>0</v>
      </c>
      <c r="M302" s="53">
        <f t="shared" si="282"/>
        <v>0</v>
      </c>
      <c r="N302" s="53">
        <f t="shared" si="261"/>
        <v>0</v>
      </c>
      <c r="O302" s="53">
        <f t="shared" si="282"/>
        <v>0</v>
      </c>
      <c r="P302" s="53">
        <f t="shared" si="282"/>
        <v>0</v>
      </c>
      <c r="Q302" s="46">
        <f t="shared" si="273"/>
        <v>0</v>
      </c>
      <c r="R302" s="53">
        <f t="shared" si="282"/>
        <v>0</v>
      </c>
      <c r="S302" s="46">
        <f t="shared" si="274"/>
        <v>0</v>
      </c>
      <c r="T302" s="53">
        <f t="shared" si="282"/>
        <v>0</v>
      </c>
      <c r="U302" s="46">
        <f t="shared" si="262"/>
        <v>0</v>
      </c>
    </row>
    <row r="303" spans="1:21" ht="33" hidden="1" x14ac:dyDescent="0.2">
      <c r="A303" s="47" t="str">
        <f ca="1">IF(ISERROR(MATCH(E303,Код_КВР,0)),"",INDIRECT(ADDRESS(MATCH(E303,Код_КВР,0)+1,2,,,"КВР")))</f>
        <v>Предоставление субсидий бюджетным, автономным учреждениям и иным некоммерческим организациям</v>
      </c>
      <c r="B303" s="68" t="s">
        <v>442</v>
      </c>
      <c r="C303" s="55" t="s">
        <v>60</v>
      </c>
      <c r="D303" s="43" t="s">
        <v>72</v>
      </c>
      <c r="E303" s="105">
        <v>600</v>
      </c>
      <c r="F303" s="53">
        <f t="shared" si="282"/>
        <v>0</v>
      </c>
      <c r="G303" s="53">
        <f t="shared" si="282"/>
        <v>0</v>
      </c>
      <c r="H303" s="53">
        <f t="shared" si="270"/>
        <v>0</v>
      </c>
      <c r="I303" s="53">
        <f t="shared" si="282"/>
        <v>0</v>
      </c>
      <c r="J303" s="53">
        <f t="shared" si="271"/>
        <v>0</v>
      </c>
      <c r="K303" s="53">
        <f t="shared" si="282"/>
        <v>0</v>
      </c>
      <c r="L303" s="53">
        <f t="shared" si="272"/>
        <v>0</v>
      </c>
      <c r="M303" s="53">
        <f t="shared" si="282"/>
        <v>0</v>
      </c>
      <c r="N303" s="53">
        <f t="shared" si="261"/>
        <v>0</v>
      </c>
      <c r="O303" s="53">
        <f t="shared" si="282"/>
        <v>0</v>
      </c>
      <c r="P303" s="53">
        <f t="shared" si="282"/>
        <v>0</v>
      </c>
      <c r="Q303" s="46">
        <f t="shared" si="273"/>
        <v>0</v>
      </c>
      <c r="R303" s="53">
        <f t="shared" si="282"/>
        <v>0</v>
      </c>
      <c r="S303" s="46">
        <f t="shared" si="274"/>
        <v>0</v>
      </c>
      <c r="T303" s="53">
        <f t="shared" si="282"/>
        <v>0</v>
      </c>
      <c r="U303" s="46">
        <f t="shared" si="262"/>
        <v>0</v>
      </c>
    </row>
    <row r="304" spans="1:21" hidden="1" x14ac:dyDescent="0.2">
      <c r="A304" s="47" t="str">
        <f ca="1">IF(ISERROR(MATCH(E304,Код_КВР,0)),"",INDIRECT(ADDRESS(MATCH(E304,Код_КВР,0)+1,2,,,"КВР")))</f>
        <v>Субсидии бюджетным учреждениям</v>
      </c>
      <c r="B304" s="68" t="s">
        <v>442</v>
      </c>
      <c r="C304" s="55" t="s">
        <v>60</v>
      </c>
      <c r="D304" s="43" t="s">
        <v>72</v>
      </c>
      <c r="E304" s="105">
        <v>610</v>
      </c>
      <c r="F304" s="53">
        <f>'прил. 9'!G906</f>
        <v>0</v>
      </c>
      <c r="G304" s="53">
        <f>'прил. 9'!H906</f>
        <v>0</v>
      </c>
      <c r="H304" s="53">
        <f t="shared" si="270"/>
        <v>0</v>
      </c>
      <c r="I304" s="53">
        <f>'прил. 9'!J906</f>
        <v>0</v>
      </c>
      <c r="J304" s="53">
        <f t="shared" si="271"/>
        <v>0</v>
      </c>
      <c r="K304" s="53">
        <f>'прил. 9'!L906</f>
        <v>0</v>
      </c>
      <c r="L304" s="53">
        <f t="shared" si="272"/>
        <v>0</v>
      </c>
      <c r="M304" s="53">
        <f>'прил. 9'!N906</f>
        <v>0</v>
      </c>
      <c r="N304" s="53">
        <f t="shared" si="261"/>
        <v>0</v>
      </c>
      <c r="O304" s="53">
        <f>'прил. 9'!P906</f>
        <v>0</v>
      </c>
      <c r="P304" s="53">
        <f>'прил. 9'!Q906</f>
        <v>0</v>
      </c>
      <c r="Q304" s="46">
        <f t="shared" si="273"/>
        <v>0</v>
      </c>
      <c r="R304" s="53">
        <f>'прил. 9'!S906</f>
        <v>0</v>
      </c>
      <c r="S304" s="46">
        <f t="shared" si="274"/>
        <v>0</v>
      </c>
      <c r="T304" s="53">
        <f>'прил. 9'!U906</f>
        <v>0</v>
      </c>
      <c r="U304" s="46">
        <f t="shared" si="262"/>
        <v>0</v>
      </c>
    </row>
    <row r="305" spans="1:21" x14ac:dyDescent="0.2">
      <c r="A305" s="47" t="str">
        <f ca="1">IF(ISERROR(MATCH(B305,Код_КЦСР,0)),"",INDIRECT(ADDRESS(MATCH(B305,Код_КЦСР,0)+1,2,,,"КЦСР")))</f>
        <v>Досуг</v>
      </c>
      <c r="B305" s="68" t="s">
        <v>254</v>
      </c>
      <c r="C305" s="55"/>
      <c r="D305" s="43"/>
      <c r="E305" s="105"/>
      <c r="F305" s="53">
        <f t="shared" ref="F305:O305" si="283">F306+F311+F320</f>
        <v>58333.4</v>
      </c>
      <c r="G305" s="53">
        <f t="shared" ref="G305:I305" si="284">G306+G311+G320</f>
        <v>0</v>
      </c>
      <c r="H305" s="53">
        <f t="shared" si="270"/>
        <v>58333.4</v>
      </c>
      <c r="I305" s="53">
        <f t="shared" si="284"/>
        <v>0</v>
      </c>
      <c r="J305" s="53">
        <f t="shared" si="271"/>
        <v>58333.4</v>
      </c>
      <c r="K305" s="53">
        <f t="shared" ref="K305:M305" si="285">K306+K311+K320</f>
        <v>0</v>
      </c>
      <c r="L305" s="53">
        <f t="shared" si="272"/>
        <v>58333.4</v>
      </c>
      <c r="M305" s="53">
        <f t="shared" si="285"/>
        <v>0</v>
      </c>
      <c r="N305" s="53">
        <f t="shared" si="261"/>
        <v>58333.4</v>
      </c>
      <c r="O305" s="53">
        <f t="shared" si="283"/>
        <v>61061</v>
      </c>
      <c r="P305" s="53">
        <f t="shared" ref="P305" si="286">P306+P311+P320</f>
        <v>0</v>
      </c>
      <c r="Q305" s="46">
        <f t="shared" si="273"/>
        <v>61061</v>
      </c>
      <c r="R305" s="53">
        <f t="shared" ref="R305:T305" si="287">R306+R311+R320</f>
        <v>0</v>
      </c>
      <c r="S305" s="46">
        <f t="shared" si="274"/>
        <v>61061</v>
      </c>
      <c r="T305" s="53">
        <f t="shared" si="287"/>
        <v>0</v>
      </c>
      <c r="U305" s="46">
        <f t="shared" si="262"/>
        <v>61061</v>
      </c>
    </row>
    <row r="306" spans="1:21" ht="33" x14ac:dyDescent="0.2">
      <c r="A306" s="47" t="str">
        <f ca="1">IF(ISERROR(MATCH(B306,Код_КЦСР,0)),"",INDIRECT(ADDRESS(MATCH(B306,Код_КЦСР,0)+1,2,,,"КЦСР")))</f>
        <v>Организация деятельности клубных формирований и формирований самодеятельного народного творчества</v>
      </c>
      <c r="B306" s="68" t="s">
        <v>256</v>
      </c>
      <c r="C306" s="55"/>
      <c r="D306" s="43"/>
      <c r="E306" s="105"/>
      <c r="F306" s="53">
        <f t="shared" ref="F306:T309" si="288">F307</f>
        <v>46188.2</v>
      </c>
      <c r="G306" s="53">
        <f t="shared" si="288"/>
        <v>0</v>
      </c>
      <c r="H306" s="53">
        <f t="shared" si="270"/>
        <v>46188.2</v>
      </c>
      <c r="I306" s="53">
        <f t="shared" si="288"/>
        <v>0</v>
      </c>
      <c r="J306" s="53">
        <f t="shared" si="271"/>
        <v>46188.2</v>
      </c>
      <c r="K306" s="53">
        <f t="shared" si="288"/>
        <v>0</v>
      </c>
      <c r="L306" s="53">
        <f t="shared" si="272"/>
        <v>46188.2</v>
      </c>
      <c r="M306" s="53">
        <f t="shared" si="288"/>
        <v>5320.4</v>
      </c>
      <c r="N306" s="53">
        <f t="shared" si="261"/>
        <v>51508.6</v>
      </c>
      <c r="O306" s="53">
        <f t="shared" si="288"/>
        <v>48904.2</v>
      </c>
      <c r="P306" s="53">
        <f t="shared" si="288"/>
        <v>0</v>
      </c>
      <c r="Q306" s="46">
        <f t="shared" si="273"/>
        <v>48904.2</v>
      </c>
      <c r="R306" s="53">
        <f t="shared" si="288"/>
        <v>0</v>
      </c>
      <c r="S306" s="46">
        <f t="shared" si="274"/>
        <v>48904.2</v>
      </c>
      <c r="T306" s="53">
        <f t="shared" si="288"/>
        <v>5332</v>
      </c>
      <c r="U306" s="46">
        <f t="shared" si="262"/>
        <v>54236.2</v>
      </c>
    </row>
    <row r="307" spans="1:21" x14ac:dyDescent="0.2">
      <c r="A307" s="47" t="str">
        <f ca="1">IF(ISERROR(MATCH(C307,Код_Раздел,0)),"",INDIRECT(ADDRESS(MATCH(C307,Код_Раздел,0)+1,2,,,"Раздел")))</f>
        <v>Культура, кинематография</v>
      </c>
      <c r="B307" s="68" t="s">
        <v>256</v>
      </c>
      <c r="C307" s="55" t="s">
        <v>79</v>
      </c>
      <c r="D307" s="43"/>
      <c r="E307" s="105"/>
      <c r="F307" s="53">
        <f t="shared" si="288"/>
        <v>46188.2</v>
      </c>
      <c r="G307" s="53">
        <f t="shared" si="288"/>
        <v>0</v>
      </c>
      <c r="H307" s="53">
        <f t="shared" si="270"/>
        <v>46188.2</v>
      </c>
      <c r="I307" s="53">
        <f t="shared" si="288"/>
        <v>0</v>
      </c>
      <c r="J307" s="53">
        <f t="shared" si="271"/>
        <v>46188.2</v>
      </c>
      <c r="K307" s="53">
        <f t="shared" si="288"/>
        <v>0</v>
      </c>
      <c r="L307" s="53">
        <f t="shared" si="272"/>
        <v>46188.2</v>
      </c>
      <c r="M307" s="53">
        <f t="shared" si="288"/>
        <v>5320.4</v>
      </c>
      <c r="N307" s="53">
        <f t="shared" si="261"/>
        <v>51508.6</v>
      </c>
      <c r="O307" s="53">
        <f t="shared" si="288"/>
        <v>48904.2</v>
      </c>
      <c r="P307" s="53">
        <f t="shared" si="288"/>
        <v>0</v>
      </c>
      <c r="Q307" s="46">
        <f t="shared" si="273"/>
        <v>48904.2</v>
      </c>
      <c r="R307" s="53">
        <f t="shared" si="288"/>
        <v>0</v>
      </c>
      <c r="S307" s="46">
        <f t="shared" si="274"/>
        <v>48904.2</v>
      </c>
      <c r="T307" s="53">
        <f t="shared" si="288"/>
        <v>5332</v>
      </c>
      <c r="U307" s="46">
        <f t="shared" si="262"/>
        <v>54236.2</v>
      </c>
    </row>
    <row r="308" spans="1:21" x14ac:dyDescent="0.2">
      <c r="A308" s="42" t="s">
        <v>49</v>
      </c>
      <c r="B308" s="68" t="s">
        <v>256</v>
      </c>
      <c r="C308" s="55" t="s">
        <v>79</v>
      </c>
      <c r="D308" s="43" t="s">
        <v>70</v>
      </c>
      <c r="E308" s="105"/>
      <c r="F308" s="53">
        <f t="shared" si="288"/>
        <v>46188.2</v>
      </c>
      <c r="G308" s="53">
        <f t="shared" si="288"/>
        <v>0</v>
      </c>
      <c r="H308" s="53">
        <f t="shared" si="270"/>
        <v>46188.2</v>
      </c>
      <c r="I308" s="53">
        <f t="shared" si="288"/>
        <v>0</v>
      </c>
      <c r="J308" s="53">
        <f t="shared" si="271"/>
        <v>46188.2</v>
      </c>
      <c r="K308" s="53">
        <f t="shared" si="288"/>
        <v>0</v>
      </c>
      <c r="L308" s="53">
        <f t="shared" si="272"/>
        <v>46188.2</v>
      </c>
      <c r="M308" s="53">
        <f t="shared" si="288"/>
        <v>5320.4</v>
      </c>
      <c r="N308" s="53">
        <f t="shared" si="261"/>
        <v>51508.6</v>
      </c>
      <c r="O308" s="53">
        <f t="shared" si="288"/>
        <v>48904.2</v>
      </c>
      <c r="P308" s="53">
        <f t="shared" si="288"/>
        <v>0</v>
      </c>
      <c r="Q308" s="46">
        <f t="shared" si="273"/>
        <v>48904.2</v>
      </c>
      <c r="R308" s="53">
        <f t="shared" si="288"/>
        <v>0</v>
      </c>
      <c r="S308" s="46">
        <f t="shared" si="274"/>
        <v>48904.2</v>
      </c>
      <c r="T308" s="53">
        <f t="shared" si="288"/>
        <v>5332</v>
      </c>
      <c r="U308" s="46">
        <f t="shared" si="262"/>
        <v>54236.2</v>
      </c>
    </row>
    <row r="309" spans="1:21" ht="33" x14ac:dyDescent="0.2">
      <c r="A309" s="47" t="str">
        <f ca="1">IF(ISERROR(MATCH(E309,Код_КВР,0)),"",INDIRECT(ADDRESS(MATCH(E309,Код_КВР,0)+1,2,,,"КВР")))</f>
        <v>Предоставление субсидий бюджетным, автономным учреждениям и иным некоммерческим организациям</v>
      </c>
      <c r="B309" s="68" t="s">
        <v>256</v>
      </c>
      <c r="C309" s="55" t="s">
        <v>79</v>
      </c>
      <c r="D309" s="43" t="s">
        <v>70</v>
      </c>
      <c r="E309" s="105">
        <v>600</v>
      </c>
      <c r="F309" s="53">
        <f t="shared" si="288"/>
        <v>46188.2</v>
      </c>
      <c r="G309" s="53">
        <f t="shared" si="288"/>
        <v>0</v>
      </c>
      <c r="H309" s="53">
        <f t="shared" si="270"/>
        <v>46188.2</v>
      </c>
      <c r="I309" s="53">
        <f t="shared" si="288"/>
        <v>0</v>
      </c>
      <c r="J309" s="53">
        <f t="shared" si="271"/>
        <v>46188.2</v>
      </c>
      <c r="K309" s="53">
        <f t="shared" si="288"/>
        <v>0</v>
      </c>
      <c r="L309" s="53">
        <f t="shared" si="272"/>
        <v>46188.2</v>
      </c>
      <c r="M309" s="53">
        <f t="shared" si="288"/>
        <v>5320.4</v>
      </c>
      <c r="N309" s="53">
        <f t="shared" si="261"/>
        <v>51508.6</v>
      </c>
      <c r="O309" s="53">
        <f t="shared" si="288"/>
        <v>48904.2</v>
      </c>
      <c r="P309" s="53">
        <f t="shared" si="288"/>
        <v>0</v>
      </c>
      <c r="Q309" s="46">
        <f t="shared" si="273"/>
        <v>48904.2</v>
      </c>
      <c r="R309" s="53">
        <f t="shared" si="288"/>
        <v>0</v>
      </c>
      <c r="S309" s="46">
        <f t="shared" si="274"/>
        <v>48904.2</v>
      </c>
      <c r="T309" s="53">
        <f t="shared" si="288"/>
        <v>5332</v>
      </c>
      <c r="U309" s="46">
        <f t="shared" si="262"/>
        <v>54236.2</v>
      </c>
    </row>
    <row r="310" spans="1:21" x14ac:dyDescent="0.2">
      <c r="A310" s="47" t="str">
        <f ca="1">IF(ISERROR(MATCH(E310,Код_КВР,0)),"",INDIRECT(ADDRESS(MATCH(E310,Код_КВР,0)+1,2,,,"КВР")))</f>
        <v>Субсидии бюджетным учреждениям</v>
      </c>
      <c r="B310" s="68" t="s">
        <v>256</v>
      </c>
      <c r="C310" s="55" t="s">
        <v>79</v>
      </c>
      <c r="D310" s="43" t="s">
        <v>70</v>
      </c>
      <c r="E310" s="105">
        <v>610</v>
      </c>
      <c r="F310" s="53">
        <f>'прил. 9'!G945</f>
        <v>46188.2</v>
      </c>
      <c r="G310" s="53">
        <f>'прил. 9'!H945</f>
        <v>0</v>
      </c>
      <c r="H310" s="53">
        <f t="shared" si="270"/>
        <v>46188.2</v>
      </c>
      <c r="I310" s="53">
        <f>'прил. 9'!J945</f>
        <v>0</v>
      </c>
      <c r="J310" s="53">
        <f t="shared" si="271"/>
        <v>46188.2</v>
      </c>
      <c r="K310" s="53">
        <f>'прил. 9'!L945</f>
        <v>0</v>
      </c>
      <c r="L310" s="53">
        <f t="shared" si="272"/>
        <v>46188.2</v>
      </c>
      <c r="M310" s="53">
        <f>'прил. 9'!N945</f>
        <v>5320.4</v>
      </c>
      <c r="N310" s="53">
        <f t="shared" si="261"/>
        <v>51508.6</v>
      </c>
      <c r="O310" s="53">
        <f>'прил. 9'!P945</f>
        <v>48904.2</v>
      </c>
      <c r="P310" s="53">
        <f>'прил. 9'!Q945</f>
        <v>0</v>
      </c>
      <c r="Q310" s="46">
        <f t="shared" si="273"/>
        <v>48904.2</v>
      </c>
      <c r="R310" s="53">
        <f>'прил. 9'!S945</f>
        <v>0</v>
      </c>
      <c r="S310" s="46">
        <f t="shared" si="274"/>
        <v>48904.2</v>
      </c>
      <c r="T310" s="53">
        <f>'прил. 9'!U945</f>
        <v>5332</v>
      </c>
      <c r="U310" s="46">
        <f t="shared" si="262"/>
        <v>54236.2</v>
      </c>
    </row>
    <row r="311" spans="1:21" ht="21.75" customHeight="1" x14ac:dyDescent="0.2">
      <c r="A311" s="47" t="str">
        <f ca="1">IF(ISERROR(MATCH(B311,Код_КЦСР,0)),"",INDIRECT(ADDRESS(MATCH(B311,Код_КЦСР,0)+1,2,,,"КЦСР")))</f>
        <v>Организация и проведение городских культурно-массовых мероприятий</v>
      </c>
      <c r="B311" s="68" t="s">
        <v>258</v>
      </c>
      <c r="C311" s="55"/>
      <c r="D311" s="43"/>
      <c r="E311" s="105"/>
      <c r="F311" s="53">
        <f t="shared" ref="F311:O311" si="289">F312+F316</f>
        <v>6824.8</v>
      </c>
      <c r="G311" s="53">
        <f t="shared" ref="G311:I311" si="290">G312+G316</f>
        <v>0</v>
      </c>
      <c r="H311" s="53">
        <f t="shared" si="270"/>
        <v>6824.8</v>
      </c>
      <c r="I311" s="53">
        <f t="shared" si="290"/>
        <v>0</v>
      </c>
      <c r="J311" s="53">
        <f t="shared" si="271"/>
        <v>6824.8</v>
      </c>
      <c r="K311" s="53">
        <f t="shared" ref="K311:M311" si="291">K312+K316</f>
        <v>0</v>
      </c>
      <c r="L311" s="53">
        <f t="shared" si="272"/>
        <v>6824.8</v>
      </c>
      <c r="M311" s="53">
        <f t="shared" si="291"/>
        <v>0</v>
      </c>
      <c r="N311" s="53">
        <f t="shared" si="261"/>
        <v>6824.8</v>
      </c>
      <c r="O311" s="53">
        <f t="shared" si="289"/>
        <v>6824.8</v>
      </c>
      <c r="P311" s="53">
        <f t="shared" ref="P311" si="292">P312+P316</f>
        <v>0</v>
      </c>
      <c r="Q311" s="46">
        <f t="shared" si="273"/>
        <v>6824.8</v>
      </c>
      <c r="R311" s="53">
        <f t="shared" ref="R311:T311" si="293">R312+R316</f>
        <v>0</v>
      </c>
      <c r="S311" s="46">
        <f t="shared" si="274"/>
        <v>6824.8</v>
      </c>
      <c r="T311" s="53">
        <f t="shared" si="293"/>
        <v>0</v>
      </c>
      <c r="U311" s="46">
        <f t="shared" si="262"/>
        <v>6824.8</v>
      </c>
    </row>
    <row r="312" spans="1:21" x14ac:dyDescent="0.2">
      <c r="A312" s="47" t="str">
        <f ca="1">IF(ISERROR(MATCH(C312,Код_Раздел,0)),"",INDIRECT(ADDRESS(MATCH(C312,Код_Раздел,0)+1,2,,,"Раздел")))</f>
        <v>Жилищно-коммунальное хозяйство</v>
      </c>
      <c r="B312" s="68" t="s">
        <v>258</v>
      </c>
      <c r="C312" s="55" t="s">
        <v>78</v>
      </c>
      <c r="D312" s="43"/>
      <c r="E312" s="105"/>
      <c r="F312" s="53">
        <f t="shared" ref="F312:T314" si="294">F313</f>
        <v>84.2</v>
      </c>
      <c r="G312" s="53">
        <f t="shared" si="294"/>
        <v>0</v>
      </c>
      <c r="H312" s="53">
        <f t="shared" si="270"/>
        <v>84.2</v>
      </c>
      <c r="I312" s="53">
        <f t="shared" si="294"/>
        <v>0</v>
      </c>
      <c r="J312" s="53">
        <f t="shared" si="271"/>
        <v>84.2</v>
      </c>
      <c r="K312" s="53">
        <f t="shared" si="294"/>
        <v>0</v>
      </c>
      <c r="L312" s="53">
        <f t="shared" si="272"/>
        <v>84.2</v>
      </c>
      <c r="M312" s="53">
        <f t="shared" si="294"/>
        <v>0</v>
      </c>
      <c r="N312" s="53">
        <f t="shared" si="261"/>
        <v>84.2</v>
      </c>
      <c r="O312" s="53">
        <f t="shared" si="294"/>
        <v>84.2</v>
      </c>
      <c r="P312" s="53">
        <f t="shared" si="294"/>
        <v>0</v>
      </c>
      <c r="Q312" s="46">
        <f t="shared" si="273"/>
        <v>84.2</v>
      </c>
      <c r="R312" s="53">
        <f t="shared" si="294"/>
        <v>0</v>
      </c>
      <c r="S312" s="46">
        <f t="shared" si="274"/>
        <v>84.2</v>
      </c>
      <c r="T312" s="53">
        <f t="shared" si="294"/>
        <v>0</v>
      </c>
      <c r="U312" s="46">
        <f t="shared" si="262"/>
        <v>84.2</v>
      </c>
    </row>
    <row r="313" spans="1:21" x14ac:dyDescent="0.2">
      <c r="A313" s="42" t="s">
        <v>104</v>
      </c>
      <c r="B313" s="68" t="s">
        <v>258</v>
      </c>
      <c r="C313" s="55" t="s">
        <v>78</v>
      </c>
      <c r="D313" s="43" t="s">
        <v>72</v>
      </c>
      <c r="E313" s="105"/>
      <c r="F313" s="53">
        <f t="shared" si="294"/>
        <v>84.2</v>
      </c>
      <c r="G313" s="53">
        <f t="shared" si="294"/>
        <v>0</v>
      </c>
      <c r="H313" s="53">
        <f t="shared" si="270"/>
        <v>84.2</v>
      </c>
      <c r="I313" s="53">
        <f t="shared" si="294"/>
        <v>0</v>
      </c>
      <c r="J313" s="53">
        <f t="shared" si="271"/>
        <v>84.2</v>
      </c>
      <c r="K313" s="53">
        <f t="shared" si="294"/>
        <v>0</v>
      </c>
      <c r="L313" s="53">
        <f t="shared" si="272"/>
        <v>84.2</v>
      </c>
      <c r="M313" s="53">
        <f t="shared" si="294"/>
        <v>0</v>
      </c>
      <c r="N313" s="53">
        <f t="shared" si="261"/>
        <v>84.2</v>
      </c>
      <c r="O313" s="53">
        <f t="shared" si="294"/>
        <v>84.2</v>
      </c>
      <c r="P313" s="53">
        <f t="shared" si="294"/>
        <v>0</v>
      </c>
      <c r="Q313" s="46">
        <f t="shared" si="273"/>
        <v>84.2</v>
      </c>
      <c r="R313" s="53">
        <f t="shared" si="294"/>
        <v>0</v>
      </c>
      <c r="S313" s="46">
        <f t="shared" si="274"/>
        <v>84.2</v>
      </c>
      <c r="T313" s="53">
        <f t="shared" si="294"/>
        <v>0</v>
      </c>
      <c r="U313" s="46">
        <f t="shared" si="262"/>
        <v>84.2</v>
      </c>
    </row>
    <row r="314" spans="1:21" ht="33" x14ac:dyDescent="0.2">
      <c r="A314" s="47" t="str">
        <f ca="1">IF(ISERROR(MATCH(E314,Код_КВР,0)),"",INDIRECT(ADDRESS(MATCH(E314,Код_КВР,0)+1,2,,,"КВР")))</f>
        <v>Закупка товаров, работ и услуг для обеспечения государственных (муниципальных) нужд</v>
      </c>
      <c r="B314" s="68" t="s">
        <v>258</v>
      </c>
      <c r="C314" s="55" t="s">
        <v>78</v>
      </c>
      <c r="D314" s="43" t="s">
        <v>72</v>
      </c>
      <c r="E314" s="105">
        <v>200</v>
      </c>
      <c r="F314" s="53">
        <f t="shared" si="294"/>
        <v>84.2</v>
      </c>
      <c r="G314" s="53">
        <f t="shared" si="294"/>
        <v>0</v>
      </c>
      <c r="H314" s="53">
        <f t="shared" si="270"/>
        <v>84.2</v>
      </c>
      <c r="I314" s="53">
        <f t="shared" si="294"/>
        <v>0</v>
      </c>
      <c r="J314" s="53">
        <f t="shared" si="271"/>
        <v>84.2</v>
      </c>
      <c r="K314" s="53">
        <f t="shared" si="294"/>
        <v>0</v>
      </c>
      <c r="L314" s="53">
        <f t="shared" si="272"/>
        <v>84.2</v>
      </c>
      <c r="M314" s="53">
        <f t="shared" si="294"/>
        <v>0</v>
      </c>
      <c r="N314" s="53">
        <f t="shared" si="261"/>
        <v>84.2</v>
      </c>
      <c r="O314" s="53">
        <f t="shared" si="294"/>
        <v>84.2</v>
      </c>
      <c r="P314" s="53">
        <f t="shared" si="294"/>
        <v>0</v>
      </c>
      <c r="Q314" s="46">
        <f t="shared" si="273"/>
        <v>84.2</v>
      </c>
      <c r="R314" s="53">
        <f t="shared" si="294"/>
        <v>0</v>
      </c>
      <c r="S314" s="46">
        <f t="shared" si="274"/>
        <v>84.2</v>
      </c>
      <c r="T314" s="53">
        <f t="shared" si="294"/>
        <v>0</v>
      </c>
      <c r="U314" s="46">
        <f t="shared" si="262"/>
        <v>84.2</v>
      </c>
    </row>
    <row r="315" spans="1:21" ht="33" x14ac:dyDescent="0.2">
      <c r="A315" s="47" t="str">
        <f ca="1">IF(ISERROR(MATCH(E315,Код_КВР,0)),"",INDIRECT(ADDRESS(MATCH(E315,Код_КВР,0)+1,2,,,"КВР")))</f>
        <v>Иные закупки товаров, работ и услуг для обеспечения государственных (муниципальных) нужд</v>
      </c>
      <c r="B315" s="68" t="s">
        <v>258</v>
      </c>
      <c r="C315" s="55" t="s">
        <v>78</v>
      </c>
      <c r="D315" s="43" t="s">
        <v>72</v>
      </c>
      <c r="E315" s="105">
        <v>240</v>
      </c>
      <c r="F315" s="53">
        <f>'прил. 9'!G548</f>
        <v>84.2</v>
      </c>
      <c r="G315" s="53">
        <f>'прил. 9'!H548</f>
        <v>0</v>
      </c>
      <c r="H315" s="53">
        <f t="shared" si="270"/>
        <v>84.2</v>
      </c>
      <c r="I315" s="53">
        <f>'прил. 9'!J548</f>
        <v>0</v>
      </c>
      <c r="J315" s="53">
        <f t="shared" si="271"/>
        <v>84.2</v>
      </c>
      <c r="K315" s="53">
        <f>'прил. 9'!L548</f>
        <v>0</v>
      </c>
      <c r="L315" s="53">
        <f t="shared" si="272"/>
        <v>84.2</v>
      </c>
      <c r="M315" s="53">
        <f>'прил. 9'!N548</f>
        <v>0</v>
      </c>
      <c r="N315" s="53">
        <f t="shared" si="261"/>
        <v>84.2</v>
      </c>
      <c r="O315" s="53">
        <f>'прил. 9'!P548</f>
        <v>84.2</v>
      </c>
      <c r="P315" s="53">
        <f>'прил. 9'!Q548</f>
        <v>0</v>
      </c>
      <c r="Q315" s="46">
        <f t="shared" si="273"/>
        <v>84.2</v>
      </c>
      <c r="R315" s="53">
        <f>'прил. 9'!S548</f>
        <v>0</v>
      </c>
      <c r="S315" s="46">
        <f t="shared" si="274"/>
        <v>84.2</v>
      </c>
      <c r="T315" s="53">
        <f>'прил. 9'!U548</f>
        <v>0</v>
      </c>
      <c r="U315" s="46">
        <f t="shared" si="262"/>
        <v>84.2</v>
      </c>
    </row>
    <row r="316" spans="1:21" x14ac:dyDescent="0.2">
      <c r="A316" s="47" t="str">
        <f ca="1">IF(ISERROR(MATCH(C316,Код_Раздел,0)),"",INDIRECT(ADDRESS(MATCH(C316,Код_Раздел,0)+1,2,,,"Раздел")))</f>
        <v>Культура, кинематография</v>
      </c>
      <c r="B316" s="68" t="s">
        <v>258</v>
      </c>
      <c r="C316" s="55" t="s">
        <v>79</v>
      </c>
      <c r="D316" s="43"/>
      <c r="E316" s="105"/>
      <c r="F316" s="53">
        <f t="shared" ref="F316:T318" si="295">F317</f>
        <v>6740.6</v>
      </c>
      <c r="G316" s="53">
        <f t="shared" si="295"/>
        <v>0</v>
      </c>
      <c r="H316" s="53">
        <f t="shared" si="270"/>
        <v>6740.6</v>
      </c>
      <c r="I316" s="53">
        <f t="shared" si="295"/>
        <v>0</v>
      </c>
      <c r="J316" s="53">
        <f t="shared" si="271"/>
        <v>6740.6</v>
      </c>
      <c r="K316" s="53">
        <f t="shared" si="295"/>
        <v>0</v>
      </c>
      <c r="L316" s="53">
        <f t="shared" si="272"/>
        <v>6740.6</v>
      </c>
      <c r="M316" s="53">
        <f t="shared" si="295"/>
        <v>0</v>
      </c>
      <c r="N316" s="53">
        <f t="shared" si="261"/>
        <v>6740.6</v>
      </c>
      <c r="O316" s="53">
        <f t="shared" si="295"/>
        <v>6740.6</v>
      </c>
      <c r="P316" s="53">
        <f t="shared" si="295"/>
        <v>0</v>
      </c>
      <c r="Q316" s="46">
        <f t="shared" si="273"/>
        <v>6740.6</v>
      </c>
      <c r="R316" s="53">
        <f t="shared" si="295"/>
        <v>0</v>
      </c>
      <c r="S316" s="46">
        <f t="shared" si="274"/>
        <v>6740.6</v>
      </c>
      <c r="T316" s="53">
        <f t="shared" si="295"/>
        <v>0</v>
      </c>
      <c r="U316" s="46">
        <f t="shared" si="262"/>
        <v>6740.6</v>
      </c>
    </row>
    <row r="317" spans="1:21" x14ac:dyDescent="0.2">
      <c r="A317" s="42" t="s">
        <v>49</v>
      </c>
      <c r="B317" s="68" t="s">
        <v>258</v>
      </c>
      <c r="C317" s="55" t="s">
        <v>79</v>
      </c>
      <c r="D317" s="43" t="s">
        <v>70</v>
      </c>
      <c r="E317" s="105"/>
      <c r="F317" s="53">
        <f t="shared" si="295"/>
        <v>6740.6</v>
      </c>
      <c r="G317" s="53">
        <f t="shared" si="295"/>
        <v>0</v>
      </c>
      <c r="H317" s="53">
        <f t="shared" si="270"/>
        <v>6740.6</v>
      </c>
      <c r="I317" s="53">
        <f t="shared" si="295"/>
        <v>0</v>
      </c>
      <c r="J317" s="53">
        <f t="shared" si="271"/>
        <v>6740.6</v>
      </c>
      <c r="K317" s="53">
        <f t="shared" si="295"/>
        <v>0</v>
      </c>
      <c r="L317" s="53">
        <f t="shared" si="272"/>
        <v>6740.6</v>
      </c>
      <c r="M317" s="53">
        <f t="shared" si="295"/>
        <v>0</v>
      </c>
      <c r="N317" s="53">
        <f t="shared" si="261"/>
        <v>6740.6</v>
      </c>
      <c r="O317" s="53">
        <f t="shared" si="295"/>
        <v>6740.6</v>
      </c>
      <c r="P317" s="53">
        <f t="shared" si="295"/>
        <v>0</v>
      </c>
      <c r="Q317" s="46">
        <f t="shared" si="273"/>
        <v>6740.6</v>
      </c>
      <c r="R317" s="53">
        <f t="shared" si="295"/>
        <v>0</v>
      </c>
      <c r="S317" s="46">
        <f t="shared" si="274"/>
        <v>6740.6</v>
      </c>
      <c r="T317" s="53">
        <f t="shared" si="295"/>
        <v>0</v>
      </c>
      <c r="U317" s="46">
        <f t="shared" si="262"/>
        <v>6740.6</v>
      </c>
    </row>
    <row r="318" spans="1:21" ht="33" x14ac:dyDescent="0.2">
      <c r="A318" s="47" t="str">
        <f ca="1">IF(ISERROR(MATCH(E318,Код_КВР,0)),"",INDIRECT(ADDRESS(MATCH(E318,Код_КВР,0)+1,2,,,"КВР")))</f>
        <v>Предоставление субсидий бюджетным, автономным учреждениям и иным некоммерческим организациям</v>
      </c>
      <c r="B318" s="68" t="s">
        <v>258</v>
      </c>
      <c r="C318" s="55" t="s">
        <v>79</v>
      </c>
      <c r="D318" s="43" t="s">
        <v>70</v>
      </c>
      <c r="E318" s="105">
        <v>600</v>
      </c>
      <c r="F318" s="53">
        <f t="shared" si="295"/>
        <v>6740.6</v>
      </c>
      <c r="G318" s="53">
        <f t="shared" si="295"/>
        <v>0</v>
      </c>
      <c r="H318" s="53">
        <f t="shared" si="270"/>
        <v>6740.6</v>
      </c>
      <c r="I318" s="53">
        <f t="shared" si="295"/>
        <v>0</v>
      </c>
      <c r="J318" s="53">
        <f t="shared" si="271"/>
        <v>6740.6</v>
      </c>
      <c r="K318" s="53">
        <f t="shared" si="295"/>
        <v>0</v>
      </c>
      <c r="L318" s="53">
        <f t="shared" si="272"/>
        <v>6740.6</v>
      </c>
      <c r="M318" s="53">
        <f t="shared" si="295"/>
        <v>0</v>
      </c>
      <c r="N318" s="53">
        <f t="shared" si="261"/>
        <v>6740.6</v>
      </c>
      <c r="O318" s="53">
        <f t="shared" si="295"/>
        <v>6740.6</v>
      </c>
      <c r="P318" s="53">
        <f t="shared" si="295"/>
        <v>0</v>
      </c>
      <c r="Q318" s="46">
        <f t="shared" si="273"/>
        <v>6740.6</v>
      </c>
      <c r="R318" s="53">
        <f t="shared" si="295"/>
        <v>0</v>
      </c>
      <c r="S318" s="46">
        <f t="shared" si="274"/>
        <v>6740.6</v>
      </c>
      <c r="T318" s="53">
        <f t="shared" si="295"/>
        <v>0</v>
      </c>
      <c r="U318" s="46">
        <f t="shared" si="262"/>
        <v>6740.6</v>
      </c>
    </row>
    <row r="319" spans="1:21" x14ac:dyDescent="0.2">
      <c r="A319" s="47" t="str">
        <f ca="1">IF(ISERROR(MATCH(E319,Код_КВР,0)),"",INDIRECT(ADDRESS(MATCH(E319,Код_КВР,0)+1,2,,,"КВР")))</f>
        <v>Субсидии бюджетным учреждениям</v>
      </c>
      <c r="B319" s="68" t="s">
        <v>258</v>
      </c>
      <c r="C319" s="55" t="s">
        <v>79</v>
      </c>
      <c r="D319" s="43" t="s">
        <v>70</v>
      </c>
      <c r="E319" s="105">
        <v>610</v>
      </c>
      <c r="F319" s="53">
        <f>'прил. 9'!G948</f>
        <v>6740.6</v>
      </c>
      <c r="G319" s="53">
        <f>'прил. 9'!H948</f>
        <v>0</v>
      </c>
      <c r="H319" s="53">
        <f t="shared" si="270"/>
        <v>6740.6</v>
      </c>
      <c r="I319" s="53">
        <f>'прил. 9'!J948</f>
        <v>0</v>
      </c>
      <c r="J319" s="53">
        <f t="shared" si="271"/>
        <v>6740.6</v>
      </c>
      <c r="K319" s="53">
        <f>'прил. 9'!L948</f>
        <v>0</v>
      </c>
      <c r="L319" s="53">
        <f t="shared" si="272"/>
        <v>6740.6</v>
      </c>
      <c r="M319" s="53">
        <f>'прил. 9'!N948</f>
        <v>0</v>
      </c>
      <c r="N319" s="53">
        <f t="shared" si="261"/>
        <v>6740.6</v>
      </c>
      <c r="O319" s="53">
        <f>'прил. 9'!P948</f>
        <v>6740.6</v>
      </c>
      <c r="P319" s="53">
        <f>'прил. 9'!Q948</f>
        <v>0</v>
      </c>
      <c r="Q319" s="46">
        <f t="shared" si="273"/>
        <v>6740.6</v>
      </c>
      <c r="R319" s="53">
        <f>'прил. 9'!S948</f>
        <v>0</v>
      </c>
      <c r="S319" s="46">
        <f t="shared" si="274"/>
        <v>6740.6</v>
      </c>
      <c r="T319" s="53">
        <f>'прил. 9'!U948</f>
        <v>0</v>
      </c>
      <c r="U319" s="46">
        <f t="shared" si="262"/>
        <v>6740.6</v>
      </c>
    </row>
    <row r="320" spans="1:21" ht="33" x14ac:dyDescent="0.2">
      <c r="A320" s="47" t="str">
        <f ca="1">IF(ISERROR(MATCH(B320,Код_КЦСР,0)),"",INDIRECT(ADDRESS(MATCH(B320,Код_КЦСР,0)+1,2,,,"КЦСР")))</f>
        <v xml:space="preserve">Обеспечение сохранности и целостности историко-архитектурного комплекса, исторической среды и ландшафтов </v>
      </c>
      <c r="B320" s="68" t="s">
        <v>443</v>
      </c>
      <c r="C320" s="55"/>
      <c r="D320" s="43"/>
      <c r="E320" s="105"/>
      <c r="F320" s="53">
        <f t="shared" ref="F320:T323" si="296">F321</f>
        <v>5320.4</v>
      </c>
      <c r="G320" s="53">
        <f t="shared" si="296"/>
        <v>0</v>
      </c>
      <c r="H320" s="53">
        <f t="shared" si="270"/>
        <v>5320.4</v>
      </c>
      <c r="I320" s="53">
        <f t="shared" si="296"/>
        <v>0</v>
      </c>
      <c r="J320" s="53">
        <f t="shared" si="271"/>
        <v>5320.4</v>
      </c>
      <c r="K320" s="53">
        <f t="shared" si="296"/>
        <v>0</v>
      </c>
      <c r="L320" s="53">
        <f t="shared" si="272"/>
        <v>5320.4</v>
      </c>
      <c r="M320" s="53">
        <f t="shared" si="296"/>
        <v>-5320.4</v>
      </c>
      <c r="N320" s="53">
        <f t="shared" si="261"/>
        <v>0</v>
      </c>
      <c r="O320" s="53">
        <f t="shared" si="296"/>
        <v>5332</v>
      </c>
      <c r="P320" s="53">
        <f t="shared" si="296"/>
        <v>0</v>
      </c>
      <c r="Q320" s="46">
        <f t="shared" si="273"/>
        <v>5332</v>
      </c>
      <c r="R320" s="53">
        <f t="shared" si="296"/>
        <v>0</v>
      </c>
      <c r="S320" s="46">
        <f t="shared" si="274"/>
        <v>5332</v>
      </c>
      <c r="T320" s="53">
        <f t="shared" si="296"/>
        <v>-5332</v>
      </c>
      <c r="U320" s="46">
        <f t="shared" si="262"/>
        <v>0</v>
      </c>
    </row>
    <row r="321" spans="1:21" x14ac:dyDescent="0.2">
      <c r="A321" s="47" t="str">
        <f ca="1">IF(ISERROR(MATCH(C321,Код_Раздел,0)),"",INDIRECT(ADDRESS(MATCH(C321,Код_Раздел,0)+1,2,,,"Раздел")))</f>
        <v>Культура, кинематография</v>
      </c>
      <c r="B321" s="68" t="s">
        <v>443</v>
      </c>
      <c r="C321" s="55" t="s">
        <v>79</v>
      </c>
      <c r="D321" s="43"/>
      <c r="E321" s="105"/>
      <c r="F321" s="53">
        <f t="shared" si="296"/>
        <v>5320.4</v>
      </c>
      <c r="G321" s="53">
        <f t="shared" si="296"/>
        <v>0</v>
      </c>
      <c r="H321" s="53">
        <f t="shared" si="270"/>
        <v>5320.4</v>
      </c>
      <c r="I321" s="53">
        <f t="shared" si="296"/>
        <v>0</v>
      </c>
      <c r="J321" s="53">
        <f t="shared" si="271"/>
        <v>5320.4</v>
      </c>
      <c r="K321" s="53">
        <f t="shared" si="296"/>
        <v>0</v>
      </c>
      <c r="L321" s="53">
        <f t="shared" si="272"/>
        <v>5320.4</v>
      </c>
      <c r="M321" s="53">
        <f t="shared" si="296"/>
        <v>-5320.4</v>
      </c>
      <c r="N321" s="53">
        <f t="shared" si="261"/>
        <v>0</v>
      </c>
      <c r="O321" s="53">
        <f t="shared" si="296"/>
        <v>5332</v>
      </c>
      <c r="P321" s="53">
        <f t="shared" si="296"/>
        <v>0</v>
      </c>
      <c r="Q321" s="46">
        <f t="shared" si="273"/>
        <v>5332</v>
      </c>
      <c r="R321" s="53">
        <f t="shared" si="296"/>
        <v>0</v>
      </c>
      <c r="S321" s="46">
        <f t="shared" si="274"/>
        <v>5332</v>
      </c>
      <c r="T321" s="53">
        <f t="shared" si="296"/>
        <v>-5332</v>
      </c>
      <c r="U321" s="46">
        <f t="shared" si="262"/>
        <v>0</v>
      </c>
    </row>
    <row r="322" spans="1:21" x14ac:dyDescent="0.2">
      <c r="A322" s="42" t="s">
        <v>49</v>
      </c>
      <c r="B322" s="68" t="s">
        <v>443</v>
      </c>
      <c r="C322" s="55" t="s">
        <v>79</v>
      </c>
      <c r="D322" s="43" t="s">
        <v>70</v>
      </c>
      <c r="E322" s="105"/>
      <c r="F322" s="53">
        <f t="shared" si="296"/>
        <v>5320.4</v>
      </c>
      <c r="G322" s="53">
        <f t="shared" si="296"/>
        <v>0</v>
      </c>
      <c r="H322" s="53">
        <f t="shared" si="270"/>
        <v>5320.4</v>
      </c>
      <c r="I322" s="53">
        <f t="shared" si="296"/>
        <v>0</v>
      </c>
      <c r="J322" s="53">
        <f t="shared" si="271"/>
        <v>5320.4</v>
      </c>
      <c r="K322" s="53">
        <f t="shared" si="296"/>
        <v>0</v>
      </c>
      <c r="L322" s="53">
        <f t="shared" si="272"/>
        <v>5320.4</v>
      </c>
      <c r="M322" s="53">
        <f t="shared" si="296"/>
        <v>-5320.4</v>
      </c>
      <c r="N322" s="53">
        <f t="shared" si="261"/>
        <v>0</v>
      </c>
      <c r="O322" s="53">
        <f t="shared" si="296"/>
        <v>5332</v>
      </c>
      <c r="P322" s="53">
        <f t="shared" si="296"/>
        <v>0</v>
      </c>
      <c r="Q322" s="46">
        <f t="shared" si="273"/>
        <v>5332</v>
      </c>
      <c r="R322" s="53">
        <f t="shared" si="296"/>
        <v>0</v>
      </c>
      <c r="S322" s="46">
        <f t="shared" si="274"/>
        <v>5332</v>
      </c>
      <c r="T322" s="53">
        <f t="shared" si="296"/>
        <v>-5332</v>
      </c>
      <c r="U322" s="46">
        <f t="shared" si="262"/>
        <v>0</v>
      </c>
    </row>
    <row r="323" spans="1:21" ht="33" x14ac:dyDescent="0.2">
      <c r="A323" s="47" t="str">
        <f ca="1">IF(ISERROR(MATCH(E323,Код_КВР,0)),"",INDIRECT(ADDRESS(MATCH(E323,Код_КВР,0)+1,2,,,"КВР")))</f>
        <v>Предоставление субсидий бюджетным, автономным учреждениям и иным некоммерческим организациям</v>
      </c>
      <c r="B323" s="68" t="s">
        <v>443</v>
      </c>
      <c r="C323" s="55" t="s">
        <v>79</v>
      </c>
      <c r="D323" s="43" t="s">
        <v>70</v>
      </c>
      <c r="E323" s="105">
        <v>600</v>
      </c>
      <c r="F323" s="53">
        <f t="shared" si="296"/>
        <v>5320.4</v>
      </c>
      <c r="G323" s="53">
        <f t="shared" si="296"/>
        <v>0</v>
      </c>
      <c r="H323" s="53">
        <f t="shared" si="270"/>
        <v>5320.4</v>
      </c>
      <c r="I323" s="53">
        <f t="shared" si="296"/>
        <v>0</v>
      </c>
      <c r="J323" s="53">
        <f t="shared" si="271"/>
        <v>5320.4</v>
      </c>
      <c r="K323" s="53">
        <f t="shared" si="296"/>
        <v>0</v>
      </c>
      <c r="L323" s="53">
        <f t="shared" si="272"/>
        <v>5320.4</v>
      </c>
      <c r="M323" s="53">
        <f t="shared" si="296"/>
        <v>-5320.4</v>
      </c>
      <c r="N323" s="53">
        <f t="shared" si="261"/>
        <v>0</v>
      </c>
      <c r="O323" s="53">
        <f t="shared" si="296"/>
        <v>5332</v>
      </c>
      <c r="P323" s="53">
        <f t="shared" si="296"/>
        <v>0</v>
      </c>
      <c r="Q323" s="46">
        <f t="shared" si="273"/>
        <v>5332</v>
      </c>
      <c r="R323" s="53">
        <f t="shared" si="296"/>
        <v>0</v>
      </c>
      <c r="S323" s="46">
        <f t="shared" si="274"/>
        <v>5332</v>
      </c>
      <c r="T323" s="53">
        <f t="shared" si="296"/>
        <v>-5332</v>
      </c>
      <c r="U323" s="46">
        <f t="shared" si="262"/>
        <v>0</v>
      </c>
    </row>
    <row r="324" spans="1:21" x14ac:dyDescent="0.2">
      <c r="A324" s="47" t="str">
        <f ca="1">IF(ISERROR(MATCH(E324,Код_КВР,0)),"",INDIRECT(ADDRESS(MATCH(E324,Код_КВР,0)+1,2,,,"КВР")))</f>
        <v>Субсидии бюджетным учреждениям</v>
      </c>
      <c r="B324" s="68" t="s">
        <v>443</v>
      </c>
      <c r="C324" s="55" t="s">
        <v>79</v>
      </c>
      <c r="D324" s="43" t="s">
        <v>70</v>
      </c>
      <c r="E324" s="105">
        <v>610</v>
      </c>
      <c r="F324" s="53">
        <f>'прил. 9'!G951</f>
        <v>5320.4</v>
      </c>
      <c r="G324" s="53">
        <f>'прил. 9'!H951</f>
        <v>0</v>
      </c>
      <c r="H324" s="53">
        <f t="shared" si="270"/>
        <v>5320.4</v>
      </c>
      <c r="I324" s="53">
        <f>'прил. 9'!J951</f>
        <v>0</v>
      </c>
      <c r="J324" s="53">
        <f t="shared" si="271"/>
        <v>5320.4</v>
      </c>
      <c r="K324" s="53">
        <f>'прил. 9'!L951</f>
        <v>0</v>
      </c>
      <c r="L324" s="53">
        <f t="shared" si="272"/>
        <v>5320.4</v>
      </c>
      <c r="M324" s="53">
        <f>'прил. 9'!N951</f>
        <v>-5320.4</v>
      </c>
      <c r="N324" s="53">
        <f t="shared" si="261"/>
        <v>0</v>
      </c>
      <c r="O324" s="53">
        <f>'прил. 9'!P951</f>
        <v>5332</v>
      </c>
      <c r="P324" s="53">
        <f>'прил. 9'!Q951</f>
        <v>0</v>
      </c>
      <c r="Q324" s="46">
        <f t="shared" si="273"/>
        <v>5332</v>
      </c>
      <c r="R324" s="53">
        <f>'прил. 9'!S951</f>
        <v>0</v>
      </c>
      <c r="S324" s="46">
        <f t="shared" si="274"/>
        <v>5332</v>
      </c>
      <c r="T324" s="53">
        <f>'прил. 9'!U951</f>
        <v>-5332</v>
      </c>
      <c r="U324" s="46">
        <f t="shared" si="262"/>
        <v>0</v>
      </c>
    </row>
    <row r="325" spans="1:21" hidden="1" x14ac:dyDescent="0.2">
      <c r="A325" s="47" t="str">
        <f ca="1">IF(ISERROR(MATCH(B325,Код_КЦСР,0)),"",INDIRECT(ADDRESS(MATCH(B325,Код_КЦСР,0)+1,2,,,"КЦСР")))</f>
        <v>Туризм</v>
      </c>
      <c r="B325" s="68" t="s">
        <v>260</v>
      </c>
      <c r="C325" s="55"/>
      <c r="D325" s="43"/>
      <c r="E325" s="105"/>
      <c r="F325" s="53">
        <f t="shared" ref="F325:O325" si="297">F331+F326</f>
        <v>0</v>
      </c>
      <c r="G325" s="53">
        <f t="shared" ref="G325:I325" si="298">G331+G326</f>
        <v>0</v>
      </c>
      <c r="H325" s="53">
        <f t="shared" si="270"/>
        <v>0</v>
      </c>
      <c r="I325" s="53">
        <f t="shared" si="298"/>
        <v>0</v>
      </c>
      <c r="J325" s="53">
        <f t="shared" si="271"/>
        <v>0</v>
      </c>
      <c r="K325" s="53">
        <f t="shared" ref="K325:M325" si="299">K331+K326</f>
        <v>0</v>
      </c>
      <c r="L325" s="53">
        <f t="shared" si="272"/>
        <v>0</v>
      </c>
      <c r="M325" s="53">
        <f t="shared" si="299"/>
        <v>0</v>
      </c>
      <c r="N325" s="53">
        <f t="shared" si="261"/>
        <v>0</v>
      </c>
      <c r="O325" s="53">
        <f t="shared" si="297"/>
        <v>0</v>
      </c>
      <c r="P325" s="53">
        <f t="shared" ref="P325" si="300">P331+P326</f>
        <v>0</v>
      </c>
      <c r="Q325" s="46">
        <f t="shared" si="273"/>
        <v>0</v>
      </c>
      <c r="R325" s="53">
        <f t="shared" ref="R325:T325" si="301">R331+R326</f>
        <v>0</v>
      </c>
      <c r="S325" s="46">
        <f t="shared" si="274"/>
        <v>0</v>
      </c>
      <c r="T325" s="53">
        <f t="shared" si="301"/>
        <v>0</v>
      </c>
      <c r="U325" s="46">
        <f t="shared" si="262"/>
        <v>0</v>
      </c>
    </row>
    <row r="326" spans="1:21" hidden="1" x14ac:dyDescent="0.2">
      <c r="A326" s="47" t="str">
        <f ca="1">IF(ISERROR(MATCH(B326,Код_КЦСР,0)),"",INDIRECT(ADDRESS(MATCH(B326,Код_КЦСР,0)+1,2,,,"КЦСР")))</f>
        <v xml:space="preserve">Продвижение городского туристического продукта на российском рынке </v>
      </c>
      <c r="B326" s="68" t="s">
        <v>262</v>
      </c>
      <c r="C326" s="55"/>
      <c r="D326" s="43"/>
      <c r="E326" s="105"/>
      <c r="F326" s="53">
        <f t="shared" ref="F326:T329" si="302">F327</f>
        <v>0</v>
      </c>
      <c r="G326" s="53">
        <f t="shared" si="302"/>
        <v>0</v>
      </c>
      <c r="H326" s="53">
        <f t="shared" si="270"/>
        <v>0</v>
      </c>
      <c r="I326" s="53">
        <f t="shared" si="302"/>
        <v>0</v>
      </c>
      <c r="J326" s="53">
        <f t="shared" si="271"/>
        <v>0</v>
      </c>
      <c r="K326" s="53">
        <f t="shared" si="302"/>
        <v>0</v>
      </c>
      <c r="L326" s="53">
        <f t="shared" si="272"/>
        <v>0</v>
      </c>
      <c r="M326" s="53">
        <f t="shared" si="302"/>
        <v>0</v>
      </c>
      <c r="N326" s="53">
        <f t="shared" si="261"/>
        <v>0</v>
      </c>
      <c r="O326" s="53">
        <f t="shared" si="302"/>
        <v>0</v>
      </c>
      <c r="P326" s="53">
        <f t="shared" si="302"/>
        <v>0</v>
      </c>
      <c r="Q326" s="46">
        <f t="shared" si="273"/>
        <v>0</v>
      </c>
      <c r="R326" s="53">
        <f t="shared" si="302"/>
        <v>0</v>
      </c>
      <c r="S326" s="46">
        <f t="shared" si="274"/>
        <v>0</v>
      </c>
      <c r="T326" s="53">
        <f t="shared" si="302"/>
        <v>0</v>
      </c>
      <c r="U326" s="46">
        <f t="shared" si="262"/>
        <v>0</v>
      </c>
    </row>
    <row r="327" spans="1:21" hidden="1" x14ac:dyDescent="0.2">
      <c r="A327" s="47" t="str">
        <f ca="1">IF(ISERROR(MATCH(C327,Код_Раздел,0)),"",INDIRECT(ADDRESS(MATCH(C327,Код_Раздел,0)+1,2,,,"Раздел")))</f>
        <v>Национальная экономика</v>
      </c>
      <c r="B327" s="68" t="s">
        <v>262</v>
      </c>
      <c r="C327" s="55" t="s">
        <v>73</v>
      </c>
      <c r="D327" s="43"/>
      <c r="E327" s="105"/>
      <c r="F327" s="53">
        <f t="shared" si="302"/>
        <v>0</v>
      </c>
      <c r="G327" s="53">
        <f t="shared" si="302"/>
        <v>0</v>
      </c>
      <c r="H327" s="53">
        <f t="shared" si="270"/>
        <v>0</v>
      </c>
      <c r="I327" s="53">
        <f t="shared" si="302"/>
        <v>0</v>
      </c>
      <c r="J327" s="53">
        <f t="shared" si="271"/>
        <v>0</v>
      </c>
      <c r="K327" s="53">
        <f t="shared" si="302"/>
        <v>0</v>
      </c>
      <c r="L327" s="53">
        <f t="shared" si="272"/>
        <v>0</v>
      </c>
      <c r="M327" s="53">
        <f t="shared" si="302"/>
        <v>0</v>
      </c>
      <c r="N327" s="53">
        <f t="shared" si="261"/>
        <v>0</v>
      </c>
      <c r="O327" s="53">
        <f t="shared" si="302"/>
        <v>0</v>
      </c>
      <c r="P327" s="53">
        <f t="shared" si="302"/>
        <v>0</v>
      </c>
      <c r="Q327" s="46">
        <f t="shared" si="273"/>
        <v>0</v>
      </c>
      <c r="R327" s="53">
        <f t="shared" si="302"/>
        <v>0</v>
      </c>
      <c r="S327" s="46">
        <f t="shared" si="274"/>
        <v>0</v>
      </c>
      <c r="T327" s="53">
        <f t="shared" si="302"/>
        <v>0</v>
      </c>
      <c r="U327" s="46">
        <f t="shared" si="262"/>
        <v>0</v>
      </c>
    </row>
    <row r="328" spans="1:21" hidden="1" x14ac:dyDescent="0.2">
      <c r="A328" s="42" t="s">
        <v>80</v>
      </c>
      <c r="B328" s="68" t="s">
        <v>262</v>
      </c>
      <c r="C328" s="55" t="s">
        <v>73</v>
      </c>
      <c r="D328" s="43" t="s">
        <v>61</v>
      </c>
      <c r="E328" s="105"/>
      <c r="F328" s="53">
        <f t="shared" si="302"/>
        <v>0</v>
      </c>
      <c r="G328" s="53">
        <f t="shared" si="302"/>
        <v>0</v>
      </c>
      <c r="H328" s="53">
        <f t="shared" si="270"/>
        <v>0</v>
      </c>
      <c r="I328" s="53">
        <f t="shared" si="302"/>
        <v>0</v>
      </c>
      <c r="J328" s="53">
        <f t="shared" si="271"/>
        <v>0</v>
      </c>
      <c r="K328" s="53">
        <f t="shared" si="302"/>
        <v>0</v>
      </c>
      <c r="L328" s="53">
        <f t="shared" si="272"/>
        <v>0</v>
      </c>
      <c r="M328" s="53">
        <f t="shared" si="302"/>
        <v>0</v>
      </c>
      <c r="N328" s="53">
        <f t="shared" si="261"/>
        <v>0</v>
      </c>
      <c r="O328" s="53">
        <f t="shared" si="302"/>
        <v>0</v>
      </c>
      <c r="P328" s="53">
        <f t="shared" si="302"/>
        <v>0</v>
      </c>
      <c r="Q328" s="46">
        <f t="shared" si="273"/>
        <v>0</v>
      </c>
      <c r="R328" s="53">
        <f t="shared" si="302"/>
        <v>0</v>
      </c>
      <c r="S328" s="46">
        <f t="shared" si="274"/>
        <v>0</v>
      </c>
      <c r="T328" s="53">
        <f t="shared" si="302"/>
        <v>0</v>
      </c>
      <c r="U328" s="46">
        <f t="shared" si="262"/>
        <v>0</v>
      </c>
    </row>
    <row r="329" spans="1:21" ht="33" hidden="1" x14ac:dyDescent="0.2">
      <c r="A329" s="47" t="str">
        <f ca="1">IF(ISERROR(MATCH(E329,Код_КВР,0)),"",INDIRECT(ADDRESS(MATCH(E329,Код_КВР,0)+1,2,,,"КВР")))</f>
        <v>Предоставление субсидий бюджетным, автономным учреждениям и иным некоммерческим организациям</v>
      </c>
      <c r="B329" s="68" t="s">
        <v>262</v>
      </c>
      <c r="C329" s="55" t="s">
        <v>73</v>
      </c>
      <c r="D329" s="43" t="s">
        <v>61</v>
      </c>
      <c r="E329" s="105">
        <v>600</v>
      </c>
      <c r="F329" s="53">
        <f t="shared" si="302"/>
        <v>0</v>
      </c>
      <c r="G329" s="53">
        <f t="shared" si="302"/>
        <v>0</v>
      </c>
      <c r="H329" s="53">
        <f t="shared" si="270"/>
        <v>0</v>
      </c>
      <c r="I329" s="53">
        <f t="shared" si="302"/>
        <v>0</v>
      </c>
      <c r="J329" s="53">
        <f t="shared" si="271"/>
        <v>0</v>
      </c>
      <c r="K329" s="53">
        <f t="shared" si="302"/>
        <v>0</v>
      </c>
      <c r="L329" s="53">
        <f t="shared" si="272"/>
        <v>0</v>
      </c>
      <c r="M329" s="53">
        <f t="shared" si="302"/>
        <v>0</v>
      </c>
      <c r="N329" s="53">
        <f t="shared" si="261"/>
        <v>0</v>
      </c>
      <c r="O329" s="53">
        <f t="shared" si="302"/>
        <v>0</v>
      </c>
      <c r="P329" s="53">
        <f t="shared" si="302"/>
        <v>0</v>
      </c>
      <c r="Q329" s="46">
        <f t="shared" si="273"/>
        <v>0</v>
      </c>
      <c r="R329" s="53">
        <f t="shared" si="302"/>
        <v>0</v>
      </c>
      <c r="S329" s="46">
        <f t="shared" si="274"/>
        <v>0</v>
      </c>
      <c r="T329" s="53">
        <f t="shared" si="302"/>
        <v>0</v>
      </c>
      <c r="U329" s="46">
        <f t="shared" si="262"/>
        <v>0</v>
      </c>
    </row>
    <row r="330" spans="1:21" hidden="1" x14ac:dyDescent="0.2">
      <c r="A330" s="47" t="str">
        <f ca="1">IF(ISERROR(MATCH(E330,Код_КВР,0)),"",INDIRECT(ADDRESS(MATCH(E330,Код_КВР,0)+1,2,,,"КВР")))</f>
        <v>Субсидии бюджетным учреждениям</v>
      </c>
      <c r="B330" s="68" t="s">
        <v>262</v>
      </c>
      <c r="C330" s="55" t="s">
        <v>73</v>
      </c>
      <c r="D330" s="43" t="s">
        <v>61</v>
      </c>
      <c r="E330" s="105">
        <v>610</v>
      </c>
      <c r="F330" s="53">
        <f>'прил. 9'!G890</f>
        <v>0</v>
      </c>
      <c r="G330" s="53">
        <f>'прил. 9'!H890</f>
        <v>0</v>
      </c>
      <c r="H330" s="53">
        <f t="shared" si="270"/>
        <v>0</v>
      </c>
      <c r="I330" s="53">
        <f>'прил. 9'!J890</f>
        <v>0</v>
      </c>
      <c r="J330" s="53">
        <f t="shared" si="271"/>
        <v>0</v>
      </c>
      <c r="K330" s="53">
        <f>'прил. 9'!L890</f>
        <v>0</v>
      </c>
      <c r="L330" s="53">
        <f t="shared" si="272"/>
        <v>0</v>
      </c>
      <c r="M330" s="53">
        <f>'прил. 9'!N890</f>
        <v>0</v>
      </c>
      <c r="N330" s="53">
        <f t="shared" si="261"/>
        <v>0</v>
      </c>
      <c r="O330" s="53">
        <f>'прил. 9'!P890</f>
        <v>0</v>
      </c>
      <c r="P330" s="53">
        <f>'прил. 9'!Q890</f>
        <v>0</v>
      </c>
      <c r="Q330" s="46">
        <f t="shared" si="273"/>
        <v>0</v>
      </c>
      <c r="R330" s="53">
        <f>'прил. 9'!S890</f>
        <v>0</v>
      </c>
      <c r="S330" s="46">
        <f t="shared" si="274"/>
        <v>0</v>
      </c>
      <c r="T330" s="53">
        <f>'прил. 9'!U890</f>
        <v>0</v>
      </c>
      <c r="U330" s="46">
        <f t="shared" si="262"/>
        <v>0</v>
      </c>
    </row>
    <row r="331" spans="1:21" hidden="1" x14ac:dyDescent="0.2">
      <c r="A331" s="47" t="str">
        <f ca="1">IF(ISERROR(MATCH(B331,Код_КЦСР,0)),"",INDIRECT(ADDRESS(MATCH(B331,Код_КЦСР,0)+1,2,,,"КЦСР")))</f>
        <v>Развитие туристской, инженерной и транспортной инфраструктур</v>
      </c>
      <c r="B331" s="68" t="s">
        <v>263</v>
      </c>
      <c r="C331" s="55"/>
      <c r="D331" s="43"/>
      <c r="E331" s="105"/>
      <c r="F331" s="53">
        <f t="shared" ref="F331:T334" si="303">F332</f>
        <v>0</v>
      </c>
      <c r="G331" s="53">
        <f t="shared" si="303"/>
        <v>0</v>
      </c>
      <c r="H331" s="53">
        <f t="shared" si="270"/>
        <v>0</v>
      </c>
      <c r="I331" s="53">
        <f t="shared" si="303"/>
        <v>0</v>
      </c>
      <c r="J331" s="53">
        <f t="shared" si="271"/>
        <v>0</v>
      </c>
      <c r="K331" s="53">
        <f t="shared" si="303"/>
        <v>0</v>
      </c>
      <c r="L331" s="53">
        <f t="shared" si="272"/>
        <v>0</v>
      </c>
      <c r="M331" s="53">
        <f t="shared" si="303"/>
        <v>0</v>
      </c>
      <c r="N331" s="53">
        <f t="shared" si="261"/>
        <v>0</v>
      </c>
      <c r="O331" s="53">
        <f t="shared" si="303"/>
        <v>0</v>
      </c>
      <c r="P331" s="53">
        <f t="shared" si="303"/>
        <v>0</v>
      </c>
      <c r="Q331" s="46">
        <f t="shared" si="273"/>
        <v>0</v>
      </c>
      <c r="R331" s="53">
        <f t="shared" si="303"/>
        <v>0</v>
      </c>
      <c r="S331" s="46">
        <f t="shared" si="274"/>
        <v>0</v>
      </c>
      <c r="T331" s="53">
        <f t="shared" si="303"/>
        <v>0</v>
      </c>
      <c r="U331" s="46">
        <f t="shared" si="262"/>
        <v>0</v>
      </c>
    </row>
    <row r="332" spans="1:21" hidden="1" x14ac:dyDescent="0.2">
      <c r="A332" s="47" t="str">
        <f ca="1">IF(ISERROR(MATCH(C332,Код_Раздел,0)),"",INDIRECT(ADDRESS(MATCH(C332,Код_Раздел,0)+1,2,,,"Раздел")))</f>
        <v>Национальная экономика</v>
      </c>
      <c r="B332" s="68" t="s">
        <v>263</v>
      </c>
      <c r="C332" s="55" t="s">
        <v>73</v>
      </c>
      <c r="D332" s="43"/>
      <c r="E332" s="105"/>
      <c r="F332" s="53">
        <f t="shared" si="303"/>
        <v>0</v>
      </c>
      <c r="G332" s="53">
        <f t="shared" si="303"/>
        <v>0</v>
      </c>
      <c r="H332" s="53">
        <f t="shared" si="270"/>
        <v>0</v>
      </c>
      <c r="I332" s="53">
        <f t="shared" si="303"/>
        <v>0</v>
      </c>
      <c r="J332" s="53">
        <f t="shared" si="271"/>
        <v>0</v>
      </c>
      <c r="K332" s="53">
        <f t="shared" si="303"/>
        <v>0</v>
      </c>
      <c r="L332" s="53">
        <f t="shared" si="272"/>
        <v>0</v>
      </c>
      <c r="M332" s="53">
        <f t="shared" si="303"/>
        <v>0</v>
      </c>
      <c r="N332" s="53">
        <f t="shared" si="261"/>
        <v>0</v>
      </c>
      <c r="O332" s="53">
        <f t="shared" si="303"/>
        <v>0</v>
      </c>
      <c r="P332" s="53">
        <f t="shared" si="303"/>
        <v>0</v>
      </c>
      <c r="Q332" s="46">
        <f t="shared" si="273"/>
        <v>0</v>
      </c>
      <c r="R332" s="53">
        <f t="shared" si="303"/>
        <v>0</v>
      </c>
      <c r="S332" s="46">
        <f t="shared" si="274"/>
        <v>0</v>
      </c>
      <c r="T332" s="53">
        <f t="shared" si="303"/>
        <v>0</v>
      </c>
      <c r="U332" s="46">
        <f t="shared" si="262"/>
        <v>0</v>
      </c>
    </row>
    <row r="333" spans="1:21" hidden="1" x14ac:dyDescent="0.2">
      <c r="A333" s="42" t="s">
        <v>80</v>
      </c>
      <c r="B333" s="68" t="s">
        <v>263</v>
      </c>
      <c r="C333" s="55" t="s">
        <v>73</v>
      </c>
      <c r="D333" s="43" t="s">
        <v>61</v>
      </c>
      <c r="E333" s="105"/>
      <c r="F333" s="53">
        <f t="shared" si="303"/>
        <v>0</v>
      </c>
      <c r="G333" s="53">
        <f t="shared" si="303"/>
        <v>0</v>
      </c>
      <c r="H333" s="53">
        <f t="shared" si="270"/>
        <v>0</v>
      </c>
      <c r="I333" s="53">
        <f t="shared" si="303"/>
        <v>0</v>
      </c>
      <c r="J333" s="53">
        <f t="shared" si="271"/>
        <v>0</v>
      </c>
      <c r="K333" s="53">
        <f t="shared" si="303"/>
        <v>0</v>
      </c>
      <c r="L333" s="53">
        <f t="shared" si="272"/>
        <v>0</v>
      </c>
      <c r="M333" s="53">
        <f t="shared" si="303"/>
        <v>0</v>
      </c>
      <c r="N333" s="53">
        <f t="shared" si="261"/>
        <v>0</v>
      </c>
      <c r="O333" s="53">
        <f t="shared" si="303"/>
        <v>0</v>
      </c>
      <c r="P333" s="53">
        <f t="shared" si="303"/>
        <v>0</v>
      </c>
      <c r="Q333" s="46">
        <f t="shared" si="273"/>
        <v>0</v>
      </c>
      <c r="R333" s="53">
        <f t="shared" si="303"/>
        <v>0</v>
      </c>
      <c r="S333" s="46">
        <f t="shared" si="274"/>
        <v>0</v>
      </c>
      <c r="T333" s="53">
        <f t="shared" si="303"/>
        <v>0</v>
      </c>
      <c r="U333" s="46">
        <f t="shared" si="262"/>
        <v>0</v>
      </c>
    </row>
    <row r="334" spans="1:21" ht="33" hidden="1" x14ac:dyDescent="0.2">
      <c r="A334" s="47" t="str">
        <f ca="1">IF(ISERROR(MATCH(E334,Код_КВР,0)),"",INDIRECT(ADDRESS(MATCH(E334,Код_КВР,0)+1,2,,,"КВР")))</f>
        <v>Предоставление субсидий бюджетным, автономным учреждениям и иным некоммерческим организациям</v>
      </c>
      <c r="B334" s="68" t="s">
        <v>263</v>
      </c>
      <c r="C334" s="55" t="s">
        <v>73</v>
      </c>
      <c r="D334" s="43" t="s">
        <v>61</v>
      </c>
      <c r="E334" s="105">
        <v>600</v>
      </c>
      <c r="F334" s="53">
        <f t="shared" si="303"/>
        <v>0</v>
      </c>
      <c r="G334" s="53">
        <f t="shared" si="303"/>
        <v>0</v>
      </c>
      <c r="H334" s="53">
        <f t="shared" si="270"/>
        <v>0</v>
      </c>
      <c r="I334" s="53">
        <f t="shared" si="303"/>
        <v>0</v>
      </c>
      <c r="J334" s="53">
        <f t="shared" si="271"/>
        <v>0</v>
      </c>
      <c r="K334" s="53">
        <f t="shared" si="303"/>
        <v>0</v>
      </c>
      <c r="L334" s="53">
        <f t="shared" si="272"/>
        <v>0</v>
      </c>
      <c r="M334" s="53">
        <f t="shared" si="303"/>
        <v>0</v>
      </c>
      <c r="N334" s="53">
        <f t="shared" si="261"/>
        <v>0</v>
      </c>
      <c r="O334" s="53">
        <f t="shared" si="303"/>
        <v>0</v>
      </c>
      <c r="P334" s="53">
        <f t="shared" si="303"/>
        <v>0</v>
      </c>
      <c r="Q334" s="46">
        <f t="shared" si="273"/>
        <v>0</v>
      </c>
      <c r="R334" s="53">
        <f t="shared" si="303"/>
        <v>0</v>
      </c>
      <c r="S334" s="46">
        <f t="shared" si="274"/>
        <v>0</v>
      </c>
      <c r="T334" s="53">
        <f t="shared" si="303"/>
        <v>0</v>
      </c>
      <c r="U334" s="46">
        <f t="shared" si="262"/>
        <v>0</v>
      </c>
    </row>
    <row r="335" spans="1:21" hidden="1" x14ac:dyDescent="0.2">
      <c r="A335" s="47" t="str">
        <f ca="1">IF(ISERROR(MATCH(E335,Код_КВР,0)),"",INDIRECT(ADDRESS(MATCH(E335,Код_КВР,0)+1,2,,,"КВР")))</f>
        <v>Субсидии бюджетным учреждениям</v>
      </c>
      <c r="B335" s="68" t="s">
        <v>263</v>
      </c>
      <c r="C335" s="55" t="s">
        <v>73</v>
      </c>
      <c r="D335" s="43" t="s">
        <v>61</v>
      </c>
      <c r="E335" s="105">
        <v>610</v>
      </c>
      <c r="F335" s="53">
        <f>'прил. 9'!G893</f>
        <v>0</v>
      </c>
      <c r="G335" s="53">
        <f>'прил. 9'!H893</f>
        <v>0</v>
      </c>
      <c r="H335" s="53">
        <f t="shared" si="270"/>
        <v>0</v>
      </c>
      <c r="I335" s="53">
        <f>'прил. 9'!J893</f>
        <v>0</v>
      </c>
      <c r="J335" s="53">
        <f t="shared" si="271"/>
        <v>0</v>
      </c>
      <c r="K335" s="53">
        <f>'прил. 9'!L893</f>
        <v>0</v>
      </c>
      <c r="L335" s="53">
        <f t="shared" si="272"/>
        <v>0</v>
      </c>
      <c r="M335" s="53">
        <f>'прил. 9'!N893</f>
        <v>0</v>
      </c>
      <c r="N335" s="53">
        <f t="shared" si="261"/>
        <v>0</v>
      </c>
      <c r="O335" s="53">
        <f>'прил. 9'!P893</f>
        <v>0</v>
      </c>
      <c r="P335" s="53">
        <f>'прил. 9'!Q893</f>
        <v>0</v>
      </c>
      <c r="Q335" s="46">
        <f t="shared" si="273"/>
        <v>0</v>
      </c>
      <c r="R335" s="53">
        <f>'прил. 9'!S893</f>
        <v>0</v>
      </c>
      <c r="S335" s="46">
        <f t="shared" si="274"/>
        <v>0</v>
      </c>
      <c r="T335" s="53">
        <f>'прил. 9'!U893</f>
        <v>0</v>
      </c>
      <c r="U335" s="46">
        <f t="shared" si="262"/>
        <v>0</v>
      </c>
    </row>
    <row r="336" spans="1:21" ht="33" x14ac:dyDescent="0.2">
      <c r="A336" s="47" t="str">
        <f ca="1">IF(ISERROR(MATCH(B336,Код_КЦСР,0)),"",INDIRECT(ADDRESS(MATCH(B336,Код_КЦСР,0)+1,2,,,"КЦСР")))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336" s="68" t="s">
        <v>268</v>
      </c>
      <c r="C336" s="55"/>
      <c r="D336" s="43"/>
      <c r="E336" s="105"/>
      <c r="F336" s="53">
        <f t="shared" ref="F336:O336" si="304">F337+F342+F351+F361+F368+F374+F382</f>
        <v>315286.79999999993</v>
      </c>
      <c r="G336" s="53">
        <f t="shared" ref="G336:I336" si="305">G337+G342+G351+G361+G368+G374+G382</f>
        <v>0</v>
      </c>
      <c r="H336" s="53">
        <f t="shared" si="270"/>
        <v>315286.79999999993</v>
      </c>
      <c r="I336" s="53">
        <f t="shared" si="305"/>
        <v>0</v>
      </c>
      <c r="J336" s="53">
        <f t="shared" si="271"/>
        <v>315286.79999999993</v>
      </c>
      <c r="K336" s="53">
        <f t="shared" ref="K336:M336" si="306">K337+K342+K351+K361+K368+K374+K382</f>
        <v>0</v>
      </c>
      <c r="L336" s="53">
        <f t="shared" si="272"/>
        <v>315286.79999999993</v>
      </c>
      <c r="M336" s="53">
        <f t="shared" si="306"/>
        <v>0</v>
      </c>
      <c r="N336" s="53">
        <f t="shared" si="261"/>
        <v>315286.79999999993</v>
      </c>
      <c r="O336" s="53">
        <f t="shared" si="304"/>
        <v>319443.69999999995</v>
      </c>
      <c r="P336" s="53">
        <f t="shared" ref="P336" si="307">P337+P342+P351+P361+P368+P374+P382</f>
        <v>0</v>
      </c>
      <c r="Q336" s="46">
        <f t="shared" si="273"/>
        <v>319443.69999999995</v>
      </c>
      <c r="R336" s="53">
        <f t="shared" ref="R336:T336" si="308">R337+R342+R351+R361+R368+R374+R382</f>
        <v>0</v>
      </c>
      <c r="S336" s="46">
        <f t="shared" si="274"/>
        <v>319443.69999999995</v>
      </c>
      <c r="T336" s="53">
        <f t="shared" si="308"/>
        <v>0</v>
      </c>
      <c r="U336" s="46">
        <f t="shared" si="262"/>
        <v>319443.69999999995</v>
      </c>
    </row>
    <row r="337" spans="1:21" ht="19.5" customHeight="1" x14ac:dyDescent="0.2">
      <c r="A337" s="47" t="str">
        <f ca="1">IF(ISERROR(MATCH(B337,Код_КЦСР,0)),"",INDIRECT(ADDRESS(MATCH(B337,Код_КЦСР,0)+1,2,,,"КЦСР")))</f>
        <v>Обеспечение доступа к спортивным объектам</v>
      </c>
      <c r="B337" s="68" t="s">
        <v>270</v>
      </c>
      <c r="C337" s="55"/>
      <c r="D337" s="43"/>
      <c r="E337" s="105"/>
      <c r="F337" s="53">
        <f t="shared" ref="F337:T339" si="309">F338</f>
        <v>131507</v>
      </c>
      <c r="G337" s="53">
        <f t="shared" si="309"/>
        <v>0</v>
      </c>
      <c r="H337" s="53">
        <f t="shared" si="270"/>
        <v>131507</v>
      </c>
      <c r="I337" s="53">
        <f t="shared" si="309"/>
        <v>0</v>
      </c>
      <c r="J337" s="53">
        <f t="shared" si="271"/>
        <v>131507</v>
      </c>
      <c r="K337" s="53">
        <f t="shared" si="309"/>
        <v>0</v>
      </c>
      <c r="L337" s="53">
        <f t="shared" si="272"/>
        <v>131507</v>
      </c>
      <c r="M337" s="53">
        <f t="shared" si="309"/>
        <v>0</v>
      </c>
      <c r="N337" s="53">
        <f t="shared" si="261"/>
        <v>131507</v>
      </c>
      <c r="O337" s="53">
        <f t="shared" si="309"/>
        <v>132456.29999999999</v>
      </c>
      <c r="P337" s="53">
        <f t="shared" si="309"/>
        <v>0</v>
      </c>
      <c r="Q337" s="46">
        <f t="shared" si="273"/>
        <v>132456.29999999999</v>
      </c>
      <c r="R337" s="53">
        <f t="shared" si="309"/>
        <v>0</v>
      </c>
      <c r="S337" s="46">
        <f t="shared" si="274"/>
        <v>132456.29999999999</v>
      </c>
      <c r="T337" s="53">
        <f t="shared" si="309"/>
        <v>0</v>
      </c>
      <c r="U337" s="46">
        <f t="shared" si="262"/>
        <v>132456.29999999999</v>
      </c>
    </row>
    <row r="338" spans="1:21" ht="19.5" customHeight="1" x14ac:dyDescent="0.2">
      <c r="A338" s="47" t="str">
        <f ca="1">IF(ISERROR(MATCH(C338,Код_Раздел,0)),"",INDIRECT(ADDRESS(MATCH(C338,Код_Раздел,0)+1,2,,,"Раздел")))</f>
        <v>Физическая культура и спорт</v>
      </c>
      <c r="B338" s="68" t="s">
        <v>270</v>
      </c>
      <c r="C338" s="55" t="s">
        <v>81</v>
      </c>
      <c r="D338" s="43"/>
      <c r="E338" s="105"/>
      <c r="F338" s="53">
        <f t="shared" si="309"/>
        <v>131507</v>
      </c>
      <c r="G338" s="53">
        <f t="shared" si="309"/>
        <v>0</v>
      </c>
      <c r="H338" s="53">
        <f t="shared" si="270"/>
        <v>131507</v>
      </c>
      <c r="I338" s="53">
        <f t="shared" si="309"/>
        <v>0</v>
      </c>
      <c r="J338" s="53">
        <f t="shared" si="271"/>
        <v>131507</v>
      </c>
      <c r="K338" s="53">
        <f t="shared" si="309"/>
        <v>0</v>
      </c>
      <c r="L338" s="53">
        <f t="shared" si="272"/>
        <v>131507</v>
      </c>
      <c r="M338" s="53">
        <f t="shared" si="309"/>
        <v>0</v>
      </c>
      <c r="N338" s="53">
        <f t="shared" si="261"/>
        <v>131507</v>
      </c>
      <c r="O338" s="53">
        <f t="shared" si="309"/>
        <v>132456.29999999999</v>
      </c>
      <c r="P338" s="53">
        <f t="shared" si="309"/>
        <v>0</v>
      </c>
      <c r="Q338" s="46">
        <f t="shared" si="273"/>
        <v>132456.29999999999</v>
      </c>
      <c r="R338" s="53">
        <f t="shared" si="309"/>
        <v>0</v>
      </c>
      <c r="S338" s="46">
        <f t="shared" si="274"/>
        <v>132456.29999999999</v>
      </c>
      <c r="T338" s="53">
        <f t="shared" si="309"/>
        <v>0</v>
      </c>
      <c r="U338" s="46">
        <f t="shared" si="262"/>
        <v>132456.29999999999</v>
      </c>
    </row>
    <row r="339" spans="1:21" x14ac:dyDescent="0.2">
      <c r="A339" s="63" t="s">
        <v>57</v>
      </c>
      <c r="B339" s="68" t="s">
        <v>270</v>
      </c>
      <c r="C339" s="55" t="s">
        <v>81</v>
      </c>
      <c r="D339" s="43" t="s">
        <v>78</v>
      </c>
      <c r="E339" s="105"/>
      <c r="F339" s="53">
        <f t="shared" si="309"/>
        <v>131507</v>
      </c>
      <c r="G339" s="53">
        <f t="shared" si="309"/>
        <v>0</v>
      </c>
      <c r="H339" s="53">
        <f t="shared" si="270"/>
        <v>131507</v>
      </c>
      <c r="I339" s="53">
        <f t="shared" si="309"/>
        <v>0</v>
      </c>
      <c r="J339" s="53">
        <f t="shared" si="271"/>
        <v>131507</v>
      </c>
      <c r="K339" s="53">
        <f t="shared" si="309"/>
        <v>0</v>
      </c>
      <c r="L339" s="53">
        <f t="shared" si="272"/>
        <v>131507</v>
      </c>
      <c r="M339" s="53">
        <f t="shared" si="309"/>
        <v>0</v>
      </c>
      <c r="N339" s="53">
        <f t="shared" ref="N339:N402" si="310">L339+M339</f>
        <v>131507</v>
      </c>
      <c r="O339" s="53">
        <f t="shared" si="309"/>
        <v>132456.29999999999</v>
      </c>
      <c r="P339" s="53">
        <f t="shared" si="309"/>
        <v>0</v>
      </c>
      <c r="Q339" s="46">
        <f t="shared" si="273"/>
        <v>132456.29999999999</v>
      </c>
      <c r="R339" s="53">
        <f t="shared" si="309"/>
        <v>0</v>
      </c>
      <c r="S339" s="46">
        <f t="shared" si="274"/>
        <v>132456.29999999999</v>
      </c>
      <c r="T339" s="53">
        <f t="shared" si="309"/>
        <v>0</v>
      </c>
      <c r="U339" s="46">
        <f t="shared" ref="U339:U402" si="311">S339+T339</f>
        <v>132456.29999999999</v>
      </c>
    </row>
    <row r="340" spans="1:21" ht="33" x14ac:dyDescent="0.2">
      <c r="A340" s="47" t="str">
        <f ca="1">IF(ISERROR(MATCH(E340,Код_КВР,0)),"",INDIRECT(ADDRESS(MATCH(E340,Код_КВР,0)+1,2,,,"КВР")))</f>
        <v>Предоставление субсидий бюджетным, автономным учреждениям и иным некоммерческим организациям</v>
      </c>
      <c r="B340" s="68" t="s">
        <v>270</v>
      </c>
      <c r="C340" s="55" t="s">
        <v>81</v>
      </c>
      <c r="D340" s="43" t="s">
        <v>78</v>
      </c>
      <c r="E340" s="105">
        <v>600</v>
      </c>
      <c r="F340" s="53">
        <f t="shared" ref="F340:T340" si="312">F341</f>
        <v>131507</v>
      </c>
      <c r="G340" s="53">
        <f t="shared" si="312"/>
        <v>0</v>
      </c>
      <c r="H340" s="53">
        <f t="shared" si="270"/>
        <v>131507</v>
      </c>
      <c r="I340" s="53">
        <f t="shared" si="312"/>
        <v>0</v>
      </c>
      <c r="J340" s="53">
        <f t="shared" si="271"/>
        <v>131507</v>
      </c>
      <c r="K340" s="53">
        <f t="shared" si="312"/>
        <v>0</v>
      </c>
      <c r="L340" s="53">
        <f t="shared" si="272"/>
        <v>131507</v>
      </c>
      <c r="M340" s="53">
        <f t="shared" si="312"/>
        <v>0</v>
      </c>
      <c r="N340" s="53">
        <f t="shared" si="310"/>
        <v>131507</v>
      </c>
      <c r="O340" s="53">
        <f t="shared" si="312"/>
        <v>132456.29999999999</v>
      </c>
      <c r="P340" s="53">
        <f t="shared" si="312"/>
        <v>0</v>
      </c>
      <c r="Q340" s="46">
        <f t="shared" si="273"/>
        <v>132456.29999999999</v>
      </c>
      <c r="R340" s="53">
        <f t="shared" si="312"/>
        <v>0</v>
      </c>
      <c r="S340" s="46">
        <f t="shared" si="274"/>
        <v>132456.29999999999</v>
      </c>
      <c r="T340" s="53">
        <f t="shared" si="312"/>
        <v>0</v>
      </c>
      <c r="U340" s="46">
        <f t="shared" si="311"/>
        <v>132456.29999999999</v>
      </c>
    </row>
    <row r="341" spans="1:21" x14ac:dyDescent="0.2">
      <c r="A341" s="47" t="str">
        <f ca="1">IF(ISERROR(MATCH(E341,Код_КВР,0)),"",INDIRECT(ADDRESS(MATCH(E341,Код_КВР,0)+1,2,,,"КВР")))</f>
        <v>Субсидии автономным учреждениям</v>
      </c>
      <c r="B341" s="68" t="s">
        <v>270</v>
      </c>
      <c r="C341" s="55" t="s">
        <v>81</v>
      </c>
      <c r="D341" s="43" t="s">
        <v>78</v>
      </c>
      <c r="E341" s="105">
        <v>620</v>
      </c>
      <c r="F341" s="53">
        <f>'прил. 9'!G1017</f>
        <v>131507</v>
      </c>
      <c r="G341" s="53">
        <f>'прил. 9'!H1017</f>
        <v>0</v>
      </c>
      <c r="H341" s="53">
        <f t="shared" si="270"/>
        <v>131507</v>
      </c>
      <c r="I341" s="53">
        <f>'прил. 9'!J1017</f>
        <v>0</v>
      </c>
      <c r="J341" s="53">
        <f t="shared" si="271"/>
        <v>131507</v>
      </c>
      <c r="K341" s="53">
        <f>'прил. 9'!L1017</f>
        <v>0</v>
      </c>
      <c r="L341" s="53">
        <f t="shared" si="272"/>
        <v>131507</v>
      </c>
      <c r="M341" s="53">
        <f>'прил. 9'!N1017</f>
        <v>0</v>
      </c>
      <c r="N341" s="53">
        <f t="shared" si="310"/>
        <v>131507</v>
      </c>
      <c r="O341" s="53">
        <f>'прил. 9'!P1017</f>
        <v>132456.29999999999</v>
      </c>
      <c r="P341" s="53">
        <f>'прил. 9'!Q1017</f>
        <v>0</v>
      </c>
      <c r="Q341" s="46">
        <f t="shared" si="273"/>
        <v>132456.29999999999</v>
      </c>
      <c r="R341" s="53">
        <f>'прил. 9'!S1017</f>
        <v>0</v>
      </c>
      <c r="S341" s="46">
        <f t="shared" si="274"/>
        <v>132456.29999999999</v>
      </c>
      <c r="T341" s="53">
        <f>'прил. 9'!U1017</f>
        <v>0</v>
      </c>
      <c r="U341" s="46">
        <f t="shared" si="311"/>
        <v>132456.29999999999</v>
      </c>
    </row>
    <row r="342" spans="1:21" ht="66" x14ac:dyDescent="0.2">
      <c r="A342" s="47" t="str">
        <f ca="1">IF(ISERROR(MATCH(B342,Код_КЦСР,0)),"",INDIRECT(ADDRESS(MATCH(B342,Код_КЦСР,0)+1,2,,,"КЦСР")))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342" s="68" t="s">
        <v>271</v>
      </c>
      <c r="C342" s="55"/>
      <c r="D342" s="43"/>
      <c r="E342" s="105"/>
      <c r="F342" s="53">
        <f t="shared" ref="F342:T344" si="313">F343</f>
        <v>23257.5</v>
      </c>
      <c r="G342" s="53">
        <f t="shared" si="313"/>
        <v>0</v>
      </c>
      <c r="H342" s="53">
        <f t="shared" si="270"/>
        <v>23257.5</v>
      </c>
      <c r="I342" s="53">
        <f t="shared" si="313"/>
        <v>0</v>
      </c>
      <c r="J342" s="53">
        <f t="shared" si="271"/>
        <v>23257.5</v>
      </c>
      <c r="K342" s="53">
        <f t="shared" si="313"/>
        <v>0</v>
      </c>
      <c r="L342" s="53">
        <f t="shared" si="272"/>
        <v>23257.5</v>
      </c>
      <c r="M342" s="53">
        <f t="shared" si="313"/>
        <v>0</v>
      </c>
      <c r="N342" s="53">
        <f t="shared" si="310"/>
        <v>23257.5</v>
      </c>
      <c r="O342" s="53">
        <f t="shared" si="313"/>
        <v>23257.5</v>
      </c>
      <c r="P342" s="53">
        <f t="shared" si="313"/>
        <v>0</v>
      </c>
      <c r="Q342" s="46">
        <f t="shared" si="273"/>
        <v>23257.5</v>
      </c>
      <c r="R342" s="53">
        <f t="shared" si="313"/>
        <v>0</v>
      </c>
      <c r="S342" s="46">
        <f t="shared" si="274"/>
        <v>23257.5</v>
      </c>
      <c r="T342" s="53">
        <f t="shared" si="313"/>
        <v>0</v>
      </c>
      <c r="U342" s="46">
        <f t="shared" si="311"/>
        <v>23257.5</v>
      </c>
    </row>
    <row r="343" spans="1:21" x14ac:dyDescent="0.2">
      <c r="A343" s="47" t="str">
        <f ca="1">IF(ISERROR(MATCH(C343,Код_Раздел,0)),"",INDIRECT(ADDRESS(MATCH(C343,Код_Раздел,0)+1,2,,,"Раздел")))</f>
        <v>Физическая культура и спорт</v>
      </c>
      <c r="B343" s="68" t="s">
        <v>271</v>
      </c>
      <c r="C343" s="55" t="s">
        <v>81</v>
      </c>
      <c r="D343" s="43"/>
      <c r="E343" s="105"/>
      <c r="F343" s="53">
        <f t="shared" ref="F343:O343" si="314">F344+F348</f>
        <v>23257.5</v>
      </c>
      <c r="G343" s="53">
        <f t="shared" ref="G343:I343" si="315">G344+G348</f>
        <v>0</v>
      </c>
      <c r="H343" s="53">
        <f t="shared" si="270"/>
        <v>23257.5</v>
      </c>
      <c r="I343" s="53">
        <f t="shared" si="315"/>
        <v>0</v>
      </c>
      <c r="J343" s="53">
        <f t="shared" si="271"/>
        <v>23257.5</v>
      </c>
      <c r="K343" s="53">
        <f t="shared" ref="K343:M343" si="316">K344+K348</f>
        <v>0</v>
      </c>
      <c r="L343" s="53">
        <f t="shared" si="272"/>
        <v>23257.5</v>
      </c>
      <c r="M343" s="53">
        <f t="shared" si="316"/>
        <v>0</v>
      </c>
      <c r="N343" s="53">
        <f t="shared" si="310"/>
        <v>23257.5</v>
      </c>
      <c r="O343" s="53">
        <f t="shared" si="314"/>
        <v>23257.5</v>
      </c>
      <c r="P343" s="53">
        <f t="shared" ref="P343" si="317">P344+P348</f>
        <v>0</v>
      </c>
      <c r="Q343" s="46">
        <f t="shared" si="273"/>
        <v>23257.5</v>
      </c>
      <c r="R343" s="53">
        <f t="shared" ref="R343:T343" si="318">R344+R348</f>
        <v>0</v>
      </c>
      <c r="S343" s="46">
        <f t="shared" si="274"/>
        <v>23257.5</v>
      </c>
      <c r="T343" s="53">
        <f t="shared" si="318"/>
        <v>0</v>
      </c>
      <c r="U343" s="46">
        <f t="shared" si="311"/>
        <v>23257.5</v>
      </c>
    </row>
    <row r="344" spans="1:21" x14ac:dyDescent="0.2">
      <c r="A344" s="42" t="s">
        <v>51</v>
      </c>
      <c r="B344" s="68" t="s">
        <v>271</v>
      </c>
      <c r="C344" s="55" t="s">
        <v>81</v>
      </c>
      <c r="D344" s="43" t="s">
        <v>70</v>
      </c>
      <c r="E344" s="105"/>
      <c r="F344" s="53">
        <f t="shared" si="313"/>
        <v>21271.1</v>
      </c>
      <c r="G344" s="53">
        <f t="shared" si="313"/>
        <v>0</v>
      </c>
      <c r="H344" s="53">
        <f t="shared" si="270"/>
        <v>21271.1</v>
      </c>
      <c r="I344" s="53">
        <f t="shared" si="313"/>
        <v>0</v>
      </c>
      <c r="J344" s="53">
        <f t="shared" si="271"/>
        <v>21271.1</v>
      </c>
      <c r="K344" s="53">
        <f t="shared" si="313"/>
        <v>0</v>
      </c>
      <c r="L344" s="53">
        <f t="shared" si="272"/>
        <v>21271.1</v>
      </c>
      <c r="M344" s="53">
        <f t="shared" si="313"/>
        <v>0</v>
      </c>
      <c r="N344" s="53">
        <f t="shared" si="310"/>
        <v>21271.1</v>
      </c>
      <c r="O344" s="53">
        <f t="shared" si="313"/>
        <v>21271.1</v>
      </c>
      <c r="P344" s="53">
        <f t="shared" si="313"/>
        <v>0</v>
      </c>
      <c r="Q344" s="46">
        <f t="shared" si="273"/>
        <v>21271.1</v>
      </c>
      <c r="R344" s="53">
        <f t="shared" si="313"/>
        <v>0</v>
      </c>
      <c r="S344" s="46">
        <f t="shared" si="274"/>
        <v>21271.1</v>
      </c>
      <c r="T344" s="53">
        <f t="shared" si="313"/>
        <v>0</v>
      </c>
      <c r="U344" s="46">
        <f t="shared" si="311"/>
        <v>21271.1</v>
      </c>
    </row>
    <row r="345" spans="1:21" ht="33" x14ac:dyDescent="0.2">
      <c r="A345" s="47" t="str">
        <f ca="1">IF(ISERROR(MATCH(E345,Код_КВР,0)),"",INDIRECT(ADDRESS(MATCH(E345,Код_КВР,0)+1,2,,,"КВР")))</f>
        <v>Предоставление субсидий бюджетным, автономным учреждениям и иным некоммерческим организациям</v>
      </c>
      <c r="B345" s="68" t="s">
        <v>271</v>
      </c>
      <c r="C345" s="55" t="s">
        <v>81</v>
      </c>
      <c r="D345" s="43" t="s">
        <v>70</v>
      </c>
      <c r="E345" s="105">
        <v>600</v>
      </c>
      <c r="F345" s="53">
        <f t="shared" ref="F345:O345" si="319">F346+F347</f>
        <v>21271.1</v>
      </c>
      <c r="G345" s="53">
        <f t="shared" ref="G345:I345" si="320">G346+G347</f>
        <v>0</v>
      </c>
      <c r="H345" s="53">
        <f t="shared" si="270"/>
        <v>21271.1</v>
      </c>
      <c r="I345" s="53">
        <f t="shared" si="320"/>
        <v>0</v>
      </c>
      <c r="J345" s="53">
        <f t="shared" si="271"/>
        <v>21271.1</v>
      </c>
      <c r="K345" s="53">
        <f t="shared" ref="K345:M345" si="321">K346+K347</f>
        <v>0</v>
      </c>
      <c r="L345" s="53">
        <f t="shared" si="272"/>
        <v>21271.1</v>
      </c>
      <c r="M345" s="53">
        <f t="shared" si="321"/>
        <v>0</v>
      </c>
      <c r="N345" s="53">
        <f t="shared" si="310"/>
        <v>21271.1</v>
      </c>
      <c r="O345" s="53">
        <f t="shared" si="319"/>
        <v>21271.1</v>
      </c>
      <c r="P345" s="53">
        <f t="shared" ref="P345" si="322">P346+P347</f>
        <v>0</v>
      </c>
      <c r="Q345" s="46">
        <f t="shared" si="273"/>
        <v>21271.1</v>
      </c>
      <c r="R345" s="53">
        <f t="shared" ref="R345:T345" si="323">R346+R347</f>
        <v>0</v>
      </c>
      <c r="S345" s="46">
        <f t="shared" si="274"/>
        <v>21271.1</v>
      </c>
      <c r="T345" s="53">
        <f t="shared" si="323"/>
        <v>0</v>
      </c>
      <c r="U345" s="46">
        <f t="shared" si="311"/>
        <v>21271.1</v>
      </c>
    </row>
    <row r="346" spans="1:21" x14ac:dyDescent="0.2">
      <c r="A346" s="47" t="str">
        <f ca="1">IF(ISERROR(MATCH(E346,Код_КВР,0)),"",INDIRECT(ADDRESS(MATCH(E346,Код_КВР,0)+1,2,,,"КВР")))</f>
        <v>Субсидии бюджетным учреждениям</v>
      </c>
      <c r="B346" s="68" t="s">
        <v>271</v>
      </c>
      <c r="C346" s="55" t="s">
        <v>81</v>
      </c>
      <c r="D346" s="43" t="s">
        <v>70</v>
      </c>
      <c r="E346" s="105">
        <v>610</v>
      </c>
      <c r="F346" s="53">
        <f>'прил. 9'!G999</f>
        <v>13937.3</v>
      </c>
      <c r="G346" s="53">
        <f>'прил. 9'!H999</f>
        <v>0</v>
      </c>
      <c r="H346" s="53">
        <f t="shared" si="270"/>
        <v>13937.3</v>
      </c>
      <c r="I346" s="53">
        <f>'прил. 9'!J999</f>
        <v>0</v>
      </c>
      <c r="J346" s="53">
        <f t="shared" si="271"/>
        <v>13937.3</v>
      </c>
      <c r="K346" s="53">
        <f>'прил. 9'!L999</f>
        <v>0</v>
      </c>
      <c r="L346" s="53">
        <f t="shared" si="272"/>
        <v>13937.3</v>
      </c>
      <c r="M346" s="53">
        <f>'прил. 9'!N999</f>
        <v>0</v>
      </c>
      <c r="N346" s="53">
        <f t="shared" si="310"/>
        <v>13937.3</v>
      </c>
      <c r="O346" s="53">
        <f>'прил. 9'!P999</f>
        <v>13937.3</v>
      </c>
      <c r="P346" s="53">
        <f>'прил. 9'!Q999</f>
        <v>0</v>
      </c>
      <c r="Q346" s="46">
        <f t="shared" si="273"/>
        <v>13937.3</v>
      </c>
      <c r="R346" s="53">
        <f>'прил. 9'!S999</f>
        <v>0</v>
      </c>
      <c r="S346" s="46">
        <f t="shared" si="274"/>
        <v>13937.3</v>
      </c>
      <c r="T346" s="53">
        <f>'прил. 9'!U999</f>
        <v>0</v>
      </c>
      <c r="U346" s="46">
        <f t="shared" si="311"/>
        <v>13937.3</v>
      </c>
    </row>
    <row r="347" spans="1:21" x14ac:dyDescent="0.2">
      <c r="A347" s="47" t="str">
        <f ca="1">IF(ISERROR(MATCH(E347,Код_КВР,0)),"",INDIRECT(ADDRESS(MATCH(E347,Код_КВР,0)+1,2,,,"КВР")))</f>
        <v>Субсидии автономным учреждениям</v>
      </c>
      <c r="B347" s="68" t="s">
        <v>271</v>
      </c>
      <c r="C347" s="55" t="s">
        <v>81</v>
      </c>
      <c r="D347" s="43" t="s">
        <v>70</v>
      </c>
      <c r="E347" s="105">
        <v>620</v>
      </c>
      <c r="F347" s="53">
        <f>'прил. 9'!G1000</f>
        <v>7333.7999999999993</v>
      </c>
      <c r="G347" s="53">
        <f>'прил. 9'!H1000</f>
        <v>0</v>
      </c>
      <c r="H347" s="53">
        <f t="shared" si="270"/>
        <v>7333.7999999999993</v>
      </c>
      <c r="I347" s="53">
        <f>'прил. 9'!J1000</f>
        <v>0</v>
      </c>
      <c r="J347" s="53">
        <f t="shared" si="271"/>
        <v>7333.7999999999993</v>
      </c>
      <c r="K347" s="53">
        <f>'прил. 9'!L1000</f>
        <v>0</v>
      </c>
      <c r="L347" s="53">
        <f t="shared" si="272"/>
        <v>7333.7999999999993</v>
      </c>
      <c r="M347" s="53">
        <f>'прил. 9'!N1000</f>
        <v>0</v>
      </c>
      <c r="N347" s="53">
        <f t="shared" si="310"/>
        <v>7333.7999999999993</v>
      </c>
      <c r="O347" s="53">
        <f>'прил. 9'!P1000</f>
        <v>7333.7999999999993</v>
      </c>
      <c r="P347" s="53">
        <f>'прил. 9'!Q1000</f>
        <v>0</v>
      </c>
      <c r="Q347" s="46">
        <f t="shared" si="273"/>
        <v>7333.7999999999993</v>
      </c>
      <c r="R347" s="53">
        <f>'прил. 9'!S1000</f>
        <v>0</v>
      </c>
      <c r="S347" s="46">
        <f t="shared" si="274"/>
        <v>7333.7999999999993</v>
      </c>
      <c r="T347" s="53">
        <f>'прил. 9'!U1000</f>
        <v>0</v>
      </c>
      <c r="U347" s="46">
        <f t="shared" si="311"/>
        <v>7333.7999999999993</v>
      </c>
    </row>
    <row r="348" spans="1:21" x14ac:dyDescent="0.2">
      <c r="A348" s="63" t="s">
        <v>601</v>
      </c>
      <c r="B348" s="68" t="s">
        <v>271</v>
      </c>
      <c r="C348" s="55" t="s">
        <v>81</v>
      </c>
      <c r="D348" s="43" t="s">
        <v>72</v>
      </c>
      <c r="E348" s="105"/>
      <c r="F348" s="53">
        <f t="shared" ref="F348:T349" si="324">F349</f>
        <v>1986.4</v>
      </c>
      <c r="G348" s="53">
        <f t="shared" si="324"/>
        <v>0</v>
      </c>
      <c r="H348" s="53">
        <f t="shared" si="270"/>
        <v>1986.4</v>
      </c>
      <c r="I348" s="53">
        <f t="shared" si="324"/>
        <v>0</v>
      </c>
      <c r="J348" s="53">
        <f t="shared" si="271"/>
        <v>1986.4</v>
      </c>
      <c r="K348" s="53">
        <f t="shared" si="324"/>
        <v>0</v>
      </c>
      <c r="L348" s="53">
        <f t="shared" si="272"/>
        <v>1986.4</v>
      </c>
      <c r="M348" s="53">
        <f t="shared" si="324"/>
        <v>0</v>
      </c>
      <c r="N348" s="53">
        <f t="shared" si="310"/>
        <v>1986.4</v>
      </c>
      <c r="O348" s="53">
        <f t="shared" si="324"/>
        <v>1986.4</v>
      </c>
      <c r="P348" s="53">
        <f t="shared" si="324"/>
        <v>0</v>
      </c>
      <c r="Q348" s="46">
        <f t="shared" si="273"/>
        <v>1986.4</v>
      </c>
      <c r="R348" s="53">
        <f t="shared" si="324"/>
        <v>0</v>
      </c>
      <c r="S348" s="46">
        <f t="shared" si="274"/>
        <v>1986.4</v>
      </c>
      <c r="T348" s="53">
        <f t="shared" si="324"/>
        <v>0</v>
      </c>
      <c r="U348" s="46">
        <f t="shared" si="311"/>
        <v>1986.4</v>
      </c>
    </row>
    <row r="349" spans="1:21" ht="33" x14ac:dyDescent="0.2">
      <c r="A349" s="47" t="str">
        <f ca="1">IF(ISERROR(MATCH(E349,Код_КВР,0)),"",INDIRECT(ADDRESS(MATCH(E349,Код_КВР,0)+1,2,,,"КВР")))</f>
        <v>Предоставление субсидий бюджетным, автономным учреждениям и иным некоммерческим организациям</v>
      </c>
      <c r="B349" s="68" t="s">
        <v>271</v>
      </c>
      <c r="C349" s="55" t="s">
        <v>81</v>
      </c>
      <c r="D349" s="43" t="s">
        <v>72</v>
      </c>
      <c r="E349" s="105">
        <v>600</v>
      </c>
      <c r="F349" s="53">
        <f t="shared" si="324"/>
        <v>1986.4</v>
      </c>
      <c r="G349" s="53">
        <f t="shared" si="324"/>
        <v>0</v>
      </c>
      <c r="H349" s="53">
        <f t="shared" si="270"/>
        <v>1986.4</v>
      </c>
      <c r="I349" s="53">
        <f t="shared" si="324"/>
        <v>0</v>
      </c>
      <c r="J349" s="53">
        <f t="shared" si="271"/>
        <v>1986.4</v>
      </c>
      <c r="K349" s="53">
        <f t="shared" si="324"/>
        <v>0</v>
      </c>
      <c r="L349" s="53">
        <f t="shared" si="272"/>
        <v>1986.4</v>
      </c>
      <c r="M349" s="53">
        <f t="shared" si="324"/>
        <v>0</v>
      </c>
      <c r="N349" s="53">
        <f t="shared" si="310"/>
        <v>1986.4</v>
      </c>
      <c r="O349" s="53">
        <f t="shared" si="324"/>
        <v>1986.4</v>
      </c>
      <c r="P349" s="53">
        <f t="shared" si="324"/>
        <v>0</v>
      </c>
      <c r="Q349" s="46">
        <f t="shared" si="273"/>
        <v>1986.4</v>
      </c>
      <c r="R349" s="53">
        <f t="shared" si="324"/>
        <v>0</v>
      </c>
      <c r="S349" s="46">
        <f t="shared" si="274"/>
        <v>1986.4</v>
      </c>
      <c r="T349" s="53">
        <f t="shared" si="324"/>
        <v>0</v>
      </c>
      <c r="U349" s="46">
        <f t="shared" si="311"/>
        <v>1986.4</v>
      </c>
    </row>
    <row r="350" spans="1:21" x14ac:dyDescent="0.2">
      <c r="A350" s="47" t="str">
        <f ca="1">IF(ISERROR(MATCH(E350,Код_КВР,0)),"",INDIRECT(ADDRESS(MATCH(E350,Код_КВР,0)+1,2,,,"КВР")))</f>
        <v>Субсидии бюджетным учреждениям</v>
      </c>
      <c r="B350" s="68" t="s">
        <v>271</v>
      </c>
      <c r="C350" s="55" t="s">
        <v>81</v>
      </c>
      <c r="D350" s="43" t="s">
        <v>72</v>
      </c>
      <c r="E350" s="105">
        <v>610</v>
      </c>
      <c r="F350" s="53">
        <f>'прил. 9'!G1012</f>
        <v>1986.4</v>
      </c>
      <c r="G350" s="53">
        <f>'прил. 9'!H1012</f>
        <v>0</v>
      </c>
      <c r="H350" s="53">
        <f t="shared" ref="H350:H413" si="325">F350+G350</f>
        <v>1986.4</v>
      </c>
      <c r="I350" s="53">
        <f>'прил. 9'!J1012</f>
        <v>0</v>
      </c>
      <c r="J350" s="53">
        <f t="shared" ref="J350:J413" si="326">H350+I350</f>
        <v>1986.4</v>
      </c>
      <c r="K350" s="53">
        <f>'прил. 9'!L1012</f>
        <v>0</v>
      </c>
      <c r="L350" s="53">
        <f t="shared" ref="L350:L413" si="327">J350+K350</f>
        <v>1986.4</v>
      </c>
      <c r="M350" s="53">
        <f>'прил. 9'!N1012</f>
        <v>0</v>
      </c>
      <c r="N350" s="53">
        <f t="shared" si="310"/>
        <v>1986.4</v>
      </c>
      <c r="O350" s="53">
        <f>'прил. 9'!P1012</f>
        <v>1986.4</v>
      </c>
      <c r="P350" s="53">
        <f>'прил. 9'!Q1012</f>
        <v>0</v>
      </c>
      <c r="Q350" s="46">
        <f t="shared" ref="Q350:Q413" si="328">O350+P350</f>
        <v>1986.4</v>
      </c>
      <c r="R350" s="53">
        <f>'прил. 9'!S1012</f>
        <v>0</v>
      </c>
      <c r="S350" s="46">
        <f t="shared" ref="S350:S413" si="329">Q350+R350</f>
        <v>1986.4</v>
      </c>
      <c r="T350" s="53">
        <f>'прил. 9'!U1012</f>
        <v>0</v>
      </c>
      <c r="U350" s="46">
        <f t="shared" si="311"/>
        <v>1986.4</v>
      </c>
    </row>
    <row r="351" spans="1:21" ht="49.5" x14ac:dyDescent="0.2">
      <c r="A351" s="47" t="str">
        <f ca="1">IF(ISERROR(MATCH(B351,Код_КЦСР,0)),"",INDIRECT(ADDRESS(MATCH(B351,Код_КЦСР,0)+1,2,,,"КЦСР")))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351" s="68" t="s">
        <v>272</v>
      </c>
      <c r="C351" s="55"/>
      <c r="D351" s="43"/>
      <c r="E351" s="105"/>
      <c r="F351" s="53">
        <f t="shared" ref="F351:T353" si="330">F352</f>
        <v>144605.09999999998</v>
      </c>
      <c r="G351" s="53">
        <f t="shared" si="330"/>
        <v>0</v>
      </c>
      <c r="H351" s="53">
        <f t="shared" si="325"/>
        <v>144605.09999999998</v>
      </c>
      <c r="I351" s="53">
        <f t="shared" si="330"/>
        <v>0</v>
      </c>
      <c r="J351" s="53">
        <f t="shared" si="326"/>
        <v>144605.09999999998</v>
      </c>
      <c r="K351" s="53">
        <f t="shared" si="330"/>
        <v>0</v>
      </c>
      <c r="L351" s="53">
        <f t="shared" si="327"/>
        <v>144605.09999999998</v>
      </c>
      <c r="M351" s="53">
        <f t="shared" si="330"/>
        <v>0</v>
      </c>
      <c r="N351" s="53">
        <f t="shared" si="310"/>
        <v>144605.09999999998</v>
      </c>
      <c r="O351" s="53">
        <f t="shared" si="330"/>
        <v>147812.70000000001</v>
      </c>
      <c r="P351" s="53">
        <f t="shared" si="330"/>
        <v>0</v>
      </c>
      <c r="Q351" s="46">
        <f t="shared" si="328"/>
        <v>147812.70000000001</v>
      </c>
      <c r="R351" s="53">
        <f t="shared" si="330"/>
        <v>0</v>
      </c>
      <c r="S351" s="46">
        <f t="shared" si="329"/>
        <v>147812.70000000001</v>
      </c>
      <c r="T351" s="53">
        <f t="shared" si="330"/>
        <v>0</v>
      </c>
      <c r="U351" s="46">
        <f t="shared" si="311"/>
        <v>147812.70000000001</v>
      </c>
    </row>
    <row r="352" spans="1:21" x14ac:dyDescent="0.2">
      <c r="A352" s="47" t="str">
        <f ca="1">IF(ISERROR(MATCH(C352,Код_Раздел,0)),"",INDIRECT(ADDRESS(MATCH(C352,Код_Раздел,0)+1,2,,,"Раздел")))</f>
        <v>Образование</v>
      </c>
      <c r="B352" s="68" t="s">
        <v>272</v>
      </c>
      <c r="C352" s="55" t="s">
        <v>60</v>
      </c>
      <c r="D352" s="43"/>
      <c r="E352" s="105"/>
      <c r="F352" s="53">
        <f t="shared" ref="F352:O352" si="331">F353+F357</f>
        <v>144605.09999999998</v>
      </c>
      <c r="G352" s="53">
        <f t="shared" ref="G352:I352" si="332">G353+G357</f>
        <v>0</v>
      </c>
      <c r="H352" s="53">
        <f t="shared" si="325"/>
        <v>144605.09999999998</v>
      </c>
      <c r="I352" s="53">
        <f t="shared" si="332"/>
        <v>0</v>
      </c>
      <c r="J352" s="53">
        <f t="shared" si="326"/>
        <v>144605.09999999998</v>
      </c>
      <c r="K352" s="53">
        <f t="shared" ref="K352:M352" si="333">K353+K357</f>
        <v>0</v>
      </c>
      <c r="L352" s="53">
        <f t="shared" si="327"/>
        <v>144605.09999999998</v>
      </c>
      <c r="M352" s="53">
        <f t="shared" si="333"/>
        <v>0</v>
      </c>
      <c r="N352" s="53">
        <f t="shared" si="310"/>
        <v>144605.09999999998</v>
      </c>
      <c r="O352" s="53">
        <f t="shared" si="331"/>
        <v>147812.70000000001</v>
      </c>
      <c r="P352" s="53">
        <f t="shared" ref="P352" si="334">P353+P357</f>
        <v>0</v>
      </c>
      <c r="Q352" s="46">
        <f t="shared" si="328"/>
        <v>147812.70000000001</v>
      </c>
      <c r="R352" s="53">
        <f t="shared" ref="R352:T352" si="335">R353+R357</f>
        <v>0</v>
      </c>
      <c r="S352" s="46">
        <f t="shared" si="329"/>
        <v>147812.70000000001</v>
      </c>
      <c r="T352" s="53">
        <f t="shared" si="335"/>
        <v>0</v>
      </c>
      <c r="U352" s="46">
        <f t="shared" si="311"/>
        <v>147812.70000000001</v>
      </c>
    </row>
    <row r="353" spans="1:21" x14ac:dyDescent="0.2">
      <c r="A353" s="42" t="s">
        <v>465</v>
      </c>
      <c r="B353" s="68" t="s">
        <v>272</v>
      </c>
      <c r="C353" s="55" t="s">
        <v>60</v>
      </c>
      <c r="D353" s="43" t="s">
        <v>72</v>
      </c>
      <c r="E353" s="105"/>
      <c r="F353" s="53">
        <f t="shared" si="330"/>
        <v>144605.09999999998</v>
      </c>
      <c r="G353" s="53">
        <f t="shared" si="330"/>
        <v>0</v>
      </c>
      <c r="H353" s="53">
        <f t="shared" si="325"/>
        <v>144605.09999999998</v>
      </c>
      <c r="I353" s="53">
        <f t="shared" si="330"/>
        <v>0</v>
      </c>
      <c r="J353" s="53">
        <f t="shared" si="326"/>
        <v>144605.09999999998</v>
      </c>
      <c r="K353" s="53">
        <f t="shared" si="330"/>
        <v>0</v>
      </c>
      <c r="L353" s="53">
        <f t="shared" si="327"/>
        <v>144605.09999999998</v>
      </c>
      <c r="M353" s="53">
        <f t="shared" si="330"/>
        <v>0</v>
      </c>
      <c r="N353" s="53">
        <f t="shared" si="310"/>
        <v>144605.09999999998</v>
      </c>
      <c r="O353" s="53">
        <f t="shared" si="330"/>
        <v>147812.70000000001</v>
      </c>
      <c r="P353" s="53">
        <f t="shared" si="330"/>
        <v>0</v>
      </c>
      <c r="Q353" s="46">
        <f t="shared" si="328"/>
        <v>147812.70000000001</v>
      </c>
      <c r="R353" s="53">
        <f t="shared" si="330"/>
        <v>0</v>
      </c>
      <c r="S353" s="46">
        <f t="shared" si="329"/>
        <v>147812.70000000001</v>
      </c>
      <c r="T353" s="53">
        <f t="shared" si="330"/>
        <v>0</v>
      </c>
      <c r="U353" s="46">
        <f t="shared" si="311"/>
        <v>147812.70000000001</v>
      </c>
    </row>
    <row r="354" spans="1:21" ht="33" x14ac:dyDescent="0.2">
      <c r="A354" s="47" t="str">
        <f ca="1">IF(ISERROR(MATCH(E354,Код_КВР,0)),"",INDIRECT(ADDRESS(MATCH(E354,Код_КВР,0)+1,2,,,"КВР")))</f>
        <v>Предоставление субсидий бюджетным, автономным учреждениям и иным некоммерческим организациям</v>
      </c>
      <c r="B354" s="68" t="s">
        <v>272</v>
      </c>
      <c r="C354" s="55" t="s">
        <v>60</v>
      </c>
      <c r="D354" s="43" t="s">
        <v>72</v>
      </c>
      <c r="E354" s="105">
        <v>600</v>
      </c>
      <c r="F354" s="53">
        <f t="shared" ref="F354:O354" si="336">F355+F356</f>
        <v>144605.09999999998</v>
      </c>
      <c r="G354" s="53">
        <f t="shared" ref="G354:I354" si="337">G355+G356</f>
        <v>0</v>
      </c>
      <c r="H354" s="53">
        <f t="shared" si="325"/>
        <v>144605.09999999998</v>
      </c>
      <c r="I354" s="53">
        <f t="shared" si="337"/>
        <v>0</v>
      </c>
      <c r="J354" s="53">
        <f t="shared" si="326"/>
        <v>144605.09999999998</v>
      </c>
      <c r="K354" s="53">
        <f t="shared" ref="K354:M354" si="338">K355+K356</f>
        <v>0</v>
      </c>
      <c r="L354" s="53">
        <f t="shared" si="327"/>
        <v>144605.09999999998</v>
      </c>
      <c r="M354" s="53">
        <f t="shared" si="338"/>
        <v>0</v>
      </c>
      <c r="N354" s="53">
        <f t="shared" si="310"/>
        <v>144605.09999999998</v>
      </c>
      <c r="O354" s="53">
        <f t="shared" si="336"/>
        <v>147812.70000000001</v>
      </c>
      <c r="P354" s="53">
        <f t="shared" ref="P354" si="339">P355+P356</f>
        <v>0</v>
      </c>
      <c r="Q354" s="46">
        <f t="shared" si="328"/>
        <v>147812.70000000001</v>
      </c>
      <c r="R354" s="53">
        <f t="shared" ref="R354:T354" si="340">R355+R356</f>
        <v>0</v>
      </c>
      <c r="S354" s="46">
        <f t="shared" si="329"/>
        <v>147812.70000000001</v>
      </c>
      <c r="T354" s="53">
        <f t="shared" si="340"/>
        <v>0</v>
      </c>
      <c r="U354" s="46">
        <f t="shared" si="311"/>
        <v>147812.70000000001</v>
      </c>
    </row>
    <row r="355" spans="1:21" x14ac:dyDescent="0.2">
      <c r="A355" s="47" t="str">
        <f ca="1">IF(ISERROR(MATCH(E355,Код_КВР,0)),"",INDIRECT(ADDRESS(MATCH(E355,Код_КВР,0)+1,2,,,"КВР")))</f>
        <v>Субсидии бюджетным учреждениям</v>
      </c>
      <c r="B355" s="68" t="s">
        <v>272</v>
      </c>
      <c r="C355" s="55" t="s">
        <v>60</v>
      </c>
      <c r="D355" s="43" t="s">
        <v>72</v>
      </c>
      <c r="E355" s="105">
        <v>610</v>
      </c>
      <c r="F355" s="53">
        <f>'прил. 9'!G986</f>
        <v>112203.79999999999</v>
      </c>
      <c r="G355" s="53">
        <f>'прил. 9'!H986</f>
        <v>0</v>
      </c>
      <c r="H355" s="53">
        <f t="shared" si="325"/>
        <v>112203.79999999999</v>
      </c>
      <c r="I355" s="53">
        <f>'прил. 9'!J986</f>
        <v>0</v>
      </c>
      <c r="J355" s="53">
        <f t="shared" si="326"/>
        <v>112203.79999999999</v>
      </c>
      <c r="K355" s="53">
        <f>'прил. 9'!L986</f>
        <v>0</v>
      </c>
      <c r="L355" s="53">
        <f t="shared" si="327"/>
        <v>112203.79999999999</v>
      </c>
      <c r="M355" s="53">
        <f>'прил. 9'!N986</f>
        <v>0</v>
      </c>
      <c r="N355" s="53">
        <f t="shared" si="310"/>
        <v>112203.79999999999</v>
      </c>
      <c r="O355" s="53">
        <f>'прил. 9'!P986</f>
        <v>115285.8</v>
      </c>
      <c r="P355" s="53">
        <f>'прил. 9'!Q986</f>
        <v>0</v>
      </c>
      <c r="Q355" s="46">
        <f t="shared" si="328"/>
        <v>115285.8</v>
      </c>
      <c r="R355" s="53">
        <f>'прил. 9'!S986</f>
        <v>0</v>
      </c>
      <c r="S355" s="46">
        <f t="shared" si="329"/>
        <v>115285.8</v>
      </c>
      <c r="T355" s="53">
        <f>'прил. 9'!U986</f>
        <v>0</v>
      </c>
      <c r="U355" s="46">
        <f t="shared" si="311"/>
        <v>115285.8</v>
      </c>
    </row>
    <row r="356" spans="1:21" x14ac:dyDescent="0.2">
      <c r="A356" s="47" t="str">
        <f ca="1">IF(ISERROR(MATCH(E356,Код_КВР,0)),"",INDIRECT(ADDRESS(MATCH(E356,Код_КВР,0)+1,2,,,"КВР")))</f>
        <v>Субсидии автономным учреждениям</v>
      </c>
      <c r="B356" s="68" t="s">
        <v>272</v>
      </c>
      <c r="C356" s="55" t="s">
        <v>60</v>
      </c>
      <c r="D356" s="43" t="s">
        <v>72</v>
      </c>
      <c r="E356" s="105">
        <v>620</v>
      </c>
      <c r="F356" s="53">
        <f>'прил. 9'!G987</f>
        <v>32401.3</v>
      </c>
      <c r="G356" s="53">
        <f>'прил. 9'!H987</f>
        <v>0</v>
      </c>
      <c r="H356" s="53">
        <f t="shared" si="325"/>
        <v>32401.3</v>
      </c>
      <c r="I356" s="53">
        <f>'прил. 9'!J987</f>
        <v>0</v>
      </c>
      <c r="J356" s="53">
        <f t="shared" si="326"/>
        <v>32401.3</v>
      </c>
      <c r="K356" s="53">
        <f>'прил. 9'!L987</f>
        <v>0</v>
      </c>
      <c r="L356" s="53">
        <f t="shared" si="327"/>
        <v>32401.3</v>
      </c>
      <c r="M356" s="53">
        <f>'прил. 9'!N987</f>
        <v>0</v>
      </c>
      <c r="N356" s="53">
        <f t="shared" si="310"/>
        <v>32401.3</v>
      </c>
      <c r="O356" s="53">
        <f>'прил. 9'!P987</f>
        <v>32526.899999999998</v>
      </c>
      <c r="P356" s="53">
        <f>'прил. 9'!Q987</f>
        <v>0</v>
      </c>
      <c r="Q356" s="46">
        <f t="shared" si="328"/>
        <v>32526.899999999998</v>
      </c>
      <c r="R356" s="53">
        <f>'прил. 9'!S987</f>
        <v>0</v>
      </c>
      <c r="S356" s="46">
        <f t="shared" si="329"/>
        <v>32526.899999999998</v>
      </c>
      <c r="T356" s="53">
        <f>'прил. 9'!U987</f>
        <v>0</v>
      </c>
      <c r="U356" s="46">
        <f t="shared" si="311"/>
        <v>32526.899999999998</v>
      </c>
    </row>
    <row r="357" spans="1:21" hidden="1" x14ac:dyDescent="0.2">
      <c r="A357" s="42" t="s">
        <v>530</v>
      </c>
      <c r="B357" s="68" t="s">
        <v>272</v>
      </c>
      <c r="C357" s="55" t="s">
        <v>60</v>
      </c>
      <c r="D357" s="43" t="s">
        <v>78</v>
      </c>
      <c r="E357" s="105"/>
      <c r="F357" s="53">
        <f t="shared" ref="F357:T357" si="341">F358</f>
        <v>0</v>
      </c>
      <c r="G357" s="53">
        <f t="shared" si="341"/>
        <v>0</v>
      </c>
      <c r="H357" s="53">
        <f t="shared" si="325"/>
        <v>0</v>
      </c>
      <c r="I357" s="53">
        <f t="shared" si="341"/>
        <v>0</v>
      </c>
      <c r="J357" s="53">
        <f t="shared" si="326"/>
        <v>0</v>
      </c>
      <c r="K357" s="53">
        <f t="shared" si="341"/>
        <v>0</v>
      </c>
      <c r="L357" s="53">
        <f t="shared" si="327"/>
        <v>0</v>
      </c>
      <c r="M357" s="53">
        <f t="shared" si="341"/>
        <v>0</v>
      </c>
      <c r="N357" s="53">
        <f t="shared" si="310"/>
        <v>0</v>
      </c>
      <c r="O357" s="53">
        <f t="shared" si="341"/>
        <v>0</v>
      </c>
      <c r="P357" s="53">
        <f t="shared" si="341"/>
        <v>0</v>
      </c>
      <c r="Q357" s="46">
        <f t="shared" si="328"/>
        <v>0</v>
      </c>
      <c r="R357" s="53">
        <f t="shared" si="341"/>
        <v>0</v>
      </c>
      <c r="S357" s="46">
        <f t="shared" si="329"/>
        <v>0</v>
      </c>
      <c r="T357" s="53">
        <f t="shared" si="341"/>
        <v>0</v>
      </c>
      <c r="U357" s="46">
        <f t="shared" si="311"/>
        <v>0</v>
      </c>
    </row>
    <row r="358" spans="1:21" ht="33" hidden="1" x14ac:dyDescent="0.2">
      <c r="A358" s="47" t="str">
        <f ca="1">IF(ISERROR(MATCH(E358,Код_КВР,0)),"",INDIRECT(ADDRESS(MATCH(E358,Код_КВР,0)+1,2,,,"КВР")))</f>
        <v>Предоставление субсидий бюджетным, автономным учреждениям и иным некоммерческим организациям</v>
      </c>
      <c r="B358" s="68" t="s">
        <v>272</v>
      </c>
      <c r="C358" s="55" t="s">
        <v>60</v>
      </c>
      <c r="D358" s="43" t="s">
        <v>78</v>
      </c>
      <c r="E358" s="105">
        <v>600</v>
      </c>
      <c r="F358" s="53">
        <f t="shared" ref="F358:O358" si="342">F359+F360</f>
        <v>0</v>
      </c>
      <c r="G358" s="53">
        <f t="shared" ref="G358:I358" si="343">G359+G360</f>
        <v>0</v>
      </c>
      <c r="H358" s="53">
        <f t="shared" si="325"/>
        <v>0</v>
      </c>
      <c r="I358" s="53">
        <f t="shared" si="343"/>
        <v>0</v>
      </c>
      <c r="J358" s="53">
        <f t="shared" si="326"/>
        <v>0</v>
      </c>
      <c r="K358" s="53">
        <f t="shared" ref="K358:M358" si="344">K359+K360</f>
        <v>0</v>
      </c>
      <c r="L358" s="53">
        <f t="shared" si="327"/>
        <v>0</v>
      </c>
      <c r="M358" s="53">
        <f t="shared" si="344"/>
        <v>0</v>
      </c>
      <c r="N358" s="53">
        <f t="shared" si="310"/>
        <v>0</v>
      </c>
      <c r="O358" s="53">
        <f t="shared" si="342"/>
        <v>0</v>
      </c>
      <c r="P358" s="53">
        <f t="shared" ref="P358" si="345">P359+P360</f>
        <v>0</v>
      </c>
      <c r="Q358" s="46">
        <f t="shared" si="328"/>
        <v>0</v>
      </c>
      <c r="R358" s="53">
        <f t="shared" ref="R358:T358" si="346">R359+R360</f>
        <v>0</v>
      </c>
      <c r="S358" s="46">
        <f t="shared" si="329"/>
        <v>0</v>
      </c>
      <c r="T358" s="53">
        <f t="shared" si="346"/>
        <v>0</v>
      </c>
      <c r="U358" s="46">
        <f t="shared" si="311"/>
        <v>0</v>
      </c>
    </row>
    <row r="359" spans="1:21" hidden="1" x14ac:dyDescent="0.2">
      <c r="A359" s="47" t="str">
        <f ca="1">IF(ISERROR(MATCH(E359,Код_КВР,0)),"",INDIRECT(ADDRESS(MATCH(E359,Код_КВР,0)+1,2,,,"КВР")))</f>
        <v>Субсидии бюджетным учреждениям</v>
      </c>
      <c r="B359" s="68" t="s">
        <v>272</v>
      </c>
      <c r="C359" s="55" t="s">
        <v>60</v>
      </c>
      <c r="D359" s="43" t="s">
        <v>78</v>
      </c>
      <c r="E359" s="105">
        <v>610</v>
      </c>
      <c r="F359" s="53">
        <f>'прил. 9'!G992</f>
        <v>0</v>
      </c>
      <c r="G359" s="53">
        <f>'прил. 9'!H992</f>
        <v>0</v>
      </c>
      <c r="H359" s="53">
        <f t="shared" si="325"/>
        <v>0</v>
      </c>
      <c r="I359" s="53">
        <f>'прил. 9'!J992</f>
        <v>0</v>
      </c>
      <c r="J359" s="53">
        <f t="shared" si="326"/>
        <v>0</v>
      </c>
      <c r="K359" s="53">
        <f>'прил. 9'!L992</f>
        <v>0</v>
      </c>
      <c r="L359" s="53">
        <f t="shared" si="327"/>
        <v>0</v>
      </c>
      <c r="M359" s="53">
        <f>'прил. 9'!N992</f>
        <v>0</v>
      </c>
      <c r="N359" s="53">
        <f t="shared" si="310"/>
        <v>0</v>
      </c>
      <c r="O359" s="53">
        <f>'прил. 9'!P992</f>
        <v>0</v>
      </c>
      <c r="P359" s="53">
        <f>'прил. 9'!Q992</f>
        <v>0</v>
      </c>
      <c r="Q359" s="46">
        <f t="shared" si="328"/>
        <v>0</v>
      </c>
      <c r="R359" s="53">
        <f>'прил. 9'!S992</f>
        <v>0</v>
      </c>
      <c r="S359" s="46">
        <f t="shared" si="329"/>
        <v>0</v>
      </c>
      <c r="T359" s="53">
        <f>'прил. 9'!U992</f>
        <v>0</v>
      </c>
      <c r="U359" s="46">
        <f t="shared" si="311"/>
        <v>0</v>
      </c>
    </row>
    <row r="360" spans="1:21" hidden="1" x14ac:dyDescent="0.2">
      <c r="A360" s="47" t="str">
        <f ca="1">IF(ISERROR(MATCH(E360,Код_КВР,0)),"",INDIRECT(ADDRESS(MATCH(E360,Код_КВР,0)+1,2,,,"КВР")))</f>
        <v>Субсидии автономным учреждениям</v>
      </c>
      <c r="B360" s="68" t="s">
        <v>272</v>
      </c>
      <c r="C360" s="55" t="s">
        <v>60</v>
      </c>
      <c r="D360" s="43" t="s">
        <v>78</v>
      </c>
      <c r="E360" s="105">
        <v>620</v>
      </c>
      <c r="F360" s="53">
        <f>'прил. 9'!G993</f>
        <v>0</v>
      </c>
      <c r="G360" s="53">
        <f>'прил. 9'!H993</f>
        <v>0</v>
      </c>
      <c r="H360" s="53">
        <f t="shared" si="325"/>
        <v>0</v>
      </c>
      <c r="I360" s="53">
        <f>'прил. 9'!J993</f>
        <v>0</v>
      </c>
      <c r="J360" s="53">
        <f t="shared" si="326"/>
        <v>0</v>
      </c>
      <c r="K360" s="53">
        <f>'прил. 9'!L993</f>
        <v>0</v>
      </c>
      <c r="L360" s="53">
        <f t="shared" si="327"/>
        <v>0</v>
      </c>
      <c r="M360" s="53">
        <f>'прил. 9'!N993</f>
        <v>0</v>
      </c>
      <c r="N360" s="53">
        <f t="shared" si="310"/>
        <v>0</v>
      </c>
      <c r="O360" s="53">
        <f>'прил. 9'!P993</f>
        <v>0</v>
      </c>
      <c r="P360" s="53">
        <f>'прил. 9'!Q993</f>
        <v>0</v>
      </c>
      <c r="Q360" s="46">
        <f t="shared" si="328"/>
        <v>0</v>
      </c>
      <c r="R360" s="53">
        <f>'прил. 9'!S993</f>
        <v>0</v>
      </c>
      <c r="S360" s="46">
        <f t="shared" si="329"/>
        <v>0</v>
      </c>
      <c r="T360" s="53">
        <f>'прил. 9'!U993</f>
        <v>0</v>
      </c>
      <c r="U360" s="46">
        <f t="shared" si="311"/>
        <v>0</v>
      </c>
    </row>
    <row r="361" spans="1:21" x14ac:dyDescent="0.2">
      <c r="A361" s="47" t="str">
        <f ca="1">IF(ISERROR(MATCH(B361,Код_КЦСР,0)),"",INDIRECT(ADDRESS(MATCH(B361,Код_КЦСР,0)+1,2,,,"КЦСР")))</f>
        <v>Организация и ведение бухгалтерского (бюджетного) учета и отчетности</v>
      </c>
      <c r="B361" s="68" t="s">
        <v>273</v>
      </c>
      <c r="C361" s="55"/>
      <c r="D361" s="43"/>
      <c r="E361" s="105"/>
      <c r="F361" s="53">
        <f t="shared" ref="F361:T364" si="347">F362</f>
        <v>4832.0999999999995</v>
      </c>
      <c r="G361" s="53">
        <f t="shared" si="347"/>
        <v>0</v>
      </c>
      <c r="H361" s="53">
        <f t="shared" si="325"/>
        <v>4832.0999999999995</v>
      </c>
      <c r="I361" s="53">
        <f t="shared" si="347"/>
        <v>0</v>
      </c>
      <c r="J361" s="53">
        <f t="shared" si="326"/>
        <v>4832.0999999999995</v>
      </c>
      <c r="K361" s="53">
        <f t="shared" si="347"/>
        <v>0</v>
      </c>
      <c r="L361" s="53">
        <f t="shared" si="327"/>
        <v>4832.0999999999995</v>
      </c>
      <c r="M361" s="53">
        <f t="shared" si="347"/>
        <v>0</v>
      </c>
      <c r="N361" s="53">
        <f t="shared" si="310"/>
        <v>4832.0999999999995</v>
      </c>
      <c r="O361" s="53">
        <f t="shared" si="347"/>
        <v>4832.0999999999995</v>
      </c>
      <c r="P361" s="53">
        <f t="shared" si="347"/>
        <v>0</v>
      </c>
      <c r="Q361" s="46">
        <f t="shared" si="328"/>
        <v>4832.0999999999995</v>
      </c>
      <c r="R361" s="53">
        <f t="shared" si="347"/>
        <v>0</v>
      </c>
      <c r="S361" s="46">
        <f t="shared" si="329"/>
        <v>4832.0999999999995</v>
      </c>
      <c r="T361" s="53">
        <f t="shared" si="347"/>
        <v>0</v>
      </c>
      <c r="U361" s="46">
        <f t="shared" si="311"/>
        <v>4832.0999999999995</v>
      </c>
    </row>
    <row r="362" spans="1:21" x14ac:dyDescent="0.2">
      <c r="A362" s="47" t="str">
        <f ca="1">IF(ISERROR(MATCH(C362,Код_Раздел,0)),"",INDIRECT(ADDRESS(MATCH(C362,Код_Раздел,0)+1,2,,,"Раздел")))</f>
        <v>Физическая культура и спорт</v>
      </c>
      <c r="B362" s="68" t="s">
        <v>273</v>
      </c>
      <c r="C362" s="55" t="s">
        <v>81</v>
      </c>
      <c r="D362" s="43"/>
      <c r="E362" s="105"/>
      <c r="F362" s="53">
        <f t="shared" si="347"/>
        <v>4832.0999999999995</v>
      </c>
      <c r="G362" s="53">
        <f t="shared" si="347"/>
        <v>0</v>
      </c>
      <c r="H362" s="53">
        <f t="shared" si="325"/>
        <v>4832.0999999999995</v>
      </c>
      <c r="I362" s="53">
        <f t="shared" si="347"/>
        <v>0</v>
      </c>
      <c r="J362" s="53">
        <f t="shared" si="326"/>
        <v>4832.0999999999995</v>
      </c>
      <c r="K362" s="53">
        <f t="shared" si="347"/>
        <v>0</v>
      </c>
      <c r="L362" s="53">
        <f t="shared" si="327"/>
        <v>4832.0999999999995</v>
      </c>
      <c r="M362" s="53">
        <f t="shared" si="347"/>
        <v>0</v>
      </c>
      <c r="N362" s="53">
        <f t="shared" si="310"/>
        <v>4832.0999999999995</v>
      </c>
      <c r="O362" s="53">
        <f t="shared" si="347"/>
        <v>4832.0999999999995</v>
      </c>
      <c r="P362" s="53">
        <f t="shared" si="347"/>
        <v>0</v>
      </c>
      <c r="Q362" s="46">
        <f t="shared" si="328"/>
        <v>4832.0999999999995</v>
      </c>
      <c r="R362" s="53">
        <f t="shared" si="347"/>
        <v>0</v>
      </c>
      <c r="S362" s="46">
        <f t="shared" si="329"/>
        <v>4832.0999999999995</v>
      </c>
      <c r="T362" s="53">
        <f t="shared" si="347"/>
        <v>0</v>
      </c>
      <c r="U362" s="46">
        <f t="shared" si="311"/>
        <v>4832.0999999999995</v>
      </c>
    </row>
    <row r="363" spans="1:21" x14ac:dyDescent="0.2">
      <c r="A363" s="42" t="s">
        <v>57</v>
      </c>
      <c r="B363" s="68" t="s">
        <v>273</v>
      </c>
      <c r="C363" s="55" t="s">
        <v>81</v>
      </c>
      <c r="D363" s="43" t="s">
        <v>78</v>
      </c>
      <c r="E363" s="105"/>
      <c r="F363" s="53">
        <f t="shared" ref="F363:O363" si="348">F364+F366</f>
        <v>4832.0999999999995</v>
      </c>
      <c r="G363" s="53">
        <f t="shared" ref="G363:I363" si="349">G364+G366</f>
        <v>0</v>
      </c>
      <c r="H363" s="53">
        <f t="shared" si="325"/>
        <v>4832.0999999999995</v>
      </c>
      <c r="I363" s="53">
        <f t="shared" si="349"/>
        <v>0</v>
      </c>
      <c r="J363" s="53">
        <f t="shared" si="326"/>
        <v>4832.0999999999995</v>
      </c>
      <c r="K363" s="53">
        <f t="shared" ref="K363:M363" si="350">K364+K366</f>
        <v>0</v>
      </c>
      <c r="L363" s="53">
        <f t="shared" si="327"/>
        <v>4832.0999999999995</v>
      </c>
      <c r="M363" s="53">
        <f t="shared" si="350"/>
        <v>0</v>
      </c>
      <c r="N363" s="53">
        <f t="shared" si="310"/>
        <v>4832.0999999999995</v>
      </c>
      <c r="O363" s="53">
        <f t="shared" si="348"/>
        <v>4832.0999999999995</v>
      </c>
      <c r="P363" s="53">
        <f t="shared" ref="P363" si="351">P364+P366</f>
        <v>0</v>
      </c>
      <c r="Q363" s="46">
        <f t="shared" si="328"/>
        <v>4832.0999999999995</v>
      </c>
      <c r="R363" s="53">
        <f t="shared" ref="R363:T363" si="352">R364+R366</f>
        <v>0</v>
      </c>
      <c r="S363" s="46">
        <f t="shared" si="329"/>
        <v>4832.0999999999995</v>
      </c>
      <c r="T363" s="53">
        <f t="shared" si="352"/>
        <v>0</v>
      </c>
      <c r="U363" s="46">
        <f t="shared" si="311"/>
        <v>4832.0999999999995</v>
      </c>
    </row>
    <row r="364" spans="1:21" ht="49.5" x14ac:dyDescent="0.2">
      <c r="A364" s="47" t="str">
        <f t="shared" ref="A364:A367" ca="1" si="353">IF(ISERROR(MATCH(E364,Код_КВР,0)),"",INDIRECT(ADDRESS(MATCH(E364,Код_КВР,0)+1,2,,,"КВР")))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4" s="68" t="s">
        <v>273</v>
      </c>
      <c r="C364" s="55" t="s">
        <v>81</v>
      </c>
      <c r="D364" s="43" t="s">
        <v>78</v>
      </c>
      <c r="E364" s="105">
        <v>100</v>
      </c>
      <c r="F364" s="53">
        <f t="shared" si="347"/>
        <v>4368.7</v>
      </c>
      <c r="G364" s="53">
        <f t="shared" si="347"/>
        <v>0</v>
      </c>
      <c r="H364" s="53">
        <f t="shared" si="325"/>
        <v>4368.7</v>
      </c>
      <c r="I364" s="53">
        <f t="shared" si="347"/>
        <v>0</v>
      </c>
      <c r="J364" s="53">
        <f t="shared" si="326"/>
        <v>4368.7</v>
      </c>
      <c r="K364" s="53">
        <f t="shared" si="347"/>
        <v>0</v>
      </c>
      <c r="L364" s="53">
        <f t="shared" si="327"/>
        <v>4368.7</v>
      </c>
      <c r="M364" s="53">
        <f t="shared" si="347"/>
        <v>0</v>
      </c>
      <c r="N364" s="53">
        <f t="shared" si="310"/>
        <v>4368.7</v>
      </c>
      <c r="O364" s="53">
        <f t="shared" si="347"/>
        <v>4368.7</v>
      </c>
      <c r="P364" s="53">
        <f t="shared" si="347"/>
        <v>0</v>
      </c>
      <c r="Q364" s="46">
        <f t="shared" si="328"/>
        <v>4368.7</v>
      </c>
      <c r="R364" s="53">
        <f t="shared" si="347"/>
        <v>0</v>
      </c>
      <c r="S364" s="46">
        <f t="shared" si="329"/>
        <v>4368.7</v>
      </c>
      <c r="T364" s="53">
        <f t="shared" si="347"/>
        <v>0</v>
      </c>
      <c r="U364" s="46">
        <f t="shared" si="311"/>
        <v>4368.7</v>
      </c>
    </row>
    <row r="365" spans="1:21" x14ac:dyDescent="0.2">
      <c r="A365" s="47" t="str">
        <f t="shared" ca="1" si="353"/>
        <v>Расходы на выплаты персоналу казенных учреждений</v>
      </c>
      <c r="B365" s="68" t="s">
        <v>273</v>
      </c>
      <c r="C365" s="55" t="s">
        <v>81</v>
      </c>
      <c r="D365" s="43" t="s">
        <v>78</v>
      </c>
      <c r="E365" s="105">
        <v>110</v>
      </c>
      <c r="F365" s="53">
        <f>'прил. 9'!G1020</f>
        <v>4368.7</v>
      </c>
      <c r="G365" s="53">
        <f>'прил. 9'!H1020</f>
        <v>0</v>
      </c>
      <c r="H365" s="53">
        <f t="shared" si="325"/>
        <v>4368.7</v>
      </c>
      <c r="I365" s="53">
        <f>'прил. 9'!J1020</f>
        <v>0</v>
      </c>
      <c r="J365" s="53">
        <f t="shared" si="326"/>
        <v>4368.7</v>
      </c>
      <c r="K365" s="53">
        <f>'прил. 9'!L1020</f>
        <v>0</v>
      </c>
      <c r="L365" s="53">
        <f t="shared" si="327"/>
        <v>4368.7</v>
      </c>
      <c r="M365" s="53">
        <f>'прил. 9'!N1020</f>
        <v>0</v>
      </c>
      <c r="N365" s="53">
        <f t="shared" si="310"/>
        <v>4368.7</v>
      </c>
      <c r="O365" s="53">
        <f>'прил. 9'!P1020</f>
        <v>4368.7</v>
      </c>
      <c r="P365" s="53">
        <f>'прил. 9'!Q1020</f>
        <v>0</v>
      </c>
      <c r="Q365" s="46">
        <f t="shared" si="328"/>
        <v>4368.7</v>
      </c>
      <c r="R365" s="53">
        <f>'прил. 9'!S1020</f>
        <v>0</v>
      </c>
      <c r="S365" s="46">
        <f t="shared" si="329"/>
        <v>4368.7</v>
      </c>
      <c r="T365" s="53">
        <f>'прил. 9'!U1020</f>
        <v>0</v>
      </c>
      <c r="U365" s="46">
        <f t="shared" si="311"/>
        <v>4368.7</v>
      </c>
    </row>
    <row r="366" spans="1:21" ht="33" x14ac:dyDescent="0.2">
      <c r="A366" s="47" t="str">
        <f t="shared" ca="1" si="353"/>
        <v>Закупка товаров, работ и услуг для обеспечения государственных (муниципальных) нужд</v>
      </c>
      <c r="B366" s="68" t="s">
        <v>273</v>
      </c>
      <c r="C366" s="55" t="s">
        <v>81</v>
      </c>
      <c r="D366" s="43" t="s">
        <v>78</v>
      </c>
      <c r="E366" s="105">
        <v>200</v>
      </c>
      <c r="F366" s="53">
        <f t="shared" ref="F366:T366" si="354">F367</f>
        <v>463.4</v>
      </c>
      <c r="G366" s="53">
        <f t="shared" si="354"/>
        <v>0</v>
      </c>
      <c r="H366" s="53">
        <f t="shared" si="325"/>
        <v>463.4</v>
      </c>
      <c r="I366" s="53">
        <f t="shared" si="354"/>
        <v>0</v>
      </c>
      <c r="J366" s="53">
        <f t="shared" si="326"/>
        <v>463.4</v>
      </c>
      <c r="K366" s="53">
        <f t="shared" si="354"/>
        <v>0</v>
      </c>
      <c r="L366" s="53">
        <f t="shared" si="327"/>
        <v>463.4</v>
      </c>
      <c r="M366" s="53">
        <f t="shared" si="354"/>
        <v>0</v>
      </c>
      <c r="N366" s="53">
        <f t="shared" si="310"/>
        <v>463.4</v>
      </c>
      <c r="O366" s="53">
        <f t="shared" si="354"/>
        <v>463.4</v>
      </c>
      <c r="P366" s="53">
        <f t="shared" si="354"/>
        <v>0</v>
      </c>
      <c r="Q366" s="46">
        <f t="shared" si="328"/>
        <v>463.4</v>
      </c>
      <c r="R366" s="53">
        <f t="shared" si="354"/>
        <v>0</v>
      </c>
      <c r="S366" s="46">
        <f t="shared" si="329"/>
        <v>463.4</v>
      </c>
      <c r="T366" s="53">
        <f t="shared" si="354"/>
        <v>0</v>
      </c>
      <c r="U366" s="46">
        <f t="shared" si="311"/>
        <v>463.4</v>
      </c>
    </row>
    <row r="367" spans="1:21" ht="33" x14ac:dyDescent="0.2">
      <c r="A367" s="47" t="str">
        <f t="shared" ca="1" si="353"/>
        <v>Иные закупки товаров, работ и услуг для обеспечения государственных (муниципальных) нужд</v>
      </c>
      <c r="B367" s="68" t="s">
        <v>273</v>
      </c>
      <c r="C367" s="55" t="s">
        <v>81</v>
      </c>
      <c r="D367" s="43" t="s">
        <v>78</v>
      </c>
      <c r="E367" s="105">
        <v>240</v>
      </c>
      <c r="F367" s="53">
        <f>'прил. 9'!G1022</f>
        <v>463.4</v>
      </c>
      <c r="G367" s="53">
        <f>'прил. 9'!H1022</f>
        <v>0</v>
      </c>
      <c r="H367" s="53">
        <f t="shared" si="325"/>
        <v>463.4</v>
      </c>
      <c r="I367" s="53">
        <f>'прил. 9'!J1022</f>
        <v>0</v>
      </c>
      <c r="J367" s="53">
        <f t="shared" si="326"/>
        <v>463.4</v>
      </c>
      <c r="K367" s="53">
        <f>'прил. 9'!L1022</f>
        <v>0</v>
      </c>
      <c r="L367" s="53">
        <f t="shared" si="327"/>
        <v>463.4</v>
      </c>
      <c r="M367" s="53">
        <f>'прил. 9'!N1022</f>
        <v>0</v>
      </c>
      <c r="N367" s="53">
        <f t="shared" si="310"/>
        <v>463.4</v>
      </c>
      <c r="O367" s="53">
        <f>'прил. 9'!P1022</f>
        <v>463.4</v>
      </c>
      <c r="P367" s="53">
        <f>'прил. 9'!Q1022</f>
        <v>0</v>
      </c>
      <c r="Q367" s="46">
        <f t="shared" si="328"/>
        <v>463.4</v>
      </c>
      <c r="R367" s="53">
        <f>'прил. 9'!S1022</f>
        <v>0</v>
      </c>
      <c r="S367" s="46">
        <f t="shared" si="329"/>
        <v>463.4</v>
      </c>
      <c r="T367" s="53">
        <f>'прил. 9'!U1022</f>
        <v>0</v>
      </c>
      <c r="U367" s="46">
        <f t="shared" si="311"/>
        <v>463.4</v>
      </c>
    </row>
    <row r="368" spans="1:21" x14ac:dyDescent="0.2">
      <c r="A368" s="47" t="str">
        <f ca="1">IF(ISERROR(MATCH(B368,Код_КЦСР,0)),"",INDIRECT(ADDRESS(MATCH(B368,Код_КЦСР,0)+1,2,,,"КЦСР")))</f>
        <v>Популяризация физической культуры и спорта и здорового образа жизни</v>
      </c>
      <c r="B368" s="68" t="s">
        <v>274</v>
      </c>
      <c r="C368" s="55"/>
      <c r="D368" s="43"/>
      <c r="E368" s="105"/>
      <c r="F368" s="53">
        <f t="shared" ref="F368:T370" si="355">F369</f>
        <v>6692</v>
      </c>
      <c r="G368" s="53">
        <f t="shared" si="355"/>
        <v>0</v>
      </c>
      <c r="H368" s="53">
        <f t="shared" si="325"/>
        <v>6692</v>
      </c>
      <c r="I368" s="53">
        <f t="shared" si="355"/>
        <v>0</v>
      </c>
      <c r="J368" s="53">
        <f t="shared" si="326"/>
        <v>6692</v>
      </c>
      <c r="K368" s="53">
        <f t="shared" si="355"/>
        <v>0</v>
      </c>
      <c r="L368" s="53">
        <f t="shared" si="327"/>
        <v>6692</v>
      </c>
      <c r="M368" s="53">
        <f t="shared" si="355"/>
        <v>0</v>
      </c>
      <c r="N368" s="53">
        <f t="shared" si="310"/>
        <v>6692</v>
      </c>
      <c r="O368" s="53">
        <f t="shared" si="355"/>
        <v>6692</v>
      </c>
      <c r="P368" s="53">
        <f t="shared" si="355"/>
        <v>0</v>
      </c>
      <c r="Q368" s="46">
        <f t="shared" si="328"/>
        <v>6692</v>
      </c>
      <c r="R368" s="53">
        <f t="shared" si="355"/>
        <v>0</v>
      </c>
      <c r="S368" s="46">
        <f t="shared" si="329"/>
        <v>6692</v>
      </c>
      <c r="T368" s="53">
        <f t="shared" si="355"/>
        <v>0</v>
      </c>
      <c r="U368" s="46">
        <f t="shared" si="311"/>
        <v>6692</v>
      </c>
    </row>
    <row r="369" spans="1:21" x14ac:dyDescent="0.2">
      <c r="A369" s="47" t="str">
        <f ca="1">IF(ISERROR(MATCH(C369,Код_Раздел,0)),"",INDIRECT(ADDRESS(MATCH(C369,Код_Раздел,0)+1,2,,,"Раздел")))</f>
        <v>Физическая культура и спорт</v>
      </c>
      <c r="B369" s="68" t="s">
        <v>274</v>
      </c>
      <c r="C369" s="55" t="s">
        <v>81</v>
      </c>
      <c r="D369" s="43"/>
      <c r="E369" s="105"/>
      <c r="F369" s="53">
        <f t="shared" si="355"/>
        <v>6692</v>
      </c>
      <c r="G369" s="53">
        <f t="shared" si="355"/>
        <v>0</v>
      </c>
      <c r="H369" s="53">
        <f t="shared" si="325"/>
        <v>6692</v>
      </c>
      <c r="I369" s="53">
        <f t="shared" si="355"/>
        <v>0</v>
      </c>
      <c r="J369" s="53">
        <f t="shared" si="326"/>
        <v>6692</v>
      </c>
      <c r="K369" s="53">
        <f t="shared" si="355"/>
        <v>0</v>
      </c>
      <c r="L369" s="53">
        <f t="shared" si="327"/>
        <v>6692</v>
      </c>
      <c r="M369" s="53">
        <f t="shared" si="355"/>
        <v>0</v>
      </c>
      <c r="N369" s="53">
        <f t="shared" si="310"/>
        <v>6692</v>
      </c>
      <c r="O369" s="53">
        <f t="shared" si="355"/>
        <v>6692</v>
      </c>
      <c r="P369" s="53">
        <f t="shared" si="355"/>
        <v>0</v>
      </c>
      <c r="Q369" s="46">
        <f t="shared" si="328"/>
        <v>6692</v>
      </c>
      <c r="R369" s="53">
        <f t="shared" si="355"/>
        <v>0</v>
      </c>
      <c r="S369" s="46">
        <f t="shared" si="329"/>
        <v>6692</v>
      </c>
      <c r="T369" s="53">
        <f t="shared" si="355"/>
        <v>0</v>
      </c>
      <c r="U369" s="46">
        <f t="shared" si="311"/>
        <v>6692</v>
      </c>
    </row>
    <row r="370" spans="1:21" x14ac:dyDescent="0.2">
      <c r="A370" s="42" t="s">
        <v>51</v>
      </c>
      <c r="B370" s="68" t="s">
        <v>274</v>
      </c>
      <c r="C370" s="55" t="s">
        <v>81</v>
      </c>
      <c r="D370" s="43" t="s">
        <v>70</v>
      </c>
      <c r="E370" s="105"/>
      <c r="F370" s="53">
        <f t="shared" si="355"/>
        <v>6692</v>
      </c>
      <c r="G370" s="53">
        <f t="shared" si="355"/>
        <v>0</v>
      </c>
      <c r="H370" s="53">
        <f t="shared" si="325"/>
        <v>6692</v>
      </c>
      <c r="I370" s="53">
        <f t="shared" si="355"/>
        <v>0</v>
      </c>
      <c r="J370" s="53">
        <f t="shared" si="326"/>
        <v>6692</v>
      </c>
      <c r="K370" s="53">
        <f t="shared" si="355"/>
        <v>0</v>
      </c>
      <c r="L370" s="53">
        <f t="shared" si="327"/>
        <v>6692</v>
      </c>
      <c r="M370" s="53">
        <f t="shared" si="355"/>
        <v>0</v>
      </c>
      <c r="N370" s="53">
        <f t="shared" si="310"/>
        <v>6692</v>
      </c>
      <c r="O370" s="53">
        <f t="shared" si="355"/>
        <v>6692</v>
      </c>
      <c r="P370" s="53">
        <f t="shared" si="355"/>
        <v>0</v>
      </c>
      <c r="Q370" s="46">
        <f t="shared" si="328"/>
        <v>6692</v>
      </c>
      <c r="R370" s="53">
        <f t="shared" si="355"/>
        <v>0</v>
      </c>
      <c r="S370" s="46">
        <f t="shared" si="329"/>
        <v>6692</v>
      </c>
      <c r="T370" s="53">
        <f t="shared" si="355"/>
        <v>0</v>
      </c>
      <c r="U370" s="46">
        <f t="shared" si="311"/>
        <v>6692</v>
      </c>
    </row>
    <row r="371" spans="1:21" ht="33" x14ac:dyDescent="0.2">
      <c r="A371" s="47" t="str">
        <f ca="1">IF(ISERROR(MATCH(E371,Код_КВР,0)),"",INDIRECT(ADDRESS(MATCH(E371,Код_КВР,0)+1,2,,,"КВР")))</f>
        <v>Предоставление субсидий бюджетным, автономным учреждениям и иным некоммерческим организациям</v>
      </c>
      <c r="B371" s="68" t="s">
        <v>274</v>
      </c>
      <c r="C371" s="55" t="s">
        <v>81</v>
      </c>
      <c r="D371" s="43" t="s">
        <v>70</v>
      </c>
      <c r="E371" s="105">
        <v>600</v>
      </c>
      <c r="F371" s="53">
        <f t="shared" ref="F371:O371" si="356">F372+F373</f>
        <v>6692</v>
      </c>
      <c r="G371" s="53">
        <f t="shared" ref="G371:I371" si="357">G372+G373</f>
        <v>0</v>
      </c>
      <c r="H371" s="53">
        <f t="shared" si="325"/>
        <v>6692</v>
      </c>
      <c r="I371" s="53">
        <f t="shared" si="357"/>
        <v>0</v>
      </c>
      <c r="J371" s="53">
        <f t="shared" si="326"/>
        <v>6692</v>
      </c>
      <c r="K371" s="53">
        <f t="shared" ref="K371:M371" si="358">K372+K373</f>
        <v>0</v>
      </c>
      <c r="L371" s="53">
        <f t="shared" si="327"/>
        <v>6692</v>
      </c>
      <c r="M371" s="53">
        <f t="shared" si="358"/>
        <v>0</v>
      </c>
      <c r="N371" s="53">
        <f t="shared" si="310"/>
        <v>6692</v>
      </c>
      <c r="O371" s="53">
        <f t="shared" si="356"/>
        <v>6692</v>
      </c>
      <c r="P371" s="53">
        <f t="shared" ref="P371" si="359">P372+P373</f>
        <v>0</v>
      </c>
      <c r="Q371" s="46">
        <f t="shared" si="328"/>
        <v>6692</v>
      </c>
      <c r="R371" s="53">
        <f t="shared" ref="R371:T371" si="360">R372+R373</f>
        <v>0</v>
      </c>
      <c r="S371" s="46">
        <f t="shared" si="329"/>
        <v>6692</v>
      </c>
      <c r="T371" s="53">
        <f t="shared" si="360"/>
        <v>0</v>
      </c>
      <c r="U371" s="46">
        <f t="shared" si="311"/>
        <v>6692</v>
      </c>
    </row>
    <row r="372" spans="1:21" x14ac:dyDescent="0.2">
      <c r="A372" s="47" t="str">
        <f ca="1">IF(ISERROR(MATCH(E372,Код_КВР,0)),"",INDIRECT(ADDRESS(MATCH(E372,Код_КВР,0)+1,2,,,"КВР")))</f>
        <v>Субсидии бюджетным учреждениям</v>
      </c>
      <c r="B372" s="68" t="s">
        <v>274</v>
      </c>
      <c r="C372" s="55" t="s">
        <v>81</v>
      </c>
      <c r="D372" s="43" t="s">
        <v>70</v>
      </c>
      <c r="E372" s="105">
        <v>610</v>
      </c>
      <c r="F372" s="53">
        <f>'прил. 9'!G1003</f>
        <v>2735.1</v>
      </c>
      <c r="G372" s="53">
        <f>'прил. 9'!H1003</f>
        <v>0</v>
      </c>
      <c r="H372" s="53">
        <f t="shared" si="325"/>
        <v>2735.1</v>
      </c>
      <c r="I372" s="53">
        <f>'прил. 9'!J1003</f>
        <v>0</v>
      </c>
      <c r="J372" s="53">
        <f t="shared" si="326"/>
        <v>2735.1</v>
      </c>
      <c r="K372" s="53">
        <f>'прил. 9'!L1003</f>
        <v>0</v>
      </c>
      <c r="L372" s="53">
        <f t="shared" si="327"/>
        <v>2735.1</v>
      </c>
      <c r="M372" s="53">
        <f>'прил. 9'!N1003</f>
        <v>0</v>
      </c>
      <c r="N372" s="53">
        <f t="shared" si="310"/>
        <v>2735.1</v>
      </c>
      <c r="O372" s="53">
        <f>'прил. 9'!P1003</f>
        <v>2735.1</v>
      </c>
      <c r="P372" s="53">
        <f>'прил. 9'!Q1003</f>
        <v>0</v>
      </c>
      <c r="Q372" s="46">
        <f t="shared" si="328"/>
        <v>2735.1</v>
      </c>
      <c r="R372" s="53">
        <f>'прил. 9'!S1003</f>
        <v>0</v>
      </c>
      <c r="S372" s="46">
        <f t="shared" si="329"/>
        <v>2735.1</v>
      </c>
      <c r="T372" s="53">
        <f>'прил. 9'!U1003</f>
        <v>0</v>
      </c>
      <c r="U372" s="46">
        <f t="shared" si="311"/>
        <v>2735.1</v>
      </c>
    </row>
    <row r="373" spans="1:21" x14ac:dyDescent="0.2">
      <c r="A373" s="47" t="str">
        <f ca="1">IF(ISERROR(MATCH(E373,Код_КВР,0)),"",INDIRECT(ADDRESS(MATCH(E373,Код_КВР,0)+1,2,,,"КВР")))</f>
        <v>Субсидии автономным учреждениям</v>
      </c>
      <c r="B373" s="68" t="s">
        <v>274</v>
      </c>
      <c r="C373" s="55" t="s">
        <v>81</v>
      </c>
      <c r="D373" s="43" t="s">
        <v>70</v>
      </c>
      <c r="E373" s="105">
        <v>620</v>
      </c>
      <c r="F373" s="53">
        <f>'прил. 9'!G1004</f>
        <v>3956.9</v>
      </c>
      <c r="G373" s="53">
        <f>'прил. 9'!H1004</f>
        <v>0</v>
      </c>
      <c r="H373" s="53">
        <f t="shared" si="325"/>
        <v>3956.9</v>
      </c>
      <c r="I373" s="53">
        <f>'прил. 9'!J1004</f>
        <v>0</v>
      </c>
      <c r="J373" s="53">
        <f t="shared" si="326"/>
        <v>3956.9</v>
      </c>
      <c r="K373" s="53">
        <f>'прил. 9'!L1004</f>
        <v>0</v>
      </c>
      <c r="L373" s="53">
        <f t="shared" si="327"/>
        <v>3956.9</v>
      </c>
      <c r="M373" s="53">
        <f>'прил. 9'!N1004</f>
        <v>0</v>
      </c>
      <c r="N373" s="53">
        <f t="shared" si="310"/>
        <v>3956.9</v>
      </c>
      <c r="O373" s="53">
        <f>'прил. 9'!P1004</f>
        <v>3956.9</v>
      </c>
      <c r="P373" s="53">
        <f>'прил. 9'!Q1004</f>
        <v>0</v>
      </c>
      <c r="Q373" s="46">
        <f t="shared" si="328"/>
        <v>3956.9</v>
      </c>
      <c r="R373" s="53">
        <f>'прил. 9'!S1004</f>
        <v>0</v>
      </c>
      <c r="S373" s="46">
        <f t="shared" si="329"/>
        <v>3956.9</v>
      </c>
      <c r="T373" s="53">
        <f>'прил. 9'!U1004</f>
        <v>0</v>
      </c>
      <c r="U373" s="46">
        <f t="shared" si="311"/>
        <v>3956.9</v>
      </c>
    </row>
    <row r="374" spans="1:21" ht="33" x14ac:dyDescent="0.2">
      <c r="A374" s="47" t="str">
        <f ca="1">IF(ISERROR(MATCH(B374,Код_КЦСР,0)),"",INDIRECT(ADDRESS(MATCH(B374,Код_КЦСР,0)+1,2,,,"КЦСР")))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374" s="68" t="s">
        <v>276</v>
      </c>
      <c r="C374" s="55"/>
      <c r="D374" s="43"/>
      <c r="E374" s="105"/>
      <c r="F374" s="53">
        <f t="shared" ref="F374:T376" si="361">F375</f>
        <v>4393.1000000000004</v>
      </c>
      <c r="G374" s="53">
        <f t="shared" si="361"/>
        <v>0</v>
      </c>
      <c r="H374" s="53">
        <f t="shared" si="325"/>
        <v>4393.1000000000004</v>
      </c>
      <c r="I374" s="53">
        <f t="shared" si="361"/>
        <v>0</v>
      </c>
      <c r="J374" s="53">
        <f t="shared" si="326"/>
        <v>4393.1000000000004</v>
      </c>
      <c r="K374" s="53">
        <f t="shared" si="361"/>
        <v>0</v>
      </c>
      <c r="L374" s="53">
        <f t="shared" si="327"/>
        <v>4393.1000000000004</v>
      </c>
      <c r="M374" s="53">
        <f t="shared" si="361"/>
        <v>0</v>
      </c>
      <c r="N374" s="53">
        <f t="shared" si="310"/>
        <v>4393.1000000000004</v>
      </c>
      <c r="O374" s="53">
        <f t="shared" si="361"/>
        <v>4393.1000000000004</v>
      </c>
      <c r="P374" s="53">
        <f t="shared" si="361"/>
        <v>0</v>
      </c>
      <c r="Q374" s="46">
        <f t="shared" si="328"/>
        <v>4393.1000000000004</v>
      </c>
      <c r="R374" s="53">
        <f t="shared" si="361"/>
        <v>0</v>
      </c>
      <c r="S374" s="46">
        <f t="shared" si="329"/>
        <v>4393.1000000000004</v>
      </c>
      <c r="T374" s="53">
        <f t="shared" si="361"/>
        <v>0</v>
      </c>
      <c r="U374" s="46">
        <f t="shared" si="311"/>
        <v>4393.1000000000004</v>
      </c>
    </row>
    <row r="375" spans="1:21" x14ac:dyDescent="0.2">
      <c r="A375" s="47" t="str">
        <f ca="1">IF(ISERROR(MATCH(B375,Код_КЦСР,0)),"",INDIRECT(ADDRESS(MATCH(B375,Код_КЦСР,0)+1,2,,,"КЦСР")))</f>
        <v>Расходы на обеспечение функций органов местного самоуправления</v>
      </c>
      <c r="B375" s="68" t="s">
        <v>277</v>
      </c>
      <c r="C375" s="55"/>
      <c r="D375" s="43"/>
      <c r="E375" s="105"/>
      <c r="F375" s="53">
        <f t="shared" si="361"/>
        <v>4393.1000000000004</v>
      </c>
      <c r="G375" s="53">
        <f t="shared" si="361"/>
        <v>0</v>
      </c>
      <c r="H375" s="53">
        <f t="shared" si="325"/>
        <v>4393.1000000000004</v>
      </c>
      <c r="I375" s="53">
        <f t="shared" si="361"/>
        <v>0</v>
      </c>
      <c r="J375" s="53">
        <f t="shared" si="326"/>
        <v>4393.1000000000004</v>
      </c>
      <c r="K375" s="53">
        <f t="shared" si="361"/>
        <v>0</v>
      </c>
      <c r="L375" s="53">
        <f t="shared" si="327"/>
        <v>4393.1000000000004</v>
      </c>
      <c r="M375" s="53">
        <f t="shared" si="361"/>
        <v>0</v>
      </c>
      <c r="N375" s="53">
        <f t="shared" si="310"/>
        <v>4393.1000000000004</v>
      </c>
      <c r="O375" s="53">
        <f t="shared" si="361"/>
        <v>4393.1000000000004</v>
      </c>
      <c r="P375" s="53">
        <f t="shared" si="361"/>
        <v>0</v>
      </c>
      <c r="Q375" s="46">
        <f t="shared" si="328"/>
        <v>4393.1000000000004</v>
      </c>
      <c r="R375" s="53">
        <f t="shared" si="361"/>
        <v>0</v>
      </c>
      <c r="S375" s="46">
        <f t="shared" si="329"/>
        <v>4393.1000000000004</v>
      </c>
      <c r="T375" s="53">
        <f t="shared" si="361"/>
        <v>0</v>
      </c>
      <c r="U375" s="46">
        <f t="shared" si="311"/>
        <v>4393.1000000000004</v>
      </c>
    </row>
    <row r="376" spans="1:21" x14ac:dyDescent="0.2">
      <c r="A376" s="47" t="str">
        <f ca="1">IF(ISERROR(MATCH(C376,Код_Раздел,0)),"",INDIRECT(ADDRESS(MATCH(C376,Код_Раздел,0)+1,2,,,"Раздел")))</f>
        <v>Физическая культура и спорт</v>
      </c>
      <c r="B376" s="68" t="s">
        <v>277</v>
      </c>
      <c r="C376" s="55" t="s">
        <v>81</v>
      </c>
      <c r="D376" s="43"/>
      <c r="E376" s="105"/>
      <c r="F376" s="53">
        <f t="shared" si="361"/>
        <v>4393.1000000000004</v>
      </c>
      <c r="G376" s="53">
        <f t="shared" si="361"/>
        <v>0</v>
      </c>
      <c r="H376" s="53">
        <f t="shared" si="325"/>
        <v>4393.1000000000004</v>
      </c>
      <c r="I376" s="53">
        <f t="shared" si="361"/>
        <v>0</v>
      </c>
      <c r="J376" s="53">
        <f t="shared" si="326"/>
        <v>4393.1000000000004</v>
      </c>
      <c r="K376" s="53">
        <f t="shared" si="361"/>
        <v>0</v>
      </c>
      <c r="L376" s="53">
        <f t="shared" si="327"/>
        <v>4393.1000000000004</v>
      </c>
      <c r="M376" s="53">
        <f t="shared" si="361"/>
        <v>0</v>
      </c>
      <c r="N376" s="53">
        <f t="shared" si="310"/>
        <v>4393.1000000000004</v>
      </c>
      <c r="O376" s="53">
        <f t="shared" si="361"/>
        <v>4393.1000000000004</v>
      </c>
      <c r="P376" s="53">
        <f t="shared" si="361"/>
        <v>0</v>
      </c>
      <c r="Q376" s="46">
        <f t="shared" si="328"/>
        <v>4393.1000000000004</v>
      </c>
      <c r="R376" s="53">
        <f t="shared" si="361"/>
        <v>0</v>
      </c>
      <c r="S376" s="46">
        <f t="shared" si="329"/>
        <v>4393.1000000000004</v>
      </c>
      <c r="T376" s="53">
        <f t="shared" si="361"/>
        <v>0</v>
      </c>
      <c r="U376" s="46">
        <f t="shared" si="311"/>
        <v>4393.1000000000004</v>
      </c>
    </row>
    <row r="377" spans="1:21" x14ac:dyDescent="0.2">
      <c r="A377" s="42" t="s">
        <v>57</v>
      </c>
      <c r="B377" s="68" t="s">
        <v>277</v>
      </c>
      <c r="C377" s="55" t="s">
        <v>81</v>
      </c>
      <c r="D377" s="43" t="s">
        <v>78</v>
      </c>
      <c r="E377" s="105"/>
      <c r="F377" s="53">
        <f t="shared" ref="F377:O377" si="362">F378+F380</f>
        <v>4393.1000000000004</v>
      </c>
      <c r="G377" s="53">
        <f t="shared" ref="G377:I377" si="363">G378+G380</f>
        <v>0</v>
      </c>
      <c r="H377" s="53">
        <f t="shared" si="325"/>
        <v>4393.1000000000004</v>
      </c>
      <c r="I377" s="53">
        <f t="shared" si="363"/>
        <v>0</v>
      </c>
      <c r="J377" s="53">
        <f t="shared" si="326"/>
        <v>4393.1000000000004</v>
      </c>
      <c r="K377" s="53">
        <f t="shared" ref="K377:M377" si="364">K378+K380</f>
        <v>0</v>
      </c>
      <c r="L377" s="53">
        <f t="shared" si="327"/>
        <v>4393.1000000000004</v>
      </c>
      <c r="M377" s="53">
        <f t="shared" si="364"/>
        <v>0</v>
      </c>
      <c r="N377" s="53">
        <f t="shared" si="310"/>
        <v>4393.1000000000004</v>
      </c>
      <c r="O377" s="53">
        <f t="shared" si="362"/>
        <v>4393.1000000000004</v>
      </c>
      <c r="P377" s="53">
        <f t="shared" ref="P377" si="365">P378+P380</f>
        <v>0</v>
      </c>
      <c r="Q377" s="46">
        <f t="shared" si="328"/>
        <v>4393.1000000000004</v>
      </c>
      <c r="R377" s="53">
        <f t="shared" ref="R377:T377" si="366">R378+R380</f>
        <v>0</v>
      </c>
      <c r="S377" s="46">
        <f t="shared" si="329"/>
        <v>4393.1000000000004</v>
      </c>
      <c r="T377" s="53">
        <f t="shared" si="366"/>
        <v>0</v>
      </c>
      <c r="U377" s="46">
        <f t="shared" si="311"/>
        <v>4393.1000000000004</v>
      </c>
    </row>
    <row r="378" spans="1:21" ht="49.5" x14ac:dyDescent="0.2">
      <c r="A378" s="47" t="str">
        <f ca="1">IF(ISERROR(MATCH(E378,Код_КВР,0)),"",INDIRECT(ADDRESS(MATCH(E378,Код_КВР,0)+1,2,,,"КВР")))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8" s="68" t="s">
        <v>277</v>
      </c>
      <c r="C378" s="55" t="s">
        <v>81</v>
      </c>
      <c r="D378" s="43" t="s">
        <v>78</v>
      </c>
      <c r="E378" s="105">
        <v>100</v>
      </c>
      <c r="F378" s="53">
        <f t="shared" ref="F378:T378" si="367">F379</f>
        <v>4378.1000000000004</v>
      </c>
      <c r="G378" s="53">
        <f t="shared" si="367"/>
        <v>0</v>
      </c>
      <c r="H378" s="53">
        <f t="shared" si="325"/>
        <v>4378.1000000000004</v>
      </c>
      <c r="I378" s="53">
        <f t="shared" si="367"/>
        <v>0</v>
      </c>
      <c r="J378" s="53">
        <f t="shared" si="326"/>
        <v>4378.1000000000004</v>
      </c>
      <c r="K378" s="53">
        <f t="shared" si="367"/>
        <v>0</v>
      </c>
      <c r="L378" s="53">
        <f t="shared" si="327"/>
        <v>4378.1000000000004</v>
      </c>
      <c r="M378" s="53">
        <f t="shared" si="367"/>
        <v>0</v>
      </c>
      <c r="N378" s="53">
        <f t="shared" si="310"/>
        <v>4378.1000000000004</v>
      </c>
      <c r="O378" s="53">
        <f t="shared" si="367"/>
        <v>4378.1000000000004</v>
      </c>
      <c r="P378" s="53">
        <f t="shared" si="367"/>
        <v>0</v>
      </c>
      <c r="Q378" s="46">
        <f t="shared" si="328"/>
        <v>4378.1000000000004</v>
      </c>
      <c r="R378" s="53">
        <f t="shared" si="367"/>
        <v>0</v>
      </c>
      <c r="S378" s="46">
        <f t="shared" si="329"/>
        <v>4378.1000000000004</v>
      </c>
      <c r="T378" s="53">
        <f t="shared" si="367"/>
        <v>0</v>
      </c>
      <c r="U378" s="46">
        <f t="shared" si="311"/>
        <v>4378.1000000000004</v>
      </c>
    </row>
    <row r="379" spans="1:21" x14ac:dyDescent="0.2">
      <c r="A379" s="47" t="str">
        <f ca="1">IF(ISERROR(MATCH(E379,Код_КВР,0)),"",INDIRECT(ADDRESS(MATCH(E379,Код_КВР,0)+1,2,,,"КВР")))</f>
        <v>Расходы на выплаты персоналу государственных (муниципальных) органов</v>
      </c>
      <c r="B379" s="68" t="s">
        <v>277</v>
      </c>
      <c r="C379" s="55" t="s">
        <v>81</v>
      </c>
      <c r="D379" s="43" t="s">
        <v>78</v>
      </c>
      <c r="E379" s="105">
        <v>120</v>
      </c>
      <c r="F379" s="53">
        <f>'прил. 9'!G1026</f>
        <v>4378.1000000000004</v>
      </c>
      <c r="G379" s="53">
        <f>'прил. 9'!H1026</f>
        <v>0</v>
      </c>
      <c r="H379" s="53">
        <f t="shared" si="325"/>
        <v>4378.1000000000004</v>
      </c>
      <c r="I379" s="53">
        <f>'прил. 9'!J1026</f>
        <v>0</v>
      </c>
      <c r="J379" s="53">
        <f t="shared" si="326"/>
        <v>4378.1000000000004</v>
      </c>
      <c r="K379" s="53">
        <f>'прил. 9'!L1026</f>
        <v>0</v>
      </c>
      <c r="L379" s="53">
        <f t="shared" si="327"/>
        <v>4378.1000000000004</v>
      </c>
      <c r="M379" s="53">
        <f>'прил. 9'!N1026</f>
        <v>0</v>
      </c>
      <c r="N379" s="53">
        <f t="shared" si="310"/>
        <v>4378.1000000000004</v>
      </c>
      <c r="O379" s="53">
        <f>'прил. 9'!P1026</f>
        <v>4378.1000000000004</v>
      </c>
      <c r="P379" s="53">
        <f>'прил. 9'!Q1026</f>
        <v>0</v>
      </c>
      <c r="Q379" s="46">
        <f t="shared" si="328"/>
        <v>4378.1000000000004</v>
      </c>
      <c r="R379" s="53">
        <f>'прил. 9'!S1026</f>
        <v>0</v>
      </c>
      <c r="S379" s="46">
        <f t="shared" si="329"/>
        <v>4378.1000000000004</v>
      </c>
      <c r="T379" s="53">
        <f>'прил. 9'!U1026</f>
        <v>0</v>
      </c>
      <c r="U379" s="46">
        <f t="shared" si="311"/>
        <v>4378.1000000000004</v>
      </c>
    </row>
    <row r="380" spans="1:21" ht="33" x14ac:dyDescent="0.2">
      <c r="A380" s="47" t="str">
        <f ca="1">IF(ISERROR(MATCH(E380,Код_КВР,0)),"",INDIRECT(ADDRESS(MATCH(E380,Код_КВР,0)+1,2,,,"КВР")))</f>
        <v>Закупка товаров, работ и услуг для обеспечения государственных (муниципальных) нужд</v>
      </c>
      <c r="B380" s="68" t="s">
        <v>277</v>
      </c>
      <c r="C380" s="55" t="s">
        <v>81</v>
      </c>
      <c r="D380" s="43" t="s">
        <v>78</v>
      </c>
      <c r="E380" s="105">
        <v>200</v>
      </c>
      <c r="F380" s="53">
        <f t="shared" ref="F380:T380" si="368">F381</f>
        <v>15</v>
      </c>
      <c r="G380" s="53">
        <f t="shared" si="368"/>
        <v>0</v>
      </c>
      <c r="H380" s="53">
        <f t="shared" si="325"/>
        <v>15</v>
      </c>
      <c r="I380" s="53">
        <f t="shared" si="368"/>
        <v>0</v>
      </c>
      <c r="J380" s="53">
        <f t="shared" si="326"/>
        <v>15</v>
      </c>
      <c r="K380" s="53">
        <f t="shared" si="368"/>
        <v>0</v>
      </c>
      <c r="L380" s="53">
        <f t="shared" si="327"/>
        <v>15</v>
      </c>
      <c r="M380" s="53">
        <f t="shared" si="368"/>
        <v>0</v>
      </c>
      <c r="N380" s="53">
        <f t="shared" si="310"/>
        <v>15</v>
      </c>
      <c r="O380" s="53">
        <f t="shared" si="368"/>
        <v>15</v>
      </c>
      <c r="P380" s="53">
        <f t="shared" si="368"/>
        <v>0</v>
      </c>
      <c r="Q380" s="46">
        <f t="shared" si="328"/>
        <v>15</v>
      </c>
      <c r="R380" s="53">
        <f t="shared" si="368"/>
        <v>0</v>
      </c>
      <c r="S380" s="46">
        <f t="shared" si="329"/>
        <v>15</v>
      </c>
      <c r="T380" s="53">
        <f t="shared" si="368"/>
        <v>0</v>
      </c>
      <c r="U380" s="46">
        <f t="shared" si="311"/>
        <v>15</v>
      </c>
    </row>
    <row r="381" spans="1:21" ht="33" x14ac:dyDescent="0.2">
      <c r="A381" s="47" t="str">
        <f ca="1">IF(ISERROR(MATCH(E381,Код_КВР,0)),"",INDIRECT(ADDRESS(MATCH(E381,Код_КВР,0)+1,2,,,"КВР")))</f>
        <v>Иные закупки товаров, работ и услуг для обеспечения государственных (муниципальных) нужд</v>
      </c>
      <c r="B381" s="68" t="s">
        <v>277</v>
      </c>
      <c r="C381" s="55" t="s">
        <v>81</v>
      </c>
      <c r="D381" s="43" t="s">
        <v>78</v>
      </c>
      <c r="E381" s="105">
        <v>240</v>
      </c>
      <c r="F381" s="53">
        <f>'прил. 9'!G1028</f>
        <v>15</v>
      </c>
      <c r="G381" s="53">
        <f>'прил. 9'!H1028</f>
        <v>0</v>
      </c>
      <c r="H381" s="53">
        <f t="shared" si="325"/>
        <v>15</v>
      </c>
      <c r="I381" s="53">
        <f>'прил. 9'!J1028</f>
        <v>0</v>
      </c>
      <c r="J381" s="53">
        <f t="shared" si="326"/>
        <v>15</v>
      </c>
      <c r="K381" s="53">
        <f>'прил. 9'!L1028</f>
        <v>0</v>
      </c>
      <c r="L381" s="53">
        <f t="shared" si="327"/>
        <v>15</v>
      </c>
      <c r="M381" s="53">
        <f>'прил. 9'!N1028</f>
        <v>0</v>
      </c>
      <c r="N381" s="53">
        <f t="shared" si="310"/>
        <v>15</v>
      </c>
      <c r="O381" s="53">
        <f>'прил. 9'!P1028</f>
        <v>15</v>
      </c>
      <c r="P381" s="53">
        <f>'прил. 9'!Q1028</f>
        <v>0</v>
      </c>
      <c r="Q381" s="46">
        <f t="shared" si="328"/>
        <v>15</v>
      </c>
      <c r="R381" s="53">
        <f>'прил. 9'!S1028</f>
        <v>0</v>
      </c>
      <c r="S381" s="46">
        <f t="shared" si="329"/>
        <v>15</v>
      </c>
      <c r="T381" s="53">
        <f>'прил. 9'!U1028</f>
        <v>0</v>
      </c>
      <c r="U381" s="46">
        <f t="shared" si="311"/>
        <v>15</v>
      </c>
    </row>
    <row r="382" spans="1:21" hidden="1" x14ac:dyDescent="0.2">
      <c r="A382" s="47" t="str">
        <f ca="1">IF(ISERROR(MATCH(B382,Код_КЦСР,0)),"",INDIRECT(ADDRESS(MATCH(B382,Код_КЦСР,0)+1,2,,,"КЦСР")))</f>
        <v>Развитие волейбола</v>
      </c>
      <c r="B382" s="68" t="s">
        <v>278</v>
      </c>
      <c r="C382" s="55"/>
      <c r="D382" s="43"/>
      <c r="E382" s="105"/>
      <c r="F382" s="53">
        <f t="shared" ref="F382:T385" si="369">F383</f>
        <v>0</v>
      </c>
      <c r="G382" s="53">
        <f t="shared" si="369"/>
        <v>0</v>
      </c>
      <c r="H382" s="53">
        <f t="shared" si="325"/>
        <v>0</v>
      </c>
      <c r="I382" s="53">
        <f t="shared" si="369"/>
        <v>0</v>
      </c>
      <c r="J382" s="53">
        <f t="shared" si="326"/>
        <v>0</v>
      </c>
      <c r="K382" s="53">
        <f t="shared" si="369"/>
        <v>0</v>
      </c>
      <c r="L382" s="53">
        <f t="shared" si="327"/>
        <v>0</v>
      </c>
      <c r="M382" s="53">
        <f t="shared" si="369"/>
        <v>0</v>
      </c>
      <c r="N382" s="53">
        <f t="shared" si="310"/>
        <v>0</v>
      </c>
      <c r="O382" s="53">
        <f t="shared" si="369"/>
        <v>0</v>
      </c>
      <c r="P382" s="53">
        <f t="shared" si="369"/>
        <v>0</v>
      </c>
      <c r="Q382" s="46">
        <f t="shared" si="328"/>
        <v>0</v>
      </c>
      <c r="R382" s="53">
        <f t="shared" si="369"/>
        <v>0</v>
      </c>
      <c r="S382" s="46">
        <f t="shared" si="329"/>
        <v>0</v>
      </c>
      <c r="T382" s="53">
        <f t="shared" si="369"/>
        <v>0</v>
      </c>
      <c r="U382" s="46">
        <f t="shared" si="311"/>
        <v>0</v>
      </c>
    </row>
    <row r="383" spans="1:21" hidden="1" x14ac:dyDescent="0.2">
      <c r="A383" s="47" t="str">
        <f ca="1">IF(ISERROR(MATCH(C383,Код_Раздел,0)),"",INDIRECT(ADDRESS(MATCH(C383,Код_Раздел,0)+1,2,,,"Раздел")))</f>
        <v>Физическая культура и спорт</v>
      </c>
      <c r="B383" s="68" t="s">
        <v>278</v>
      </c>
      <c r="C383" s="55" t="s">
        <v>81</v>
      </c>
      <c r="D383" s="43"/>
      <c r="E383" s="105"/>
      <c r="F383" s="53">
        <f t="shared" si="369"/>
        <v>0</v>
      </c>
      <c r="G383" s="53">
        <f t="shared" si="369"/>
        <v>0</v>
      </c>
      <c r="H383" s="53">
        <f t="shared" si="325"/>
        <v>0</v>
      </c>
      <c r="I383" s="53">
        <f t="shared" si="369"/>
        <v>0</v>
      </c>
      <c r="J383" s="53">
        <f t="shared" si="326"/>
        <v>0</v>
      </c>
      <c r="K383" s="53">
        <f t="shared" si="369"/>
        <v>0</v>
      </c>
      <c r="L383" s="53">
        <f t="shared" si="327"/>
        <v>0</v>
      </c>
      <c r="M383" s="53">
        <f t="shared" si="369"/>
        <v>0</v>
      </c>
      <c r="N383" s="53">
        <f t="shared" si="310"/>
        <v>0</v>
      </c>
      <c r="O383" s="53">
        <f t="shared" si="369"/>
        <v>0</v>
      </c>
      <c r="P383" s="53">
        <f t="shared" si="369"/>
        <v>0</v>
      </c>
      <c r="Q383" s="46">
        <f t="shared" si="328"/>
        <v>0</v>
      </c>
      <c r="R383" s="53">
        <f t="shared" si="369"/>
        <v>0</v>
      </c>
      <c r="S383" s="46">
        <f t="shared" si="329"/>
        <v>0</v>
      </c>
      <c r="T383" s="53">
        <f t="shared" si="369"/>
        <v>0</v>
      </c>
      <c r="U383" s="46">
        <f t="shared" si="311"/>
        <v>0</v>
      </c>
    </row>
    <row r="384" spans="1:21" hidden="1" x14ac:dyDescent="0.2">
      <c r="A384" s="42" t="s">
        <v>51</v>
      </c>
      <c r="B384" s="68" t="s">
        <v>278</v>
      </c>
      <c r="C384" s="55" t="s">
        <v>81</v>
      </c>
      <c r="D384" s="43" t="s">
        <v>70</v>
      </c>
      <c r="E384" s="105"/>
      <c r="F384" s="53">
        <f t="shared" si="369"/>
        <v>0</v>
      </c>
      <c r="G384" s="53">
        <f t="shared" si="369"/>
        <v>0</v>
      </c>
      <c r="H384" s="53">
        <f t="shared" si="325"/>
        <v>0</v>
      </c>
      <c r="I384" s="53">
        <f t="shared" si="369"/>
        <v>0</v>
      </c>
      <c r="J384" s="53">
        <f t="shared" si="326"/>
        <v>0</v>
      </c>
      <c r="K384" s="53">
        <f t="shared" si="369"/>
        <v>0</v>
      </c>
      <c r="L384" s="53">
        <f t="shared" si="327"/>
        <v>0</v>
      </c>
      <c r="M384" s="53">
        <f t="shared" si="369"/>
        <v>0</v>
      </c>
      <c r="N384" s="53">
        <f t="shared" si="310"/>
        <v>0</v>
      </c>
      <c r="O384" s="53">
        <f t="shared" si="369"/>
        <v>0</v>
      </c>
      <c r="P384" s="53">
        <f t="shared" si="369"/>
        <v>0</v>
      </c>
      <c r="Q384" s="46">
        <f t="shared" si="328"/>
        <v>0</v>
      </c>
      <c r="R384" s="53">
        <f t="shared" si="369"/>
        <v>0</v>
      </c>
      <c r="S384" s="46">
        <f t="shared" si="329"/>
        <v>0</v>
      </c>
      <c r="T384" s="53">
        <f t="shared" si="369"/>
        <v>0</v>
      </c>
      <c r="U384" s="46">
        <f t="shared" si="311"/>
        <v>0</v>
      </c>
    </row>
    <row r="385" spans="1:21" ht="33" hidden="1" x14ac:dyDescent="0.2">
      <c r="A385" s="47" t="str">
        <f ca="1">IF(ISERROR(MATCH(E385,Код_КВР,0)),"",INDIRECT(ADDRESS(MATCH(E385,Код_КВР,0)+1,2,,,"КВР")))</f>
        <v>Предоставление субсидий бюджетным, автономным учреждениям и иным некоммерческим организациям</v>
      </c>
      <c r="B385" s="68" t="s">
        <v>278</v>
      </c>
      <c r="C385" s="55" t="s">
        <v>81</v>
      </c>
      <c r="D385" s="43" t="s">
        <v>70</v>
      </c>
      <c r="E385" s="105">
        <v>600</v>
      </c>
      <c r="F385" s="53">
        <f t="shared" si="369"/>
        <v>0</v>
      </c>
      <c r="G385" s="53">
        <f t="shared" si="369"/>
        <v>0</v>
      </c>
      <c r="H385" s="53">
        <f t="shared" si="325"/>
        <v>0</v>
      </c>
      <c r="I385" s="53">
        <f t="shared" si="369"/>
        <v>0</v>
      </c>
      <c r="J385" s="53">
        <f t="shared" si="326"/>
        <v>0</v>
      </c>
      <c r="K385" s="53">
        <f t="shared" si="369"/>
        <v>0</v>
      </c>
      <c r="L385" s="53">
        <f t="shared" si="327"/>
        <v>0</v>
      </c>
      <c r="M385" s="53">
        <f t="shared" si="369"/>
        <v>0</v>
      </c>
      <c r="N385" s="53">
        <f t="shared" si="310"/>
        <v>0</v>
      </c>
      <c r="O385" s="53">
        <f t="shared" si="369"/>
        <v>0</v>
      </c>
      <c r="P385" s="53">
        <f t="shared" si="369"/>
        <v>0</v>
      </c>
      <c r="Q385" s="46">
        <f t="shared" si="328"/>
        <v>0</v>
      </c>
      <c r="R385" s="53">
        <f t="shared" si="369"/>
        <v>0</v>
      </c>
      <c r="S385" s="46">
        <f t="shared" si="329"/>
        <v>0</v>
      </c>
      <c r="T385" s="53">
        <f t="shared" si="369"/>
        <v>0</v>
      </c>
      <c r="U385" s="46">
        <f t="shared" si="311"/>
        <v>0</v>
      </c>
    </row>
    <row r="386" spans="1:21" ht="33" hidden="1" x14ac:dyDescent="0.2">
      <c r="A386" s="47" t="str">
        <f ca="1">IF(ISERROR(MATCH(E386,Код_КВР,0)),"",INDIRECT(ADDRESS(MATCH(E386,Код_КВР,0)+1,2,,,"КВР")))</f>
        <v>Субсидии некоммерческим организациям (за исключением государственных (муниципальных) учреждений)</v>
      </c>
      <c r="B386" s="68" t="s">
        <v>278</v>
      </c>
      <c r="C386" s="55" t="s">
        <v>81</v>
      </c>
      <c r="D386" s="43" t="s">
        <v>70</v>
      </c>
      <c r="E386" s="105">
        <v>630</v>
      </c>
      <c r="F386" s="53">
        <f>'прил. 9'!G1007</f>
        <v>0</v>
      </c>
      <c r="G386" s="53">
        <f>'прил. 9'!H1007</f>
        <v>0</v>
      </c>
      <c r="H386" s="53">
        <f t="shared" si="325"/>
        <v>0</v>
      </c>
      <c r="I386" s="53">
        <f>'прил. 9'!J1007</f>
        <v>0</v>
      </c>
      <c r="J386" s="53">
        <f t="shared" si="326"/>
        <v>0</v>
      </c>
      <c r="K386" s="53">
        <f>'прил. 9'!L1007</f>
        <v>0</v>
      </c>
      <c r="L386" s="53">
        <f t="shared" si="327"/>
        <v>0</v>
      </c>
      <c r="M386" s="53">
        <f>'прил. 9'!N1007</f>
        <v>0</v>
      </c>
      <c r="N386" s="53">
        <f t="shared" si="310"/>
        <v>0</v>
      </c>
      <c r="O386" s="53">
        <f>'прил. 9'!P1007</f>
        <v>0</v>
      </c>
      <c r="P386" s="53">
        <f>'прил. 9'!Q1007</f>
        <v>0</v>
      </c>
      <c r="Q386" s="46">
        <f t="shared" si="328"/>
        <v>0</v>
      </c>
      <c r="R386" s="53">
        <f>'прил. 9'!S1007</f>
        <v>0</v>
      </c>
      <c r="S386" s="46">
        <f t="shared" si="329"/>
        <v>0</v>
      </c>
      <c r="T386" s="53">
        <f>'прил. 9'!U1007</f>
        <v>0</v>
      </c>
      <c r="U386" s="46">
        <f t="shared" si="311"/>
        <v>0</v>
      </c>
    </row>
    <row r="387" spans="1:21" x14ac:dyDescent="0.2">
      <c r="A387" s="47" t="str">
        <f ca="1">IF(ISERROR(MATCH(B387,Код_КЦСР,0)),"",INDIRECT(ADDRESS(MATCH(B387,Код_КЦСР,0)+1,2,,,"КЦСР")))</f>
        <v>Муниципальная программа «Развитие архивного дела» на 2013 – 2020 годы</v>
      </c>
      <c r="B387" s="68" t="s">
        <v>280</v>
      </c>
      <c r="C387" s="55"/>
      <c r="D387" s="43"/>
      <c r="E387" s="105"/>
      <c r="F387" s="53">
        <f t="shared" ref="F387:T387" si="370">F388</f>
        <v>15983.2</v>
      </c>
      <c r="G387" s="53">
        <f t="shared" si="370"/>
        <v>0</v>
      </c>
      <c r="H387" s="53">
        <f t="shared" si="325"/>
        <v>15983.2</v>
      </c>
      <c r="I387" s="53">
        <f t="shared" si="370"/>
        <v>0</v>
      </c>
      <c r="J387" s="53">
        <f t="shared" si="326"/>
        <v>15983.2</v>
      </c>
      <c r="K387" s="53">
        <f t="shared" si="370"/>
        <v>0</v>
      </c>
      <c r="L387" s="53">
        <f t="shared" si="327"/>
        <v>15983.2</v>
      </c>
      <c r="M387" s="53">
        <f t="shared" si="370"/>
        <v>0</v>
      </c>
      <c r="N387" s="53">
        <f t="shared" si="310"/>
        <v>15983.2</v>
      </c>
      <c r="O387" s="53">
        <f t="shared" si="370"/>
        <v>16140.800000000001</v>
      </c>
      <c r="P387" s="53">
        <f t="shared" si="370"/>
        <v>0</v>
      </c>
      <c r="Q387" s="46">
        <f t="shared" si="328"/>
        <v>16140.800000000001</v>
      </c>
      <c r="R387" s="53">
        <f t="shared" si="370"/>
        <v>0</v>
      </c>
      <c r="S387" s="46">
        <f t="shared" si="329"/>
        <v>16140.800000000001</v>
      </c>
      <c r="T387" s="53">
        <f t="shared" si="370"/>
        <v>0</v>
      </c>
      <c r="U387" s="46">
        <f t="shared" si="311"/>
        <v>16140.800000000001</v>
      </c>
    </row>
    <row r="388" spans="1:21" ht="38.25" customHeight="1" x14ac:dyDescent="0.2">
      <c r="A388" s="47" t="str">
        <f ca="1">IF(ISERROR(MATCH(B388,Код_КЦСР,0)),"",INDIRECT(ADDRESS(MATCH(B388,Код_КЦСР,0)+1,2,,,"КЦСР")))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388" s="68" t="s">
        <v>281</v>
      </c>
      <c r="C388" s="55"/>
      <c r="D388" s="43"/>
      <c r="E388" s="105"/>
      <c r="F388" s="53">
        <f>F389+F402</f>
        <v>15983.2</v>
      </c>
      <c r="G388" s="53">
        <f>G389+G402</f>
        <v>0</v>
      </c>
      <c r="H388" s="53">
        <f t="shared" si="325"/>
        <v>15983.2</v>
      </c>
      <c r="I388" s="53">
        <f>I389+I402</f>
        <v>0</v>
      </c>
      <c r="J388" s="53">
        <f t="shared" si="326"/>
        <v>15983.2</v>
      </c>
      <c r="K388" s="53">
        <f>K389+K402</f>
        <v>0</v>
      </c>
      <c r="L388" s="53">
        <f t="shared" si="327"/>
        <v>15983.2</v>
      </c>
      <c r="M388" s="53">
        <f>M389+M402</f>
        <v>0</v>
      </c>
      <c r="N388" s="53">
        <f t="shared" si="310"/>
        <v>15983.2</v>
      </c>
      <c r="O388" s="53">
        <f>O389+O402</f>
        <v>16140.800000000001</v>
      </c>
      <c r="P388" s="53">
        <f>P389+P402</f>
        <v>0</v>
      </c>
      <c r="Q388" s="46">
        <f t="shared" si="328"/>
        <v>16140.800000000001</v>
      </c>
      <c r="R388" s="53">
        <f>R389+R402</f>
        <v>0</v>
      </c>
      <c r="S388" s="46">
        <f t="shared" si="329"/>
        <v>16140.800000000001</v>
      </c>
      <c r="T388" s="53">
        <f>T389+T402</f>
        <v>0</v>
      </c>
      <c r="U388" s="46">
        <f t="shared" si="311"/>
        <v>16140.800000000001</v>
      </c>
    </row>
    <row r="389" spans="1:21" ht="49.5" x14ac:dyDescent="0.2">
      <c r="A389" s="47" t="str">
        <f ca="1">IF(ISERROR(MATCH(B389,Код_КЦСР,0)),"",INDIRECT(ADDRESS(MATCH(B389,Код_КЦСР,0)+1,2,,,"КЦСР")))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389" s="68" t="s">
        <v>282</v>
      </c>
      <c r="C389" s="55"/>
      <c r="D389" s="43"/>
      <c r="E389" s="105"/>
      <c r="F389" s="53">
        <f t="shared" ref="F389:O389" si="371">F390+F398</f>
        <v>14157.2</v>
      </c>
      <c r="G389" s="53">
        <f t="shared" ref="G389:I389" si="372">G390+G398</f>
        <v>0</v>
      </c>
      <c r="H389" s="53">
        <f t="shared" si="325"/>
        <v>14157.2</v>
      </c>
      <c r="I389" s="53">
        <f t="shared" si="372"/>
        <v>0</v>
      </c>
      <c r="J389" s="53">
        <f t="shared" si="326"/>
        <v>14157.2</v>
      </c>
      <c r="K389" s="53">
        <f t="shared" ref="K389:M389" si="373">K390+K398</f>
        <v>0</v>
      </c>
      <c r="L389" s="53">
        <f t="shared" si="327"/>
        <v>14157.2</v>
      </c>
      <c r="M389" s="53">
        <f t="shared" si="373"/>
        <v>0</v>
      </c>
      <c r="N389" s="53">
        <f t="shared" si="310"/>
        <v>14157.2</v>
      </c>
      <c r="O389" s="53">
        <f t="shared" si="371"/>
        <v>14320.800000000001</v>
      </c>
      <c r="P389" s="53">
        <f t="shared" ref="P389" si="374">P390+P398</f>
        <v>0</v>
      </c>
      <c r="Q389" s="46">
        <f t="shared" si="328"/>
        <v>14320.800000000001</v>
      </c>
      <c r="R389" s="53">
        <f t="shared" ref="R389:T389" si="375">R390+R398</f>
        <v>0</v>
      </c>
      <c r="S389" s="46">
        <f t="shared" si="329"/>
        <v>14320.800000000001</v>
      </c>
      <c r="T389" s="53">
        <f t="shared" si="375"/>
        <v>0</v>
      </c>
      <c r="U389" s="46">
        <f t="shared" si="311"/>
        <v>14320.800000000001</v>
      </c>
    </row>
    <row r="390" spans="1:21" x14ac:dyDescent="0.2">
      <c r="A390" s="47" t="str">
        <f ca="1">IF(ISERROR(MATCH(C390,Код_Раздел,0)),"",INDIRECT(ADDRESS(MATCH(C390,Код_Раздел,0)+1,2,,,"Раздел")))</f>
        <v>Общегосударственные вопросы</v>
      </c>
      <c r="B390" s="68" t="s">
        <v>282</v>
      </c>
      <c r="C390" s="55" t="s">
        <v>70</v>
      </c>
      <c r="D390" s="43"/>
      <c r="E390" s="105"/>
      <c r="F390" s="53">
        <f t="shared" ref="F390:T390" si="376">F391</f>
        <v>14127.2</v>
      </c>
      <c r="G390" s="53">
        <f t="shared" si="376"/>
        <v>0</v>
      </c>
      <c r="H390" s="53">
        <f t="shared" si="325"/>
        <v>14127.2</v>
      </c>
      <c r="I390" s="53">
        <f t="shared" si="376"/>
        <v>0</v>
      </c>
      <c r="J390" s="53">
        <f t="shared" si="326"/>
        <v>14127.2</v>
      </c>
      <c r="K390" s="53">
        <f t="shared" si="376"/>
        <v>0</v>
      </c>
      <c r="L390" s="53">
        <f t="shared" si="327"/>
        <v>14127.2</v>
      </c>
      <c r="M390" s="53">
        <f t="shared" si="376"/>
        <v>0</v>
      </c>
      <c r="N390" s="53">
        <f t="shared" si="310"/>
        <v>14127.2</v>
      </c>
      <c r="O390" s="53">
        <f t="shared" si="376"/>
        <v>14290.800000000001</v>
      </c>
      <c r="P390" s="53">
        <f t="shared" si="376"/>
        <v>0</v>
      </c>
      <c r="Q390" s="46">
        <f t="shared" si="328"/>
        <v>14290.800000000001</v>
      </c>
      <c r="R390" s="53">
        <f t="shared" si="376"/>
        <v>0</v>
      </c>
      <c r="S390" s="46">
        <f t="shared" si="329"/>
        <v>14290.800000000001</v>
      </c>
      <c r="T390" s="53">
        <f t="shared" si="376"/>
        <v>0</v>
      </c>
      <c r="U390" s="46">
        <f t="shared" si="311"/>
        <v>14290.800000000001</v>
      </c>
    </row>
    <row r="391" spans="1:21" x14ac:dyDescent="0.2">
      <c r="A391" s="42" t="s">
        <v>91</v>
      </c>
      <c r="B391" s="68" t="s">
        <v>282</v>
      </c>
      <c r="C391" s="55" t="s">
        <v>70</v>
      </c>
      <c r="D391" s="43" t="s">
        <v>55</v>
      </c>
      <c r="E391" s="105"/>
      <c r="F391" s="53">
        <f t="shared" ref="F391:O391" si="377">F392+F394+F396</f>
        <v>14127.2</v>
      </c>
      <c r="G391" s="53">
        <f t="shared" ref="G391:I391" si="378">G392+G394+G396</f>
        <v>0</v>
      </c>
      <c r="H391" s="53">
        <f t="shared" si="325"/>
        <v>14127.2</v>
      </c>
      <c r="I391" s="53">
        <f t="shared" si="378"/>
        <v>0</v>
      </c>
      <c r="J391" s="53">
        <f t="shared" si="326"/>
        <v>14127.2</v>
      </c>
      <c r="K391" s="53">
        <f t="shared" ref="K391:M391" si="379">K392+K394+K396</f>
        <v>0</v>
      </c>
      <c r="L391" s="53">
        <f t="shared" si="327"/>
        <v>14127.2</v>
      </c>
      <c r="M391" s="53">
        <f t="shared" si="379"/>
        <v>0</v>
      </c>
      <c r="N391" s="53">
        <f t="shared" si="310"/>
        <v>14127.2</v>
      </c>
      <c r="O391" s="53">
        <f t="shared" si="377"/>
        <v>14290.800000000001</v>
      </c>
      <c r="P391" s="53">
        <f t="shared" ref="P391" si="380">P392+P394+P396</f>
        <v>0</v>
      </c>
      <c r="Q391" s="46">
        <f t="shared" si="328"/>
        <v>14290.800000000001</v>
      </c>
      <c r="R391" s="53">
        <f t="shared" ref="R391:T391" si="381">R392+R394+R396</f>
        <v>0</v>
      </c>
      <c r="S391" s="46">
        <f t="shared" si="329"/>
        <v>14290.800000000001</v>
      </c>
      <c r="T391" s="53">
        <f t="shared" si="381"/>
        <v>0</v>
      </c>
      <c r="U391" s="46">
        <f t="shared" si="311"/>
        <v>14290.800000000001</v>
      </c>
    </row>
    <row r="392" spans="1:21" ht="49.5" x14ac:dyDescent="0.2">
      <c r="A392" s="47" t="str">
        <f t="shared" ref="A392:A397" ca="1" si="382">IF(ISERROR(MATCH(E392,Код_КВР,0)),"",INDIRECT(ADDRESS(MATCH(E392,Код_КВР,0)+1,2,,,"КВР")))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92" s="68" t="s">
        <v>282</v>
      </c>
      <c r="C392" s="55" t="s">
        <v>70</v>
      </c>
      <c r="D392" s="43" t="s">
        <v>55</v>
      </c>
      <c r="E392" s="105">
        <v>100</v>
      </c>
      <c r="F392" s="53">
        <f t="shared" ref="F392:T392" si="383">F393</f>
        <v>7730.5</v>
      </c>
      <c r="G392" s="53">
        <f t="shared" si="383"/>
        <v>0</v>
      </c>
      <c r="H392" s="53">
        <f t="shared" si="325"/>
        <v>7730.5</v>
      </c>
      <c r="I392" s="53">
        <f t="shared" si="383"/>
        <v>0</v>
      </c>
      <c r="J392" s="53">
        <f t="shared" si="326"/>
        <v>7730.5</v>
      </c>
      <c r="K392" s="53">
        <f t="shared" si="383"/>
        <v>0</v>
      </c>
      <c r="L392" s="53">
        <f t="shared" si="327"/>
        <v>7730.5</v>
      </c>
      <c r="M392" s="53">
        <f t="shared" si="383"/>
        <v>0</v>
      </c>
      <c r="N392" s="53">
        <f t="shared" si="310"/>
        <v>7730.5</v>
      </c>
      <c r="O392" s="53">
        <f t="shared" si="383"/>
        <v>7810.7000000000007</v>
      </c>
      <c r="P392" s="53">
        <f t="shared" si="383"/>
        <v>0</v>
      </c>
      <c r="Q392" s="46">
        <f t="shared" si="328"/>
        <v>7810.7000000000007</v>
      </c>
      <c r="R392" s="53">
        <f t="shared" si="383"/>
        <v>0</v>
      </c>
      <c r="S392" s="46">
        <f t="shared" si="329"/>
        <v>7810.7000000000007</v>
      </c>
      <c r="T392" s="53">
        <f t="shared" si="383"/>
        <v>0</v>
      </c>
      <c r="U392" s="46">
        <f t="shared" si="311"/>
        <v>7810.7000000000007</v>
      </c>
    </row>
    <row r="393" spans="1:21" x14ac:dyDescent="0.2">
      <c r="A393" s="47" t="str">
        <f t="shared" ca="1" si="382"/>
        <v>Расходы на выплаты персоналу казенных учреждений</v>
      </c>
      <c r="B393" s="68" t="s">
        <v>282</v>
      </c>
      <c r="C393" s="55" t="s">
        <v>70</v>
      </c>
      <c r="D393" s="43" t="s">
        <v>55</v>
      </c>
      <c r="E393" s="105">
        <v>110</v>
      </c>
      <c r="F393" s="53">
        <f>'прил. 9'!G50</f>
        <v>7730.5</v>
      </c>
      <c r="G393" s="53">
        <f>'прил. 9'!H50</f>
        <v>0</v>
      </c>
      <c r="H393" s="53">
        <f t="shared" si="325"/>
        <v>7730.5</v>
      </c>
      <c r="I393" s="53">
        <f>'прил. 9'!J50</f>
        <v>0</v>
      </c>
      <c r="J393" s="53">
        <f t="shared" si="326"/>
        <v>7730.5</v>
      </c>
      <c r="K393" s="53">
        <f>'прил. 9'!L50</f>
        <v>0</v>
      </c>
      <c r="L393" s="53">
        <f t="shared" si="327"/>
        <v>7730.5</v>
      </c>
      <c r="M393" s="53">
        <f>'прил. 9'!N50</f>
        <v>0</v>
      </c>
      <c r="N393" s="53">
        <f t="shared" si="310"/>
        <v>7730.5</v>
      </c>
      <c r="O393" s="53">
        <f>'прил. 9'!P50</f>
        <v>7810.7000000000007</v>
      </c>
      <c r="P393" s="53">
        <f>'прил. 9'!Q50</f>
        <v>0</v>
      </c>
      <c r="Q393" s="46">
        <f t="shared" si="328"/>
        <v>7810.7000000000007</v>
      </c>
      <c r="R393" s="53">
        <f>'прил. 9'!S50</f>
        <v>0</v>
      </c>
      <c r="S393" s="46">
        <f t="shared" si="329"/>
        <v>7810.7000000000007</v>
      </c>
      <c r="T393" s="53">
        <f>'прил. 9'!U50</f>
        <v>0</v>
      </c>
      <c r="U393" s="46">
        <f t="shared" si="311"/>
        <v>7810.7000000000007</v>
      </c>
    </row>
    <row r="394" spans="1:21" ht="33" x14ac:dyDescent="0.2">
      <c r="A394" s="47" t="str">
        <f t="shared" ca="1" si="382"/>
        <v>Закупка товаров, работ и услуг для обеспечения государственных (муниципальных) нужд</v>
      </c>
      <c r="B394" s="68" t="s">
        <v>282</v>
      </c>
      <c r="C394" s="55" t="s">
        <v>70</v>
      </c>
      <c r="D394" s="43" t="s">
        <v>55</v>
      </c>
      <c r="E394" s="105">
        <v>200</v>
      </c>
      <c r="F394" s="53">
        <f t="shared" ref="F394:T394" si="384">F395</f>
        <v>4153.1000000000004</v>
      </c>
      <c r="G394" s="53">
        <f t="shared" si="384"/>
        <v>0</v>
      </c>
      <c r="H394" s="53">
        <f t="shared" si="325"/>
        <v>4153.1000000000004</v>
      </c>
      <c r="I394" s="53">
        <f t="shared" si="384"/>
        <v>0</v>
      </c>
      <c r="J394" s="53">
        <f t="shared" si="326"/>
        <v>4153.1000000000004</v>
      </c>
      <c r="K394" s="53">
        <f t="shared" si="384"/>
        <v>0</v>
      </c>
      <c r="L394" s="53">
        <f t="shared" si="327"/>
        <v>4153.1000000000004</v>
      </c>
      <c r="M394" s="53">
        <f t="shared" si="384"/>
        <v>0</v>
      </c>
      <c r="N394" s="53">
        <f t="shared" si="310"/>
        <v>4153.1000000000004</v>
      </c>
      <c r="O394" s="53">
        <f t="shared" si="384"/>
        <v>4236.5</v>
      </c>
      <c r="P394" s="53">
        <f t="shared" si="384"/>
        <v>0</v>
      </c>
      <c r="Q394" s="46">
        <f t="shared" si="328"/>
        <v>4236.5</v>
      </c>
      <c r="R394" s="53">
        <f t="shared" si="384"/>
        <v>0</v>
      </c>
      <c r="S394" s="46">
        <f t="shared" si="329"/>
        <v>4236.5</v>
      </c>
      <c r="T394" s="53">
        <f t="shared" si="384"/>
        <v>0</v>
      </c>
      <c r="U394" s="46">
        <f t="shared" si="311"/>
        <v>4236.5</v>
      </c>
    </row>
    <row r="395" spans="1:21" ht="33" x14ac:dyDescent="0.2">
      <c r="A395" s="47" t="str">
        <f t="shared" ca="1" si="382"/>
        <v>Иные закупки товаров, работ и услуг для обеспечения государственных (муниципальных) нужд</v>
      </c>
      <c r="B395" s="68" t="s">
        <v>282</v>
      </c>
      <c r="C395" s="55" t="s">
        <v>70</v>
      </c>
      <c r="D395" s="43" t="s">
        <v>55</v>
      </c>
      <c r="E395" s="105">
        <v>240</v>
      </c>
      <c r="F395" s="53">
        <f>'прил. 9'!G52</f>
        <v>4153.1000000000004</v>
      </c>
      <c r="G395" s="53">
        <f>'прил. 9'!H52</f>
        <v>0</v>
      </c>
      <c r="H395" s="53">
        <f t="shared" si="325"/>
        <v>4153.1000000000004</v>
      </c>
      <c r="I395" s="53">
        <f>'прил. 9'!J52</f>
        <v>0</v>
      </c>
      <c r="J395" s="53">
        <f t="shared" si="326"/>
        <v>4153.1000000000004</v>
      </c>
      <c r="K395" s="53">
        <f>'прил. 9'!L52</f>
        <v>0</v>
      </c>
      <c r="L395" s="53">
        <f t="shared" si="327"/>
        <v>4153.1000000000004</v>
      </c>
      <c r="M395" s="53">
        <f>'прил. 9'!N52</f>
        <v>0</v>
      </c>
      <c r="N395" s="53">
        <f t="shared" si="310"/>
        <v>4153.1000000000004</v>
      </c>
      <c r="O395" s="53">
        <f>'прил. 9'!P52</f>
        <v>4236.5</v>
      </c>
      <c r="P395" s="53">
        <f>'прил. 9'!Q52</f>
        <v>0</v>
      </c>
      <c r="Q395" s="46">
        <f t="shared" si="328"/>
        <v>4236.5</v>
      </c>
      <c r="R395" s="53">
        <f>'прил. 9'!S52</f>
        <v>0</v>
      </c>
      <c r="S395" s="46">
        <f t="shared" si="329"/>
        <v>4236.5</v>
      </c>
      <c r="T395" s="53">
        <f>'прил. 9'!U52</f>
        <v>0</v>
      </c>
      <c r="U395" s="46">
        <f t="shared" si="311"/>
        <v>4236.5</v>
      </c>
    </row>
    <row r="396" spans="1:21" x14ac:dyDescent="0.2">
      <c r="A396" s="47" t="str">
        <f t="shared" ca="1" si="382"/>
        <v>Иные бюджетные ассигнования</v>
      </c>
      <c r="B396" s="68" t="s">
        <v>282</v>
      </c>
      <c r="C396" s="55" t="s">
        <v>70</v>
      </c>
      <c r="D396" s="43" t="s">
        <v>55</v>
      </c>
      <c r="E396" s="105">
        <v>800</v>
      </c>
      <c r="F396" s="53">
        <f t="shared" ref="F396:T396" si="385">F397</f>
        <v>2243.6</v>
      </c>
      <c r="G396" s="53">
        <f t="shared" si="385"/>
        <v>0</v>
      </c>
      <c r="H396" s="53">
        <f t="shared" si="325"/>
        <v>2243.6</v>
      </c>
      <c r="I396" s="53">
        <f t="shared" si="385"/>
        <v>0</v>
      </c>
      <c r="J396" s="53">
        <f t="shared" si="326"/>
        <v>2243.6</v>
      </c>
      <c r="K396" s="53">
        <f t="shared" si="385"/>
        <v>0</v>
      </c>
      <c r="L396" s="53">
        <f t="shared" si="327"/>
        <v>2243.6</v>
      </c>
      <c r="M396" s="53">
        <f t="shared" si="385"/>
        <v>0</v>
      </c>
      <c r="N396" s="53">
        <f t="shared" si="310"/>
        <v>2243.6</v>
      </c>
      <c r="O396" s="53">
        <f t="shared" si="385"/>
        <v>2243.6</v>
      </c>
      <c r="P396" s="53">
        <f t="shared" si="385"/>
        <v>0</v>
      </c>
      <c r="Q396" s="46">
        <f t="shared" si="328"/>
        <v>2243.6</v>
      </c>
      <c r="R396" s="53">
        <f t="shared" si="385"/>
        <v>0</v>
      </c>
      <c r="S396" s="46">
        <f t="shared" si="329"/>
        <v>2243.6</v>
      </c>
      <c r="T396" s="53">
        <f t="shared" si="385"/>
        <v>0</v>
      </c>
      <c r="U396" s="46">
        <f t="shared" si="311"/>
        <v>2243.6</v>
      </c>
    </row>
    <row r="397" spans="1:21" x14ac:dyDescent="0.2">
      <c r="A397" s="47" t="str">
        <f t="shared" ca="1" si="382"/>
        <v>Уплата налогов, сборов и иных платежей</v>
      </c>
      <c r="B397" s="68" t="s">
        <v>282</v>
      </c>
      <c r="C397" s="55" t="s">
        <v>70</v>
      </c>
      <c r="D397" s="43" t="s">
        <v>55</v>
      </c>
      <c r="E397" s="105">
        <v>850</v>
      </c>
      <c r="F397" s="53">
        <f>'прил. 9'!G54</f>
        <v>2243.6</v>
      </c>
      <c r="G397" s="53">
        <f>'прил. 9'!H54</f>
        <v>0</v>
      </c>
      <c r="H397" s="53">
        <f t="shared" si="325"/>
        <v>2243.6</v>
      </c>
      <c r="I397" s="53">
        <f>'прил. 9'!J54</f>
        <v>0</v>
      </c>
      <c r="J397" s="53">
        <f t="shared" si="326"/>
        <v>2243.6</v>
      </c>
      <c r="K397" s="53">
        <f>'прил. 9'!L54</f>
        <v>0</v>
      </c>
      <c r="L397" s="53">
        <f t="shared" si="327"/>
        <v>2243.6</v>
      </c>
      <c r="M397" s="53">
        <f>'прил. 9'!N54</f>
        <v>0</v>
      </c>
      <c r="N397" s="53">
        <f t="shared" si="310"/>
        <v>2243.6</v>
      </c>
      <c r="O397" s="53">
        <f>'прил. 9'!P54</f>
        <v>2243.6</v>
      </c>
      <c r="P397" s="53">
        <f>'прил. 9'!Q54</f>
        <v>0</v>
      </c>
      <c r="Q397" s="46">
        <f t="shared" si="328"/>
        <v>2243.6</v>
      </c>
      <c r="R397" s="53">
        <f>'прил. 9'!S54</f>
        <v>0</v>
      </c>
      <c r="S397" s="46">
        <f t="shared" si="329"/>
        <v>2243.6</v>
      </c>
      <c r="T397" s="53">
        <f>'прил. 9'!U54</f>
        <v>0</v>
      </c>
      <c r="U397" s="46">
        <f t="shared" si="311"/>
        <v>2243.6</v>
      </c>
    </row>
    <row r="398" spans="1:21" x14ac:dyDescent="0.2">
      <c r="A398" s="47" t="str">
        <f ca="1">IF(ISERROR(MATCH(C398,Код_Раздел,0)),"",INDIRECT(ADDRESS(MATCH(C398,Код_Раздел,0)+1,2,,,"Раздел")))</f>
        <v>Образование</v>
      </c>
      <c r="B398" s="68" t="s">
        <v>282</v>
      </c>
      <c r="C398" s="55" t="s">
        <v>60</v>
      </c>
      <c r="D398" s="43"/>
      <c r="E398" s="105"/>
      <c r="F398" s="53">
        <f t="shared" ref="F398:M400" si="386">F399</f>
        <v>30</v>
      </c>
      <c r="G398" s="53">
        <f t="shared" si="386"/>
        <v>0</v>
      </c>
      <c r="H398" s="53">
        <f t="shared" si="325"/>
        <v>30</v>
      </c>
      <c r="I398" s="53">
        <f t="shared" si="386"/>
        <v>0</v>
      </c>
      <c r="J398" s="53">
        <f t="shared" si="326"/>
        <v>30</v>
      </c>
      <c r="K398" s="53">
        <f t="shared" si="386"/>
        <v>0</v>
      </c>
      <c r="L398" s="53">
        <f t="shared" si="327"/>
        <v>30</v>
      </c>
      <c r="M398" s="53">
        <f t="shared" si="386"/>
        <v>0</v>
      </c>
      <c r="N398" s="53">
        <f t="shared" si="310"/>
        <v>30</v>
      </c>
      <c r="O398" s="53">
        <f t="shared" ref="O398:T400" si="387">O399</f>
        <v>30</v>
      </c>
      <c r="P398" s="53">
        <f t="shared" si="387"/>
        <v>0</v>
      </c>
      <c r="Q398" s="46">
        <f t="shared" si="328"/>
        <v>30</v>
      </c>
      <c r="R398" s="53">
        <f t="shared" si="387"/>
        <v>0</v>
      </c>
      <c r="S398" s="46">
        <f t="shared" si="329"/>
        <v>30</v>
      </c>
      <c r="T398" s="53">
        <f t="shared" si="387"/>
        <v>0</v>
      </c>
      <c r="U398" s="46">
        <f t="shared" si="311"/>
        <v>30</v>
      </c>
    </row>
    <row r="399" spans="1:21" x14ac:dyDescent="0.2">
      <c r="A399" s="42" t="s">
        <v>530</v>
      </c>
      <c r="B399" s="68" t="s">
        <v>282</v>
      </c>
      <c r="C399" s="55" t="s">
        <v>60</v>
      </c>
      <c r="D399" s="43" t="s">
        <v>78</v>
      </c>
      <c r="E399" s="105"/>
      <c r="F399" s="53">
        <f t="shared" si="386"/>
        <v>30</v>
      </c>
      <c r="G399" s="53">
        <f t="shared" si="386"/>
        <v>0</v>
      </c>
      <c r="H399" s="53">
        <f t="shared" si="325"/>
        <v>30</v>
      </c>
      <c r="I399" s="53">
        <f t="shared" si="386"/>
        <v>0</v>
      </c>
      <c r="J399" s="53">
        <f t="shared" si="326"/>
        <v>30</v>
      </c>
      <c r="K399" s="53">
        <f t="shared" si="386"/>
        <v>0</v>
      </c>
      <c r="L399" s="53">
        <f t="shared" si="327"/>
        <v>30</v>
      </c>
      <c r="M399" s="53">
        <f t="shared" si="386"/>
        <v>0</v>
      </c>
      <c r="N399" s="53">
        <f t="shared" si="310"/>
        <v>30</v>
      </c>
      <c r="O399" s="53">
        <f t="shared" si="387"/>
        <v>30</v>
      </c>
      <c r="P399" s="53">
        <f t="shared" si="387"/>
        <v>0</v>
      </c>
      <c r="Q399" s="46">
        <f t="shared" si="328"/>
        <v>30</v>
      </c>
      <c r="R399" s="53">
        <f t="shared" si="387"/>
        <v>0</v>
      </c>
      <c r="S399" s="46">
        <f t="shared" si="329"/>
        <v>30</v>
      </c>
      <c r="T399" s="53">
        <f t="shared" si="387"/>
        <v>0</v>
      </c>
      <c r="U399" s="46">
        <f t="shared" si="311"/>
        <v>30</v>
      </c>
    </row>
    <row r="400" spans="1:21" ht="33" x14ac:dyDescent="0.2">
      <c r="A400" s="47" t="str">
        <f t="shared" ref="A400:A401" ca="1" si="388">IF(ISERROR(MATCH(E400,Код_КВР,0)),"",INDIRECT(ADDRESS(MATCH(E400,Код_КВР,0)+1,2,,,"КВР")))</f>
        <v>Закупка товаров, работ и услуг для обеспечения государственных (муниципальных) нужд</v>
      </c>
      <c r="B400" s="68" t="s">
        <v>282</v>
      </c>
      <c r="C400" s="55" t="s">
        <v>60</v>
      </c>
      <c r="D400" s="43" t="s">
        <v>78</v>
      </c>
      <c r="E400" s="105">
        <v>200</v>
      </c>
      <c r="F400" s="53">
        <f t="shared" si="386"/>
        <v>30</v>
      </c>
      <c r="G400" s="53">
        <f t="shared" si="386"/>
        <v>0</v>
      </c>
      <c r="H400" s="53">
        <f t="shared" si="325"/>
        <v>30</v>
      </c>
      <c r="I400" s="53">
        <f t="shared" si="386"/>
        <v>0</v>
      </c>
      <c r="J400" s="53">
        <f t="shared" si="326"/>
        <v>30</v>
      </c>
      <c r="K400" s="53">
        <f t="shared" si="386"/>
        <v>0</v>
      </c>
      <c r="L400" s="53">
        <f t="shared" si="327"/>
        <v>30</v>
      </c>
      <c r="M400" s="53">
        <f t="shared" si="386"/>
        <v>0</v>
      </c>
      <c r="N400" s="53">
        <f t="shared" si="310"/>
        <v>30</v>
      </c>
      <c r="O400" s="53">
        <f t="shared" si="387"/>
        <v>30</v>
      </c>
      <c r="P400" s="53">
        <f t="shared" si="387"/>
        <v>0</v>
      </c>
      <c r="Q400" s="46">
        <f t="shared" si="328"/>
        <v>30</v>
      </c>
      <c r="R400" s="53">
        <f t="shared" si="387"/>
        <v>0</v>
      </c>
      <c r="S400" s="46">
        <f t="shared" si="329"/>
        <v>30</v>
      </c>
      <c r="T400" s="53">
        <f t="shared" si="387"/>
        <v>0</v>
      </c>
      <c r="U400" s="46">
        <f t="shared" si="311"/>
        <v>30</v>
      </c>
    </row>
    <row r="401" spans="1:21" ht="33" x14ac:dyDescent="0.2">
      <c r="A401" s="47" t="str">
        <f t="shared" ca="1" si="388"/>
        <v>Иные закупки товаров, работ и услуг для обеспечения государственных (муниципальных) нужд</v>
      </c>
      <c r="B401" s="68" t="s">
        <v>282</v>
      </c>
      <c r="C401" s="55" t="s">
        <v>60</v>
      </c>
      <c r="D401" s="43" t="s">
        <v>78</v>
      </c>
      <c r="E401" s="105">
        <v>240</v>
      </c>
      <c r="F401" s="53">
        <f>'прил. 9'!G277</f>
        <v>30</v>
      </c>
      <c r="G401" s="53">
        <f>'прил. 9'!H277</f>
        <v>0</v>
      </c>
      <c r="H401" s="53">
        <f t="shared" si="325"/>
        <v>30</v>
      </c>
      <c r="I401" s="53">
        <f>'прил. 9'!J277</f>
        <v>0</v>
      </c>
      <c r="J401" s="53">
        <f t="shared" si="326"/>
        <v>30</v>
      </c>
      <c r="K401" s="53">
        <f>'прил. 9'!L277</f>
        <v>0</v>
      </c>
      <c r="L401" s="53">
        <f t="shared" si="327"/>
        <v>30</v>
      </c>
      <c r="M401" s="53">
        <f>'прил. 9'!N277</f>
        <v>0</v>
      </c>
      <c r="N401" s="53">
        <f t="shared" si="310"/>
        <v>30</v>
      </c>
      <c r="O401" s="53">
        <f>'прил. 9'!P277</f>
        <v>30</v>
      </c>
      <c r="P401" s="53">
        <f>'прил. 9'!Q277</f>
        <v>0</v>
      </c>
      <c r="Q401" s="46">
        <f t="shared" si="328"/>
        <v>30</v>
      </c>
      <c r="R401" s="53">
        <f>'прил. 9'!S277</f>
        <v>0</v>
      </c>
      <c r="S401" s="46">
        <f t="shared" si="329"/>
        <v>30</v>
      </c>
      <c r="T401" s="53">
        <f>'прил. 9'!U277</f>
        <v>0</v>
      </c>
      <c r="U401" s="46">
        <f t="shared" si="311"/>
        <v>30</v>
      </c>
    </row>
    <row r="402" spans="1:21" ht="82.5" x14ac:dyDescent="0.2">
      <c r="A402" s="47" t="str">
        <f ca="1">IF(ISERROR(MATCH(B402,Код_КЦСР,0)),"",INDIRECT(ADDRESS(MATCH(B402,Код_КЦСР,0)+1,2,,,"КЦСР")))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v>
      </c>
      <c r="B402" s="68" t="s">
        <v>283</v>
      </c>
      <c r="C402" s="55"/>
      <c r="D402" s="43"/>
      <c r="E402" s="105"/>
      <c r="F402" s="53">
        <f t="shared" ref="F402:T403" si="389">F403</f>
        <v>1826</v>
      </c>
      <c r="G402" s="53">
        <f t="shared" si="389"/>
        <v>0</v>
      </c>
      <c r="H402" s="53">
        <f t="shared" si="325"/>
        <v>1826</v>
      </c>
      <c r="I402" s="53">
        <f t="shared" si="389"/>
        <v>0</v>
      </c>
      <c r="J402" s="53">
        <f t="shared" si="326"/>
        <v>1826</v>
      </c>
      <c r="K402" s="53">
        <f t="shared" si="389"/>
        <v>0</v>
      </c>
      <c r="L402" s="53">
        <f t="shared" si="327"/>
        <v>1826</v>
      </c>
      <c r="M402" s="53">
        <f t="shared" si="389"/>
        <v>0</v>
      </c>
      <c r="N402" s="53">
        <f t="shared" si="310"/>
        <v>1826</v>
      </c>
      <c r="O402" s="53">
        <f t="shared" si="389"/>
        <v>1820</v>
      </c>
      <c r="P402" s="53">
        <f t="shared" si="389"/>
        <v>0</v>
      </c>
      <c r="Q402" s="46">
        <f t="shared" si="328"/>
        <v>1820</v>
      </c>
      <c r="R402" s="53">
        <f t="shared" si="389"/>
        <v>0</v>
      </c>
      <c r="S402" s="46">
        <f t="shared" si="329"/>
        <v>1820</v>
      </c>
      <c r="T402" s="53">
        <f t="shared" si="389"/>
        <v>0</v>
      </c>
      <c r="U402" s="46">
        <f t="shared" si="311"/>
        <v>1820</v>
      </c>
    </row>
    <row r="403" spans="1:21" x14ac:dyDescent="0.2">
      <c r="A403" s="47" t="str">
        <f ca="1">IF(ISERROR(MATCH(C403,Код_Раздел,0)),"",INDIRECT(ADDRESS(MATCH(C403,Код_Раздел,0)+1,2,,,"Раздел")))</f>
        <v>Общегосударственные вопросы</v>
      </c>
      <c r="B403" s="68" t="s">
        <v>283</v>
      </c>
      <c r="C403" s="55" t="s">
        <v>70</v>
      </c>
      <c r="D403" s="43"/>
      <c r="E403" s="105"/>
      <c r="F403" s="53">
        <f t="shared" si="389"/>
        <v>1826</v>
      </c>
      <c r="G403" s="53">
        <f t="shared" si="389"/>
        <v>0</v>
      </c>
      <c r="H403" s="53">
        <f t="shared" si="325"/>
        <v>1826</v>
      </c>
      <c r="I403" s="53">
        <f t="shared" si="389"/>
        <v>0</v>
      </c>
      <c r="J403" s="53">
        <f t="shared" si="326"/>
        <v>1826</v>
      </c>
      <c r="K403" s="53">
        <f t="shared" si="389"/>
        <v>0</v>
      </c>
      <c r="L403" s="53">
        <f t="shared" si="327"/>
        <v>1826</v>
      </c>
      <c r="M403" s="53">
        <f t="shared" si="389"/>
        <v>0</v>
      </c>
      <c r="N403" s="53">
        <f t="shared" ref="N403:N466" si="390">L403+M403</f>
        <v>1826</v>
      </c>
      <c r="O403" s="53">
        <f t="shared" si="389"/>
        <v>1820</v>
      </c>
      <c r="P403" s="53">
        <f t="shared" si="389"/>
        <v>0</v>
      </c>
      <c r="Q403" s="46">
        <f t="shared" si="328"/>
        <v>1820</v>
      </c>
      <c r="R403" s="53">
        <f t="shared" si="389"/>
        <v>0</v>
      </c>
      <c r="S403" s="46">
        <f t="shared" si="329"/>
        <v>1820</v>
      </c>
      <c r="T403" s="53">
        <f t="shared" si="389"/>
        <v>0</v>
      </c>
      <c r="U403" s="46">
        <f t="shared" ref="U403:U466" si="391">S403+T403</f>
        <v>1820</v>
      </c>
    </row>
    <row r="404" spans="1:21" x14ac:dyDescent="0.2">
      <c r="A404" s="42" t="s">
        <v>91</v>
      </c>
      <c r="B404" s="68" t="s">
        <v>283</v>
      </c>
      <c r="C404" s="55" t="s">
        <v>70</v>
      </c>
      <c r="D404" s="43" t="s">
        <v>55</v>
      </c>
      <c r="E404" s="105"/>
      <c r="F404" s="53">
        <f t="shared" ref="F404:O404" si="392">F405+F407</f>
        <v>1826</v>
      </c>
      <c r="G404" s="53">
        <f t="shared" ref="G404:I404" si="393">G405+G407</f>
        <v>0</v>
      </c>
      <c r="H404" s="53">
        <f t="shared" si="325"/>
        <v>1826</v>
      </c>
      <c r="I404" s="53">
        <f t="shared" si="393"/>
        <v>0</v>
      </c>
      <c r="J404" s="53">
        <f t="shared" si="326"/>
        <v>1826</v>
      </c>
      <c r="K404" s="53">
        <f t="shared" ref="K404:M404" si="394">K405+K407</f>
        <v>0</v>
      </c>
      <c r="L404" s="53">
        <f t="shared" si="327"/>
        <v>1826</v>
      </c>
      <c r="M404" s="53">
        <f t="shared" si="394"/>
        <v>0</v>
      </c>
      <c r="N404" s="53">
        <f t="shared" si="390"/>
        <v>1826</v>
      </c>
      <c r="O404" s="53">
        <f t="shared" si="392"/>
        <v>1820</v>
      </c>
      <c r="P404" s="53">
        <f t="shared" ref="P404" si="395">P405+P407</f>
        <v>0</v>
      </c>
      <c r="Q404" s="46">
        <f t="shared" si="328"/>
        <v>1820</v>
      </c>
      <c r="R404" s="53">
        <f t="shared" ref="R404:T404" si="396">R405+R407</f>
        <v>0</v>
      </c>
      <c r="S404" s="46">
        <f t="shared" si="329"/>
        <v>1820</v>
      </c>
      <c r="T404" s="53">
        <f t="shared" si="396"/>
        <v>0</v>
      </c>
      <c r="U404" s="46">
        <f t="shared" si="391"/>
        <v>1820</v>
      </c>
    </row>
    <row r="405" spans="1:21" ht="49.5" x14ac:dyDescent="0.2">
      <c r="A405" s="47" t="str">
        <f ca="1">IF(ISERROR(MATCH(E405,Код_КВР,0)),"",INDIRECT(ADDRESS(MATCH(E405,Код_КВР,0)+1,2,,,"КВР")))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05" s="68" t="s">
        <v>283</v>
      </c>
      <c r="C405" s="55" t="s">
        <v>70</v>
      </c>
      <c r="D405" s="43" t="s">
        <v>55</v>
      </c>
      <c r="E405" s="105">
        <v>100</v>
      </c>
      <c r="F405" s="53">
        <f t="shared" ref="F405:T405" si="397">F406</f>
        <v>631</v>
      </c>
      <c r="G405" s="53">
        <f t="shared" si="397"/>
        <v>0</v>
      </c>
      <c r="H405" s="53">
        <f t="shared" si="325"/>
        <v>631</v>
      </c>
      <c r="I405" s="53">
        <f t="shared" si="397"/>
        <v>0</v>
      </c>
      <c r="J405" s="53">
        <f t="shared" si="326"/>
        <v>631</v>
      </c>
      <c r="K405" s="53">
        <f t="shared" si="397"/>
        <v>0</v>
      </c>
      <c r="L405" s="53">
        <f t="shared" si="327"/>
        <v>631</v>
      </c>
      <c r="M405" s="53">
        <f t="shared" si="397"/>
        <v>0</v>
      </c>
      <c r="N405" s="53">
        <f t="shared" si="390"/>
        <v>631</v>
      </c>
      <c r="O405" s="53">
        <f t="shared" si="397"/>
        <v>631</v>
      </c>
      <c r="P405" s="53">
        <f t="shared" si="397"/>
        <v>0</v>
      </c>
      <c r="Q405" s="46">
        <f t="shared" si="328"/>
        <v>631</v>
      </c>
      <c r="R405" s="53">
        <f t="shared" si="397"/>
        <v>0</v>
      </c>
      <c r="S405" s="46">
        <f t="shared" si="329"/>
        <v>631</v>
      </c>
      <c r="T405" s="53">
        <f t="shared" si="397"/>
        <v>0</v>
      </c>
      <c r="U405" s="46">
        <f t="shared" si="391"/>
        <v>631</v>
      </c>
    </row>
    <row r="406" spans="1:21" x14ac:dyDescent="0.2">
      <c r="A406" s="47" t="str">
        <f ca="1">IF(ISERROR(MATCH(E406,Код_КВР,0)),"",INDIRECT(ADDRESS(MATCH(E406,Код_КВР,0)+1,2,,,"КВР")))</f>
        <v>Расходы на выплаты персоналу казенных учреждений</v>
      </c>
      <c r="B406" s="68" t="s">
        <v>283</v>
      </c>
      <c r="C406" s="55" t="s">
        <v>70</v>
      </c>
      <c r="D406" s="43" t="s">
        <v>55</v>
      </c>
      <c r="E406" s="105">
        <v>110</v>
      </c>
      <c r="F406" s="53">
        <f>'прил. 9'!G57</f>
        <v>631</v>
      </c>
      <c r="G406" s="53">
        <f>'прил. 9'!H57</f>
        <v>0</v>
      </c>
      <c r="H406" s="53">
        <f t="shared" si="325"/>
        <v>631</v>
      </c>
      <c r="I406" s="53">
        <f>'прил. 9'!J57</f>
        <v>0</v>
      </c>
      <c r="J406" s="53">
        <f t="shared" si="326"/>
        <v>631</v>
      </c>
      <c r="K406" s="53">
        <f>'прил. 9'!L57</f>
        <v>0</v>
      </c>
      <c r="L406" s="53">
        <f t="shared" si="327"/>
        <v>631</v>
      </c>
      <c r="M406" s="53">
        <f>'прил. 9'!N57</f>
        <v>0</v>
      </c>
      <c r="N406" s="53">
        <f t="shared" si="390"/>
        <v>631</v>
      </c>
      <c r="O406" s="53">
        <f>'прил. 9'!P57</f>
        <v>631</v>
      </c>
      <c r="P406" s="53">
        <f>'прил. 9'!Q57</f>
        <v>0</v>
      </c>
      <c r="Q406" s="46">
        <f t="shared" si="328"/>
        <v>631</v>
      </c>
      <c r="R406" s="53">
        <f>'прил. 9'!S57</f>
        <v>0</v>
      </c>
      <c r="S406" s="46">
        <f t="shared" si="329"/>
        <v>631</v>
      </c>
      <c r="T406" s="53">
        <f>'прил. 9'!U57</f>
        <v>0</v>
      </c>
      <c r="U406" s="46">
        <f t="shared" si="391"/>
        <v>631</v>
      </c>
    </row>
    <row r="407" spans="1:21" ht="33" x14ac:dyDescent="0.2">
      <c r="A407" s="47" t="str">
        <f ca="1">IF(ISERROR(MATCH(E407,Код_КВР,0)),"",INDIRECT(ADDRESS(MATCH(E407,Код_КВР,0)+1,2,,,"КВР")))</f>
        <v>Закупка товаров, работ и услуг для обеспечения государственных (муниципальных) нужд</v>
      </c>
      <c r="B407" s="68" t="s">
        <v>283</v>
      </c>
      <c r="C407" s="55" t="s">
        <v>70</v>
      </c>
      <c r="D407" s="43" t="s">
        <v>55</v>
      </c>
      <c r="E407" s="105">
        <v>200</v>
      </c>
      <c r="F407" s="53">
        <f t="shared" ref="F407:T407" si="398">F408</f>
        <v>1195</v>
      </c>
      <c r="G407" s="53">
        <f t="shared" si="398"/>
        <v>0</v>
      </c>
      <c r="H407" s="53">
        <f t="shared" si="325"/>
        <v>1195</v>
      </c>
      <c r="I407" s="53">
        <f t="shared" si="398"/>
        <v>0</v>
      </c>
      <c r="J407" s="53">
        <f t="shared" si="326"/>
        <v>1195</v>
      </c>
      <c r="K407" s="53">
        <f t="shared" si="398"/>
        <v>0</v>
      </c>
      <c r="L407" s="53">
        <f t="shared" si="327"/>
        <v>1195</v>
      </c>
      <c r="M407" s="53">
        <f t="shared" si="398"/>
        <v>0</v>
      </c>
      <c r="N407" s="53">
        <f t="shared" si="390"/>
        <v>1195</v>
      </c>
      <c r="O407" s="53">
        <f t="shared" si="398"/>
        <v>1189</v>
      </c>
      <c r="P407" s="53">
        <f t="shared" si="398"/>
        <v>0</v>
      </c>
      <c r="Q407" s="46">
        <f t="shared" si="328"/>
        <v>1189</v>
      </c>
      <c r="R407" s="53">
        <f t="shared" si="398"/>
        <v>0</v>
      </c>
      <c r="S407" s="46">
        <f t="shared" si="329"/>
        <v>1189</v>
      </c>
      <c r="T407" s="53">
        <f t="shared" si="398"/>
        <v>0</v>
      </c>
      <c r="U407" s="46">
        <f t="shared" si="391"/>
        <v>1189</v>
      </c>
    </row>
    <row r="408" spans="1:21" ht="33" x14ac:dyDescent="0.2">
      <c r="A408" s="47" t="str">
        <f ca="1">IF(ISERROR(MATCH(E408,Код_КВР,0)),"",INDIRECT(ADDRESS(MATCH(E408,Код_КВР,0)+1,2,,,"КВР")))</f>
        <v>Иные закупки товаров, работ и услуг для обеспечения государственных (муниципальных) нужд</v>
      </c>
      <c r="B408" s="68" t="s">
        <v>283</v>
      </c>
      <c r="C408" s="55" t="s">
        <v>70</v>
      </c>
      <c r="D408" s="43" t="s">
        <v>55</v>
      </c>
      <c r="E408" s="105">
        <v>240</v>
      </c>
      <c r="F408" s="53">
        <f>'прил. 9'!G59</f>
        <v>1195</v>
      </c>
      <c r="G408" s="53">
        <f>'прил. 9'!H59</f>
        <v>0</v>
      </c>
      <c r="H408" s="53">
        <f t="shared" si="325"/>
        <v>1195</v>
      </c>
      <c r="I408" s="53">
        <f>'прил. 9'!J59</f>
        <v>0</v>
      </c>
      <c r="J408" s="53">
        <f t="shared" si="326"/>
        <v>1195</v>
      </c>
      <c r="K408" s="53">
        <f>'прил. 9'!L59</f>
        <v>0</v>
      </c>
      <c r="L408" s="53">
        <f t="shared" si="327"/>
        <v>1195</v>
      </c>
      <c r="M408" s="53">
        <f>'прил. 9'!N59</f>
        <v>0</v>
      </c>
      <c r="N408" s="53">
        <f t="shared" si="390"/>
        <v>1195</v>
      </c>
      <c r="O408" s="53">
        <f>'прил. 9'!P59</f>
        <v>1189</v>
      </c>
      <c r="P408" s="53">
        <f>'прил. 9'!Q59</f>
        <v>0</v>
      </c>
      <c r="Q408" s="46">
        <f t="shared" si="328"/>
        <v>1189</v>
      </c>
      <c r="R408" s="53">
        <f>'прил. 9'!S59</f>
        <v>0</v>
      </c>
      <c r="S408" s="46">
        <f t="shared" si="329"/>
        <v>1189</v>
      </c>
      <c r="T408" s="53">
        <f>'прил. 9'!U59</f>
        <v>0</v>
      </c>
      <c r="U408" s="46">
        <f t="shared" si="391"/>
        <v>1189</v>
      </c>
    </row>
    <row r="409" spans="1:21" ht="33" x14ac:dyDescent="0.2">
      <c r="A409" s="47" t="str">
        <f ca="1">IF(ISERROR(MATCH(B409,Код_КЦСР,0)),"",INDIRECT(ADDRESS(MATCH(B409,Код_КЦСР,0)+1,2,,,"КЦСР")))</f>
        <v>Муниципальная программа «Охрана окружающей среды» на 2013 – 2022 годы</v>
      </c>
      <c r="B409" s="68" t="s">
        <v>284</v>
      </c>
      <c r="C409" s="55"/>
      <c r="D409" s="43"/>
      <c r="E409" s="105"/>
      <c r="F409" s="53">
        <f t="shared" ref="F409:O409" si="399">F410+F421+F426</f>
        <v>6624</v>
      </c>
      <c r="G409" s="53">
        <f t="shared" ref="G409:I409" si="400">G410+G421+G426</f>
        <v>0</v>
      </c>
      <c r="H409" s="53">
        <f t="shared" si="325"/>
        <v>6624</v>
      </c>
      <c r="I409" s="53">
        <f t="shared" si="400"/>
        <v>0</v>
      </c>
      <c r="J409" s="53">
        <f t="shared" si="326"/>
        <v>6624</v>
      </c>
      <c r="K409" s="53">
        <f t="shared" ref="K409:M409" si="401">K410+K421+K426</f>
        <v>0</v>
      </c>
      <c r="L409" s="53">
        <f t="shared" si="327"/>
        <v>6624</v>
      </c>
      <c r="M409" s="53">
        <f t="shared" si="401"/>
        <v>0</v>
      </c>
      <c r="N409" s="53">
        <f t="shared" si="390"/>
        <v>6624</v>
      </c>
      <c r="O409" s="53">
        <f t="shared" si="399"/>
        <v>6624</v>
      </c>
      <c r="P409" s="53">
        <f t="shared" ref="P409" si="402">P410+P421+P426</f>
        <v>0</v>
      </c>
      <c r="Q409" s="46">
        <f t="shared" si="328"/>
        <v>6624</v>
      </c>
      <c r="R409" s="53">
        <f t="shared" ref="R409:T409" si="403">R410+R421+R426</f>
        <v>0</v>
      </c>
      <c r="S409" s="46">
        <f t="shared" si="329"/>
        <v>6624</v>
      </c>
      <c r="T409" s="53">
        <f t="shared" si="403"/>
        <v>0</v>
      </c>
      <c r="U409" s="46">
        <f t="shared" si="391"/>
        <v>6624</v>
      </c>
    </row>
    <row r="410" spans="1:21" ht="33" x14ac:dyDescent="0.2">
      <c r="A410" s="47" t="str">
        <f ca="1">IF(ISERROR(MATCH(B410,Код_КЦСР,0)),"",INDIRECT(ADDRESS(MATCH(B410,Код_КЦСР,0)+1,2,,,"КЦСР")))</f>
        <v>Организация мероприятий по экологическому образованию и воспитанию населения</v>
      </c>
      <c r="B410" s="68" t="s">
        <v>286</v>
      </c>
      <c r="C410" s="55"/>
      <c r="D410" s="43"/>
      <c r="E410" s="105"/>
      <c r="F410" s="53">
        <f t="shared" ref="F410:T410" si="404">F411</f>
        <v>275.8</v>
      </c>
      <c r="G410" s="53">
        <f t="shared" si="404"/>
        <v>0</v>
      </c>
      <c r="H410" s="53">
        <f t="shared" si="325"/>
        <v>275.8</v>
      </c>
      <c r="I410" s="53">
        <f t="shared" si="404"/>
        <v>0</v>
      </c>
      <c r="J410" s="53">
        <f t="shared" si="326"/>
        <v>275.8</v>
      </c>
      <c r="K410" s="53">
        <f t="shared" si="404"/>
        <v>0</v>
      </c>
      <c r="L410" s="53">
        <f t="shared" si="327"/>
        <v>275.8</v>
      </c>
      <c r="M410" s="53">
        <f t="shared" si="404"/>
        <v>0</v>
      </c>
      <c r="N410" s="53">
        <f t="shared" si="390"/>
        <v>275.8</v>
      </c>
      <c r="O410" s="53">
        <f t="shared" si="404"/>
        <v>275.8</v>
      </c>
      <c r="P410" s="53">
        <f t="shared" si="404"/>
        <v>0</v>
      </c>
      <c r="Q410" s="46">
        <f t="shared" si="328"/>
        <v>275.8</v>
      </c>
      <c r="R410" s="53">
        <f t="shared" si="404"/>
        <v>0</v>
      </c>
      <c r="S410" s="46">
        <f t="shared" si="329"/>
        <v>275.8</v>
      </c>
      <c r="T410" s="53">
        <f t="shared" si="404"/>
        <v>0</v>
      </c>
      <c r="U410" s="46">
        <f t="shared" si="391"/>
        <v>275.8</v>
      </c>
    </row>
    <row r="411" spans="1:21" x14ac:dyDescent="0.2">
      <c r="A411" s="47" t="str">
        <f ca="1">IF(ISERROR(MATCH(C411,Код_Раздел,0)),"",INDIRECT(ADDRESS(MATCH(C411,Код_Раздел,0)+1,2,,,"Раздел")))</f>
        <v>Образование</v>
      </c>
      <c r="B411" s="68" t="s">
        <v>286</v>
      </c>
      <c r="C411" s="55" t="s">
        <v>60</v>
      </c>
      <c r="D411" s="43"/>
      <c r="E411" s="105"/>
      <c r="F411" s="53">
        <f t="shared" ref="F411:O411" si="405">F412+F415+F418</f>
        <v>275.8</v>
      </c>
      <c r="G411" s="53">
        <f t="shared" ref="G411:I411" si="406">G412+G415+G418</f>
        <v>0</v>
      </c>
      <c r="H411" s="53">
        <f t="shared" si="325"/>
        <v>275.8</v>
      </c>
      <c r="I411" s="53">
        <f t="shared" si="406"/>
        <v>0</v>
      </c>
      <c r="J411" s="53">
        <f t="shared" si="326"/>
        <v>275.8</v>
      </c>
      <c r="K411" s="53">
        <f t="shared" ref="K411:M411" si="407">K412+K415+K418</f>
        <v>0</v>
      </c>
      <c r="L411" s="53">
        <f t="shared" si="327"/>
        <v>275.8</v>
      </c>
      <c r="M411" s="53">
        <f t="shared" si="407"/>
        <v>0</v>
      </c>
      <c r="N411" s="53">
        <f t="shared" si="390"/>
        <v>275.8</v>
      </c>
      <c r="O411" s="53">
        <f t="shared" si="405"/>
        <v>275.8</v>
      </c>
      <c r="P411" s="53">
        <f t="shared" ref="P411" si="408">P412+P415+P418</f>
        <v>0</v>
      </c>
      <c r="Q411" s="46">
        <f t="shared" si="328"/>
        <v>275.8</v>
      </c>
      <c r="R411" s="53">
        <f t="shared" ref="R411:T411" si="409">R412+R415+R418</f>
        <v>0</v>
      </c>
      <c r="S411" s="46">
        <f t="shared" si="329"/>
        <v>275.8</v>
      </c>
      <c r="T411" s="53">
        <f t="shared" si="409"/>
        <v>0</v>
      </c>
      <c r="U411" s="46">
        <f t="shared" si="391"/>
        <v>275.8</v>
      </c>
    </row>
    <row r="412" spans="1:21" x14ac:dyDescent="0.2">
      <c r="A412" s="42" t="s">
        <v>109</v>
      </c>
      <c r="B412" s="68" t="s">
        <v>286</v>
      </c>
      <c r="C412" s="55" t="s">
        <v>60</v>
      </c>
      <c r="D412" s="43" t="s">
        <v>70</v>
      </c>
      <c r="E412" s="105"/>
      <c r="F412" s="53">
        <f t="shared" ref="F412:T413" si="410">F413</f>
        <v>12.5</v>
      </c>
      <c r="G412" s="53">
        <f t="shared" si="410"/>
        <v>0</v>
      </c>
      <c r="H412" s="53">
        <f t="shared" si="325"/>
        <v>12.5</v>
      </c>
      <c r="I412" s="53">
        <f t="shared" si="410"/>
        <v>0</v>
      </c>
      <c r="J412" s="53">
        <f t="shared" si="326"/>
        <v>12.5</v>
      </c>
      <c r="K412" s="53">
        <f t="shared" si="410"/>
        <v>0</v>
      </c>
      <c r="L412" s="53">
        <f t="shared" si="327"/>
        <v>12.5</v>
      </c>
      <c r="M412" s="53">
        <f t="shared" si="410"/>
        <v>0</v>
      </c>
      <c r="N412" s="53">
        <f t="shared" si="390"/>
        <v>12.5</v>
      </c>
      <c r="O412" s="53">
        <f t="shared" si="410"/>
        <v>30.9</v>
      </c>
      <c r="P412" s="53">
        <f t="shared" si="410"/>
        <v>0</v>
      </c>
      <c r="Q412" s="46">
        <f t="shared" si="328"/>
        <v>30.9</v>
      </c>
      <c r="R412" s="53">
        <f t="shared" si="410"/>
        <v>0</v>
      </c>
      <c r="S412" s="46">
        <f t="shared" si="329"/>
        <v>30.9</v>
      </c>
      <c r="T412" s="53">
        <f t="shared" si="410"/>
        <v>0</v>
      </c>
      <c r="U412" s="46">
        <f t="shared" si="391"/>
        <v>30.9</v>
      </c>
    </row>
    <row r="413" spans="1:21" ht="33" x14ac:dyDescent="0.2">
      <c r="A413" s="47" t="str">
        <f ca="1">IF(ISERROR(MATCH(E413,Код_КВР,0)),"",INDIRECT(ADDRESS(MATCH(E413,Код_КВР,0)+1,2,,,"КВР")))</f>
        <v>Предоставление субсидий бюджетным, автономным учреждениям и иным некоммерческим организациям</v>
      </c>
      <c r="B413" s="68" t="s">
        <v>286</v>
      </c>
      <c r="C413" s="55" t="s">
        <v>60</v>
      </c>
      <c r="D413" s="43" t="s">
        <v>70</v>
      </c>
      <c r="E413" s="105">
        <v>600</v>
      </c>
      <c r="F413" s="53">
        <f t="shared" si="410"/>
        <v>12.5</v>
      </c>
      <c r="G413" s="53">
        <f t="shared" si="410"/>
        <v>0</v>
      </c>
      <c r="H413" s="53">
        <f t="shared" si="325"/>
        <v>12.5</v>
      </c>
      <c r="I413" s="53">
        <f t="shared" si="410"/>
        <v>0</v>
      </c>
      <c r="J413" s="53">
        <f t="shared" si="326"/>
        <v>12.5</v>
      </c>
      <c r="K413" s="53">
        <f t="shared" si="410"/>
        <v>0</v>
      </c>
      <c r="L413" s="53">
        <f t="shared" si="327"/>
        <v>12.5</v>
      </c>
      <c r="M413" s="53">
        <f t="shared" si="410"/>
        <v>0</v>
      </c>
      <c r="N413" s="53">
        <f t="shared" si="390"/>
        <v>12.5</v>
      </c>
      <c r="O413" s="53">
        <f t="shared" si="410"/>
        <v>30.9</v>
      </c>
      <c r="P413" s="53">
        <f t="shared" si="410"/>
        <v>0</v>
      </c>
      <c r="Q413" s="46">
        <f t="shared" si="328"/>
        <v>30.9</v>
      </c>
      <c r="R413" s="53">
        <f t="shared" si="410"/>
        <v>0</v>
      </c>
      <c r="S413" s="46">
        <f t="shared" si="329"/>
        <v>30.9</v>
      </c>
      <c r="T413" s="53">
        <f t="shared" si="410"/>
        <v>0</v>
      </c>
      <c r="U413" s="46">
        <f t="shared" si="391"/>
        <v>30.9</v>
      </c>
    </row>
    <row r="414" spans="1:21" x14ac:dyDescent="0.2">
      <c r="A414" s="47" t="str">
        <f ca="1">IF(ISERROR(MATCH(E414,Код_КВР,0)),"",INDIRECT(ADDRESS(MATCH(E414,Код_КВР,0)+1,2,,,"КВР")))</f>
        <v>Субсидии бюджетным учреждениям</v>
      </c>
      <c r="B414" s="68" t="s">
        <v>286</v>
      </c>
      <c r="C414" s="55" t="s">
        <v>60</v>
      </c>
      <c r="D414" s="43" t="s">
        <v>70</v>
      </c>
      <c r="E414" s="105">
        <v>610</v>
      </c>
      <c r="F414" s="53">
        <f>'прил. 9'!G650</f>
        <v>12.5</v>
      </c>
      <c r="G414" s="53">
        <f>'прил. 9'!H650</f>
        <v>0</v>
      </c>
      <c r="H414" s="53">
        <f t="shared" ref="H414:H477" si="411">F414+G414</f>
        <v>12.5</v>
      </c>
      <c r="I414" s="53">
        <f>'прил. 9'!J650</f>
        <v>0</v>
      </c>
      <c r="J414" s="53">
        <f t="shared" ref="J414:J477" si="412">H414+I414</f>
        <v>12.5</v>
      </c>
      <c r="K414" s="53">
        <f>'прил. 9'!L650</f>
        <v>0</v>
      </c>
      <c r="L414" s="53">
        <f t="shared" ref="L414:L477" si="413">J414+K414</f>
        <v>12.5</v>
      </c>
      <c r="M414" s="53">
        <f>'прил. 9'!N650</f>
        <v>0</v>
      </c>
      <c r="N414" s="53">
        <f t="shared" si="390"/>
        <v>12.5</v>
      </c>
      <c r="O414" s="53">
        <f>'прил. 9'!P650</f>
        <v>30.9</v>
      </c>
      <c r="P414" s="53">
        <f>'прил. 9'!Q650</f>
        <v>0</v>
      </c>
      <c r="Q414" s="46">
        <f t="shared" ref="Q414:Q477" si="414">O414+P414</f>
        <v>30.9</v>
      </c>
      <c r="R414" s="53">
        <f>'прил. 9'!S650</f>
        <v>0</v>
      </c>
      <c r="S414" s="46">
        <f t="shared" ref="S414:S477" si="415">Q414+R414</f>
        <v>30.9</v>
      </c>
      <c r="T414" s="53">
        <f>'прил. 9'!U650</f>
        <v>0</v>
      </c>
      <c r="U414" s="46">
        <f t="shared" si="391"/>
        <v>30.9</v>
      </c>
    </row>
    <row r="415" spans="1:21" x14ac:dyDescent="0.2">
      <c r="A415" s="42" t="s">
        <v>102</v>
      </c>
      <c r="B415" s="68" t="s">
        <v>286</v>
      </c>
      <c r="C415" s="55" t="s">
        <v>60</v>
      </c>
      <c r="D415" s="43" t="s">
        <v>71</v>
      </c>
      <c r="E415" s="105"/>
      <c r="F415" s="53">
        <f t="shared" ref="F415:T416" si="416">F416</f>
        <v>153.30000000000001</v>
      </c>
      <c r="G415" s="53">
        <f t="shared" si="416"/>
        <v>0</v>
      </c>
      <c r="H415" s="53">
        <f t="shared" si="411"/>
        <v>153.30000000000001</v>
      </c>
      <c r="I415" s="53">
        <f t="shared" si="416"/>
        <v>0</v>
      </c>
      <c r="J415" s="53">
        <f t="shared" si="412"/>
        <v>153.30000000000001</v>
      </c>
      <c r="K415" s="53">
        <f t="shared" si="416"/>
        <v>0</v>
      </c>
      <c r="L415" s="53">
        <f t="shared" si="413"/>
        <v>153.30000000000001</v>
      </c>
      <c r="M415" s="53">
        <f t="shared" si="416"/>
        <v>0</v>
      </c>
      <c r="N415" s="53">
        <f t="shared" si="390"/>
        <v>153.30000000000001</v>
      </c>
      <c r="O415" s="53">
        <f t="shared" si="416"/>
        <v>134.9</v>
      </c>
      <c r="P415" s="53">
        <f t="shared" si="416"/>
        <v>0</v>
      </c>
      <c r="Q415" s="46">
        <f t="shared" si="414"/>
        <v>134.9</v>
      </c>
      <c r="R415" s="53">
        <f t="shared" si="416"/>
        <v>0</v>
      </c>
      <c r="S415" s="46">
        <f t="shared" si="415"/>
        <v>134.9</v>
      </c>
      <c r="T415" s="53">
        <f t="shared" si="416"/>
        <v>0</v>
      </c>
      <c r="U415" s="46">
        <f t="shared" si="391"/>
        <v>134.9</v>
      </c>
    </row>
    <row r="416" spans="1:21" ht="33" x14ac:dyDescent="0.2">
      <c r="A416" s="47" t="str">
        <f ca="1">IF(ISERROR(MATCH(E416,Код_КВР,0)),"",INDIRECT(ADDRESS(MATCH(E416,Код_КВР,0)+1,2,,,"КВР")))</f>
        <v>Предоставление субсидий бюджетным, автономным учреждениям и иным некоммерческим организациям</v>
      </c>
      <c r="B416" s="68" t="s">
        <v>286</v>
      </c>
      <c r="C416" s="55" t="s">
        <v>60</v>
      </c>
      <c r="D416" s="43" t="s">
        <v>71</v>
      </c>
      <c r="E416" s="105">
        <v>600</v>
      </c>
      <c r="F416" s="53">
        <f t="shared" si="416"/>
        <v>153.30000000000001</v>
      </c>
      <c r="G416" s="53">
        <f t="shared" si="416"/>
        <v>0</v>
      </c>
      <c r="H416" s="53">
        <f t="shared" si="411"/>
        <v>153.30000000000001</v>
      </c>
      <c r="I416" s="53">
        <f t="shared" si="416"/>
        <v>0</v>
      </c>
      <c r="J416" s="53">
        <f t="shared" si="412"/>
        <v>153.30000000000001</v>
      </c>
      <c r="K416" s="53">
        <f t="shared" si="416"/>
        <v>0</v>
      </c>
      <c r="L416" s="53">
        <f t="shared" si="413"/>
        <v>153.30000000000001</v>
      </c>
      <c r="M416" s="53">
        <f t="shared" si="416"/>
        <v>0</v>
      </c>
      <c r="N416" s="53">
        <f t="shared" si="390"/>
        <v>153.30000000000001</v>
      </c>
      <c r="O416" s="53">
        <f t="shared" si="416"/>
        <v>134.9</v>
      </c>
      <c r="P416" s="53">
        <f t="shared" si="416"/>
        <v>0</v>
      </c>
      <c r="Q416" s="46">
        <f t="shared" si="414"/>
        <v>134.9</v>
      </c>
      <c r="R416" s="53">
        <f t="shared" si="416"/>
        <v>0</v>
      </c>
      <c r="S416" s="46">
        <f t="shared" si="415"/>
        <v>134.9</v>
      </c>
      <c r="T416" s="53">
        <f t="shared" si="416"/>
        <v>0</v>
      </c>
      <c r="U416" s="46">
        <f t="shared" si="391"/>
        <v>134.9</v>
      </c>
    </row>
    <row r="417" spans="1:21" x14ac:dyDescent="0.2">
      <c r="A417" s="47" t="str">
        <f ca="1">IF(ISERROR(MATCH(E417,Код_КВР,0)),"",INDIRECT(ADDRESS(MATCH(E417,Код_КВР,0)+1,2,,,"КВР")))</f>
        <v>Субсидии бюджетным учреждениям</v>
      </c>
      <c r="B417" s="68" t="s">
        <v>286</v>
      </c>
      <c r="C417" s="55" t="s">
        <v>60</v>
      </c>
      <c r="D417" s="43" t="s">
        <v>71</v>
      </c>
      <c r="E417" s="105">
        <v>610</v>
      </c>
      <c r="F417" s="53">
        <f>'прил. 9'!G728</f>
        <v>153.30000000000001</v>
      </c>
      <c r="G417" s="53">
        <f>'прил. 9'!H728</f>
        <v>0</v>
      </c>
      <c r="H417" s="53">
        <f t="shared" si="411"/>
        <v>153.30000000000001</v>
      </c>
      <c r="I417" s="53">
        <f>'прил. 9'!J728</f>
        <v>0</v>
      </c>
      <c r="J417" s="53">
        <f t="shared" si="412"/>
        <v>153.30000000000001</v>
      </c>
      <c r="K417" s="53">
        <f>'прил. 9'!L728</f>
        <v>0</v>
      </c>
      <c r="L417" s="53">
        <f t="shared" si="413"/>
        <v>153.30000000000001</v>
      </c>
      <c r="M417" s="53">
        <f>'прил. 9'!N728</f>
        <v>0</v>
      </c>
      <c r="N417" s="53">
        <f t="shared" si="390"/>
        <v>153.30000000000001</v>
      </c>
      <c r="O417" s="53">
        <f>'прил. 9'!P728</f>
        <v>134.9</v>
      </c>
      <c r="P417" s="53">
        <f>'прил. 9'!Q728</f>
        <v>0</v>
      </c>
      <c r="Q417" s="46">
        <f t="shared" si="414"/>
        <v>134.9</v>
      </c>
      <c r="R417" s="53">
        <f>'прил. 9'!S728</f>
        <v>0</v>
      </c>
      <c r="S417" s="46">
        <f t="shared" si="415"/>
        <v>134.9</v>
      </c>
      <c r="T417" s="53">
        <f>'прил. 9'!U728</f>
        <v>0</v>
      </c>
      <c r="U417" s="46">
        <f t="shared" si="391"/>
        <v>134.9</v>
      </c>
    </row>
    <row r="418" spans="1:21" x14ac:dyDescent="0.2">
      <c r="A418" s="42" t="s">
        <v>465</v>
      </c>
      <c r="B418" s="68" t="s">
        <v>286</v>
      </c>
      <c r="C418" s="55" t="s">
        <v>60</v>
      </c>
      <c r="D418" s="43" t="s">
        <v>72</v>
      </c>
      <c r="E418" s="105"/>
      <c r="F418" s="53">
        <f t="shared" ref="F418:T419" si="417">F419</f>
        <v>110</v>
      </c>
      <c r="G418" s="53">
        <f t="shared" si="417"/>
        <v>0</v>
      </c>
      <c r="H418" s="53">
        <f t="shared" si="411"/>
        <v>110</v>
      </c>
      <c r="I418" s="53">
        <f t="shared" si="417"/>
        <v>0</v>
      </c>
      <c r="J418" s="53">
        <f t="shared" si="412"/>
        <v>110</v>
      </c>
      <c r="K418" s="53">
        <f t="shared" si="417"/>
        <v>0</v>
      </c>
      <c r="L418" s="53">
        <f t="shared" si="413"/>
        <v>110</v>
      </c>
      <c r="M418" s="53">
        <f t="shared" si="417"/>
        <v>0</v>
      </c>
      <c r="N418" s="53">
        <f t="shared" si="390"/>
        <v>110</v>
      </c>
      <c r="O418" s="53">
        <f t="shared" si="417"/>
        <v>110</v>
      </c>
      <c r="P418" s="53">
        <f t="shared" si="417"/>
        <v>0</v>
      </c>
      <c r="Q418" s="46">
        <f t="shared" si="414"/>
        <v>110</v>
      </c>
      <c r="R418" s="53">
        <f t="shared" si="417"/>
        <v>0</v>
      </c>
      <c r="S418" s="46">
        <f t="shared" si="415"/>
        <v>110</v>
      </c>
      <c r="T418" s="53">
        <f t="shared" si="417"/>
        <v>0</v>
      </c>
      <c r="U418" s="46">
        <f t="shared" si="391"/>
        <v>110</v>
      </c>
    </row>
    <row r="419" spans="1:21" ht="33" x14ac:dyDescent="0.2">
      <c r="A419" s="47" t="str">
        <f ca="1">IF(ISERROR(MATCH(E419,Код_КВР,0)),"",INDIRECT(ADDRESS(MATCH(E419,Код_КВР,0)+1,2,,,"КВР")))</f>
        <v>Предоставление субсидий бюджетным, автономным учреждениям и иным некоммерческим организациям</v>
      </c>
      <c r="B419" s="68" t="s">
        <v>286</v>
      </c>
      <c r="C419" s="55" t="s">
        <v>60</v>
      </c>
      <c r="D419" s="43" t="s">
        <v>72</v>
      </c>
      <c r="E419" s="105">
        <v>600</v>
      </c>
      <c r="F419" s="53">
        <f t="shared" si="417"/>
        <v>110</v>
      </c>
      <c r="G419" s="53">
        <f t="shared" si="417"/>
        <v>0</v>
      </c>
      <c r="H419" s="53">
        <f t="shared" si="411"/>
        <v>110</v>
      </c>
      <c r="I419" s="53">
        <f t="shared" si="417"/>
        <v>0</v>
      </c>
      <c r="J419" s="53">
        <f t="shared" si="412"/>
        <v>110</v>
      </c>
      <c r="K419" s="53">
        <f t="shared" si="417"/>
        <v>0</v>
      </c>
      <c r="L419" s="53">
        <f t="shared" si="413"/>
        <v>110</v>
      </c>
      <c r="M419" s="53">
        <f t="shared" si="417"/>
        <v>0</v>
      </c>
      <c r="N419" s="53">
        <f t="shared" si="390"/>
        <v>110</v>
      </c>
      <c r="O419" s="53">
        <f t="shared" si="417"/>
        <v>110</v>
      </c>
      <c r="P419" s="53">
        <f t="shared" si="417"/>
        <v>0</v>
      </c>
      <c r="Q419" s="46">
        <f t="shared" si="414"/>
        <v>110</v>
      </c>
      <c r="R419" s="53">
        <f t="shared" si="417"/>
        <v>0</v>
      </c>
      <c r="S419" s="46">
        <f t="shared" si="415"/>
        <v>110</v>
      </c>
      <c r="T419" s="53">
        <f t="shared" si="417"/>
        <v>0</v>
      </c>
      <c r="U419" s="46">
        <f t="shared" si="391"/>
        <v>110</v>
      </c>
    </row>
    <row r="420" spans="1:21" x14ac:dyDescent="0.2">
      <c r="A420" s="47" t="str">
        <f ca="1">IF(ISERROR(MATCH(E420,Код_КВР,0)),"",INDIRECT(ADDRESS(MATCH(E420,Код_КВР,0)+1,2,,,"КВР")))</f>
        <v>Субсидии бюджетным учреждениям</v>
      </c>
      <c r="B420" s="68" t="s">
        <v>286</v>
      </c>
      <c r="C420" s="55" t="s">
        <v>60</v>
      </c>
      <c r="D420" s="43" t="s">
        <v>72</v>
      </c>
      <c r="E420" s="105">
        <v>610</v>
      </c>
      <c r="F420" s="53">
        <f>'прил. 9'!G763</f>
        <v>110</v>
      </c>
      <c r="G420" s="53">
        <f>'прил. 9'!H763</f>
        <v>0</v>
      </c>
      <c r="H420" s="53">
        <f t="shared" si="411"/>
        <v>110</v>
      </c>
      <c r="I420" s="53">
        <f>'прил. 9'!J763</f>
        <v>0</v>
      </c>
      <c r="J420" s="53">
        <f t="shared" si="412"/>
        <v>110</v>
      </c>
      <c r="K420" s="53">
        <f>'прил. 9'!L763</f>
        <v>0</v>
      </c>
      <c r="L420" s="53">
        <f t="shared" si="413"/>
        <v>110</v>
      </c>
      <c r="M420" s="53">
        <f>'прил. 9'!N763</f>
        <v>0</v>
      </c>
      <c r="N420" s="53">
        <f t="shared" si="390"/>
        <v>110</v>
      </c>
      <c r="O420" s="53">
        <f>'прил. 9'!P763</f>
        <v>110</v>
      </c>
      <c r="P420" s="53">
        <f>'прил. 9'!Q763</f>
        <v>0</v>
      </c>
      <c r="Q420" s="46">
        <f t="shared" si="414"/>
        <v>110</v>
      </c>
      <c r="R420" s="53">
        <f>'прил. 9'!S763</f>
        <v>0</v>
      </c>
      <c r="S420" s="46">
        <f t="shared" si="415"/>
        <v>110</v>
      </c>
      <c r="T420" s="53">
        <f>'прил. 9'!U763</f>
        <v>0</v>
      </c>
      <c r="U420" s="46">
        <f t="shared" si="391"/>
        <v>110</v>
      </c>
    </row>
    <row r="421" spans="1:21" ht="172.5" customHeight="1" x14ac:dyDescent="0.2">
      <c r="A421" s="47" t="str">
        <f ca="1">IF(ISERROR(MATCH(B421,Код_КЦСР,0)),"",INDIRECT(ADDRESS(MATCH(B421,Код_КЦСР,0)+1,2,,,"КЦСР")))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v>
      </c>
      <c r="B421" s="68" t="s">
        <v>287</v>
      </c>
      <c r="C421" s="55"/>
      <c r="D421" s="43"/>
      <c r="E421" s="105"/>
      <c r="F421" s="53">
        <f t="shared" ref="F421:T424" si="418">F422</f>
        <v>35.700000000000003</v>
      </c>
      <c r="G421" s="53">
        <f t="shared" si="418"/>
        <v>0</v>
      </c>
      <c r="H421" s="53">
        <f t="shared" si="411"/>
        <v>35.700000000000003</v>
      </c>
      <c r="I421" s="53">
        <f t="shared" si="418"/>
        <v>0</v>
      </c>
      <c r="J421" s="53">
        <f t="shared" si="412"/>
        <v>35.700000000000003</v>
      </c>
      <c r="K421" s="53">
        <f t="shared" si="418"/>
        <v>0</v>
      </c>
      <c r="L421" s="53">
        <f t="shared" si="413"/>
        <v>35.700000000000003</v>
      </c>
      <c r="M421" s="53">
        <f t="shared" si="418"/>
        <v>0</v>
      </c>
      <c r="N421" s="53">
        <f t="shared" si="390"/>
        <v>35.700000000000003</v>
      </c>
      <c r="O421" s="53">
        <f t="shared" si="418"/>
        <v>35.700000000000003</v>
      </c>
      <c r="P421" s="53">
        <f t="shared" si="418"/>
        <v>0</v>
      </c>
      <c r="Q421" s="46">
        <f t="shared" si="414"/>
        <v>35.700000000000003</v>
      </c>
      <c r="R421" s="53">
        <f t="shared" si="418"/>
        <v>0</v>
      </c>
      <c r="S421" s="46">
        <f t="shared" si="415"/>
        <v>35.700000000000003</v>
      </c>
      <c r="T421" s="53">
        <f t="shared" si="418"/>
        <v>0</v>
      </c>
      <c r="U421" s="46">
        <f t="shared" si="391"/>
        <v>35.700000000000003</v>
      </c>
    </row>
    <row r="422" spans="1:21" x14ac:dyDescent="0.2">
      <c r="A422" s="47" t="str">
        <f ca="1">IF(ISERROR(MATCH(C422,Код_Раздел,0)),"",INDIRECT(ADDRESS(MATCH(C422,Код_Раздел,0)+1,2,,,"Раздел")))</f>
        <v>Охрана окружающей среды</v>
      </c>
      <c r="B422" s="68" t="s">
        <v>287</v>
      </c>
      <c r="C422" s="55" t="s">
        <v>74</v>
      </c>
      <c r="D422" s="43"/>
      <c r="E422" s="105"/>
      <c r="F422" s="53">
        <f t="shared" si="418"/>
        <v>35.700000000000003</v>
      </c>
      <c r="G422" s="53">
        <f t="shared" si="418"/>
        <v>0</v>
      </c>
      <c r="H422" s="53">
        <f t="shared" si="411"/>
        <v>35.700000000000003</v>
      </c>
      <c r="I422" s="53">
        <f t="shared" si="418"/>
        <v>0</v>
      </c>
      <c r="J422" s="53">
        <f t="shared" si="412"/>
        <v>35.700000000000003</v>
      </c>
      <c r="K422" s="53">
        <f t="shared" si="418"/>
        <v>0</v>
      </c>
      <c r="L422" s="53">
        <f t="shared" si="413"/>
        <v>35.700000000000003</v>
      </c>
      <c r="M422" s="53">
        <f t="shared" si="418"/>
        <v>0</v>
      </c>
      <c r="N422" s="53">
        <f t="shared" si="390"/>
        <v>35.700000000000003</v>
      </c>
      <c r="O422" s="53">
        <f t="shared" si="418"/>
        <v>35.700000000000003</v>
      </c>
      <c r="P422" s="53">
        <f t="shared" si="418"/>
        <v>0</v>
      </c>
      <c r="Q422" s="46">
        <f t="shared" si="414"/>
        <v>35.700000000000003</v>
      </c>
      <c r="R422" s="53">
        <f t="shared" si="418"/>
        <v>0</v>
      </c>
      <c r="S422" s="46">
        <f t="shared" si="415"/>
        <v>35.700000000000003</v>
      </c>
      <c r="T422" s="53">
        <f t="shared" si="418"/>
        <v>0</v>
      </c>
      <c r="U422" s="46">
        <f t="shared" si="391"/>
        <v>35.700000000000003</v>
      </c>
    </row>
    <row r="423" spans="1:21" x14ac:dyDescent="0.2">
      <c r="A423" s="42" t="s">
        <v>106</v>
      </c>
      <c r="B423" s="68" t="s">
        <v>287</v>
      </c>
      <c r="C423" s="55" t="s">
        <v>74</v>
      </c>
      <c r="D423" s="43" t="s">
        <v>78</v>
      </c>
      <c r="E423" s="105"/>
      <c r="F423" s="53">
        <f t="shared" si="418"/>
        <v>35.700000000000003</v>
      </c>
      <c r="G423" s="53">
        <f t="shared" si="418"/>
        <v>0</v>
      </c>
      <c r="H423" s="53">
        <f t="shared" si="411"/>
        <v>35.700000000000003</v>
      </c>
      <c r="I423" s="53">
        <f t="shared" si="418"/>
        <v>0</v>
      </c>
      <c r="J423" s="53">
        <f t="shared" si="412"/>
        <v>35.700000000000003</v>
      </c>
      <c r="K423" s="53">
        <f t="shared" si="418"/>
        <v>0</v>
      </c>
      <c r="L423" s="53">
        <f t="shared" si="413"/>
        <v>35.700000000000003</v>
      </c>
      <c r="M423" s="53">
        <f t="shared" si="418"/>
        <v>0</v>
      </c>
      <c r="N423" s="53">
        <f t="shared" si="390"/>
        <v>35.700000000000003</v>
      </c>
      <c r="O423" s="53">
        <f t="shared" si="418"/>
        <v>35.700000000000003</v>
      </c>
      <c r="P423" s="53">
        <f t="shared" si="418"/>
        <v>0</v>
      </c>
      <c r="Q423" s="46">
        <f t="shared" si="414"/>
        <v>35.700000000000003</v>
      </c>
      <c r="R423" s="53">
        <f t="shared" si="418"/>
        <v>0</v>
      </c>
      <c r="S423" s="46">
        <f t="shared" si="415"/>
        <v>35.700000000000003</v>
      </c>
      <c r="T423" s="53">
        <f t="shared" si="418"/>
        <v>0</v>
      </c>
      <c r="U423" s="46">
        <f t="shared" si="391"/>
        <v>35.700000000000003</v>
      </c>
    </row>
    <row r="424" spans="1:21" x14ac:dyDescent="0.2">
      <c r="A424" s="47" t="str">
        <f ca="1">IF(ISERROR(MATCH(E424,Код_КВР,0)),"",INDIRECT(ADDRESS(MATCH(E424,Код_КВР,0)+1,2,,,"КВР")))</f>
        <v>Иные бюджетные ассигнования</v>
      </c>
      <c r="B424" s="68" t="s">
        <v>287</v>
      </c>
      <c r="C424" s="55" t="s">
        <v>74</v>
      </c>
      <c r="D424" s="43" t="s">
        <v>78</v>
      </c>
      <c r="E424" s="105">
        <v>800</v>
      </c>
      <c r="F424" s="53">
        <f t="shared" si="418"/>
        <v>35.700000000000003</v>
      </c>
      <c r="G424" s="53">
        <f t="shared" si="418"/>
        <v>0</v>
      </c>
      <c r="H424" s="53">
        <f t="shared" si="411"/>
        <v>35.700000000000003</v>
      </c>
      <c r="I424" s="53">
        <f t="shared" si="418"/>
        <v>0</v>
      </c>
      <c r="J424" s="53">
        <f t="shared" si="412"/>
        <v>35.700000000000003</v>
      </c>
      <c r="K424" s="53">
        <f t="shared" si="418"/>
        <v>0</v>
      </c>
      <c r="L424" s="53">
        <f t="shared" si="413"/>
        <v>35.700000000000003</v>
      </c>
      <c r="M424" s="53">
        <f t="shared" si="418"/>
        <v>0</v>
      </c>
      <c r="N424" s="53">
        <f t="shared" si="390"/>
        <v>35.700000000000003</v>
      </c>
      <c r="O424" s="53">
        <f t="shared" si="418"/>
        <v>35.700000000000003</v>
      </c>
      <c r="P424" s="53">
        <f t="shared" si="418"/>
        <v>0</v>
      </c>
      <c r="Q424" s="46">
        <f t="shared" si="414"/>
        <v>35.700000000000003</v>
      </c>
      <c r="R424" s="53">
        <f t="shared" si="418"/>
        <v>0</v>
      </c>
      <c r="S424" s="46">
        <f t="shared" si="415"/>
        <v>35.700000000000003</v>
      </c>
      <c r="T424" s="53">
        <f t="shared" si="418"/>
        <v>0</v>
      </c>
      <c r="U424" s="46">
        <f t="shared" si="391"/>
        <v>35.700000000000003</v>
      </c>
    </row>
    <row r="425" spans="1:21" ht="59.25" customHeight="1" x14ac:dyDescent="0.2">
      <c r="A425" s="47" t="str">
        <f ca="1">IF(ISERROR(MATCH(E425,Код_КВР,0)),"",INDIRECT(ADDRESS(MATCH(E425,Код_КВР,0)+1,2,,,"КВР")))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25" s="68" t="s">
        <v>287</v>
      </c>
      <c r="C425" s="55" t="s">
        <v>74</v>
      </c>
      <c r="D425" s="43" t="s">
        <v>78</v>
      </c>
      <c r="E425" s="105">
        <v>810</v>
      </c>
      <c r="F425" s="53">
        <f>'прил. 9'!G574</f>
        <v>35.700000000000003</v>
      </c>
      <c r="G425" s="53">
        <f>'прил. 9'!H574</f>
        <v>0</v>
      </c>
      <c r="H425" s="53">
        <f t="shared" si="411"/>
        <v>35.700000000000003</v>
      </c>
      <c r="I425" s="53">
        <f>'прил. 9'!J574</f>
        <v>0</v>
      </c>
      <c r="J425" s="53">
        <f t="shared" si="412"/>
        <v>35.700000000000003</v>
      </c>
      <c r="K425" s="53">
        <f>'прил. 9'!L574</f>
        <v>0</v>
      </c>
      <c r="L425" s="53">
        <f t="shared" si="413"/>
        <v>35.700000000000003</v>
      </c>
      <c r="M425" s="53">
        <f>'прил. 9'!N574</f>
        <v>0</v>
      </c>
      <c r="N425" s="53">
        <f t="shared" si="390"/>
        <v>35.700000000000003</v>
      </c>
      <c r="O425" s="53">
        <f>'прил. 9'!P574</f>
        <v>35.700000000000003</v>
      </c>
      <c r="P425" s="53">
        <f>'прил. 9'!Q574</f>
        <v>0</v>
      </c>
      <c r="Q425" s="46">
        <f t="shared" si="414"/>
        <v>35.700000000000003</v>
      </c>
      <c r="R425" s="53">
        <f>'прил. 9'!S574</f>
        <v>0</v>
      </c>
      <c r="S425" s="46">
        <f t="shared" si="415"/>
        <v>35.700000000000003</v>
      </c>
      <c r="T425" s="53">
        <f>'прил. 9'!U574</f>
        <v>0</v>
      </c>
      <c r="U425" s="46">
        <f t="shared" si="391"/>
        <v>35.700000000000003</v>
      </c>
    </row>
    <row r="426" spans="1:21" ht="53.25" customHeight="1" x14ac:dyDescent="0.2">
      <c r="A426" s="47" t="str">
        <f ca="1">IF(ISERROR(MATCH(B426,Код_КЦСР,0)),"",INDIRECT(ADDRESS(MATCH(B426,Код_КЦСР,0)+1,2,,,"КЦСР")))</f>
        <v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v>
      </c>
      <c r="B426" s="68" t="s">
        <v>636</v>
      </c>
      <c r="C426" s="55"/>
      <c r="D426" s="43"/>
      <c r="E426" s="105"/>
      <c r="F426" s="53">
        <f t="shared" ref="F426:O426" si="419">F427+F434</f>
        <v>6312.5</v>
      </c>
      <c r="G426" s="53">
        <f t="shared" ref="G426:I426" si="420">G427+G434</f>
        <v>0</v>
      </c>
      <c r="H426" s="53">
        <f t="shared" si="411"/>
        <v>6312.5</v>
      </c>
      <c r="I426" s="53">
        <f t="shared" si="420"/>
        <v>0</v>
      </c>
      <c r="J426" s="53">
        <f t="shared" si="412"/>
        <v>6312.5</v>
      </c>
      <c r="K426" s="53">
        <f t="shared" ref="K426:M426" si="421">K427+K434</f>
        <v>0</v>
      </c>
      <c r="L426" s="53">
        <f t="shared" si="413"/>
        <v>6312.5</v>
      </c>
      <c r="M426" s="53">
        <f t="shared" si="421"/>
        <v>0</v>
      </c>
      <c r="N426" s="53">
        <f t="shared" si="390"/>
        <v>6312.5</v>
      </c>
      <c r="O426" s="53">
        <f t="shared" si="419"/>
        <v>6312.5</v>
      </c>
      <c r="P426" s="53">
        <f t="shared" ref="P426" si="422">P427+P434</f>
        <v>0</v>
      </c>
      <c r="Q426" s="46">
        <f t="shared" si="414"/>
        <v>6312.5</v>
      </c>
      <c r="R426" s="53">
        <f t="shared" ref="R426:T426" si="423">R427+R434</f>
        <v>0</v>
      </c>
      <c r="S426" s="46">
        <f t="shared" si="415"/>
        <v>6312.5</v>
      </c>
      <c r="T426" s="53">
        <f t="shared" si="423"/>
        <v>0</v>
      </c>
      <c r="U426" s="46">
        <f t="shared" si="391"/>
        <v>6312.5</v>
      </c>
    </row>
    <row r="427" spans="1:21" x14ac:dyDescent="0.2">
      <c r="A427" s="47" t="str">
        <f ca="1">IF(ISERROR(MATCH(B427,Код_КЦСР,0)),"",INDIRECT(ADDRESS(MATCH(B427,Код_КЦСР,0)+1,2,,,"КЦСР")))</f>
        <v>Расходы на обеспечение функций органов местного самоуправления</v>
      </c>
      <c r="B427" s="68" t="s">
        <v>637</v>
      </c>
      <c r="C427" s="55"/>
      <c r="D427" s="43"/>
      <c r="E427" s="105"/>
      <c r="F427" s="53">
        <f t="shared" ref="F427:T427" si="424">F428</f>
        <v>4610.7</v>
      </c>
      <c r="G427" s="53">
        <f t="shared" si="424"/>
        <v>0</v>
      </c>
      <c r="H427" s="53">
        <f t="shared" si="411"/>
        <v>4610.7</v>
      </c>
      <c r="I427" s="53">
        <f t="shared" si="424"/>
        <v>0</v>
      </c>
      <c r="J427" s="53">
        <f t="shared" si="412"/>
        <v>4610.7</v>
      </c>
      <c r="K427" s="53">
        <f t="shared" si="424"/>
        <v>0</v>
      </c>
      <c r="L427" s="53">
        <f t="shared" si="413"/>
        <v>4610.7</v>
      </c>
      <c r="M427" s="53">
        <f t="shared" si="424"/>
        <v>0</v>
      </c>
      <c r="N427" s="53">
        <f t="shared" si="390"/>
        <v>4610.7</v>
      </c>
      <c r="O427" s="53">
        <f t="shared" si="424"/>
        <v>4610.7</v>
      </c>
      <c r="P427" s="53">
        <f t="shared" si="424"/>
        <v>0</v>
      </c>
      <c r="Q427" s="46">
        <f t="shared" si="414"/>
        <v>4610.7</v>
      </c>
      <c r="R427" s="53">
        <f t="shared" si="424"/>
        <v>0</v>
      </c>
      <c r="S427" s="46">
        <f t="shared" si="415"/>
        <v>4610.7</v>
      </c>
      <c r="T427" s="53">
        <f t="shared" si="424"/>
        <v>0</v>
      </c>
      <c r="U427" s="46">
        <f t="shared" si="391"/>
        <v>4610.7</v>
      </c>
    </row>
    <row r="428" spans="1:21" x14ac:dyDescent="0.2">
      <c r="A428" s="47" t="str">
        <f ca="1">IF(ISERROR(MATCH(C428,Код_Раздел,0)),"",INDIRECT(ADDRESS(MATCH(C428,Код_Раздел,0)+1,2,,,"Раздел")))</f>
        <v>Охрана окружающей среды</v>
      </c>
      <c r="B428" s="68" t="s">
        <v>637</v>
      </c>
      <c r="C428" s="55" t="s">
        <v>74</v>
      </c>
      <c r="D428" s="43"/>
      <c r="E428" s="105"/>
      <c r="F428" s="53">
        <f t="shared" ref="F428:T428" si="425">F429</f>
        <v>4610.7</v>
      </c>
      <c r="G428" s="53">
        <f t="shared" si="425"/>
        <v>0</v>
      </c>
      <c r="H428" s="53">
        <f t="shared" si="411"/>
        <v>4610.7</v>
      </c>
      <c r="I428" s="53">
        <f t="shared" si="425"/>
        <v>0</v>
      </c>
      <c r="J428" s="53">
        <f t="shared" si="412"/>
        <v>4610.7</v>
      </c>
      <c r="K428" s="53">
        <f t="shared" si="425"/>
        <v>0</v>
      </c>
      <c r="L428" s="53">
        <f t="shared" si="413"/>
        <v>4610.7</v>
      </c>
      <c r="M428" s="53">
        <f t="shared" si="425"/>
        <v>0</v>
      </c>
      <c r="N428" s="53">
        <f t="shared" si="390"/>
        <v>4610.7</v>
      </c>
      <c r="O428" s="53">
        <f t="shared" si="425"/>
        <v>4610.7</v>
      </c>
      <c r="P428" s="53">
        <f t="shared" si="425"/>
        <v>0</v>
      </c>
      <c r="Q428" s="46">
        <f t="shared" si="414"/>
        <v>4610.7</v>
      </c>
      <c r="R428" s="53">
        <f t="shared" si="425"/>
        <v>0</v>
      </c>
      <c r="S428" s="46">
        <f t="shared" si="415"/>
        <v>4610.7</v>
      </c>
      <c r="T428" s="53">
        <f t="shared" si="425"/>
        <v>0</v>
      </c>
      <c r="U428" s="46">
        <f t="shared" si="391"/>
        <v>4610.7</v>
      </c>
    </row>
    <row r="429" spans="1:21" x14ac:dyDescent="0.2">
      <c r="A429" s="42" t="s">
        <v>106</v>
      </c>
      <c r="B429" s="68" t="s">
        <v>637</v>
      </c>
      <c r="C429" s="55" t="s">
        <v>74</v>
      </c>
      <c r="D429" s="43" t="s">
        <v>78</v>
      </c>
      <c r="E429" s="105"/>
      <c r="F429" s="53">
        <f t="shared" ref="F429:O429" si="426">F430+F432</f>
        <v>4610.7</v>
      </c>
      <c r="G429" s="53">
        <f t="shared" ref="G429:I429" si="427">G430+G432</f>
        <v>0</v>
      </c>
      <c r="H429" s="53">
        <f t="shared" si="411"/>
        <v>4610.7</v>
      </c>
      <c r="I429" s="53">
        <f t="shared" si="427"/>
        <v>0</v>
      </c>
      <c r="J429" s="53">
        <f t="shared" si="412"/>
        <v>4610.7</v>
      </c>
      <c r="K429" s="53">
        <f t="shared" ref="K429:M429" si="428">K430+K432</f>
        <v>0</v>
      </c>
      <c r="L429" s="53">
        <f t="shared" si="413"/>
        <v>4610.7</v>
      </c>
      <c r="M429" s="53">
        <f t="shared" si="428"/>
        <v>0</v>
      </c>
      <c r="N429" s="53">
        <f t="shared" si="390"/>
        <v>4610.7</v>
      </c>
      <c r="O429" s="53">
        <f t="shared" si="426"/>
        <v>4610.7</v>
      </c>
      <c r="P429" s="53">
        <f t="shared" ref="P429" si="429">P430+P432</f>
        <v>0</v>
      </c>
      <c r="Q429" s="46">
        <f t="shared" si="414"/>
        <v>4610.7</v>
      </c>
      <c r="R429" s="53">
        <f t="shared" ref="R429:T429" si="430">R430+R432</f>
        <v>0</v>
      </c>
      <c r="S429" s="46">
        <f t="shared" si="415"/>
        <v>4610.7</v>
      </c>
      <c r="T429" s="53">
        <f t="shared" si="430"/>
        <v>0</v>
      </c>
      <c r="U429" s="46">
        <f t="shared" si="391"/>
        <v>4610.7</v>
      </c>
    </row>
    <row r="430" spans="1:21" ht="49.5" x14ac:dyDescent="0.2">
      <c r="A430" s="47" t="str">
        <f t="shared" ref="A430:A433" ca="1" si="431">IF(ISERROR(MATCH(E430,Код_КВР,0)),"",INDIRECT(ADDRESS(MATCH(E430,Код_КВР,0)+1,2,,,"КВР")))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0" s="68" t="s">
        <v>637</v>
      </c>
      <c r="C430" s="55" t="s">
        <v>74</v>
      </c>
      <c r="D430" s="43" t="s">
        <v>78</v>
      </c>
      <c r="E430" s="105">
        <v>100</v>
      </c>
      <c r="F430" s="53">
        <f t="shared" ref="F430:T430" si="432">F431</f>
        <v>4595.7</v>
      </c>
      <c r="G430" s="53">
        <f t="shared" si="432"/>
        <v>0</v>
      </c>
      <c r="H430" s="53">
        <f t="shared" si="411"/>
        <v>4595.7</v>
      </c>
      <c r="I430" s="53">
        <f t="shared" si="432"/>
        <v>0</v>
      </c>
      <c r="J430" s="53">
        <f t="shared" si="412"/>
        <v>4595.7</v>
      </c>
      <c r="K430" s="53">
        <f t="shared" si="432"/>
        <v>0</v>
      </c>
      <c r="L430" s="53">
        <f t="shared" si="413"/>
        <v>4595.7</v>
      </c>
      <c r="M430" s="53">
        <f t="shared" si="432"/>
        <v>0</v>
      </c>
      <c r="N430" s="53">
        <f t="shared" si="390"/>
        <v>4595.7</v>
      </c>
      <c r="O430" s="53">
        <f t="shared" si="432"/>
        <v>4595.7</v>
      </c>
      <c r="P430" s="53">
        <f t="shared" si="432"/>
        <v>0</v>
      </c>
      <c r="Q430" s="46">
        <f t="shared" si="414"/>
        <v>4595.7</v>
      </c>
      <c r="R430" s="53">
        <f t="shared" si="432"/>
        <v>0</v>
      </c>
      <c r="S430" s="46">
        <f t="shared" si="415"/>
        <v>4595.7</v>
      </c>
      <c r="T430" s="53">
        <f t="shared" si="432"/>
        <v>0</v>
      </c>
      <c r="U430" s="46">
        <f t="shared" si="391"/>
        <v>4595.7</v>
      </c>
    </row>
    <row r="431" spans="1:21" x14ac:dyDescent="0.2">
      <c r="A431" s="47" t="str">
        <f t="shared" ca="1" si="431"/>
        <v>Расходы на выплаты персоналу государственных (муниципальных) органов</v>
      </c>
      <c r="B431" s="68" t="s">
        <v>637</v>
      </c>
      <c r="C431" s="55" t="s">
        <v>74</v>
      </c>
      <c r="D431" s="43" t="s">
        <v>78</v>
      </c>
      <c r="E431" s="105">
        <v>120</v>
      </c>
      <c r="F431" s="53">
        <f>'прил. 9'!G263</f>
        <v>4595.7</v>
      </c>
      <c r="G431" s="53">
        <f>'прил. 9'!H263</f>
        <v>0</v>
      </c>
      <c r="H431" s="53">
        <f t="shared" si="411"/>
        <v>4595.7</v>
      </c>
      <c r="I431" s="53">
        <f>'прил. 9'!J263</f>
        <v>0</v>
      </c>
      <c r="J431" s="53">
        <f t="shared" si="412"/>
        <v>4595.7</v>
      </c>
      <c r="K431" s="53">
        <f>'прил. 9'!L263</f>
        <v>0</v>
      </c>
      <c r="L431" s="53">
        <f t="shared" si="413"/>
        <v>4595.7</v>
      </c>
      <c r="M431" s="53">
        <f>'прил. 9'!N263</f>
        <v>0</v>
      </c>
      <c r="N431" s="53">
        <f t="shared" si="390"/>
        <v>4595.7</v>
      </c>
      <c r="O431" s="53">
        <f>'прил. 9'!P263</f>
        <v>4595.7</v>
      </c>
      <c r="P431" s="53">
        <f>'прил. 9'!Q263</f>
        <v>0</v>
      </c>
      <c r="Q431" s="46">
        <f t="shared" si="414"/>
        <v>4595.7</v>
      </c>
      <c r="R431" s="53">
        <f>'прил. 9'!S263</f>
        <v>0</v>
      </c>
      <c r="S431" s="46">
        <f t="shared" si="415"/>
        <v>4595.7</v>
      </c>
      <c r="T431" s="53">
        <f>'прил. 9'!U263</f>
        <v>0</v>
      </c>
      <c r="U431" s="46">
        <f t="shared" si="391"/>
        <v>4595.7</v>
      </c>
    </row>
    <row r="432" spans="1:21" ht="33" x14ac:dyDescent="0.2">
      <c r="A432" s="47" t="str">
        <f t="shared" ca="1" si="431"/>
        <v>Закупка товаров, работ и услуг для обеспечения государственных (муниципальных) нужд</v>
      </c>
      <c r="B432" s="68" t="s">
        <v>637</v>
      </c>
      <c r="C432" s="55" t="s">
        <v>74</v>
      </c>
      <c r="D432" s="43" t="s">
        <v>78</v>
      </c>
      <c r="E432" s="105">
        <v>200</v>
      </c>
      <c r="F432" s="53">
        <f t="shared" ref="F432:T432" si="433">F433</f>
        <v>15</v>
      </c>
      <c r="G432" s="53">
        <f t="shared" si="433"/>
        <v>0</v>
      </c>
      <c r="H432" s="53">
        <f t="shared" si="411"/>
        <v>15</v>
      </c>
      <c r="I432" s="53">
        <f t="shared" si="433"/>
        <v>0</v>
      </c>
      <c r="J432" s="53">
        <f t="shared" si="412"/>
        <v>15</v>
      </c>
      <c r="K432" s="53">
        <f t="shared" si="433"/>
        <v>0</v>
      </c>
      <c r="L432" s="53">
        <f t="shared" si="413"/>
        <v>15</v>
      </c>
      <c r="M432" s="53">
        <f t="shared" si="433"/>
        <v>0</v>
      </c>
      <c r="N432" s="53">
        <f t="shared" si="390"/>
        <v>15</v>
      </c>
      <c r="O432" s="53">
        <f t="shared" si="433"/>
        <v>15</v>
      </c>
      <c r="P432" s="53">
        <f t="shared" si="433"/>
        <v>0</v>
      </c>
      <c r="Q432" s="46">
        <f t="shared" si="414"/>
        <v>15</v>
      </c>
      <c r="R432" s="53">
        <f t="shared" si="433"/>
        <v>0</v>
      </c>
      <c r="S432" s="46">
        <f t="shared" si="415"/>
        <v>15</v>
      </c>
      <c r="T432" s="53">
        <f t="shared" si="433"/>
        <v>0</v>
      </c>
      <c r="U432" s="46">
        <f t="shared" si="391"/>
        <v>15</v>
      </c>
    </row>
    <row r="433" spans="1:21" ht="33" x14ac:dyDescent="0.2">
      <c r="A433" s="47" t="str">
        <f t="shared" ca="1" si="431"/>
        <v>Иные закупки товаров, работ и услуг для обеспечения государственных (муниципальных) нужд</v>
      </c>
      <c r="B433" s="68" t="s">
        <v>637</v>
      </c>
      <c r="C433" s="55" t="s">
        <v>74</v>
      </c>
      <c r="D433" s="43" t="s">
        <v>78</v>
      </c>
      <c r="E433" s="105">
        <v>240</v>
      </c>
      <c r="F433" s="53">
        <f>'прил. 9'!G265</f>
        <v>15</v>
      </c>
      <c r="G433" s="53">
        <f>'прил. 9'!H265</f>
        <v>0</v>
      </c>
      <c r="H433" s="53">
        <f t="shared" si="411"/>
        <v>15</v>
      </c>
      <c r="I433" s="53">
        <f>'прил. 9'!J265</f>
        <v>0</v>
      </c>
      <c r="J433" s="53">
        <f t="shared" si="412"/>
        <v>15</v>
      </c>
      <c r="K433" s="53">
        <f>'прил. 9'!L265</f>
        <v>0</v>
      </c>
      <c r="L433" s="53">
        <f t="shared" si="413"/>
        <v>15</v>
      </c>
      <c r="M433" s="53">
        <f>'прил. 9'!N265</f>
        <v>0</v>
      </c>
      <c r="N433" s="53">
        <f t="shared" si="390"/>
        <v>15</v>
      </c>
      <c r="O433" s="53">
        <f>'прил. 9'!P265</f>
        <v>15</v>
      </c>
      <c r="P433" s="53">
        <f>'прил. 9'!Q265</f>
        <v>0</v>
      </c>
      <c r="Q433" s="46">
        <f t="shared" si="414"/>
        <v>15</v>
      </c>
      <c r="R433" s="53">
        <f>'прил. 9'!S265</f>
        <v>0</v>
      </c>
      <c r="S433" s="46">
        <f t="shared" si="415"/>
        <v>15</v>
      </c>
      <c r="T433" s="53">
        <f>'прил. 9'!U265</f>
        <v>0</v>
      </c>
      <c r="U433" s="46">
        <f t="shared" si="391"/>
        <v>15</v>
      </c>
    </row>
    <row r="434" spans="1:21" ht="76.5" customHeight="1" x14ac:dyDescent="0.2">
      <c r="A434" s="47" t="str">
        <f ca="1">IF(ISERROR(MATCH(B434,Код_КЦСР,0)),"",INDIRECT(ADDRESS(MATCH(B434,Код_КЦСР,0)+1,2,,,"КЦСР")))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v>
      </c>
      <c r="B434" s="68" t="s">
        <v>638</v>
      </c>
      <c r="C434" s="55"/>
      <c r="D434" s="43"/>
      <c r="E434" s="105"/>
      <c r="F434" s="53">
        <f t="shared" ref="F434:T435" si="434">F435</f>
        <v>1701.8000000000002</v>
      </c>
      <c r="G434" s="53">
        <f t="shared" si="434"/>
        <v>0</v>
      </c>
      <c r="H434" s="53">
        <f t="shared" si="411"/>
        <v>1701.8000000000002</v>
      </c>
      <c r="I434" s="53">
        <f t="shared" si="434"/>
        <v>0</v>
      </c>
      <c r="J434" s="53">
        <f t="shared" si="412"/>
        <v>1701.8000000000002</v>
      </c>
      <c r="K434" s="53">
        <f t="shared" si="434"/>
        <v>0</v>
      </c>
      <c r="L434" s="53">
        <f t="shared" si="413"/>
        <v>1701.8000000000002</v>
      </c>
      <c r="M434" s="53">
        <f t="shared" si="434"/>
        <v>0</v>
      </c>
      <c r="N434" s="53">
        <f t="shared" si="390"/>
        <v>1701.8000000000002</v>
      </c>
      <c r="O434" s="53">
        <f t="shared" si="434"/>
        <v>1701.8000000000002</v>
      </c>
      <c r="P434" s="53">
        <f t="shared" si="434"/>
        <v>0</v>
      </c>
      <c r="Q434" s="46">
        <f t="shared" si="414"/>
        <v>1701.8000000000002</v>
      </c>
      <c r="R434" s="53">
        <f t="shared" si="434"/>
        <v>0</v>
      </c>
      <c r="S434" s="46">
        <f t="shared" si="415"/>
        <v>1701.8000000000002</v>
      </c>
      <c r="T434" s="53">
        <f t="shared" si="434"/>
        <v>0</v>
      </c>
      <c r="U434" s="46">
        <f t="shared" si="391"/>
        <v>1701.8000000000002</v>
      </c>
    </row>
    <row r="435" spans="1:21" x14ac:dyDescent="0.2">
      <c r="A435" s="47" t="str">
        <f ca="1">IF(ISERROR(MATCH(C435,Код_Раздел,0)),"",INDIRECT(ADDRESS(MATCH(C435,Код_Раздел,0)+1,2,,,"Раздел")))</f>
        <v>Охрана окружающей среды</v>
      </c>
      <c r="B435" s="68" t="s">
        <v>638</v>
      </c>
      <c r="C435" s="55" t="s">
        <v>74</v>
      </c>
      <c r="D435" s="43"/>
      <c r="E435" s="105"/>
      <c r="F435" s="53">
        <f t="shared" si="434"/>
        <v>1701.8000000000002</v>
      </c>
      <c r="G435" s="53">
        <f t="shared" si="434"/>
        <v>0</v>
      </c>
      <c r="H435" s="53">
        <f t="shared" si="411"/>
        <v>1701.8000000000002</v>
      </c>
      <c r="I435" s="53">
        <f t="shared" si="434"/>
        <v>0</v>
      </c>
      <c r="J435" s="53">
        <f t="shared" si="412"/>
        <v>1701.8000000000002</v>
      </c>
      <c r="K435" s="53">
        <f t="shared" si="434"/>
        <v>0</v>
      </c>
      <c r="L435" s="53">
        <f t="shared" si="413"/>
        <v>1701.8000000000002</v>
      </c>
      <c r="M435" s="53">
        <f t="shared" si="434"/>
        <v>0</v>
      </c>
      <c r="N435" s="53">
        <f t="shared" si="390"/>
        <v>1701.8000000000002</v>
      </c>
      <c r="O435" s="53">
        <f t="shared" si="434"/>
        <v>1701.8000000000002</v>
      </c>
      <c r="P435" s="53">
        <f t="shared" si="434"/>
        <v>0</v>
      </c>
      <c r="Q435" s="46">
        <f t="shared" si="414"/>
        <v>1701.8000000000002</v>
      </c>
      <c r="R435" s="53">
        <f t="shared" si="434"/>
        <v>0</v>
      </c>
      <c r="S435" s="46">
        <f t="shared" si="415"/>
        <v>1701.8000000000002</v>
      </c>
      <c r="T435" s="53">
        <f t="shared" si="434"/>
        <v>0</v>
      </c>
      <c r="U435" s="46">
        <f t="shared" si="391"/>
        <v>1701.8000000000002</v>
      </c>
    </row>
    <row r="436" spans="1:21" ht="26.25" customHeight="1" x14ac:dyDescent="0.2">
      <c r="A436" s="42" t="s">
        <v>106</v>
      </c>
      <c r="B436" s="68" t="s">
        <v>638</v>
      </c>
      <c r="C436" s="55" t="s">
        <v>74</v>
      </c>
      <c r="D436" s="43" t="s">
        <v>78</v>
      </c>
      <c r="E436" s="105"/>
      <c r="F436" s="53">
        <f t="shared" ref="F436:O436" si="435">F437+F439</f>
        <v>1701.8000000000002</v>
      </c>
      <c r="G436" s="53">
        <f t="shared" ref="G436:I436" si="436">G437+G439</f>
        <v>0</v>
      </c>
      <c r="H436" s="53">
        <f t="shared" si="411"/>
        <v>1701.8000000000002</v>
      </c>
      <c r="I436" s="53">
        <f t="shared" si="436"/>
        <v>0</v>
      </c>
      <c r="J436" s="53">
        <f t="shared" si="412"/>
        <v>1701.8000000000002</v>
      </c>
      <c r="K436" s="53">
        <f t="shared" ref="K436:M436" si="437">K437+K439</f>
        <v>0</v>
      </c>
      <c r="L436" s="53">
        <f t="shared" si="413"/>
        <v>1701.8000000000002</v>
      </c>
      <c r="M436" s="53">
        <f t="shared" si="437"/>
        <v>0</v>
      </c>
      <c r="N436" s="53">
        <f t="shared" si="390"/>
        <v>1701.8000000000002</v>
      </c>
      <c r="O436" s="53">
        <f t="shared" si="435"/>
        <v>1701.8000000000002</v>
      </c>
      <c r="P436" s="53">
        <f t="shared" ref="P436" si="438">P437+P439</f>
        <v>0</v>
      </c>
      <c r="Q436" s="46">
        <f t="shared" si="414"/>
        <v>1701.8000000000002</v>
      </c>
      <c r="R436" s="53">
        <f t="shared" ref="R436:T436" si="439">R437+R439</f>
        <v>0</v>
      </c>
      <c r="S436" s="46">
        <f t="shared" si="415"/>
        <v>1701.8000000000002</v>
      </c>
      <c r="T436" s="53">
        <f t="shared" si="439"/>
        <v>0</v>
      </c>
      <c r="U436" s="46">
        <f t="shared" si="391"/>
        <v>1701.8000000000002</v>
      </c>
    </row>
    <row r="437" spans="1:21" ht="56.25" customHeight="1" x14ac:dyDescent="0.2">
      <c r="A437" s="47" t="str">
        <f ca="1">IF(ISERROR(MATCH(E437,Код_КВР,0)),"",INDIRECT(ADDRESS(MATCH(E437,Код_КВР,0)+1,2,,,"КВР")))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7" s="68" t="s">
        <v>638</v>
      </c>
      <c r="C437" s="55" t="s">
        <v>74</v>
      </c>
      <c r="D437" s="43" t="s">
        <v>78</v>
      </c>
      <c r="E437" s="105">
        <v>100</v>
      </c>
      <c r="F437" s="53">
        <f t="shared" ref="F437:T437" si="440">F438</f>
        <v>1651.8000000000002</v>
      </c>
      <c r="G437" s="53">
        <f t="shared" si="440"/>
        <v>0</v>
      </c>
      <c r="H437" s="53">
        <f t="shared" si="411"/>
        <v>1651.8000000000002</v>
      </c>
      <c r="I437" s="53">
        <f t="shared" si="440"/>
        <v>0</v>
      </c>
      <c r="J437" s="53">
        <f t="shared" si="412"/>
        <v>1651.8000000000002</v>
      </c>
      <c r="K437" s="53">
        <f t="shared" si="440"/>
        <v>0</v>
      </c>
      <c r="L437" s="53">
        <f t="shared" si="413"/>
        <v>1651.8000000000002</v>
      </c>
      <c r="M437" s="53">
        <f t="shared" si="440"/>
        <v>0</v>
      </c>
      <c r="N437" s="53">
        <f t="shared" si="390"/>
        <v>1651.8000000000002</v>
      </c>
      <c r="O437" s="53">
        <f t="shared" si="440"/>
        <v>1651.8000000000002</v>
      </c>
      <c r="P437" s="53">
        <f t="shared" si="440"/>
        <v>0</v>
      </c>
      <c r="Q437" s="46">
        <f t="shared" si="414"/>
        <v>1651.8000000000002</v>
      </c>
      <c r="R437" s="53">
        <f t="shared" si="440"/>
        <v>0</v>
      </c>
      <c r="S437" s="46">
        <f t="shared" si="415"/>
        <v>1651.8000000000002</v>
      </c>
      <c r="T437" s="53">
        <f t="shared" si="440"/>
        <v>0</v>
      </c>
      <c r="U437" s="46">
        <f t="shared" si="391"/>
        <v>1651.8000000000002</v>
      </c>
    </row>
    <row r="438" spans="1:21" ht="26.25" customHeight="1" x14ac:dyDescent="0.2">
      <c r="A438" s="47" t="str">
        <f ca="1">IF(ISERROR(MATCH(E438,Код_КВР,0)),"",INDIRECT(ADDRESS(MATCH(E438,Код_КВР,0)+1,2,,,"КВР")))</f>
        <v>Расходы на выплаты персоналу государственных (муниципальных) органов</v>
      </c>
      <c r="B438" s="68" t="s">
        <v>638</v>
      </c>
      <c r="C438" s="55" t="s">
        <v>74</v>
      </c>
      <c r="D438" s="43" t="s">
        <v>78</v>
      </c>
      <c r="E438" s="105">
        <v>120</v>
      </c>
      <c r="F438" s="53">
        <f>'прил. 9'!G268</f>
        <v>1651.8000000000002</v>
      </c>
      <c r="G438" s="53">
        <f>'прил. 9'!H268</f>
        <v>0</v>
      </c>
      <c r="H438" s="53">
        <f t="shared" si="411"/>
        <v>1651.8000000000002</v>
      </c>
      <c r="I438" s="53">
        <f>'прил. 9'!J268</f>
        <v>0</v>
      </c>
      <c r="J438" s="53">
        <f t="shared" si="412"/>
        <v>1651.8000000000002</v>
      </c>
      <c r="K438" s="53">
        <f>'прил. 9'!L268</f>
        <v>0</v>
      </c>
      <c r="L438" s="53">
        <f t="shared" si="413"/>
        <v>1651.8000000000002</v>
      </c>
      <c r="M438" s="53">
        <f>'прил. 9'!N268</f>
        <v>0</v>
      </c>
      <c r="N438" s="53">
        <f t="shared" si="390"/>
        <v>1651.8000000000002</v>
      </c>
      <c r="O438" s="53">
        <f>'прил. 9'!P268</f>
        <v>1651.8000000000002</v>
      </c>
      <c r="P438" s="53">
        <f>'прил. 9'!Q268</f>
        <v>0</v>
      </c>
      <c r="Q438" s="46">
        <f t="shared" si="414"/>
        <v>1651.8000000000002</v>
      </c>
      <c r="R438" s="53">
        <f>'прил. 9'!S268</f>
        <v>0</v>
      </c>
      <c r="S438" s="46">
        <f t="shared" si="415"/>
        <v>1651.8000000000002</v>
      </c>
      <c r="T438" s="53">
        <f>'прил. 9'!U268</f>
        <v>0</v>
      </c>
      <c r="U438" s="46">
        <f t="shared" si="391"/>
        <v>1651.8000000000002</v>
      </c>
    </row>
    <row r="439" spans="1:21" ht="33" x14ac:dyDescent="0.2">
      <c r="A439" s="47" t="str">
        <f ca="1">IF(ISERROR(MATCH(E439,Код_КВР,0)),"",INDIRECT(ADDRESS(MATCH(E439,Код_КВР,0)+1,2,,,"КВР")))</f>
        <v>Закупка товаров, работ и услуг для обеспечения государственных (муниципальных) нужд</v>
      </c>
      <c r="B439" s="68" t="s">
        <v>638</v>
      </c>
      <c r="C439" s="55" t="s">
        <v>74</v>
      </c>
      <c r="D439" s="43" t="s">
        <v>78</v>
      </c>
      <c r="E439" s="105">
        <v>200</v>
      </c>
      <c r="F439" s="53">
        <f t="shared" ref="F439:T439" si="441">F440</f>
        <v>50</v>
      </c>
      <c r="G439" s="53">
        <f t="shared" si="441"/>
        <v>0</v>
      </c>
      <c r="H439" s="53">
        <f t="shared" si="411"/>
        <v>50</v>
      </c>
      <c r="I439" s="53">
        <f t="shared" si="441"/>
        <v>0</v>
      </c>
      <c r="J439" s="53">
        <f t="shared" si="412"/>
        <v>50</v>
      </c>
      <c r="K439" s="53">
        <f t="shared" si="441"/>
        <v>0</v>
      </c>
      <c r="L439" s="53">
        <f t="shared" si="413"/>
        <v>50</v>
      </c>
      <c r="M439" s="53">
        <f t="shared" si="441"/>
        <v>0</v>
      </c>
      <c r="N439" s="53">
        <f t="shared" si="390"/>
        <v>50</v>
      </c>
      <c r="O439" s="53">
        <f t="shared" si="441"/>
        <v>50</v>
      </c>
      <c r="P439" s="53">
        <f t="shared" si="441"/>
        <v>0</v>
      </c>
      <c r="Q439" s="46">
        <f t="shared" si="414"/>
        <v>50</v>
      </c>
      <c r="R439" s="53">
        <f t="shared" si="441"/>
        <v>0</v>
      </c>
      <c r="S439" s="46">
        <f t="shared" si="415"/>
        <v>50</v>
      </c>
      <c r="T439" s="53">
        <f t="shared" si="441"/>
        <v>0</v>
      </c>
      <c r="U439" s="46">
        <f t="shared" si="391"/>
        <v>50</v>
      </c>
    </row>
    <row r="440" spans="1:21" ht="40.5" customHeight="1" x14ac:dyDescent="0.2">
      <c r="A440" s="47" t="str">
        <f ca="1">IF(ISERROR(MATCH(E440,Код_КВР,0)),"",INDIRECT(ADDRESS(MATCH(E440,Код_КВР,0)+1,2,,,"КВР")))</f>
        <v>Иные закупки товаров, работ и услуг для обеспечения государственных (муниципальных) нужд</v>
      </c>
      <c r="B440" s="68" t="s">
        <v>638</v>
      </c>
      <c r="C440" s="55" t="s">
        <v>74</v>
      </c>
      <c r="D440" s="43" t="s">
        <v>78</v>
      </c>
      <c r="E440" s="105">
        <v>240</v>
      </c>
      <c r="F440" s="53">
        <f>'прил. 9'!G270</f>
        <v>50</v>
      </c>
      <c r="G440" s="53">
        <f>'прил. 9'!H270</f>
        <v>0</v>
      </c>
      <c r="H440" s="53">
        <f t="shared" si="411"/>
        <v>50</v>
      </c>
      <c r="I440" s="53">
        <f>'прил. 9'!J270</f>
        <v>0</v>
      </c>
      <c r="J440" s="53">
        <f t="shared" si="412"/>
        <v>50</v>
      </c>
      <c r="K440" s="53">
        <f>'прил. 9'!L270</f>
        <v>0</v>
      </c>
      <c r="L440" s="53">
        <f t="shared" si="413"/>
        <v>50</v>
      </c>
      <c r="M440" s="53">
        <f>'прил. 9'!N270</f>
        <v>0</v>
      </c>
      <c r="N440" s="53">
        <f t="shared" si="390"/>
        <v>50</v>
      </c>
      <c r="O440" s="53">
        <f>'прил. 9'!P270</f>
        <v>50</v>
      </c>
      <c r="P440" s="53">
        <f>'прил. 9'!Q270</f>
        <v>0</v>
      </c>
      <c r="Q440" s="46">
        <f t="shared" si="414"/>
        <v>50</v>
      </c>
      <c r="R440" s="53">
        <f>'прил. 9'!S270</f>
        <v>0</v>
      </c>
      <c r="S440" s="46">
        <f t="shared" si="415"/>
        <v>50</v>
      </c>
      <c r="T440" s="53">
        <f>'прил. 9'!U270</f>
        <v>0</v>
      </c>
      <c r="U440" s="46">
        <f t="shared" si="391"/>
        <v>50</v>
      </c>
    </row>
    <row r="441" spans="1:21" ht="33" x14ac:dyDescent="0.2">
      <c r="A441" s="47" t="str">
        <f ca="1">IF(ISERROR(MATCH(B441,Код_КЦСР,0)),"",INDIRECT(ADDRESS(MATCH(B441,Код_КЦСР,0)+1,2,,,"КЦСР")))</f>
        <v>Муниципальная программа «Содействие развитию потребительского рынка в городе Череповце на 2013 – 2020 годы»</v>
      </c>
      <c r="B441" s="68" t="s">
        <v>288</v>
      </c>
      <c r="C441" s="55"/>
      <c r="D441" s="43"/>
      <c r="E441" s="105"/>
      <c r="F441" s="53">
        <f t="shared" ref="F441:T441" si="442">F442</f>
        <v>135</v>
      </c>
      <c r="G441" s="53">
        <f t="shared" si="442"/>
        <v>0</v>
      </c>
      <c r="H441" s="53">
        <f t="shared" si="411"/>
        <v>135</v>
      </c>
      <c r="I441" s="53">
        <f t="shared" si="442"/>
        <v>0</v>
      </c>
      <c r="J441" s="53">
        <f t="shared" si="412"/>
        <v>135</v>
      </c>
      <c r="K441" s="53">
        <f t="shared" si="442"/>
        <v>0</v>
      </c>
      <c r="L441" s="53">
        <f t="shared" si="413"/>
        <v>135</v>
      </c>
      <c r="M441" s="53">
        <f t="shared" si="442"/>
        <v>0</v>
      </c>
      <c r="N441" s="53">
        <f t="shared" si="390"/>
        <v>135</v>
      </c>
      <c r="O441" s="53">
        <f t="shared" si="442"/>
        <v>135</v>
      </c>
      <c r="P441" s="53">
        <f t="shared" si="442"/>
        <v>0</v>
      </c>
      <c r="Q441" s="46">
        <f t="shared" si="414"/>
        <v>135</v>
      </c>
      <c r="R441" s="53">
        <f t="shared" si="442"/>
        <v>0</v>
      </c>
      <c r="S441" s="46">
        <f t="shared" si="415"/>
        <v>135</v>
      </c>
      <c r="T441" s="53">
        <f t="shared" si="442"/>
        <v>0</v>
      </c>
      <c r="U441" s="46">
        <f t="shared" si="391"/>
        <v>135</v>
      </c>
    </row>
    <row r="442" spans="1:21" ht="49.5" x14ac:dyDescent="0.2">
      <c r="A442" s="47" t="str">
        <f ca="1">IF(ISERROR(MATCH(B442,Код_КЦСР,0)),"",INDIRECT(ADDRESS(MATCH(B442,Код_КЦСР,0)+1,2,,,"КЦСР")))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442" s="68" t="s">
        <v>289</v>
      </c>
      <c r="C442" s="55"/>
      <c r="D442" s="43"/>
      <c r="E442" s="105"/>
      <c r="F442" s="53">
        <f t="shared" ref="F442:T445" si="443">F443</f>
        <v>135</v>
      </c>
      <c r="G442" s="53">
        <f t="shared" si="443"/>
        <v>0</v>
      </c>
      <c r="H442" s="53">
        <f t="shared" si="411"/>
        <v>135</v>
      </c>
      <c r="I442" s="53">
        <f t="shared" si="443"/>
        <v>0</v>
      </c>
      <c r="J442" s="53">
        <f t="shared" si="412"/>
        <v>135</v>
      </c>
      <c r="K442" s="53">
        <f t="shared" si="443"/>
        <v>0</v>
      </c>
      <c r="L442" s="53">
        <f t="shared" si="413"/>
        <v>135</v>
      </c>
      <c r="M442" s="53">
        <f t="shared" si="443"/>
        <v>0</v>
      </c>
      <c r="N442" s="53">
        <f t="shared" si="390"/>
        <v>135</v>
      </c>
      <c r="O442" s="53">
        <f t="shared" si="443"/>
        <v>135</v>
      </c>
      <c r="P442" s="53">
        <f t="shared" si="443"/>
        <v>0</v>
      </c>
      <c r="Q442" s="46">
        <f t="shared" si="414"/>
        <v>135</v>
      </c>
      <c r="R442" s="53">
        <f t="shared" si="443"/>
        <v>0</v>
      </c>
      <c r="S442" s="46">
        <f t="shared" si="415"/>
        <v>135</v>
      </c>
      <c r="T442" s="53">
        <f t="shared" si="443"/>
        <v>0</v>
      </c>
      <c r="U442" s="46">
        <f t="shared" si="391"/>
        <v>135</v>
      </c>
    </row>
    <row r="443" spans="1:21" x14ac:dyDescent="0.2">
      <c r="A443" s="47" t="str">
        <f ca="1">IF(ISERROR(MATCH(C443,Код_Раздел,0)),"",INDIRECT(ADDRESS(MATCH(C443,Код_Раздел,0)+1,2,,,"Раздел")))</f>
        <v>Общегосударственные вопросы</v>
      </c>
      <c r="B443" s="68" t="s">
        <v>289</v>
      </c>
      <c r="C443" s="55" t="s">
        <v>70</v>
      </c>
      <c r="D443" s="43"/>
      <c r="E443" s="105"/>
      <c r="F443" s="53">
        <f t="shared" si="443"/>
        <v>135</v>
      </c>
      <c r="G443" s="53">
        <f t="shared" si="443"/>
        <v>0</v>
      </c>
      <c r="H443" s="53">
        <f t="shared" si="411"/>
        <v>135</v>
      </c>
      <c r="I443" s="53">
        <f t="shared" si="443"/>
        <v>0</v>
      </c>
      <c r="J443" s="53">
        <f t="shared" si="412"/>
        <v>135</v>
      </c>
      <c r="K443" s="53">
        <f t="shared" si="443"/>
        <v>0</v>
      </c>
      <c r="L443" s="53">
        <f t="shared" si="413"/>
        <v>135</v>
      </c>
      <c r="M443" s="53">
        <f t="shared" si="443"/>
        <v>0</v>
      </c>
      <c r="N443" s="53">
        <f t="shared" si="390"/>
        <v>135</v>
      </c>
      <c r="O443" s="53">
        <f t="shared" si="443"/>
        <v>135</v>
      </c>
      <c r="P443" s="53">
        <f t="shared" si="443"/>
        <v>0</v>
      </c>
      <c r="Q443" s="46">
        <f t="shared" si="414"/>
        <v>135</v>
      </c>
      <c r="R443" s="53">
        <f t="shared" si="443"/>
        <v>0</v>
      </c>
      <c r="S443" s="46">
        <f t="shared" si="415"/>
        <v>135</v>
      </c>
      <c r="T443" s="53">
        <f t="shared" si="443"/>
        <v>0</v>
      </c>
      <c r="U443" s="46">
        <f t="shared" si="391"/>
        <v>135</v>
      </c>
    </row>
    <row r="444" spans="1:21" x14ac:dyDescent="0.2">
      <c r="A444" s="42" t="s">
        <v>91</v>
      </c>
      <c r="B444" s="68" t="s">
        <v>289</v>
      </c>
      <c r="C444" s="55" t="s">
        <v>70</v>
      </c>
      <c r="D444" s="43" t="s">
        <v>55</v>
      </c>
      <c r="E444" s="105"/>
      <c r="F444" s="53">
        <f t="shared" si="443"/>
        <v>135</v>
      </c>
      <c r="G444" s="53">
        <f t="shared" si="443"/>
        <v>0</v>
      </c>
      <c r="H444" s="53">
        <f t="shared" si="411"/>
        <v>135</v>
      </c>
      <c r="I444" s="53">
        <f t="shared" si="443"/>
        <v>0</v>
      </c>
      <c r="J444" s="53">
        <f t="shared" si="412"/>
        <v>135</v>
      </c>
      <c r="K444" s="53">
        <f t="shared" si="443"/>
        <v>0</v>
      </c>
      <c r="L444" s="53">
        <f t="shared" si="413"/>
        <v>135</v>
      </c>
      <c r="M444" s="53">
        <f t="shared" si="443"/>
        <v>0</v>
      </c>
      <c r="N444" s="53">
        <f t="shared" si="390"/>
        <v>135</v>
      </c>
      <c r="O444" s="53">
        <f t="shared" si="443"/>
        <v>135</v>
      </c>
      <c r="P444" s="53">
        <f t="shared" si="443"/>
        <v>0</v>
      </c>
      <c r="Q444" s="46">
        <f t="shared" si="414"/>
        <v>135</v>
      </c>
      <c r="R444" s="53">
        <f t="shared" si="443"/>
        <v>0</v>
      </c>
      <c r="S444" s="46">
        <f t="shared" si="415"/>
        <v>135</v>
      </c>
      <c r="T444" s="53">
        <f t="shared" si="443"/>
        <v>0</v>
      </c>
      <c r="U444" s="46">
        <f t="shared" si="391"/>
        <v>135</v>
      </c>
    </row>
    <row r="445" spans="1:21" ht="33" x14ac:dyDescent="0.2">
      <c r="A445" s="47" t="str">
        <f ca="1">IF(ISERROR(MATCH(E445,Код_КВР,0)),"",INDIRECT(ADDRESS(MATCH(E445,Код_КВР,0)+1,2,,,"КВР")))</f>
        <v>Закупка товаров, работ и услуг для обеспечения государственных (муниципальных) нужд</v>
      </c>
      <c r="B445" s="68" t="s">
        <v>289</v>
      </c>
      <c r="C445" s="55" t="s">
        <v>70</v>
      </c>
      <c r="D445" s="43" t="s">
        <v>55</v>
      </c>
      <c r="E445" s="105">
        <v>200</v>
      </c>
      <c r="F445" s="53">
        <f t="shared" si="443"/>
        <v>135</v>
      </c>
      <c r="G445" s="53">
        <f t="shared" si="443"/>
        <v>0</v>
      </c>
      <c r="H445" s="53">
        <f t="shared" si="411"/>
        <v>135</v>
      </c>
      <c r="I445" s="53">
        <f t="shared" si="443"/>
        <v>0</v>
      </c>
      <c r="J445" s="53">
        <f t="shared" si="412"/>
        <v>135</v>
      </c>
      <c r="K445" s="53">
        <f t="shared" si="443"/>
        <v>0</v>
      </c>
      <c r="L445" s="53">
        <f t="shared" si="413"/>
        <v>135</v>
      </c>
      <c r="M445" s="53">
        <f t="shared" si="443"/>
        <v>0</v>
      </c>
      <c r="N445" s="53">
        <f t="shared" si="390"/>
        <v>135</v>
      </c>
      <c r="O445" s="53">
        <f t="shared" si="443"/>
        <v>135</v>
      </c>
      <c r="P445" s="53">
        <f t="shared" si="443"/>
        <v>0</v>
      </c>
      <c r="Q445" s="46">
        <f t="shared" si="414"/>
        <v>135</v>
      </c>
      <c r="R445" s="53">
        <f t="shared" si="443"/>
        <v>0</v>
      </c>
      <c r="S445" s="46">
        <f t="shared" si="415"/>
        <v>135</v>
      </c>
      <c r="T445" s="53">
        <f t="shared" si="443"/>
        <v>0</v>
      </c>
      <c r="U445" s="46">
        <f t="shared" si="391"/>
        <v>135</v>
      </c>
    </row>
    <row r="446" spans="1:21" ht="33" x14ac:dyDescent="0.2">
      <c r="A446" s="47" t="str">
        <f ca="1">IF(ISERROR(MATCH(E446,Код_КВР,0)),"",INDIRECT(ADDRESS(MATCH(E446,Код_КВР,0)+1,2,,,"КВР")))</f>
        <v>Иные закупки товаров, работ и услуг для обеспечения государственных (муниципальных) нужд</v>
      </c>
      <c r="B446" s="68" t="s">
        <v>289</v>
      </c>
      <c r="C446" s="55" t="s">
        <v>70</v>
      </c>
      <c r="D446" s="43" t="s">
        <v>55</v>
      </c>
      <c r="E446" s="105">
        <v>240</v>
      </c>
      <c r="F446" s="53">
        <f>'прил. 9'!G63</f>
        <v>135</v>
      </c>
      <c r="G446" s="53">
        <f>'прил. 9'!H63</f>
        <v>0</v>
      </c>
      <c r="H446" s="53">
        <f t="shared" si="411"/>
        <v>135</v>
      </c>
      <c r="I446" s="53">
        <f>'прил. 9'!J63</f>
        <v>0</v>
      </c>
      <c r="J446" s="53">
        <f t="shared" si="412"/>
        <v>135</v>
      </c>
      <c r="K446" s="53">
        <f>'прил. 9'!L63</f>
        <v>0</v>
      </c>
      <c r="L446" s="53">
        <f t="shared" si="413"/>
        <v>135</v>
      </c>
      <c r="M446" s="53">
        <f>'прил. 9'!N63</f>
        <v>0</v>
      </c>
      <c r="N446" s="53">
        <f t="shared" si="390"/>
        <v>135</v>
      </c>
      <c r="O446" s="53">
        <f>'прил. 9'!P63</f>
        <v>135</v>
      </c>
      <c r="P446" s="53">
        <f>'прил. 9'!Q63</f>
        <v>0</v>
      </c>
      <c r="Q446" s="46">
        <f t="shared" si="414"/>
        <v>135</v>
      </c>
      <c r="R446" s="53">
        <f>'прил. 9'!S63</f>
        <v>0</v>
      </c>
      <c r="S446" s="46">
        <f t="shared" si="415"/>
        <v>135</v>
      </c>
      <c r="T446" s="53">
        <f>'прил. 9'!U63</f>
        <v>0</v>
      </c>
      <c r="U446" s="46">
        <f t="shared" si="391"/>
        <v>135</v>
      </c>
    </row>
    <row r="447" spans="1:21" ht="33" x14ac:dyDescent="0.2">
      <c r="A447" s="47" t="str">
        <f ca="1">IF(ISERROR(MATCH(B447,Код_КЦСР,0)),"",INDIRECT(ADDRESS(MATCH(B447,Код_КЦСР,0)+1,2,,,"КЦСР")))</f>
        <v>Муниципальная программа «Поддержка и развитие малого и среднего предпринимательства в городе Череповце на 2013 – 2022 годы»</v>
      </c>
      <c r="B447" s="68" t="s">
        <v>291</v>
      </c>
      <c r="C447" s="55"/>
      <c r="D447" s="43"/>
      <c r="E447" s="105"/>
      <c r="F447" s="53">
        <f t="shared" ref="F447:O447" si="444">F448+F453</f>
        <v>7301.8</v>
      </c>
      <c r="G447" s="53">
        <f t="shared" ref="G447:I447" si="445">G448+G453</f>
        <v>4079.5</v>
      </c>
      <c r="H447" s="53">
        <f t="shared" si="411"/>
        <v>11381.3</v>
      </c>
      <c r="I447" s="53">
        <f t="shared" si="445"/>
        <v>0</v>
      </c>
      <c r="J447" s="53">
        <f t="shared" si="412"/>
        <v>11381.3</v>
      </c>
      <c r="K447" s="53">
        <f t="shared" ref="K447:M447" si="446">K448+K453</f>
        <v>0</v>
      </c>
      <c r="L447" s="53">
        <f t="shared" si="413"/>
        <v>11381.3</v>
      </c>
      <c r="M447" s="53">
        <f t="shared" si="446"/>
        <v>0</v>
      </c>
      <c r="N447" s="53">
        <f t="shared" si="390"/>
        <v>11381.3</v>
      </c>
      <c r="O447" s="53">
        <f t="shared" si="444"/>
        <v>7301.8</v>
      </c>
      <c r="P447" s="53">
        <f t="shared" ref="P447" si="447">P448+P453</f>
        <v>4258.6000000000004</v>
      </c>
      <c r="Q447" s="46">
        <f t="shared" si="414"/>
        <v>11560.400000000001</v>
      </c>
      <c r="R447" s="53">
        <f t="shared" ref="R447:T447" si="448">R448+R453</f>
        <v>0</v>
      </c>
      <c r="S447" s="46">
        <f t="shared" si="415"/>
        <v>11560.400000000001</v>
      </c>
      <c r="T447" s="53">
        <f t="shared" si="448"/>
        <v>0</v>
      </c>
      <c r="U447" s="46">
        <f t="shared" si="391"/>
        <v>11560.400000000001</v>
      </c>
    </row>
    <row r="448" spans="1:21" ht="33" x14ac:dyDescent="0.2">
      <c r="A448" s="47" t="str">
        <f ca="1">IF(ISERROR(MATCH(B448,Код_КЦСР,0)),"",INDIRECT(ADDRESS(MATCH(B448,Код_КЦСР,0)+1,2,,,"КЦСР")))</f>
        <v>Формирование инфраструктуры поддержки малого и среднего предпринимательства</v>
      </c>
      <c r="B448" s="68" t="s">
        <v>292</v>
      </c>
      <c r="C448" s="55"/>
      <c r="D448" s="43"/>
      <c r="E448" s="105"/>
      <c r="F448" s="53">
        <f t="shared" ref="F448:T451" si="449">F449</f>
        <v>3072.7</v>
      </c>
      <c r="G448" s="53">
        <f t="shared" si="449"/>
        <v>-41.2</v>
      </c>
      <c r="H448" s="53">
        <f t="shared" si="411"/>
        <v>3031.5</v>
      </c>
      <c r="I448" s="53">
        <f t="shared" si="449"/>
        <v>0</v>
      </c>
      <c r="J448" s="53">
        <f t="shared" si="412"/>
        <v>3031.5</v>
      </c>
      <c r="K448" s="53">
        <f t="shared" si="449"/>
        <v>0</v>
      </c>
      <c r="L448" s="53">
        <f t="shared" si="413"/>
        <v>3031.5</v>
      </c>
      <c r="M448" s="53">
        <f t="shared" si="449"/>
        <v>0</v>
      </c>
      <c r="N448" s="53">
        <f t="shared" si="390"/>
        <v>3031.5</v>
      </c>
      <c r="O448" s="53">
        <f t="shared" si="449"/>
        <v>3072.7</v>
      </c>
      <c r="P448" s="53">
        <f t="shared" si="449"/>
        <v>-43.1</v>
      </c>
      <c r="Q448" s="46">
        <f t="shared" si="414"/>
        <v>3029.6</v>
      </c>
      <c r="R448" s="53">
        <f t="shared" si="449"/>
        <v>0</v>
      </c>
      <c r="S448" s="46">
        <f t="shared" si="415"/>
        <v>3029.6</v>
      </c>
      <c r="T448" s="53">
        <f t="shared" si="449"/>
        <v>0</v>
      </c>
      <c r="U448" s="46">
        <f t="shared" si="391"/>
        <v>3029.6</v>
      </c>
    </row>
    <row r="449" spans="1:21" x14ac:dyDescent="0.2">
      <c r="A449" s="47" t="str">
        <f ca="1">IF(ISERROR(MATCH(C449,Код_Раздел,0)),"",INDIRECT(ADDRESS(MATCH(C449,Код_Раздел,0)+1,2,,,"Раздел")))</f>
        <v>Национальная экономика</v>
      </c>
      <c r="B449" s="68" t="s">
        <v>292</v>
      </c>
      <c r="C449" s="55" t="s">
        <v>73</v>
      </c>
      <c r="D449" s="43"/>
      <c r="E449" s="105"/>
      <c r="F449" s="53">
        <f t="shared" si="449"/>
        <v>3072.7</v>
      </c>
      <c r="G449" s="53">
        <f t="shared" si="449"/>
        <v>-41.2</v>
      </c>
      <c r="H449" s="53">
        <f t="shared" si="411"/>
        <v>3031.5</v>
      </c>
      <c r="I449" s="53">
        <f t="shared" si="449"/>
        <v>0</v>
      </c>
      <c r="J449" s="53">
        <f t="shared" si="412"/>
        <v>3031.5</v>
      </c>
      <c r="K449" s="53">
        <f t="shared" si="449"/>
        <v>0</v>
      </c>
      <c r="L449" s="53">
        <f t="shared" si="413"/>
        <v>3031.5</v>
      </c>
      <c r="M449" s="53">
        <f t="shared" si="449"/>
        <v>0</v>
      </c>
      <c r="N449" s="53">
        <f t="shared" si="390"/>
        <v>3031.5</v>
      </c>
      <c r="O449" s="53">
        <f t="shared" si="449"/>
        <v>3072.7</v>
      </c>
      <c r="P449" s="53">
        <f t="shared" si="449"/>
        <v>-43.1</v>
      </c>
      <c r="Q449" s="46">
        <f t="shared" si="414"/>
        <v>3029.6</v>
      </c>
      <c r="R449" s="53">
        <f t="shared" si="449"/>
        <v>0</v>
      </c>
      <c r="S449" s="46">
        <f t="shared" si="415"/>
        <v>3029.6</v>
      </c>
      <c r="T449" s="53">
        <f t="shared" si="449"/>
        <v>0</v>
      </c>
      <c r="U449" s="46">
        <f t="shared" si="391"/>
        <v>3029.6</v>
      </c>
    </row>
    <row r="450" spans="1:21" x14ac:dyDescent="0.2">
      <c r="A450" s="42" t="s">
        <v>80</v>
      </c>
      <c r="B450" s="68" t="s">
        <v>292</v>
      </c>
      <c r="C450" s="55" t="s">
        <v>73</v>
      </c>
      <c r="D450" s="55" t="s">
        <v>61</v>
      </c>
      <c r="E450" s="105"/>
      <c r="F450" s="53">
        <f t="shared" si="449"/>
        <v>3072.7</v>
      </c>
      <c r="G450" s="53">
        <f t="shared" si="449"/>
        <v>-41.2</v>
      </c>
      <c r="H450" s="53">
        <f t="shared" si="411"/>
        <v>3031.5</v>
      </c>
      <c r="I450" s="53">
        <f t="shared" si="449"/>
        <v>0</v>
      </c>
      <c r="J450" s="53">
        <f t="shared" si="412"/>
        <v>3031.5</v>
      </c>
      <c r="K450" s="53">
        <f t="shared" si="449"/>
        <v>0</v>
      </c>
      <c r="L450" s="53">
        <f t="shared" si="413"/>
        <v>3031.5</v>
      </c>
      <c r="M450" s="53">
        <f t="shared" si="449"/>
        <v>0</v>
      </c>
      <c r="N450" s="53">
        <f t="shared" si="390"/>
        <v>3031.5</v>
      </c>
      <c r="O450" s="53">
        <f t="shared" si="449"/>
        <v>3072.7</v>
      </c>
      <c r="P450" s="53">
        <f t="shared" si="449"/>
        <v>-43.1</v>
      </c>
      <c r="Q450" s="46">
        <f t="shared" si="414"/>
        <v>3029.6</v>
      </c>
      <c r="R450" s="53">
        <f t="shared" si="449"/>
        <v>0</v>
      </c>
      <c r="S450" s="46">
        <f t="shared" si="415"/>
        <v>3029.6</v>
      </c>
      <c r="T450" s="53">
        <f t="shared" si="449"/>
        <v>0</v>
      </c>
      <c r="U450" s="46">
        <f t="shared" si="391"/>
        <v>3029.6</v>
      </c>
    </row>
    <row r="451" spans="1:21" ht="33" x14ac:dyDescent="0.2">
      <c r="A451" s="47" t="str">
        <f ca="1">IF(ISERROR(MATCH(E451,Код_КВР,0)),"",INDIRECT(ADDRESS(MATCH(E451,Код_КВР,0)+1,2,,,"КВР")))</f>
        <v>Предоставление субсидий бюджетным, автономным учреждениям и иным некоммерческим организациям</v>
      </c>
      <c r="B451" s="68" t="s">
        <v>292</v>
      </c>
      <c r="C451" s="55" t="s">
        <v>73</v>
      </c>
      <c r="D451" s="55" t="s">
        <v>61</v>
      </c>
      <c r="E451" s="105">
        <v>600</v>
      </c>
      <c r="F451" s="53">
        <f t="shared" si="449"/>
        <v>3072.7</v>
      </c>
      <c r="G451" s="53">
        <f t="shared" si="449"/>
        <v>-41.2</v>
      </c>
      <c r="H451" s="53">
        <f t="shared" si="411"/>
        <v>3031.5</v>
      </c>
      <c r="I451" s="53">
        <f t="shared" si="449"/>
        <v>0</v>
      </c>
      <c r="J451" s="53">
        <f t="shared" si="412"/>
        <v>3031.5</v>
      </c>
      <c r="K451" s="53">
        <f t="shared" si="449"/>
        <v>0</v>
      </c>
      <c r="L451" s="53">
        <f t="shared" si="413"/>
        <v>3031.5</v>
      </c>
      <c r="M451" s="53">
        <f t="shared" si="449"/>
        <v>0</v>
      </c>
      <c r="N451" s="53">
        <f t="shared" si="390"/>
        <v>3031.5</v>
      </c>
      <c r="O451" s="53">
        <f t="shared" si="449"/>
        <v>3072.7</v>
      </c>
      <c r="P451" s="53">
        <f t="shared" si="449"/>
        <v>-43.1</v>
      </c>
      <c r="Q451" s="46">
        <f t="shared" si="414"/>
        <v>3029.6</v>
      </c>
      <c r="R451" s="53">
        <f t="shared" si="449"/>
        <v>0</v>
      </c>
      <c r="S451" s="46">
        <f t="shared" si="415"/>
        <v>3029.6</v>
      </c>
      <c r="T451" s="53">
        <f t="shared" si="449"/>
        <v>0</v>
      </c>
      <c r="U451" s="46">
        <f t="shared" si="391"/>
        <v>3029.6</v>
      </c>
    </row>
    <row r="452" spans="1:21" ht="33" x14ac:dyDescent="0.2">
      <c r="A452" s="47" t="str">
        <f ca="1">IF(ISERROR(MATCH(E452,Код_КВР,0)),"",INDIRECT(ADDRESS(MATCH(E452,Код_КВР,0)+1,2,,,"КВР")))</f>
        <v>Субсидии некоммерческим организациям (за исключением государственных (муниципальных) учреждений)</v>
      </c>
      <c r="B452" s="68" t="s">
        <v>292</v>
      </c>
      <c r="C452" s="55" t="s">
        <v>73</v>
      </c>
      <c r="D452" s="55" t="s">
        <v>61</v>
      </c>
      <c r="E452" s="105">
        <v>630</v>
      </c>
      <c r="F452" s="53">
        <f>'прил. 9'!G225</f>
        <v>3072.7</v>
      </c>
      <c r="G452" s="53">
        <f>'прил. 9'!H225</f>
        <v>-41.2</v>
      </c>
      <c r="H452" s="53">
        <f t="shared" si="411"/>
        <v>3031.5</v>
      </c>
      <c r="I452" s="53">
        <f>'прил. 9'!J225</f>
        <v>0</v>
      </c>
      <c r="J452" s="53">
        <f t="shared" si="412"/>
        <v>3031.5</v>
      </c>
      <c r="K452" s="53">
        <f>'прил. 9'!L225</f>
        <v>0</v>
      </c>
      <c r="L452" s="53">
        <f t="shared" si="413"/>
        <v>3031.5</v>
      </c>
      <c r="M452" s="53">
        <f>'прил. 9'!N225</f>
        <v>0</v>
      </c>
      <c r="N452" s="53">
        <f t="shared" si="390"/>
        <v>3031.5</v>
      </c>
      <c r="O452" s="53">
        <f>'прил. 9'!P225</f>
        <v>3072.7</v>
      </c>
      <c r="P452" s="53">
        <f>'прил. 9'!Q225</f>
        <v>-43.1</v>
      </c>
      <c r="Q452" s="46">
        <f t="shared" si="414"/>
        <v>3029.6</v>
      </c>
      <c r="R452" s="53">
        <f>'прил. 9'!S225</f>
        <v>0</v>
      </c>
      <c r="S452" s="46">
        <f t="shared" si="415"/>
        <v>3029.6</v>
      </c>
      <c r="T452" s="53">
        <f>'прил. 9'!U225</f>
        <v>0</v>
      </c>
      <c r="U452" s="46">
        <f t="shared" si="391"/>
        <v>3029.6</v>
      </c>
    </row>
    <row r="453" spans="1:21" x14ac:dyDescent="0.2">
      <c r="A453" s="47" t="str">
        <f ca="1">IF(ISERROR(MATCH(B453,Код_КЦСР,0)),"",INDIRECT(ADDRESS(MATCH(B453,Код_КЦСР,0)+1,2,,,"КЦСР")))</f>
        <v>Финансовая поддержка субъектов малого и среднего предпринимательства</v>
      </c>
      <c r="B453" s="68" t="s">
        <v>481</v>
      </c>
      <c r="C453" s="55"/>
      <c r="D453" s="43"/>
      <c r="E453" s="105"/>
      <c r="F453" s="53">
        <f t="shared" ref="F453:O453" si="450">F454+F459+F464+F469</f>
        <v>4229.1000000000004</v>
      </c>
      <c r="G453" s="53">
        <f t="shared" ref="G453:I453" si="451">G454+G459+G464+G469</f>
        <v>4120.7</v>
      </c>
      <c r="H453" s="53">
        <f t="shared" si="411"/>
        <v>8349.7999999999993</v>
      </c>
      <c r="I453" s="53">
        <f t="shared" si="451"/>
        <v>0</v>
      </c>
      <c r="J453" s="53">
        <f t="shared" si="412"/>
        <v>8349.7999999999993</v>
      </c>
      <c r="K453" s="53">
        <f t="shared" ref="K453:M453" si="452">K454+K459+K464+K469</f>
        <v>0</v>
      </c>
      <c r="L453" s="53">
        <f t="shared" si="413"/>
        <v>8349.7999999999993</v>
      </c>
      <c r="M453" s="53">
        <f t="shared" si="452"/>
        <v>0</v>
      </c>
      <c r="N453" s="53">
        <f t="shared" si="390"/>
        <v>8349.7999999999993</v>
      </c>
      <c r="O453" s="53">
        <f t="shared" si="450"/>
        <v>4229.1000000000004</v>
      </c>
      <c r="P453" s="53">
        <f t="shared" ref="P453" si="453">P454+P459+P464+P469</f>
        <v>4301.7000000000007</v>
      </c>
      <c r="Q453" s="46">
        <f t="shared" si="414"/>
        <v>8530.8000000000011</v>
      </c>
      <c r="R453" s="53">
        <f t="shared" ref="R453:T453" si="454">R454+R459+R464+R469</f>
        <v>0</v>
      </c>
      <c r="S453" s="46">
        <f t="shared" si="415"/>
        <v>8530.8000000000011</v>
      </c>
      <c r="T453" s="53">
        <f t="shared" si="454"/>
        <v>0</v>
      </c>
      <c r="U453" s="46">
        <f t="shared" si="391"/>
        <v>8530.8000000000011</v>
      </c>
    </row>
    <row r="454" spans="1:21" ht="49.5" hidden="1" x14ac:dyDescent="0.2">
      <c r="A454" s="47" t="str">
        <f ca="1">IF(ISERROR(MATCH(B454,Код_КЦСР,0)),"",INDIRECT(ADDRESS(MATCH(B454,Код_КЦСР,0)+1,2,,,"КЦСР")))</f>
        <v>Поддержка и развитие малого и среднего предпринимательства муниципального образования, вошедшего в список моногородов, за счет средств вышестоящих  бюджетов</v>
      </c>
      <c r="B454" s="68" t="s">
        <v>483</v>
      </c>
      <c r="C454" s="55"/>
      <c r="D454" s="43"/>
      <c r="E454" s="105"/>
      <c r="F454" s="53">
        <f t="shared" ref="F454:T462" si="455">F455</f>
        <v>0</v>
      </c>
      <c r="G454" s="53">
        <f t="shared" si="455"/>
        <v>0</v>
      </c>
      <c r="H454" s="53">
        <f t="shared" si="411"/>
        <v>0</v>
      </c>
      <c r="I454" s="53">
        <f t="shared" si="455"/>
        <v>0</v>
      </c>
      <c r="J454" s="53">
        <f t="shared" si="412"/>
        <v>0</v>
      </c>
      <c r="K454" s="53">
        <f t="shared" si="455"/>
        <v>0</v>
      </c>
      <c r="L454" s="53">
        <f t="shared" si="413"/>
        <v>0</v>
      </c>
      <c r="M454" s="53">
        <f t="shared" si="455"/>
        <v>0</v>
      </c>
      <c r="N454" s="53">
        <f t="shared" si="390"/>
        <v>0</v>
      </c>
      <c r="O454" s="53">
        <f t="shared" si="455"/>
        <v>0</v>
      </c>
      <c r="P454" s="53">
        <f t="shared" si="455"/>
        <v>0</v>
      </c>
      <c r="Q454" s="46">
        <f t="shared" si="414"/>
        <v>0</v>
      </c>
      <c r="R454" s="53">
        <f t="shared" si="455"/>
        <v>0</v>
      </c>
      <c r="S454" s="46">
        <f t="shared" si="415"/>
        <v>0</v>
      </c>
      <c r="T454" s="53">
        <f t="shared" si="455"/>
        <v>0</v>
      </c>
      <c r="U454" s="46">
        <f t="shared" si="391"/>
        <v>0</v>
      </c>
    </row>
    <row r="455" spans="1:21" hidden="1" x14ac:dyDescent="0.2">
      <c r="A455" s="47" t="str">
        <f ca="1">IF(ISERROR(MATCH(C455,Код_Раздел,0)),"",INDIRECT(ADDRESS(MATCH(C455,Код_Раздел,0)+1,2,,,"Раздел")))</f>
        <v>Национальная экономика</v>
      </c>
      <c r="B455" s="68" t="s">
        <v>483</v>
      </c>
      <c r="C455" s="55" t="s">
        <v>73</v>
      </c>
      <c r="D455" s="43"/>
      <c r="E455" s="105"/>
      <c r="F455" s="53">
        <f t="shared" si="455"/>
        <v>0</v>
      </c>
      <c r="G455" s="53">
        <f t="shared" si="455"/>
        <v>0</v>
      </c>
      <c r="H455" s="53">
        <f t="shared" si="411"/>
        <v>0</v>
      </c>
      <c r="I455" s="53">
        <f t="shared" si="455"/>
        <v>0</v>
      </c>
      <c r="J455" s="53">
        <f t="shared" si="412"/>
        <v>0</v>
      </c>
      <c r="K455" s="53">
        <f t="shared" si="455"/>
        <v>0</v>
      </c>
      <c r="L455" s="53">
        <f t="shared" si="413"/>
        <v>0</v>
      </c>
      <c r="M455" s="53">
        <f t="shared" si="455"/>
        <v>0</v>
      </c>
      <c r="N455" s="53">
        <f t="shared" si="390"/>
        <v>0</v>
      </c>
      <c r="O455" s="53">
        <f t="shared" si="455"/>
        <v>0</v>
      </c>
      <c r="P455" s="53">
        <f t="shared" si="455"/>
        <v>0</v>
      </c>
      <c r="Q455" s="46">
        <f t="shared" si="414"/>
        <v>0</v>
      </c>
      <c r="R455" s="53">
        <f t="shared" si="455"/>
        <v>0</v>
      </c>
      <c r="S455" s="46">
        <f t="shared" si="415"/>
        <v>0</v>
      </c>
      <c r="T455" s="53">
        <f t="shared" si="455"/>
        <v>0</v>
      </c>
      <c r="U455" s="46">
        <f t="shared" si="391"/>
        <v>0</v>
      </c>
    </row>
    <row r="456" spans="1:21" hidden="1" x14ac:dyDescent="0.2">
      <c r="A456" s="42" t="s">
        <v>80</v>
      </c>
      <c r="B456" s="68" t="s">
        <v>483</v>
      </c>
      <c r="C456" s="55" t="s">
        <v>73</v>
      </c>
      <c r="D456" s="55" t="s">
        <v>61</v>
      </c>
      <c r="E456" s="105"/>
      <c r="F456" s="53">
        <f t="shared" si="455"/>
        <v>0</v>
      </c>
      <c r="G456" s="53">
        <f t="shared" si="455"/>
        <v>0</v>
      </c>
      <c r="H456" s="53">
        <f t="shared" si="411"/>
        <v>0</v>
      </c>
      <c r="I456" s="53">
        <f t="shared" si="455"/>
        <v>0</v>
      </c>
      <c r="J456" s="53">
        <f t="shared" si="412"/>
        <v>0</v>
      </c>
      <c r="K456" s="53">
        <f t="shared" si="455"/>
        <v>0</v>
      </c>
      <c r="L456" s="53">
        <f t="shared" si="413"/>
        <v>0</v>
      </c>
      <c r="M456" s="53">
        <f t="shared" si="455"/>
        <v>0</v>
      </c>
      <c r="N456" s="53">
        <f t="shared" si="390"/>
        <v>0</v>
      </c>
      <c r="O456" s="53">
        <f t="shared" si="455"/>
        <v>0</v>
      </c>
      <c r="P456" s="53">
        <f t="shared" si="455"/>
        <v>0</v>
      </c>
      <c r="Q456" s="46">
        <f t="shared" si="414"/>
        <v>0</v>
      </c>
      <c r="R456" s="53">
        <f t="shared" si="455"/>
        <v>0</v>
      </c>
      <c r="S456" s="46">
        <f t="shared" si="415"/>
        <v>0</v>
      </c>
      <c r="T456" s="53">
        <f t="shared" si="455"/>
        <v>0</v>
      </c>
      <c r="U456" s="46">
        <f t="shared" si="391"/>
        <v>0</v>
      </c>
    </row>
    <row r="457" spans="1:21" hidden="1" x14ac:dyDescent="0.2">
      <c r="A457" s="47" t="str">
        <f ca="1">IF(ISERROR(MATCH(E457,Код_КВР,0)),"",INDIRECT(ADDRESS(MATCH(E457,Код_КВР,0)+1,2,,,"КВР")))</f>
        <v>Иные бюджетные ассигнования</v>
      </c>
      <c r="B457" s="68" t="s">
        <v>483</v>
      </c>
      <c r="C457" s="55" t="s">
        <v>73</v>
      </c>
      <c r="D457" s="55" t="s">
        <v>61</v>
      </c>
      <c r="E457" s="105">
        <v>800</v>
      </c>
      <c r="F457" s="53">
        <f t="shared" si="455"/>
        <v>0</v>
      </c>
      <c r="G457" s="53">
        <f t="shared" si="455"/>
        <v>0</v>
      </c>
      <c r="H457" s="53">
        <f t="shared" si="411"/>
        <v>0</v>
      </c>
      <c r="I457" s="53">
        <f t="shared" si="455"/>
        <v>0</v>
      </c>
      <c r="J457" s="53">
        <f t="shared" si="412"/>
        <v>0</v>
      </c>
      <c r="K457" s="53">
        <f t="shared" si="455"/>
        <v>0</v>
      </c>
      <c r="L457" s="53">
        <f t="shared" si="413"/>
        <v>0</v>
      </c>
      <c r="M457" s="53">
        <f t="shared" si="455"/>
        <v>0</v>
      </c>
      <c r="N457" s="53">
        <f t="shared" si="390"/>
        <v>0</v>
      </c>
      <c r="O457" s="53">
        <f t="shared" si="455"/>
        <v>0</v>
      </c>
      <c r="P457" s="53">
        <f t="shared" si="455"/>
        <v>0</v>
      </c>
      <c r="Q457" s="46">
        <f t="shared" si="414"/>
        <v>0</v>
      </c>
      <c r="R457" s="53">
        <f t="shared" si="455"/>
        <v>0</v>
      </c>
      <c r="S457" s="46">
        <f t="shared" si="415"/>
        <v>0</v>
      </c>
      <c r="T457" s="53">
        <f t="shared" si="455"/>
        <v>0</v>
      </c>
      <c r="U457" s="46">
        <f t="shared" si="391"/>
        <v>0</v>
      </c>
    </row>
    <row r="458" spans="1:21" ht="49.5" hidden="1" x14ac:dyDescent="0.2">
      <c r="A458" s="47" t="str">
        <f ca="1">IF(ISERROR(MATCH(E458,Код_КВР,0)),"",INDIRECT(ADDRESS(MATCH(E458,Код_КВР,0)+1,2,,,"КВР")))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58" s="68" t="s">
        <v>483</v>
      </c>
      <c r="C458" s="55" t="s">
        <v>73</v>
      </c>
      <c r="D458" s="55" t="s">
        <v>61</v>
      </c>
      <c r="E458" s="105">
        <v>810</v>
      </c>
      <c r="F458" s="53">
        <f>'прил. 9'!G229</f>
        <v>0</v>
      </c>
      <c r="G458" s="53">
        <f>'прил. 9'!H229</f>
        <v>0</v>
      </c>
      <c r="H458" s="53">
        <f t="shared" si="411"/>
        <v>0</v>
      </c>
      <c r="I458" s="53">
        <f>'прил. 9'!J229</f>
        <v>0</v>
      </c>
      <c r="J458" s="53">
        <f t="shared" si="412"/>
        <v>0</v>
      </c>
      <c r="K458" s="53">
        <f>'прил. 9'!L229</f>
        <v>0</v>
      </c>
      <c r="L458" s="53">
        <f t="shared" si="413"/>
        <v>0</v>
      </c>
      <c r="M458" s="53">
        <f>'прил. 9'!N229</f>
        <v>0</v>
      </c>
      <c r="N458" s="53">
        <f t="shared" si="390"/>
        <v>0</v>
      </c>
      <c r="O458" s="53">
        <f>'прил. 9'!P229</f>
        <v>0</v>
      </c>
      <c r="P458" s="53">
        <f>'прил. 9'!Q229</f>
        <v>0</v>
      </c>
      <c r="Q458" s="46">
        <f t="shared" si="414"/>
        <v>0</v>
      </c>
      <c r="R458" s="53">
        <f>'прил. 9'!S229</f>
        <v>0</v>
      </c>
      <c r="S458" s="46">
        <f t="shared" si="415"/>
        <v>0</v>
      </c>
      <c r="T458" s="53">
        <f>'прил. 9'!U229</f>
        <v>0</v>
      </c>
      <c r="U458" s="46">
        <f t="shared" si="391"/>
        <v>0</v>
      </c>
    </row>
    <row r="459" spans="1:21" ht="49.5" hidden="1" x14ac:dyDescent="0.2">
      <c r="A459" s="47" t="str">
        <f ca="1">IF(ISERROR(MATCH(B459,Код_КЦСР,0)),"",INDIRECT(ADDRESS(MATCH(B459,Код_КЦСР,0)+1,2,,,"КЦСР")))</f>
        <v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v>
      </c>
      <c r="B459" s="68" t="s">
        <v>496</v>
      </c>
      <c r="C459" s="55"/>
      <c r="D459" s="43"/>
      <c r="E459" s="105"/>
      <c r="F459" s="53">
        <f t="shared" si="455"/>
        <v>0</v>
      </c>
      <c r="G459" s="53">
        <f t="shared" si="455"/>
        <v>0</v>
      </c>
      <c r="H459" s="53">
        <f t="shared" si="411"/>
        <v>0</v>
      </c>
      <c r="I459" s="53">
        <f t="shared" si="455"/>
        <v>0</v>
      </c>
      <c r="J459" s="53">
        <f t="shared" si="412"/>
        <v>0</v>
      </c>
      <c r="K459" s="53">
        <f t="shared" si="455"/>
        <v>0</v>
      </c>
      <c r="L459" s="53">
        <f t="shared" si="413"/>
        <v>0</v>
      </c>
      <c r="M459" s="53">
        <f t="shared" si="455"/>
        <v>0</v>
      </c>
      <c r="N459" s="53">
        <f t="shared" si="390"/>
        <v>0</v>
      </c>
      <c r="O459" s="53">
        <f t="shared" si="455"/>
        <v>0</v>
      </c>
      <c r="P459" s="53">
        <f t="shared" si="455"/>
        <v>0</v>
      </c>
      <c r="Q459" s="46">
        <f t="shared" si="414"/>
        <v>0</v>
      </c>
      <c r="R459" s="53">
        <f t="shared" si="455"/>
        <v>0</v>
      </c>
      <c r="S459" s="46">
        <f t="shared" si="415"/>
        <v>0</v>
      </c>
      <c r="T459" s="53">
        <f t="shared" si="455"/>
        <v>0</v>
      </c>
      <c r="U459" s="46">
        <f t="shared" si="391"/>
        <v>0</v>
      </c>
    </row>
    <row r="460" spans="1:21" hidden="1" x14ac:dyDescent="0.2">
      <c r="A460" s="47" t="str">
        <f ca="1">IF(ISERROR(MATCH(C460,Код_Раздел,0)),"",INDIRECT(ADDRESS(MATCH(C460,Код_Раздел,0)+1,2,,,"Раздел")))</f>
        <v>Национальная экономика</v>
      </c>
      <c r="B460" s="68" t="s">
        <v>496</v>
      </c>
      <c r="C460" s="55" t="s">
        <v>73</v>
      </c>
      <c r="D460" s="43"/>
      <c r="E460" s="105"/>
      <c r="F460" s="53">
        <f t="shared" si="455"/>
        <v>0</v>
      </c>
      <c r="G460" s="53">
        <f t="shared" si="455"/>
        <v>0</v>
      </c>
      <c r="H460" s="53">
        <f t="shared" si="411"/>
        <v>0</v>
      </c>
      <c r="I460" s="53">
        <f t="shared" si="455"/>
        <v>0</v>
      </c>
      <c r="J460" s="53">
        <f t="shared" si="412"/>
        <v>0</v>
      </c>
      <c r="K460" s="53">
        <f t="shared" si="455"/>
        <v>0</v>
      </c>
      <c r="L460" s="53">
        <f t="shared" si="413"/>
        <v>0</v>
      </c>
      <c r="M460" s="53">
        <f t="shared" si="455"/>
        <v>0</v>
      </c>
      <c r="N460" s="53">
        <f t="shared" si="390"/>
        <v>0</v>
      </c>
      <c r="O460" s="53">
        <f t="shared" si="455"/>
        <v>0</v>
      </c>
      <c r="P460" s="53">
        <f t="shared" si="455"/>
        <v>0</v>
      </c>
      <c r="Q460" s="46">
        <f t="shared" si="414"/>
        <v>0</v>
      </c>
      <c r="R460" s="53">
        <f t="shared" si="455"/>
        <v>0</v>
      </c>
      <c r="S460" s="46">
        <f t="shared" si="415"/>
        <v>0</v>
      </c>
      <c r="T460" s="53">
        <f t="shared" si="455"/>
        <v>0</v>
      </c>
      <c r="U460" s="46">
        <f t="shared" si="391"/>
        <v>0</v>
      </c>
    </row>
    <row r="461" spans="1:21" hidden="1" x14ac:dyDescent="0.2">
      <c r="A461" s="42" t="s">
        <v>80</v>
      </c>
      <c r="B461" s="68" t="s">
        <v>496</v>
      </c>
      <c r="C461" s="55" t="s">
        <v>73</v>
      </c>
      <c r="D461" s="55" t="s">
        <v>61</v>
      </c>
      <c r="E461" s="105"/>
      <c r="F461" s="53">
        <f t="shared" si="455"/>
        <v>0</v>
      </c>
      <c r="G461" s="53">
        <f t="shared" si="455"/>
        <v>0</v>
      </c>
      <c r="H461" s="53">
        <f t="shared" si="411"/>
        <v>0</v>
      </c>
      <c r="I461" s="53">
        <f t="shared" si="455"/>
        <v>0</v>
      </c>
      <c r="J461" s="53">
        <f t="shared" si="412"/>
        <v>0</v>
      </c>
      <c r="K461" s="53">
        <f t="shared" si="455"/>
        <v>0</v>
      </c>
      <c r="L461" s="53">
        <f t="shared" si="413"/>
        <v>0</v>
      </c>
      <c r="M461" s="53">
        <f t="shared" si="455"/>
        <v>0</v>
      </c>
      <c r="N461" s="53">
        <f t="shared" si="390"/>
        <v>0</v>
      </c>
      <c r="O461" s="53">
        <f t="shared" si="455"/>
        <v>0</v>
      </c>
      <c r="P461" s="53">
        <f t="shared" si="455"/>
        <v>0</v>
      </c>
      <c r="Q461" s="46">
        <f t="shared" si="414"/>
        <v>0</v>
      </c>
      <c r="R461" s="53">
        <f t="shared" si="455"/>
        <v>0</v>
      </c>
      <c r="S461" s="46">
        <f t="shared" si="415"/>
        <v>0</v>
      </c>
      <c r="T461" s="53">
        <f t="shared" si="455"/>
        <v>0</v>
      </c>
      <c r="U461" s="46">
        <f t="shared" si="391"/>
        <v>0</v>
      </c>
    </row>
    <row r="462" spans="1:21" hidden="1" x14ac:dyDescent="0.2">
      <c r="A462" s="47" t="str">
        <f ca="1">IF(ISERROR(MATCH(E462,Код_КВР,0)),"",INDIRECT(ADDRESS(MATCH(E462,Код_КВР,0)+1,2,,,"КВР")))</f>
        <v>Иные бюджетные ассигнования</v>
      </c>
      <c r="B462" s="68" t="s">
        <v>496</v>
      </c>
      <c r="C462" s="55" t="s">
        <v>73</v>
      </c>
      <c r="D462" s="55" t="s">
        <v>61</v>
      </c>
      <c r="E462" s="105">
        <v>800</v>
      </c>
      <c r="F462" s="53">
        <f t="shared" si="455"/>
        <v>0</v>
      </c>
      <c r="G462" s="53">
        <f t="shared" si="455"/>
        <v>0</v>
      </c>
      <c r="H462" s="53">
        <f t="shared" si="411"/>
        <v>0</v>
      </c>
      <c r="I462" s="53">
        <f t="shared" si="455"/>
        <v>0</v>
      </c>
      <c r="J462" s="53">
        <f t="shared" si="412"/>
        <v>0</v>
      </c>
      <c r="K462" s="53">
        <f t="shared" si="455"/>
        <v>0</v>
      </c>
      <c r="L462" s="53">
        <f t="shared" si="413"/>
        <v>0</v>
      </c>
      <c r="M462" s="53">
        <f t="shared" si="455"/>
        <v>0</v>
      </c>
      <c r="N462" s="53">
        <f t="shared" si="390"/>
        <v>0</v>
      </c>
      <c r="O462" s="53">
        <f t="shared" si="455"/>
        <v>0</v>
      </c>
      <c r="P462" s="53">
        <f t="shared" si="455"/>
        <v>0</v>
      </c>
      <c r="Q462" s="46">
        <f t="shared" si="414"/>
        <v>0</v>
      </c>
      <c r="R462" s="53">
        <f t="shared" si="455"/>
        <v>0</v>
      </c>
      <c r="S462" s="46">
        <f t="shared" si="415"/>
        <v>0</v>
      </c>
      <c r="T462" s="53">
        <f t="shared" si="455"/>
        <v>0</v>
      </c>
      <c r="U462" s="46">
        <f t="shared" si="391"/>
        <v>0</v>
      </c>
    </row>
    <row r="463" spans="1:21" ht="49.5" hidden="1" x14ac:dyDescent="0.2">
      <c r="A463" s="47" t="str">
        <f ca="1">IF(ISERROR(MATCH(E463,Код_КВР,0)),"",INDIRECT(ADDRESS(MATCH(E463,Код_КВР,0)+1,2,,,"КВР")))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63" s="68" t="s">
        <v>496</v>
      </c>
      <c r="C463" s="55" t="s">
        <v>73</v>
      </c>
      <c r="D463" s="55" t="s">
        <v>61</v>
      </c>
      <c r="E463" s="105">
        <v>810</v>
      </c>
      <c r="F463" s="53">
        <f>'прил. 9'!G232</f>
        <v>0</v>
      </c>
      <c r="G463" s="53">
        <f>'прил. 9'!H232</f>
        <v>0</v>
      </c>
      <c r="H463" s="53">
        <f t="shared" si="411"/>
        <v>0</v>
      </c>
      <c r="I463" s="53">
        <f>'прил. 9'!J232</f>
        <v>0</v>
      </c>
      <c r="J463" s="53">
        <f t="shared" si="412"/>
        <v>0</v>
      </c>
      <c r="K463" s="53">
        <f>'прил. 9'!L232</f>
        <v>0</v>
      </c>
      <c r="L463" s="53">
        <f t="shared" si="413"/>
        <v>0</v>
      </c>
      <c r="M463" s="53">
        <f>'прил. 9'!N232</f>
        <v>0</v>
      </c>
      <c r="N463" s="53">
        <f t="shared" si="390"/>
        <v>0</v>
      </c>
      <c r="O463" s="53">
        <f>'прил. 9'!P232</f>
        <v>0</v>
      </c>
      <c r="P463" s="53">
        <f>'прил. 9'!Q232</f>
        <v>0</v>
      </c>
      <c r="Q463" s="46">
        <f t="shared" si="414"/>
        <v>0</v>
      </c>
      <c r="R463" s="53">
        <f>'прил. 9'!S232</f>
        <v>0</v>
      </c>
      <c r="S463" s="46">
        <f t="shared" si="415"/>
        <v>0</v>
      </c>
      <c r="T463" s="53">
        <f>'прил. 9'!U232</f>
        <v>0</v>
      </c>
      <c r="U463" s="46">
        <f t="shared" si="391"/>
        <v>0</v>
      </c>
    </row>
    <row r="464" spans="1:21" ht="70.5" customHeight="1" x14ac:dyDescent="0.2">
      <c r="A464" s="47" t="str">
        <f ca="1">IF(ISERROR(MATCH(B464,Код_КЦСР,0)),"",INDIRECT(ADDRESS(MATCH(B464,Код_КЦСР,0)+1,2,,,"КЦСР")))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v>
      </c>
      <c r="B464" s="68" t="s">
        <v>611</v>
      </c>
      <c r="C464" s="55"/>
      <c r="D464" s="43"/>
      <c r="E464" s="105"/>
      <c r="F464" s="53">
        <f t="shared" ref="F464:T467" si="456">F465</f>
        <v>42.3</v>
      </c>
      <c r="G464" s="53">
        <f t="shared" si="456"/>
        <v>41.2</v>
      </c>
      <c r="H464" s="53">
        <f t="shared" si="411"/>
        <v>83.5</v>
      </c>
      <c r="I464" s="53">
        <f t="shared" si="456"/>
        <v>0</v>
      </c>
      <c r="J464" s="53">
        <f t="shared" si="412"/>
        <v>83.5</v>
      </c>
      <c r="K464" s="53">
        <f t="shared" si="456"/>
        <v>0</v>
      </c>
      <c r="L464" s="53">
        <f t="shared" si="413"/>
        <v>83.5</v>
      </c>
      <c r="M464" s="53">
        <f t="shared" si="456"/>
        <v>0</v>
      </c>
      <c r="N464" s="53">
        <f t="shared" si="390"/>
        <v>83.5</v>
      </c>
      <c r="O464" s="53">
        <f t="shared" si="456"/>
        <v>42.3</v>
      </c>
      <c r="P464" s="53">
        <f t="shared" si="456"/>
        <v>43.1</v>
      </c>
      <c r="Q464" s="46">
        <f t="shared" si="414"/>
        <v>85.4</v>
      </c>
      <c r="R464" s="53">
        <f t="shared" si="456"/>
        <v>0</v>
      </c>
      <c r="S464" s="46">
        <f t="shared" si="415"/>
        <v>85.4</v>
      </c>
      <c r="T464" s="53">
        <f t="shared" si="456"/>
        <v>0</v>
      </c>
      <c r="U464" s="46">
        <f t="shared" si="391"/>
        <v>85.4</v>
      </c>
    </row>
    <row r="465" spans="1:21" x14ac:dyDescent="0.2">
      <c r="A465" s="47" t="str">
        <f ca="1">IF(ISERROR(MATCH(C465,Код_Раздел,0)),"",INDIRECT(ADDRESS(MATCH(C465,Код_Раздел,0)+1,2,,,"Раздел")))</f>
        <v>Национальная экономика</v>
      </c>
      <c r="B465" s="68" t="s">
        <v>611</v>
      </c>
      <c r="C465" s="55" t="s">
        <v>73</v>
      </c>
      <c r="D465" s="43"/>
      <c r="E465" s="105"/>
      <c r="F465" s="53">
        <f t="shared" si="456"/>
        <v>42.3</v>
      </c>
      <c r="G465" s="53">
        <f t="shared" si="456"/>
        <v>41.2</v>
      </c>
      <c r="H465" s="53">
        <f t="shared" si="411"/>
        <v>83.5</v>
      </c>
      <c r="I465" s="53">
        <f t="shared" si="456"/>
        <v>0</v>
      </c>
      <c r="J465" s="53">
        <f t="shared" si="412"/>
        <v>83.5</v>
      </c>
      <c r="K465" s="53">
        <f t="shared" si="456"/>
        <v>0</v>
      </c>
      <c r="L465" s="53">
        <f t="shared" si="413"/>
        <v>83.5</v>
      </c>
      <c r="M465" s="53">
        <f t="shared" si="456"/>
        <v>0</v>
      </c>
      <c r="N465" s="53">
        <f t="shared" si="390"/>
        <v>83.5</v>
      </c>
      <c r="O465" s="53">
        <f t="shared" si="456"/>
        <v>42.3</v>
      </c>
      <c r="P465" s="53">
        <f t="shared" si="456"/>
        <v>43.1</v>
      </c>
      <c r="Q465" s="46">
        <f t="shared" si="414"/>
        <v>85.4</v>
      </c>
      <c r="R465" s="53">
        <f t="shared" si="456"/>
        <v>0</v>
      </c>
      <c r="S465" s="46">
        <f t="shared" si="415"/>
        <v>85.4</v>
      </c>
      <c r="T465" s="53">
        <f t="shared" si="456"/>
        <v>0</v>
      </c>
      <c r="U465" s="46">
        <f t="shared" si="391"/>
        <v>85.4</v>
      </c>
    </row>
    <row r="466" spans="1:21" x14ac:dyDescent="0.2">
      <c r="A466" s="42" t="s">
        <v>80</v>
      </c>
      <c r="B466" s="68" t="s">
        <v>611</v>
      </c>
      <c r="C466" s="55" t="s">
        <v>73</v>
      </c>
      <c r="D466" s="55" t="s">
        <v>61</v>
      </c>
      <c r="E466" s="105"/>
      <c r="F466" s="53">
        <f t="shared" si="456"/>
        <v>42.3</v>
      </c>
      <c r="G466" s="53">
        <f t="shared" si="456"/>
        <v>41.2</v>
      </c>
      <c r="H466" s="53">
        <f t="shared" si="411"/>
        <v>83.5</v>
      </c>
      <c r="I466" s="53">
        <f t="shared" si="456"/>
        <v>0</v>
      </c>
      <c r="J466" s="53">
        <f t="shared" si="412"/>
        <v>83.5</v>
      </c>
      <c r="K466" s="53">
        <f t="shared" si="456"/>
        <v>0</v>
      </c>
      <c r="L466" s="53">
        <f t="shared" si="413"/>
        <v>83.5</v>
      </c>
      <c r="M466" s="53">
        <f t="shared" si="456"/>
        <v>0</v>
      </c>
      <c r="N466" s="53">
        <f t="shared" si="390"/>
        <v>83.5</v>
      </c>
      <c r="O466" s="53">
        <f t="shared" si="456"/>
        <v>42.3</v>
      </c>
      <c r="P466" s="53">
        <f t="shared" si="456"/>
        <v>43.1</v>
      </c>
      <c r="Q466" s="46">
        <f t="shared" si="414"/>
        <v>85.4</v>
      </c>
      <c r="R466" s="53">
        <f t="shared" si="456"/>
        <v>0</v>
      </c>
      <c r="S466" s="46">
        <f t="shared" si="415"/>
        <v>85.4</v>
      </c>
      <c r="T466" s="53">
        <f t="shared" si="456"/>
        <v>0</v>
      </c>
      <c r="U466" s="46">
        <f t="shared" si="391"/>
        <v>85.4</v>
      </c>
    </row>
    <row r="467" spans="1:21" x14ac:dyDescent="0.2">
      <c r="A467" s="47" t="str">
        <f ca="1">IF(ISERROR(MATCH(E467,Код_КВР,0)),"",INDIRECT(ADDRESS(MATCH(E467,Код_КВР,0)+1,2,,,"КВР")))</f>
        <v>Иные бюджетные ассигнования</v>
      </c>
      <c r="B467" s="68" t="s">
        <v>611</v>
      </c>
      <c r="C467" s="55" t="s">
        <v>73</v>
      </c>
      <c r="D467" s="55" t="s">
        <v>61</v>
      </c>
      <c r="E467" s="105">
        <v>800</v>
      </c>
      <c r="F467" s="53">
        <f t="shared" si="456"/>
        <v>42.3</v>
      </c>
      <c r="G467" s="53">
        <f t="shared" si="456"/>
        <v>41.2</v>
      </c>
      <c r="H467" s="53">
        <f t="shared" si="411"/>
        <v>83.5</v>
      </c>
      <c r="I467" s="53">
        <f t="shared" si="456"/>
        <v>0</v>
      </c>
      <c r="J467" s="53">
        <f t="shared" si="412"/>
        <v>83.5</v>
      </c>
      <c r="K467" s="53">
        <f t="shared" si="456"/>
        <v>0</v>
      </c>
      <c r="L467" s="53">
        <f t="shared" si="413"/>
        <v>83.5</v>
      </c>
      <c r="M467" s="53">
        <f t="shared" si="456"/>
        <v>0</v>
      </c>
      <c r="N467" s="53">
        <f t="shared" ref="N467:N530" si="457">L467+M467</f>
        <v>83.5</v>
      </c>
      <c r="O467" s="53">
        <f t="shared" si="456"/>
        <v>42.3</v>
      </c>
      <c r="P467" s="53">
        <f t="shared" si="456"/>
        <v>43.1</v>
      </c>
      <c r="Q467" s="46">
        <f t="shared" si="414"/>
        <v>85.4</v>
      </c>
      <c r="R467" s="53">
        <f t="shared" si="456"/>
        <v>0</v>
      </c>
      <c r="S467" s="46">
        <f t="shared" si="415"/>
        <v>85.4</v>
      </c>
      <c r="T467" s="53">
        <f t="shared" si="456"/>
        <v>0</v>
      </c>
      <c r="U467" s="46">
        <f t="shared" ref="U467:U530" si="458">S467+T467</f>
        <v>85.4</v>
      </c>
    </row>
    <row r="468" spans="1:21" ht="49.5" x14ac:dyDescent="0.2">
      <c r="A468" s="47" t="str">
        <f ca="1">IF(ISERROR(MATCH(E468,Код_КВР,0)),"",INDIRECT(ADDRESS(MATCH(E468,Код_КВР,0)+1,2,,,"КВР")))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68" s="68" t="s">
        <v>611</v>
      </c>
      <c r="C468" s="55" t="s">
        <v>73</v>
      </c>
      <c r="D468" s="55" t="s">
        <v>61</v>
      </c>
      <c r="E468" s="105">
        <v>810</v>
      </c>
      <c r="F468" s="53">
        <f>'прил. 9'!G235</f>
        <v>42.3</v>
      </c>
      <c r="G468" s="53">
        <f>'прил. 9'!H235</f>
        <v>41.2</v>
      </c>
      <c r="H468" s="53">
        <f t="shared" si="411"/>
        <v>83.5</v>
      </c>
      <c r="I468" s="53">
        <f>'прил. 9'!J235</f>
        <v>0</v>
      </c>
      <c r="J468" s="53">
        <f t="shared" si="412"/>
        <v>83.5</v>
      </c>
      <c r="K468" s="53">
        <f>'прил. 9'!L235</f>
        <v>0</v>
      </c>
      <c r="L468" s="53">
        <f t="shared" si="413"/>
        <v>83.5</v>
      </c>
      <c r="M468" s="53">
        <f>'прил. 9'!N235</f>
        <v>0</v>
      </c>
      <c r="N468" s="53">
        <f t="shared" si="457"/>
        <v>83.5</v>
      </c>
      <c r="O468" s="53">
        <f>'прил. 9'!P235</f>
        <v>42.3</v>
      </c>
      <c r="P468" s="53">
        <f>'прил. 9'!Q235</f>
        <v>43.1</v>
      </c>
      <c r="Q468" s="46">
        <f t="shared" si="414"/>
        <v>85.4</v>
      </c>
      <c r="R468" s="53">
        <f>'прил. 9'!S235</f>
        <v>0</v>
      </c>
      <c r="S468" s="46">
        <f t="shared" si="415"/>
        <v>85.4</v>
      </c>
      <c r="T468" s="53">
        <f>'прил. 9'!U235</f>
        <v>0</v>
      </c>
      <c r="U468" s="46">
        <f t="shared" si="458"/>
        <v>85.4</v>
      </c>
    </row>
    <row r="469" spans="1:21" ht="75" customHeight="1" x14ac:dyDescent="0.2">
      <c r="A469" s="47" t="str">
        <f ca="1">IF(ISERROR(MATCH(B469,Код_КЦСР,0)),"",INDIRECT(ADDRESS(MATCH(B469,Код_КЦСР,0)+1,2,,,"КЦСР")))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v>
      </c>
      <c r="B469" s="68" t="s">
        <v>612</v>
      </c>
      <c r="C469" s="55"/>
      <c r="D469" s="55"/>
      <c r="E469" s="105"/>
      <c r="F469" s="53">
        <f t="shared" ref="F469:T472" si="459">F470</f>
        <v>4186.8</v>
      </c>
      <c r="G469" s="53">
        <f t="shared" si="459"/>
        <v>4079.5</v>
      </c>
      <c r="H469" s="53">
        <f t="shared" si="411"/>
        <v>8266.2999999999993</v>
      </c>
      <c r="I469" s="53">
        <f t="shared" si="459"/>
        <v>0</v>
      </c>
      <c r="J469" s="53">
        <f t="shared" si="412"/>
        <v>8266.2999999999993</v>
      </c>
      <c r="K469" s="53">
        <f t="shared" si="459"/>
        <v>0</v>
      </c>
      <c r="L469" s="53">
        <f t="shared" si="413"/>
        <v>8266.2999999999993</v>
      </c>
      <c r="M469" s="53">
        <f t="shared" si="459"/>
        <v>0</v>
      </c>
      <c r="N469" s="53">
        <f t="shared" si="457"/>
        <v>8266.2999999999993</v>
      </c>
      <c r="O469" s="53">
        <f t="shared" si="459"/>
        <v>4186.8</v>
      </c>
      <c r="P469" s="53">
        <f t="shared" si="459"/>
        <v>4258.6000000000004</v>
      </c>
      <c r="Q469" s="46">
        <f t="shared" si="414"/>
        <v>8445.4000000000015</v>
      </c>
      <c r="R469" s="53">
        <f t="shared" si="459"/>
        <v>0</v>
      </c>
      <c r="S469" s="46">
        <f t="shared" si="415"/>
        <v>8445.4000000000015</v>
      </c>
      <c r="T469" s="53">
        <f t="shared" si="459"/>
        <v>0</v>
      </c>
      <c r="U469" s="46">
        <f t="shared" si="458"/>
        <v>8445.4000000000015</v>
      </c>
    </row>
    <row r="470" spans="1:21" x14ac:dyDescent="0.2">
      <c r="A470" s="47" t="str">
        <f ca="1">IF(ISERROR(MATCH(C470,Код_Раздел,0)),"",INDIRECT(ADDRESS(MATCH(C470,Код_Раздел,0)+1,2,,,"Раздел")))</f>
        <v>Национальная экономика</v>
      </c>
      <c r="B470" s="68" t="s">
        <v>612</v>
      </c>
      <c r="C470" s="55" t="s">
        <v>73</v>
      </c>
      <c r="D470" s="43"/>
      <c r="E470" s="105"/>
      <c r="F470" s="53">
        <f t="shared" si="459"/>
        <v>4186.8</v>
      </c>
      <c r="G470" s="53">
        <f t="shared" si="459"/>
        <v>4079.5</v>
      </c>
      <c r="H470" s="53">
        <f t="shared" si="411"/>
        <v>8266.2999999999993</v>
      </c>
      <c r="I470" s="53">
        <f t="shared" si="459"/>
        <v>0</v>
      </c>
      <c r="J470" s="53">
        <f t="shared" si="412"/>
        <v>8266.2999999999993</v>
      </c>
      <c r="K470" s="53">
        <f t="shared" si="459"/>
        <v>0</v>
      </c>
      <c r="L470" s="53">
        <f t="shared" si="413"/>
        <v>8266.2999999999993</v>
      </c>
      <c r="M470" s="53">
        <f t="shared" si="459"/>
        <v>0</v>
      </c>
      <c r="N470" s="53">
        <f t="shared" si="457"/>
        <v>8266.2999999999993</v>
      </c>
      <c r="O470" s="53">
        <f t="shared" si="459"/>
        <v>4186.8</v>
      </c>
      <c r="P470" s="53">
        <f t="shared" si="459"/>
        <v>4258.6000000000004</v>
      </c>
      <c r="Q470" s="46">
        <f t="shared" si="414"/>
        <v>8445.4000000000015</v>
      </c>
      <c r="R470" s="53">
        <f t="shared" si="459"/>
        <v>0</v>
      </c>
      <c r="S470" s="46">
        <f t="shared" si="415"/>
        <v>8445.4000000000015</v>
      </c>
      <c r="T470" s="53">
        <f t="shared" si="459"/>
        <v>0</v>
      </c>
      <c r="U470" s="46">
        <f t="shared" si="458"/>
        <v>8445.4000000000015</v>
      </c>
    </row>
    <row r="471" spans="1:21" x14ac:dyDescent="0.2">
      <c r="A471" s="42" t="s">
        <v>80</v>
      </c>
      <c r="B471" s="68" t="s">
        <v>612</v>
      </c>
      <c r="C471" s="55" t="s">
        <v>73</v>
      </c>
      <c r="D471" s="55" t="s">
        <v>61</v>
      </c>
      <c r="E471" s="105"/>
      <c r="F471" s="53">
        <f t="shared" si="459"/>
        <v>4186.8</v>
      </c>
      <c r="G471" s="53">
        <f t="shared" si="459"/>
        <v>4079.5</v>
      </c>
      <c r="H471" s="53">
        <f t="shared" si="411"/>
        <v>8266.2999999999993</v>
      </c>
      <c r="I471" s="53">
        <f t="shared" si="459"/>
        <v>0</v>
      </c>
      <c r="J471" s="53">
        <f t="shared" si="412"/>
        <v>8266.2999999999993</v>
      </c>
      <c r="K471" s="53">
        <f t="shared" si="459"/>
        <v>0</v>
      </c>
      <c r="L471" s="53">
        <f t="shared" si="413"/>
        <v>8266.2999999999993</v>
      </c>
      <c r="M471" s="53">
        <f t="shared" si="459"/>
        <v>0</v>
      </c>
      <c r="N471" s="53">
        <f t="shared" si="457"/>
        <v>8266.2999999999993</v>
      </c>
      <c r="O471" s="53">
        <f t="shared" si="459"/>
        <v>4186.8</v>
      </c>
      <c r="P471" s="53">
        <f t="shared" si="459"/>
        <v>4258.6000000000004</v>
      </c>
      <c r="Q471" s="46">
        <f t="shared" si="414"/>
        <v>8445.4000000000015</v>
      </c>
      <c r="R471" s="53">
        <f t="shared" si="459"/>
        <v>0</v>
      </c>
      <c r="S471" s="46">
        <f t="shared" si="415"/>
        <v>8445.4000000000015</v>
      </c>
      <c r="T471" s="53">
        <f t="shared" si="459"/>
        <v>0</v>
      </c>
      <c r="U471" s="46">
        <f t="shared" si="458"/>
        <v>8445.4000000000015</v>
      </c>
    </row>
    <row r="472" spans="1:21" x14ac:dyDescent="0.2">
      <c r="A472" s="47" t="str">
        <f ca="1">IF(ISERROR(MATCH(E472,Код_КВР,0)),"",INDIRECT(ADDRESS(MATCH(E472,Код_КВР,0)+1,2,,,"КВР")))</f>
        <v>Иные бюджетные ассигнования</v>
      </c>
      <c r="B472" s="68" t="s">
        <v>612</v>
      </c>
      <c r="C472" s="55" t="s">
        <v>73</v>
      </c>
      <c r="D472" s="55" t="s">
        <v>61</v>
      </c>
      <c r="E472" s="105">
        <v>800</v>
      </c>
      <c r="F472" s="53">
        <f t="shared" si="459"/>
        <v>4186.8</v>
      </c>
      <c r="G472" s="53">
        <f t="shared" si="459"/>
        <v>4079.5</v>
      </c>
      <c r="H472" s="53">
        <f t="shared" si="411"/>
        <v>8266.2999999999993</v>
      </c>
      <c r="I472" s="53">
        <f t="shared" si="459"/>
        <v>0</v>
      </c>
      <c r="J472" s="53">
        <f t="shared" si="412"/>
        <v>8266.2999999999993</v>
      </c>
      <c r="K472" s="53">
        <f t="shared" si="459"/>
        <v>0</v>
      </c>
      <c r="L472" s="53">
        <f t="shared" si="413"/>
        <v>8266.2999999999993</v>
      </c>
      <c r="M472" s="53">
        <f t="shared" si="459"/>
        <v>0</v>
      </c>
      <c r="N472" s="53">
        <f t="shared" si="457"/>
        <v>8266.2999999999993</v>
      </c>
      <c r="O472" s="53">
        <f t="shared" si="459"/>
        <v>4186.8</v>
      </c>
      <c r="P472" s="53">
        <f t="shared" si="459"/>
        <v>4258.6000000000004</v>
      </c>
      <c r="Q472" s="46">
        <f t="shared" si="414"/>
        <v>8445.4000000000015</v>
      </c>
      <c r="R472" s="53">
        <f t="shared" si="459"/>
        <v>0</v>
      </c>
      <c r="S472" s="46">
        <f t="shared" si="415"/>
        <v>8445.4000000000015</v>
      </c>
      <c r="T472" s="53">
        <f t="shared" si="459"/>
        <v>0</v>
      </c>
      <c r="U472" s="46">
        <f t="shared" si="458"/>
        <v>8445.4000000000015</v>
      </c>
    </row>
    <row r="473" spans="1:21" ht="49.5" x14ac:dyDescent="0.2">
      <c r="A473" s="47" t="str">
        <f ca="1">IF(ISERROR(MATCH(E473,Код_КВР,0)),"",INDIRECT(ADDRESS(MATCH(E473,Код_КВР,0)+1,2,,,"КВР")))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473" s="68" t="s">
        <v>612</v>
      </c>
      <c r="C473" s="55" t="s">
        <v>73</v>
      </c>
      <c r="D473" s="55" t="s">
        <v>61</v>
      </c>
      <c r="E473" s="105">
        <v>810</v>
      </c>
      <c r="F473" s="53">
        <f>'прил. 9'!G238</f>
        <v>4186.8</v>
      </c>
      <c r="G473" s="53">
        <f>'прил. 9'!H238</f>
        <v>4079.5</v>
      </c>
      <c r="H473" s="53">
        <f t="shared" si="411"/>
        <v>8266.2999999999993</v>
      </c>
      <c r="I473" s="53">
        <f>'прил. 9'!J238</f>
        <v>0</v>
      </c>
      <c r="J473" s="53">
        <f t="shared" si="412"/>
        <v>8266.2999999999993</v>
      </c>
      <c r="K473" s="53">
        <f>'прил. 9'!L238</f>
        <v>0</v>
      </c>
      <c r="L473" s="53">
        <f t="shared" si="413"/>
        <v>8266.2999999999993</v>
      </c>
      <c r="M473" s="53">
        <f>'прил. 9'!N238</f>
        <v>0</v>
      </c>
      <c r="N473" s="53">
        <f t="shared" si="457"/>
        <v>8266.2999999999993</v>
      </c>
      <c r="O473" s="53">
        <f>'прил. 9'!P238</f>
        <v>4186.8</v>
      </c>
      <c r="P473" s="53">
        <f>'прил. 9'!Q238</f>
        <v>4258.6000000000004</v>
      </c>
      <c r="Q473" s="46">
        <f t="shared" si="414"/>
        <v>8445.4000000000015</v>
      </c>
      <c r="R473" s="53">
        <f>'прил. 9'!S238</f>
        <v>0</v>
      </c>
      <c r="S473" s="46">
        <f t="shared" si="415"/>
        <v>8445.4000000000015</v>
      </c>
      <c r="T473" s="53">
        <f>'прил. 9'!U238</f>
        <v>0</v>
      </c>
      <c r="U473" s="46">
        <f t="shared" si="458"/>
        <v>8445.4000000000015</v>
      </c>
    </row>
    <row r="474" spans="1:21" ht="33" x14ac:dyDescent="0.2">
      <c r="A474" s="47" t="str">
        <f ca="1">IF(ISERROR(MATCH(B474,Код_КЦСР,0)),"",INDIRECT(ADDRESS(MATCH(B474,Код_КЦСР,0)+1,2,,,"КЦСР")))</f>
        <v>Муниципальная программа «Повышение инвестиционной привлекательности города Череповца» на 2015 – 2022 годы</v>
      </c>
      <c r="B474" s="68" t="s">
        <v>294</v>
      </c>
      <c r="C474" s="55"/>
      <c r="D474" s="43"/>
      <c r="E474" s="105"/>
      <c r="F474" s="53">
        <f t="shared" ref="F474:O474" si="460">F475+F480+F485</f>
        <v>9433</v>
      </c>
      <c r="G474" s="53">
        <f t="shared" ref="G474:I474" si="461">G475+G480+G485</f>
        <v>0</v>
      </c>
      <c r="H474" s="53">
        <f t="shared" si="411"/>
        <v>9433</v>
      </c>
      <c r="I474" s="53">
        <f t="shared" si="461"/>
        <v>0</v>
      </c>
      <c r="J474" s="53">
        <f t="shared" si="412"/>
        <v>9433</v>
      </c>
      <c r="K474" s="53">
        <f t="shared" ref="K474:M474" si="462">K475+K480+K485</f>
        <v>0</v>
      </c>
      <c r="L474" s="53">
        <f t="shared" si="413"/>
        <v>9433</v>
      </c>
      <c r="M474" s="53">
        <f t="shared" si="462"/>
        <v>0</v>
      </c>
      <c r="N474" s="53">
        <f t="shared" si="457"/>
        <v>9433</v>
      </c>
      <c r="O474" s="53">
        <f t="shared" si="460"/>
        <v>9433</v>
      </c>
      <c r="P474" s="53">
        <f t="shared" ref="P474" si="463">P475+P480+P485</f>
        <v>0</v>
      </c>
      <c r="Q474" s="46">
        <f t="shared" si="414"/>
        <v>9433</v>
      </c>
      <c r="R474" s="53">
        <f t="shared" ref="R474:T474" si="464">R475+R480+R485</f>
        <v>0</v>
      </c>
      <c r="S474" s="46">
        <f t="shared" si="415"/>
        <v>9433</v>
      </c>
      <c r="T474" s="53">
        <f t="shared" si="464"/>
        <v>0</v>
      </c>
      <c r="U474" s="46">
        <f t="shared" si="458"/>
        <v>9433</v>
      </c>
    </row>
    <row r="475" spans="1:21" ht="33" x14ac:dyDescent="0.2">
      <c r="A475" s="47" t="str">
        <f ca="1">IF(ISERROR(MATCH(B475,Код_КЦСР,0)),"",INDIRECT(ADDRESS(MATCH(B475,Код_КЦСР,0)+1,2,,,"КЦСР")))</f>
        <v>Формирование инвестиционной инфраструктуры в муниципальном образовании «Город Череповец»</v>
      </c>
      <c r="B475" s="68" t="s">
        <v>295</v>
      </c>
      <c r="C475" s="55"/>
      <c r="D475" s="43"/>
      <c r="E475" s="105"/>
      <c r="F475" s="53">
        <f t="shared" ref="F475:T478" si="465">F476</f>
        <v>3939</v>
      </c>
      <c r="G475" s="53">
        <f t="shared" si="465"/>
        <v>0</v>
      </c>
      <c r="H475" s="53">
        <f t="shared" si="411"/>
        <v>3939</v>
      </c>
      <c r="I475" s="53">
        <f t="shared" si="465"/>
        <v>0</v>
      </c>
      <c r="J475" s="53">
        <f t="shared" si="412"/>
        <v>3939</v>
      </c>
      <c r="K475" s="53">
        <f t="shared" si="465"/>
        <v>0</v>
      </c>
      <c r="L475" s="53">
        <f t="shared" si="413"/>
        <v>3939</v>
      </c>
      <c r="M475" s="53">
        <f t="shared" si="465"/>
        <v>0</v>
      </c>
      <c r="N475" s="53">
        <f t="shared" si="457"/>
        <v>3939</v>
      </c>
      <c r="O475" s="53">
        <f t="shared" si="465"/>
        <v>3939</v>
      </c>
      <c r="P475" s="53">
        <f t="shared" si="465"/>
        <v>0</v>
      </c>
      <c r="Q475" s="46">
        <f t="shared" si="414"/>
        <v>3939</v>
      </c>
      <c r="R475" s="53">
        <f t="shared" si="465"/>
        <v>0</v>
      </c>
      <c r="S475" s="46">
        <f t="shared" si="415"/>
        <v>3939</v>
      </c>
      <c r="T475" s="53">
        <f t="shared" si="465"/>
        <v>0</v>
      </c>
      <c r="U475" s="46">
        <f t="shared" si="458"/>
        <v>3939</v>
      </c>
    </row>
    <row r="476" spans="1:21" x14ac:dyDescent="0.2">
      <c r="A476" s="47" t="str">
        <f ca="1">IF(ISERROR(MATCH(C476,Код_Раздел,0)),"",INDIRECT(ADDRESS(MATCH(C476,Код_Раздел,0)+1,2,,,"Раздел")))</f>
        <v>Национальная экономика</v>
      </c>
      <c r="B476" s="68" t="s">
        <v>295</v>
      </c>
      <c r="C476" s="55" t="s">
        <v>73</v>
      </c>
      <c r="D476" s="43"/>
      <c r="E476" s="105"/>
      <c r="F476" s="53">
        <f t="shared" si="465"/>
        <v>3939</v>
      </c>
      <c r="G476" s="53">
        <f t="shared" si="465"/>
        <v>0</v>
      </c>
      <c r="H476" s="53">
        <f t="shared" si="411"/>
        <v>3939</v>
      </c>
      <c r="I476" s="53">
        <f t="shared" si="465"/>
        <v>0</v>
      </c>
      <c r="J476" s="53">
        <f t="shared" si="412"/>
        <v>3939</v>
      </c>
      <c r="K476" s="53">
        <f t="shared" si="465"/>
        <v>0</v>
      </c>
      <c r="L476" s="53">
        <f t="shared" si="413"/>
        <v>3939</v>
      </c>
      <c r="M476" s="53">
        <f t="shared" si="465"/>
        <v>0</v>
      </c>
      <c r="N476" s="53">
        <f t="shared" si="457"/>
        <v>3939</v>
      </c>
      <c r="O476" s="53">
        <f t="shared" si="465"/>
        <v>3939</v>
      </c>
      <c r="P476" s="53">
        <f t="shared" si="465"/>
        <v>0</v>
      </c>
      <c r="Q476" s="46">
        <f t="shared" si="414"/>
        <v>3939</v>
      </c>
      <c r="R476" s="53">
        <f t="shared" si="465"/>
        <v>0</v>
      </c>
      <c r="S476" s="46">
        <f t="shared" si="415"/>
        <v>3939</v>
      </c>
      <c r="T476" s="53">
        <f t="shared" si="465"/>
        <v>0</v>
      </c>
      <c r="U476" s="46">
        <f t="shared" si="458"/>
        <v>3939</v>
      </c>
    </row>
    <row r="477" spans="1:21" x14ac:dyDescent="0.2">
      <c r="A477" s="42" t="s">
        <v>80</v>
      </c>
      <c r="B477" s="68" t="s">
        <v>295</v>
      </c>
      <c r="C477" s="55" t="s">
        <v>73</v>
      </c>
      <c r="D477" s="55" t="s">
        <v>61</v>
      </c>
      <c r="E477" s="105"/>
      <c r="F477" s="53">
        <f t="shared" si="465"/>
        <v>3939</v>
      </c>
      <c r="G477" s="53">
        <f t="shared" si="465"/>
        <v>0</v>
      </c>
      <c r="H477" s="53">
        <f t="shared" si="411"/>
        <v>3939</v>
      </c>
      <c r="I477" s="53">
        <f t="shared" si="465"/>
        <v>0</v>
      </c>
      <c r="J477" s="53">
        <f t="shared" si="412"/>
        <v>3939</v>
      </c>
      <c r="K477" s="53">
        <f t="shared" si="465"/>
        <v>0</v>
      </c>
      <c r="L477" s="53">
        <f t="shared" si="413"/>
        <v>3939</v>
      </c>
      <c r="M477" s="53">
        <f t="shared" si="465"/>
        <v>0</v>
      </c>
      <c r="N477" s="53">
        <f t="shared" si="457"/>
        <v>3939</v>
      </c>
      <c r="O477" s="53">
        <f t="shared" si="465"/>
        <v>3939</v>
      </c>
      <c r="P477" s="53">
        <f t="shared" si="465"/>
        <v>0</v>
      </c>
      <c r="Q477" s="46">
        <f t="shared" si="414"/>
        <v>3939</v>
      </c>
      <c r="R477" s="53">
        <f t="shared" si="465"/>
        <v>0</v>
      </c>
      <c r="S477" s="46">
        <f t="shared" si="415"/>
        <v>3939</v>
      </c>
      <c r="T477" s="53">
        <f t="shared" si="465"/>
        <v>0</v>
      </c>
      <c r="U477" s="46">
        <f t="shared" si="458"/>
        <v>3939</v>
      </c>
    </row>
    <row r="478" spans="1:21" ht="33" x14ac:dyDescent="0.2">
      <c r="A478" s="47" t="str">
        <f ca="1">IF(ISERROR(MATCH(E478,Код_КВР,0)),"",INDIRECT(ADDRESS(MATCH(E478,Код_КВР,0)+1,2,,,"КВР")))</f>
        <v>Предоставление субсидий бюджетным, автономным учреждениям и иным некоммерческим организациям</v>
      </c>
      <c r="B478" s="68" t="s">
        <v>295</v>
      </c>
      <c r="C478" s="55" t="s">
        <v>73</v>
      </c>
      <c r="D478" s="55" t="s">
        <v>61</v>
      </c>
      <c r="E478" s="105">
        <v>600</v>
      </c>
      <c r="F478" s="53">
        <f t="shared" si="465"/>
        <v>3939</v>
      </c>
      <c r="G478" s="53">
        <f t="shared" si="465"/>
        <v>0</v>
      </c>
      <c r="H478" s="53">
        <f t="shared" ref="H478:H541" si="466">F478+G478</f>
        <v>3939</v>
      </c>
      <c r="I478" s="53">
        <f t="shared" si="465"/>
        <v>0</v>
      </c>
      <c r="J478" s="53">
        <f t="shared" ref="J478:J541" si="467">H478+I478</f>
        <v>3939</v>
      </c>
      <c r="K478" s="53">
        <f t="shared" si="465"/>
        <v>0</v>
      </c>
      <c r="L478" s="53">
        <f t="shared" ref="L478:L541" si="468">J478+K478</f>
        <v>3939</v>
      </c>
      <c r="M478" s="53">
        <f t="shared" si="465"/>
        <v>0</v>
      </c>
      <c r="N478" s="53">
        <f t="shared" si="457"/>
        <v>3939</v>
      </c>
      <c r="O478" s="53">
        <f t="shared" si="465"/>
        <v>3939</v>
      </c>
      <c r="P478" s="53">
        <f t="shared" si="465"/>
        <v>0</v>
      </c>
      <c r="Q478" s="46">
        <f t="shared" ref="Q478:Q541" si="469">O478+P478</f>
        <v>3939</v>
      </c>
      <c r="R478" s="53">
        <f t="shared" si="465"/>
        <v>0</v>
      </c>
      <c r="S478" s="46">
        <f t="shared" ref="S478:S541" si="470">Q478+R478</f>
        <v>3939</v>
      </c>
      <c r="T478" s="53">
        <f t="shared" si="465"/>
        <v>0</v>
      </c>
      <c r="U478" s="46">
        <f t="shared" si="458"/>
        <v>3939</v>
      </c>
    </row>
    <row r="479" spans="1:21" ht="33" x14ac:dyDescent="0.2">
      <c r="A479" s="47" t="str">
        <f ca="1">IF(ISERROR(MATCH(E479,Код_КВР,0)),"",INDIRECT(ADDRESS(MATCH(E479,Код_КВР,0)+1,2,,,"КВР")))</f>
        <v>Субсидии некоммерческим организациям (за исключением государственных (муниципальных) учреждений)</v>
      </c>
      <c r="B479" s="68" t="s">
        <v>295</v>
      </c>
      <c r="C479" s="55" t="s">
        <v>73</v>
      </c>
      <c r="D479" s="55" t="s">
        <v>61</v>
      </c>
      <c r="E479" s="105">
        <v>630</v>
      </c>
      <c r="F479" s="53">
        <f>'прил. 9'!G242</f>
        <v>3939</v>
      </c>
      <c r="G479" s="53">
        <f>'прил. 9'!H242</f>
        <v>0</v>
      </c>
      <c r="H479" s="53">
        <f t="shared" si="466"/>
        <v>3939</v>
      </c>
      <c r="I479" s="53">
        <f>'прил. 9'!J242</f>
        <v>0</v>
      </c>
      <c r="J479" s="53">
        <f t="shared" si="467"/>
        <v>3939</v>
      </c>
      <c r="K479" s="53">
        <f>'прил. 9'!L242</f>
        <v>0</v>
      </c>
      <c r="L479" s="53">
        <f t="shared" si="468"/>
        <v>3939</v>
      </c>
      <c r="M479" s="53">
        <f>'прил. 9'!N242</f>
        <v>0</v>
      </c>
      <c r="N479" s="53">
        <f t="shared" si="457"/>
        <v>3939</v>
      </c>
      <c r="O479" s="53">
        <f>'прил. 9'!P242</f>
        <v>3939</v>
      </c>
      <c r="P479" s="53">
        <f>'прил. 9'!Q242</f>
        <v>0</v>
      </c>
      <c r="Q479" s="46">
        <f t="shared" si="469"/>
        <v>3939</v>
      </c>
      <c r="R479" s="53">
        <f>'прил. 9'!S242</f>
        <v>0</v>
      </c>
      <c r="S479" s="46">
        <f t="shared" si="470"/>
        <v>3939</v>
      </c>
      <c r="T479" s="53">
        <f>'прил. 9'!U242</f>
        <v>0</v>
      </c>
      <c r="U479" s="46">
        <f t="shared" si="458"/>
        <v>3939</v>
      </c>
    </row>
    <row r="480" spans="1:21" x14ac:dyDescent="0.2">
      <c r="A480" s="47" t="str">
        <f ca="1">IF(ISERROR(MATCH(B480,Код_КЦСР,0)),"",INDIRECT(ADDRESS(MATCH(B480,Код_КЦСР,0)+1,2,,,"КЦСР")))</f>
        <v>Комплексное сопровождение инвестиционных проектов</v>
      </c>
      <c r="B480" s="68" t="s">
        <v>296</v>
      </c>
      <c r="C480" s="55"/>
      <c r="D480" s="43"/>
      <c r="E480" s="105"/>
      <c r="F480" s="53">
        <f t="shared" ref="F480:T483" si="471">F481</f>
        <v>2036.7</v>
      </c>
      <c r="G480" s="53">
        <f t="shared" si="471"/>
        <v>0</v>
      </c>
      <c r="H480" s="53">
        <f t="shared" si="466"/>
        <v>2036.7</v>
      </c>
      <c r="I480" s="53">
        <f t="shared" si="471"/>
        <v>0</v>
      </c>
      <c r="J480" s="53">
        <f t="shared" si="467"/>
        <v>2036.7</v>
      </c>
      <c r="K480" s="53">
        <f t="shared" si="471"/>
        <v>0</v>
      </c>
      <c r="L480" s="53">
        <f t="shared" si="468"/>
        <v>2036.7</v>
      </c>
      <c r="M480" s="53">
        <f t="shared" si="471"/>
        <v>0</v>
      </c>
      <c r="N480" s="53">
        <f t="shared" si="457"/>
        <v>2036.7</v>
      </c>
      <c r="O480" s="53">
        <f t="shared" si="471"/>
        <v>2036.7</v>
      </c>
      <c r="P480" s="53">
        <f t="shared" si="471"/>
        <v>0</v>
      </c>
      <c r="Q480" s="46">
        <f t="shared" si="469"/>
        <v>2036.7</v>
      </c>
      <c r="R480" s="53">
        <f t="shared" si="471"/>
        <v>0</v>
      </c>
      <c r="S480" s="46">
        <f t="shared" si="470"/>
        <v>2036.7</v>
      </c>
      <c r="T480" s="53">
        <f t="shared" si="471"/>
        <v>0</v>
      </c>
      <c r="U480" s="46">
        <f t="shared" si="458"/>
        <v>2036.7</v>
      </c>
    </row>
    <row r="481" spans="1:21" x14ac:dyDescent="0.2">
      <c r="A481" s="47" t="str">
        <f ca="1">IF(ISERROR(MATCH(C481,Код_Раздел,0)),"",INDIRECT(ADDRESS(MATCH(C481,Код_Раздел,0)+1,2,,,"Раздел")))</f>
        <v>Национальная экономика</v>
      </c>
      <c r="B481" s="68" t="s">
        <v>296</v>
      </c>
      <c r="C481" s="55" t="s">
        <v>73</v>
      </c>
      <c r="D481" s="43"/>
      <c r="E481" s="105"/>
      <c r="F481" s="53">
        <f t="shared" si="471"/>
        <v>2036.7</v>
      </c>
      <c r="G481" s="53">
        <f t="shared" si="471"/>
        <v>0</v>
      </c>
      <c r="H481" s="53">
        <f t="shared" si="466"/>
        <v>2036.7</v>
      </c>
      <c r="I481" s="53">
        <f t="shared" si="471"/>
        <v>0</v>
      </c>
      <c r="J481" s="53">
        <f t="shared" si="467"/>
        <v>2036.7</v>
      </c>
      <c r="K481" s="53">
        <f t="shared" si="471"/>
        <v>0</v>
      </c>
      <c r="L481" s="53">
        <f t="shared" si="468"/>
        <v>2036.7</v>
      </c>
      <c r="M481" s="53">
        <f t="shared" si="471"/>
        <v>0</v>
      </c>
      <c r="N481" s="53">
        <f t="shared" si="457"/>
        <v>2036.7</v>
      </c>
      <c r="O481" s="53">
        <f t="shared" si="471"/>
        <v>2036.7</v>
      </c>
      <c r="P481" s="53">
        <f t="shared" si="471"/>
        <v>0</v>
      </c>
      <c r="Q481" s="46">
        <f t="shared" si="469"/>
        <v>2036.7</v>
      </c>
      <c r="R481" s="53">
        <f t="shared" si="471"/>
        <v>0</v>
      </c>
      <c r="S481" s="46">
        <f t="shared" si="470"/>
        <v>2036.7</v>
      </c>
      <c r="T481" s="53">
        <f t="shared" si="471"/>
        <v>0</v>
      </c>
      <c r="U481" s="46">
        <f t="shared" si="458"/>
        <v>2036.7</v>
      </c>
    </row>
    <row r="482" spans="1:21" x14ac:dyDescent="0.2">
      <c r="A482" s="42" t="s">
        <v>80</v>
      </c>
      <c r="B482" s="68" t="s">
        <v>296</v>
      </c>
      <c r="C482" s="55" t="s">
        <v>73</v>
      </c>
      <c r="D482" s="55" t="s">
        <v>61</v>
      </c>
      <c r="E482" s="105"/>
      <c r="F482" s="53">
        <f t="shared" si="471"/>
        <v>2036.7</v>
      </c>
      <c r="G482" s="53">
        <f t="shared" si="471"/>
        <v>0</v>
      </c>
      <c r="H482" s="53">
        <f t="shared" si="466"/>
        <v>2036.7</v>
      </c>
      <c r="I482" s="53">
        <f t="shared" si="471"/>
        <v>0</v>
      </c>
      <c r="J482" s="53">
        <f t="shared" si="467"/>
        <v>2036.7</v>
      </c>
      <c r="K482" s="53">
        <f t="shared" si="471"/>
        <v>0</v>
      </c>
      <c r="L482" s="53">
        <f t="shared" si="468"/>
        <v>2036.7</v>
      </c>
      <c r="M482" s="53">
        <f t="shared" si="471"/>
        <v>0</v>
      </c>
      <c r="N482" s="53">
        <f t="shared" si="457"/>
        <v>2036.7</v>
      </c>
      <c r="O482" s="53">
        <f t="shared" si="471"/>
        <v>2036.7</v>
      </c>
      <c r="P482" s="53">
        <f t="shared" si="471"/>
        <v>0</v>
      </c>
      <c r="Q482" s="46">
        <f t="shared" si="469"/>
        <v>2036.7</v>
      </c>
      <c r="R482" s="53">
        <f t="shared" si="471"/>
        <v>0</v>
      </c>
      <c r="S482" s="46">
        <f t="shared" si="470"/>
        <v>2036.7</v>
      </c>
      <c r="T482" s="53">
        <f t="shared" si="471"/>
        <v>0</v>
      </c>
      <c r="U482" s="46">
        <f t="shared" si="458"/>
        <v>2036.7</v>
      </c>
    </row>
    <row r="483" spans="1:21" ht="33" x14ac:dyDescent="0.2">
      <c r="A483" s="47" t="str">
        <f ca="1">IF(ISERROR(MATCH(E483,Код_КВР,0)),"",INDIRECT(ADDRESS(MATCH(E483,Код_КВР,0)+1,2,,,"КВР")))</f>
        <v>Предоставление субсидий бюджетным, автономным учреждениям и иным некоммерческим организациям</v>
      </c>
      <c r="B483" s="68" t="s">
        <v>296</v>
      </c>
      <c r="C483" s="55" t="s">
        <v>73</v>
      </c>
      <c r="D483" s="55" t="s">
        <v>61</v>
      </c>
      <c r="E483" s="105">
        <v>600</v>
      </c>
      <c r="F483" s="53">
        <f t="shared" si="471"/>
        <v>2036.7</v>
      </c>
      <c r="G483" s="53">
        <f t="shared" si="471"/>
        <v>0</v>
      </c>
      <c r="H483" s="53">
        <f t="shared" si="466"/>
        <v>2036.7</v>
      </c>
      <c r="I483" s="53">
        <f t="shared" si="471"/>
        <v>0</v>
      </c>
      <c r="J483" s="53">
        <f t="shared" si="467"/>
        <v>2036.7</v>
      </c>
      <c r="K483" s="53">
        <f t="shared" si="471"/>
        <v>0</v>
      </c>
      <c r="L483" s="53">
        <f t="shared" si="468"/>
        <v>2036.7</v>
      </c>
      <c r="M483" s="53">
        <f t="shared" si="471"/>
        <v>0</v>
      </c>
      <c r="N483" s="53">
        <f t="shared" si="457"/>
        <v>2036.7</v>
      </c>
      <c r="O483" s="53">
        <f t="shared" si="471"/>
        <v>2036.7</v>
      </c>
      <c r="P483" s="53">
        <f t="shared" si="471"/>
        <v>0</v>
      </c>
      <c r="Q483" s="46">
        <f t="shared" si="469"/>
        <v>2036.7</v>
      </c>
      <c r="R483" s="53">
        <f t="shared" si="471"/>
        <v>0</v>
      </c>
      <c r="S483" s="46">
        <f t="shared" si="470"/>
        <v>2036.7</v>
      </c>
      <c r="T483" s="53">
        <f t="shared" si="471"/>
        <v>0</v>
      </c>
      <c r="U483" s="46">
        <f t="shared" si="458"/>
        <v>2036.7</v>
      </c>
    </row>
    <row r="484" spans="1:21" ht="33" x14ac:dyDescent="0.2">
      <c r="A484" s="47" t="str">
        <f ca="1">IF(ISERROR(MATCH(E484,Код_КВР,0)),"",INDIRECT(ADDRESS(MATCH(E484,Код_КВР,0)+1,2,,,"КВР")))</f>
        <v>Субсидии некоммерческим организациям (за исключением государственных (муниципальных) учреждений)</v>
      </c>
      <c r="B484" s="68" t="s">
        <v>296</v>
      </c>
      <c r="C484" s="55" t="s">
        <v>73</v>
      </c>
      <c r="D484" s="55" t="s">
        <v>61</v>
      </c>
      <c r="E484" s="105">
        <v>630</v>
      </c>
      <c r="F484" s="53">
        <f>'прил. 9'!G245</f>
        <v>2036.7</v>
      </c>
      <c r="G484" s="53">
        <f>'прил. 9'!H245</f>
        <v>0</v>
      </c>
      <c r="H484" s="53">
        <f t="shared" si="466"/>
        <v>2036.7</v>
      </c>
      <c r="I484" s="53">
        <f>'прил. 9'!J245</f>
        <v>0</v>
      </c>
      <c r="J484" s="53">
        <f t="shared" si="467"/>
        <v>2036.7</v>
      </c>
      <c r="K484" s="53">
        <f>'прил. 9'!L245</f>
        <v>0</v>
      </c>
      <c r="L484" s="53">
        <f t="shared" si="468"/>
        <v>2036.7</v>
      </c>
      <c r="M484" s="53">
        <f>'прил. 9'!N245</f>
        <v>0</v>
      </c>
      <c r="N484" s="53">
        <f t="shared" si="457"/>
        <v>2036.7</v>
      </c>
      <c r="O484" s="53">
        <f>'прил. 9'!P245</f>
        <v>2036.7</v>
      </c>
      <c r="P484" s="53">
        <f>'прил. 9'!Q245</f>
        <v>0</v>
      </c>
      <c r="Q484" s="46">
        <f t="shared" si="469"/>
        <v>2036.7</v>
      </c>
      <c r="R484" s="53">
        <f>'прил. 9'!S245</f>
        <v>0</v>
      </c>
      <c r="S484" s="46">
        <f t="shared" si="470"/>
        <v>2036.7</v>
      </c>
      <c r="T484" s="53">
        <f>'прил. 9'!U245</f>
        <v>0</v>
      </c>
      <c r="U484" s="46">
        <f t="shared" si="458"/>
        <v>2036.7</v>
      </c>
    </row>
    <row r="485" spans="1:21" ht="33" x14ac:dyDescent="0.2">
      <c r="A485" s="47" t="str">
        <f ca="1">IF(ISERROR(MATCH(B485,Код_КЦСР,0)),"",INDIRECT(ADDRESS(MATCH(B485,Код_КЦСР,0)+1,2,,,"КЦСР")))</f>
        <v>Продвижение инвестиционных возможностей муниципального образования «Город Череповец»</v>
      </c>
      <c r="B485" s="68" t="s">
        <v>297</v>
      </c>
      <c r="C485" s="55"/>
      <c r="D485" s="43"/>
      <c r="E485" s="105"/>
      <c r="F485" s="53">
        <f t="shared" ref="F485:T488" si="472">F486</f>
        <v>3457.3</v>
      </c>
      <c r="G485" s="53">
        <f t="shared" si="472"/>
        <v>0</v>
      </c>
      <c r="H485" s="53">
        <f t="shared" si="466"/>
        <v>3457.3</v>
      </c>
      <c r="I485" s="53">
        <f t="shared" si="472"/>
        <v>0</v>
      </c>
      <c r="J485" s="53">
        <f t="shared" si="467"/>
        <v>3457.3</v>
      </c>
      <c r="K485" s="53">
        <f t="shared" si="472"/>
        <v>0</v>
      </c>
      <c r="L485" s="53">
        <f t="shared" si="468"/>
        <v>3457.3</v>
      </c>
      <c r="M485" s="53">
        <f t="shared" si="472"/>
        <v>0</v>
      </c>
      <c r="N485" s="53">
        <f t="shared" si="457"/>
        <v>3457.3</v>
      </c>
      <c r="O485" s="53">
        <f t="shared" si="472"/>
        <v>3457.3</v>
      </c>
      <c r="P485" s="53">
        <f t="shared" si="472"/>
        <v>0</v>
      </c>
      <c r="Q485" s="46">
        <f t="shared" si="469"/>
        <v>3457.3</v>
      </c>
      <c r="R485" s="53">
        <f t="shared" si="472"/>
        <v>0</v>
      </c>
      <c r="S485" s="46">
        <f t="shared" si="470"/>
        <v>3457.3</v>
      </c>
      <c r="T485" s="53">
        <f t="shared" si="472"/>
        <v>0</v>
      </c>
      <c r="U485" s="46">
        <f t="shared" si="458"/>
        <v>3457.3</v>
      </c>
    </row>
    <row r="486" spans="1:21" x14ac:dyDescent="0.2">
      <c r="A486" s="47" t="str">
        <f ca="1">IF(ISERROR(MATCH(C486,Код_Раздел,0)),"",INDIRECT(ADDRESS(MATCH(C486,Код_Раздел,0)+1,2,,,"Раздел")))</f>
        <v>Национальная экономика</v>
      </c>
      <c r="B486" s="68" t="s">
        <v>297</v>
      </c>
      <c r="C486" s="55" t="s">
        <v>73</v>
      </c>
      <c r="D486" s="43"/>
      <c r="E486" s="105"/>
      <c r="F486" s="53">
        <f t="shared" si="472"/>
        <v>3457.3</v>
      </c>
      <c r="G486" s="53">
        <f t="shared" si="472"/>
        <v>0</v>
      </c>
      <c r="H486" s="53">
        <f t="shared" si="466"/>
        <v>3457.3</v>
      </c>
      <c r="I486" s="53">
        <f t="shared" si="472"/>
        <v>0</v>
      </c>
      <c r="J486" s="53">
        <f t="shared" si="467"/>
        <v>3457.3</v>
      </c>
      <c r="K486" s="53">
        <f t="shared" si="472"/>
        <v>0</v>
      </c>
      <c r="L486" s="53">
        <f t="shared" si="468"/>
        <v>3457.3</v>
      </c>
      <c r="M486" s="53">
        <f t="shared" si="472"/>
        <v>0</v>
      </c>
      <c r="N486" s="53">
        <f t="shared" si="457"/>
        <v>3457.3</v>
      </c>
      <c r="O486" s="53">
        <f t="shared" si="472"/>
        <v>3457.3</v>
      </c>
      <c r="P486" s="53">
        <f t="shared" si="472"/>
        <v>0</v>
      </c>
      <c r="Q486" s="46">
        <f t="shared" si="469"/>
        <v>3457.3</v>
      </c>
      <c r="R486" s="53">
        <f t="shared" si="472"/>
        <v>0</v>
      </c>
      <c r="S486" s="46">
        <f t="shared" si="470"/>
        <v>3457.3</v>
      </c>
      <c r="T486" s="53">
        <f t="shared" si="472"/>
        <v>0</v>
      </c>
      <c r="U486" s="46">
        <f t="shared" si="458"/>
        <v>3457.3</v>
      </c>
    </row>
    <row r="487" spans="1:21" x14ac:dyDescent="0.2">
      <c r="A487" s="42" t="s">
        <v>80</v>
      </c>
      <c r="B487" s="68" t="s">
        <v>297</v>
      </c>
      <c r="C487" s="55" t="s">
        <v>73</v>
      </c>
      <c r="D487" s="55" t="s">
        <v>61</v>
      </c>
      <c r="E487" s="105"/>
      <c r="F487" s="53">
        <f t="shared" si="472"/>
        <v>3457.3</v>
      </c>
      <c r="G487" s="53">
        <f t="shared" si="472"/>
        <v>0</v>
      </c>
      <c r="H487" s="53">
        <f t="shared" si="466"/>
        <v>3457.3</v>
      </c>
      <c r="I487" s="53">
        <f t="shared" si="472"/>
        <v>0</v>
      </c>
      <c r="J487" s="53">
        <f t="shared" si="467"/>
        <v>3457.3</v>
      </c>
      <c r="K487" s="53">
        <f t="shared" si="472"/>
        <v>0</v>
      </c>
      <c r="L487" s="53">
        <f t="shared" si="468"/>
        <v>3457.3</v>
      </c>
      <c r="M487" s="53">
        <f t="shared" si="472"/>
        <v>0</v>
      </c>
      <c r="N487" s="53">
        <f t="shared" si="457"/>
        <v>3457.3</v>
      </c>
      <c r="O487" s="53">
        <f t="shared" si="472"/>
        <v>3457.3</v>
      </c>
      <c r="P487" s="53">
        <f t="shared" si="472"/>
        <v>0</v>
      </c>
      <c r="Q487" s="46">
        <f t="shared" si="469"/>
        <v>3457.3</v>
      </c>
      <c r="R487" s="53">
        <f t="shared" si="472"/>
        <v>0</v>
      </c>
      <c r="S487" s="46">
        <f t="shared" si="470"/>
        <v>3457.3</v>
      </c>
      <c r="T487" s="53">
        <f t="shared" si="472"/>
        <v>0</v>
      </c>
      <c r="U487" s="46">
        <f t="shared" si="458"/>
        <v>3457.3</v>
      </c>
    </row>
    <row r="488" spans="1:21" ht="33" x14ac:dyDescent="0.2">
      <c r="A488" s="47" t="str">
        <f ca="1">IF(ISERROR(MATCH(E488,Код_КВР,0)),"",INDIRECT(ADDRESS(MATCH(E488,Код_КВР,0)+1,2,,,"КВР")))</f>
        <v>Предоставление субсидий бюджетным, автономным учреждениям и иным некоммерческим организациям</v>
      </c>
      <c r="B488" s="68" t="s">
        <v>297</v>
      </c>
      <c r="C488" s="55" t="s">
        <v>73</v>
      </c>
      <c r="D488" s="55" t="s">
        <v>61</v>
      </c>
      <c r="E488" s="105">
        <v>600</v>
      </c>
      <c r="F488" s="53">
        <f t="shared" si="472"/>
        <v>3457.3</v>
      </c>
      <c r="G488" s="53">
        <f t="shared" si="472"/>
        <v>0</v>
      </c>
      <c r="H488" s="53">
        <f t="shared" si="466"/>
        <v>3457.3</v>
      </c>
      <c r="I488" s="53">
        <f t="shared" si="472"/>
        <v>0</v>
      </c>
      <c r="J488" s="53">
        <f t="shared" si="467"/>
        <v>3457.3</v>
      </c>
      <c r="K488" s="53">
        <f t="shared" si="472"/>
        <v>0</v>
      </c>
      <c r="L488" s="53">
        <f t="shared" si="468"/>
        <v>3457.3</v>
      </c>
      <c r="M488" s="53">
        <f t="shared" si="472"/>
        <v>0</v>
      </c>
      <c r="N488" s="53">
        <f t="shared" si="457"/>
        <v>3457.3</v>
      </c>
      <c r="O488" s="53">
        <f t="shared" si="472"/>
        <v>3457.3</v>
      </c>
      <c r="P488" s="53">
        <f t="shared" si="472"/>
        <v>0</v>
      </c>
      <c r="Q488" s="46">
        <f t="shared" si="469"/>
        <v>3457.3</v>
      </c>
      <c r="R488" s="53">
        <f t="shared" si="472"/>
        <v>0</v>
      </c>
      <c r="S488" s="46">
        <f t="shared" si="470"/>
        <v>3457.3</v>
      </c>
      <c r="T488" s="53">
        <f t="shared" si="472"/>
        <v>0</v>
      </c>
      <c r="U488" s="46">
        <f t="shared" si="458"/>
        <v>3457.3</v>
      </c>
    </row>
    <row r="489" spans="1:21" ht="33" x14ac:dyDescent="0.2">
      <c r="A489" s="47" t="str">
        <f ca="1">IF(ISERROR(MATCH(E489,Код_КВР,0)),"",INDIRECT(ADDRESS(MATCH(E489,Код_КВР,0)+1,2,,,"КВР")))</f>
        <v>Субсидии некоммерческим организациям (за исключением государственных (муниципальных) учреждений)</v>
      </c>
      <c r="B489" s="68" t="s">
        <v>297</v>
      </c>
      <c r="C489" s="55" t="s">
        <v>73</v>
      </c>
      <c r="D489" s="55" t="s">
        <v>61</v>
      </c>
      <c r="E489" s="105">
        <v>630</v>
      </c>
      <c r="F489" s="53">
        <f>'прил. 9'!G248</f>
        <v>3457.3</v>
      </c>
      <c r="G489" s="53">
        <f>'прил. 9'!H248</f>
        <v>0</v>
      </c>
      <c r="H489" s="53">
        <f t="shared" si="466"/>
        <v>3457.3</v>
      </c>
      <c r="I489" s="53">
        <f>'прил. 9'!J248</f>
        <v>0</v>
      </c>
      <c r="J489" s="53">
        <f t="shared" si="467"/>
        <v>3457.3</v>
      </c>
      <c r="K489" s="53">
        <f>'прил. 9'!L248</f>
        <v>0</v>
      </c>
      <c r="L489" s="53">
        <f t="shared" si="468"/>
        <v>3457.3</v>
      </c>
      <c r="M489" s="53">
        <f>'прил. 9'!N248</f>
        <v>0</v>
      </c>
      <c r="N489" s="53">
        <f t="shared" si="457"/>
        <v>3457.3</v>
      </c>
      <c r="O489" s="53">
        <f>'прил. 9'!P248</f>
        <v>3457.3</v>
      </c>
      <c r="P489" s="53">
        <f>'прил. 9'!Q248</f>
        <v>0</v>
      </c>
      <c r="Q489" s="46">
        <f t="shared" si="469"/>
        <v>3457.3</v>
      </c>
      <c r="R489" s="53">
        <f>'прил. 9'!S248</f>
        <v>0</v>
      </c>
      <c r="S489" s="46">
        <f t="shared" si="470"/>
        <v>3457.3</v>
      </c>
      <c r="T489" s="53">
        <f>'прил. 9'!U248</f>
        <v>0</v>
      </c>
      <c r="U489" s="46">
        <f t="shared" si="458"/>
        <v>3457.3</v>
      </c>
    </row>
    <row r="490" spans="1:21" ht="33" x14ac:dyDescent="0.2">
      <c r="A490" s="47" t="str">
        <f ca="1">IF(ISERROR(MATCH(B490,Код_КЦСР,0)),"",INDIRECT(ADDRESS(MATCH(B490,Код_КЦСР,0)+1,2,,,"КЦСР")))</f>
        <v>Муниципальная программа «Развитие молодежной политики» на 2013 – 2020 годы</v>
      </c>
      <c r="B490" s="68" t="s">
        <v>298</v>
      </c>
      <c r="C490" s="55"/>
      <c r="D490" s="43"/>
      <c r="E490" s="105"/>
      <c r="F490" s="53">
        <f t="shared" ref="F490:O490" si="473">F491+F498+F503</f>
        <v>9742.7000000000007</v>
      </c>
      <c r="G490" s="53">
        <f t="shared" ref="G490:I490" si="474">G491+G498+G503</f>
        <v>0</v>
      </c>
      <c r="H490" s="53">
        <f t="shared" si="466"/>
        <v>9742.7000000000007</v>
      </c>
      <c r="I490" s="53">
        <f t="shared" si="474"/>
        <v>0</v>
      </c>
      <c r="J490" s="53">
        <f t="shared" si="467"/>
        <v>9742.7000000000007</v>
      </c>
      <c r="K490" s="53">
        <f t="shared" ref="K490:M490" si="475">K491+K498+K503</f>
        <v>0</v>
      </c>
      <c r="L490" s="53">
        <f t="shared" si="468"/>
        <v>9742.7000000000007</v>
      </c>
      <c r="M490" s="53">
        <f t="shared" si="475"/>
        <v>0</v>
      </c>
      <c r="N490" s="53">
        <f t="shared" si="457"/>
        <v>9742.7000000000007</v>
      </c>
      <c r="O490" s="53">
        <f t="shared" si="473"/>
        <v>9754</v>
      </c>
      <c r="P490" s="53">
        <f t="shared" ref="P490" si="476">P491+P498+P503</f>
        <v>0</v>
      </c>
      <c r="Q490" s="46">
        <f t="shared" si="469"/>
        <v>9754</v>
      </c>
      <c r="R490" s="53">
        <f t="shared" ref="R490:T490" si="477">R491+R498+R503</f>
        <v>0</v>
      </c>
      <c r="S490" s="46">
        <f t="shared" si="470"/>
        <v>9754</v>
      </c>
      <c r="T490" s="53">
        <f t="shared" si="477"/>
        <v>0</v>
      </c>
      <c r="U490" s="46">
        <f t="shared" si="458"/>
        <v>9754</v>
      </c>
    </row>
    <row r="491" spans="1:21" ht="33" x14ac:dyDescent="0.2">
      <c r="A491" s="47" t="str">
        <f ca="1">IF(ISERROR(MATCH(B491,Код_КЦСР,0)),"",INDIRECT(ADDRESS(MATCH(B491,Код_КЦСР,0)+1,2,,,"КЦСР")))</f>
        <v>Организация временного трудоустройства несовершеннолетних в возрасте от 14 до 18 лет в свободное от учебы время</v>
      </c>
      <c r="B491" s="68" t="s">
        <v>299</v>
      </c>
      <c r="C491" s="55"/>
      <c r="D491" s="43"/>
      <c r="E491" s="105"/>
      <c r="F491" s="53">
        <f t="shared" ref="F491:T494" si="478">F492</f>
        <v>1976.8</v>
      </c>
      <c r="G491" s="53">
        <f t="shared" si="478"/>
        <v>0</v>
      </c>
      <c r="H491" s="53">
        <f t="shared" si="466"/>
        <v>1976.8</v>
      </c>
      <c r="I491" s="53">
        <f t="shared" si="478"/>
        <v>0</v>
      </c>
      <c r="J491" s="53">
        <f t="shared" si="467"/>
        <v>1976.8</v>
      </c>
      <c r="K491" s="53">
        <f t="shared" si="478"/>
        <v>0</v>
      </c>
      <c r="L491" s="53">
        <f t="shared" si="468"/>
        <v>1976.8</v>
      </c>
      <c r="M491" s="53">
        <f t="shared" si="478"/>
        <v>0</v>
      </c>
      <c r="N491" s="53">
        <f t="shared" si="457"/>
        <v>1976.8</v>
      </c>
      <c r="O491" s="53">
        <f t="shared" si="478"/>
        <v>1976.8</v>
      </c>
      <c r="P491" s="53">
        <f t="shared" si="478"/>
        <v>0</v>
      </c>
      <c r="Q491" s="46">
        <f t="shared" si="469"/>
        <v>1976.8</v>
      </c>
      <c r="R491" s="53">
        <f t="shared" si="478"/>
        <v>0</v>
      </c>
      <c r="S491" s="46">
        <f t="shared" si="470"/>
        <v>1976.8</v>
      </c>
      <c r="T491" s="53">
        <f t="shared" si="478"/>
        <v>0</v>
      </c>
      <c r="U491" s="46">
        <f t="shared" si="458"/>
        <v>1976.8</v>
      </c>
    </row>
    <row r="492" spans="1:21" x14ac:dyDescent="0.2">
      <c r="A492" s="47" t="str">
        <f ca="1">IF(ISERROR(MATCH(C492,Код_Раздел,0)),"",INDIRECT(ADDRESS(MATCH(C492,Код_Раздел,0)+1,2,,,"Раздел")))</f>
        <v>Национальная экономика</v>
      </c>
      <c r="B492" s="68" t="s">
        <v>299</v>
      </c>
      <c r="C492" s="55" t="s">
        <v>73</v>
      </c>
      <c r="D492" s="43"/>
      <c r="E492" s="105"/>
      <c r="F492" s="53">
        <f t="shared" si="478"/>
        <v>1976.8</v>
      </c>
      <c r="G492" s="53">
        <f t="shared" si="478"/>
        <v>0</v>
      </c>
      <c r="H492" s="53">
        <f t="shared" si="466"/>
        <v>1976.8</v>
      </c>
      <c r="I492" s="53">
        <f t="shared" si="478"/>
        <v>0</v>
      </c>
      <c r="J492" s="53">
        <f t="shared" si="467"/>
        <v>1976.8</v>
      </c>
      <c r="K492" s="53">
        <f t="shared" si="478"/>
        <v>0</v>
      </c>
      <c r="L492" s="53">
        <f t="shared" si="468"/>
        <v>1976.8</v>
      </c>
      <c r="M492" s="53">
        <f t="shared" si="478"/>
        <v>0</v>
      </c>
      <c r="N492" s="53">
        <f t="shared" si="457"/>
        <v>1976.8</v>
      </c>
      <c r="O492" s="53">
        <f t="shared" si="478"/>
        <v>1976.8</v>
      </c>
      <c r="P492" s="53">
        <f t="shared" si="478"/>
        <v>0</v>
      </c>
      <c r="Q492" s="46">
        <f t="shared" si="469"/>
        <v>1976.8</v>
      </c>
      <c r="R492" s="53">
        <f t="shared" si="478"/>
        <v>0</v>
      </c>
      <c r="S492" s="46">
        <f t="shared" si="470"/>
        <v>1976.8</v>
      </c>
      <c r="T492" s="53">
        <f t="shared" si="478"/>
        <v>0</v>
      </c>
      <c r="U492" s="46">
        <f t="shared" si="458"/>
        <v>1976.8</v>
      </c>
    </row>
    <row r="493" spans="1:21" x14ac:dyDescent="0.2">
      <c r="A493" s="47" t="s">
        <v>65</v>
      </c>
      <c r="B493" s="68" t="s">
        <v>299</v>
      </c>
      <c r="C493" s="55" t="s">
        <v>73</v>
      </c>
      <c r="D493" s="43" t="s">
        <v>70</v>
      </c>
      <c r="E493" s="105"/>
      <c r="F493" s="53">
        <f t="shared" ref="F493:O493" si="479">F494+F496</f>
        <v>1976.8</v>
      </c>
      <c r="G493" s="53">
        <f t="shared" ref="G493:I493" si="480">G494+G496</f>
        <v>0</v>
      </c>
      <c r="H493" s="53">
        <f t="shared" si="466"/>
        <v>1976.8</v>
      </c>
      <c r="I493" s="53">
        <f t="shared" si="480"/>
        <v>0</v>
      </c>
      <c r="J493" s="53">
        <f t="shared" si="467"/>
        <v>1976.8</v>
      </c>
      <c r="K493" s="53">
        <f t="shared" ref="K493:M493" si="481">K494+K496</f>
        <v>0</v>
      </c>
      <c r="L493" s="53">
        <f t="shared" si="468"/>
        <v>1976.8</v>
      </c>
      <c r="M493" s="53">
        <f t="shared" si="481"/>
        <v>0</v>
      </c>
      <c r="N493" s="53">
        <f t="shared" si="457"/>
        <v>1976.8</v>
      </c>
      <c r="O493" s="53">
        <f t="shared" si="479"/>
        <v>1976.8</v>
      </c>
      <c r="P493" s="53">
        <f t="shared" ref="P493" si="482">P494+P496</f>
        <v>0</v>
      </c>
      <c r="Q493" s="46">
        <f t="shared" si="469"/>
        <v>1976.8</v>
      </c>
      <c r="R493" s="53">
        <f t="shared" ref="R493:T493" si="483">R494+R496</f>
        <v>0</v>
      </c>
      <c r="S493" s="46">
        <f t="shared" si="470"/>
        <v>1976.8</v>
      </c>
      <c r="T493" s="53">
        <f t="shared" si="483"/>
        <v>0</v>
      </c>
      <c r="U493" s="46">
        <f t="shared" si="458"/>
        <v>1976.8</v>
      </c>
    </row>
    <row r="494" spans="1:21" ht="49.5" x14ac:dyDescent="0.2">
      <c r="A494" s="47" t="str">
        <f ca="1">IF(ISERROR(MATCH(E494,Код_КВР,0)),"",INDIRECT(ADDRESS(MATCH(E494,Код_КВР,0)+1,2,,,"КВР")))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4" s="68" t="s">
        <v>299</v>
      </c>
      <c r="C494" s="55" t="s">
        <v>73</v>
      </c>
      <c r="D494" s="43" t="s">
        <v>70</v>
      </c>
      <c r="E494" s="105">
        <v>100</v>
      </c>
      <c r="F494" s="53">
        <f t="shared" si="478"/>
        <v>1976.8</v>
      </c>
      <c r="G494" s="53">
        <f t="shared" si="478"/>
        <v>0</v>
      </c>
      <c r="H494" s="53">
        <f t="shared" si="466"/>
        <v>1976.8</v>
      </c>
      <c r="I494" s="53">
        <f t="shared" si="478"/>
        <v>0</v>
      </c>
      <c r="J494" s="53">
        <f t="shared" si="467"/>
        <v>1976.8</v>
      </c>
      <c r="K494" s="53">
        <f t="shared" si="478"/>
        <v>0</v>
      </c>
      <c r="L494" s="53">
        <f t="shared" si="468"/>
        <v>1976.8</v>
      </c>
      <c r="M494" s="53">
        <f t="shared" si="478"/>
        <v>0</v>
      </c>
      <c r="N494" s="53">
        <f t="shared" si="457"/>
        <v>1976.8</v>
      </c>
      <c r="O494" s="53">
        <f t="shared" si="478"/>
        <v>1976.8</v>
      </c>
      <c r="P494" s="53">
        <f t="shared" si="478"/>
        <v>0</v>
      </c>
      <c r="Q494" s="46">
        <f t="shared" si="469"/>
        <v>1976.8</v>
      </c>
      <c r="R494" s="53">
        <f t="shared" si="478"/>
        <v>0</v>
      </c>
      <c r="S494" s="46">
        <f t="shared" si="470"/>
        <v>1976.8</v>
      </c>
      <c r="T494" s="53">
        <f t="shared" si="478"/>
        <v>0</v>
      </c>
      <c r="U494" s="46">
        <f t="shared" si="458"/>
        <v>1976.8</v>
      </c>
    </row>
    <row r="495" spans="1:21" x14ac:dyDescent="0.2">
      <c r="A495" s="47" t="str">
        <f ca="1">IF(ISERROR(MATCH(E495,Код_КВР,0)),"",INDIRECT(ADDRESS(MATCH(E495,Код_КВР,0)+1,2,,,"КВР")))</f>
        <v>Расходы на выплаты персоналу казенных учреждений</v>
      </c>
      <c r="B495" s="68" t="s">
        <v>299</v>
      </c>
      <c r="C495" s="55" t="s">
        <v>73</v>
      </c>
      <c r="D495" s="43" t="s">
        <v>70</v>
      </c>
      <c r="E495" s="105">
        <v>110</v>
      </c>
      <c r="F495" s="53">
        <f>'прил. 9'!G184</f>
        <v>1976.8</v>
      </c>
      <c r="G495" s="53">
        <f>'прил. 9'!H184</f>
        <v>0</v>
      </c>
      <c r="H495" s="53">
        <f t="shared" si="466"/>
        <v>1976.8</v>
      </c>
      <c r="I495" s="53">
        <f>'прил. 9'!J184</f>
        <v>0</v>
      </c>
      <c r="J495" s="53">
        <f t="shared" si="467"/>
        <v>1976.8</v>
      </c>
      <c r="K495" s="53">
        <f>'прил. 9'!L184</f>
        <v>0</v>
      </c>
      <c r="L495" s="53">
        <f t="shared" si="468"/>
        <v>1976.8</v>
      </c>
      <c r="M495" s="53">
        <f>'прил. 9'!N184</f>
        <v>0</v>
      </c>
      <c r="N495" s="53">
        <f t="shared" si="457"/>
        <v>1976.8</v>
      </c>
      <c r="O495" s="53">
        <f>'прил. 9'!P184</f>
        <v>1976.8</v>
      </c>
      <c r="P495" s="53">
        <f>'прил. 9'!Q184</f>
        <v>0</v>
      </c>
      <c r="Q495" s="46">
        <f t="shared" si="469"/>
        <v>1976.8</v>
      </c>
      <c r="R495" s="53">
        <f>'прил. 9'!S184</f>
        <v>0</v>
      </c>
      <c r="S495" s="46">
        <f t="shared" si="470"/>
        <v>1976.8</v>
      </c>
      <c r="T495" s="53">
        <f>'прил. 9'!U184</f>
        <v>0</v>
      </c>
      <c r="U495" s="46">
        <f t="shared" si="458"/>
        <v>1976.8</v>
      </c>
    </row>
    <row r="496" spans="1:21" ht="33" hidden="1" x14ac:dyDescent="0.2">
      <c r="A496" s="47" t="str">
        <f ca="1">IF(ISERROR(MATCH(E496,Код_КВР,0)),"",INDIRECT(ADDRESS(MATCH(E496,Код_КВР,0)+1,2,,,"КВР")))</f>
        <v>Закупка товаров, работ и услуг для обеспечения государственных (муниципальных) нужд</v>
      </c>
      <c r="B496" s="68" t="s">
        <v>299</v>
      </c>
      <c r="C496" s="55" t="s">
        <v>73</v>
      </c>
      <c r="D496" s="43" t="s">
        <v>70</v>
      </c>
      <c r="E496" s="105">
        <v>200</v>
      </c>
      <c r="F496" s="53">
        <f t="shared" ref="F496:T496" si="484">F497</f>
        <v>0</v>
      </c>
      <c r="G496" s="53">
        <f t="shared" si="484"/>
        <v>0</v>
      </c>
      <c r="H496" s="53">
        <f t="shared" si="466"/>
        <v>0</v>
      </c>
      <c r="I496" s="53">
        <f t="shared" si="484"/>
        <v>0</v>
      </c>
      <c r="J496" s="53">
        <f t="shared" si="467"/>
        <v>0</v>
      </c>
      <c r="K496" s="53">
        <f t="shared" si="484"/>
        <v>0</v>
      </c>
      <c r="L496" s="53">
        <f t="shared" si="468"/>
        <v>0</v>
      </c>
      <c r="M496" s="53">
        <f t="shared" si="484"/>
        <v>0</v>
      </c>
      <c r="N496" s="53">
        <f t="shared" si="457"/>
        <v>0</v>
      </c>
      <c r="O496" s="53">
        <f t="shared" si="484"/>
        <v>0</v>
      </c>
      <c r="P496" s="53">
        <f t="shared" si="484"/>
        <v>0</v>
      </c>
      <c r="Q496" s="46">
        <f t="shared" si="469"/>
        <v>0</v>
      </c>
      <c r="R496" s="53">
        <f t="shared" si="484"/>
        <v>0</v>
      </c>
      <c r="S496" s="46">
        <f t="shared" si="470"/>
        <v>0</v>
      </c>
      <c r="T496" s="53">
        <f t="shared" si="484"/>
        <v>0</v>
      </c>
      <c r="U496" s="46">
        <f t="shared" si="458"/>
        <v>0</v>
      </c>
    </row>
    <row r="497" spans="1:21" ht="33" hidden="1" x14ac:dyDescent="0.2">
      <c r="A497" s="47" t="str">
        <f ca="1">IF(ISERROR(MATCH(E497,Код_КВР,0)),"",INDIRECT(ADDRESS(MATCH(E497,Код_КВР,0)+1,2,,,"КВР")))</f>
        <v>Иные закупки товаров, работ и услуг для обеспечения государственных (муниципальных) нужд</v>
      </c>
      <c r="B497" s="68" t="s">
        <v>299</v>
      </c>
      <c r="C497" s="55" t="s">
        <v>73</v>
      </c>
      <c r="D497" s="43" t="s">
        <v>70</v>
      </c>
      <c r="E497" s="105">
        <v>240</v>
      </c>
      <c r="F497" s="53">
        <f>'прил. 9'!G186</f>
        <v>0</v>
      </c>
      <c r="G497" s="53">
        <f>'прил. 9'!H186</f>
        <v>0</v>
      </c>
      <c r="H497" s="53">
        <f t="shared" si="466"/>
        <v>0</v>
      </c>
      <c r="I497" s="53">
        <f>'прил. 9'!J186</f>
        <v>0</v>
      </c>
      <c r="J497" s="53">
        <f t="shared" si="467"/>
        <v>0</v>
      </c>
      <c r="K497" s="53">
        <f>'прил. 9'!L186</f>
        <v>0</v>
      </c>
      <c r="L497" s="53">
        <f t="shared" si="468"/>
        <v>0</v>
      </c>
      <c r="M497" s="53">
        <f>'прил. 9'!N186</f>
        <v>0</v>
      </c>
      <c r="N497" s="53">
        <f t="shared" si="457"/>
        <v>0</v>
      </c>
      <c r="O497" s="53">
        <f>'прил. 9'!P186</f>
        <v>0</v>
      </c>
      <c r="P497" s="53">
        <f>'прил. 9'!Q186</f>
        <v>0</v>
      </c>
      <c r="Q497" s="46">
        <f t="shared" si="469"/>
        <v>0</v>
      </c>
      <c r="R497" s="53">
        <f>'прил. 9'!S186</f>
        <v>0</v>
      </c>
      <c r="S497" s="46">
        <f t="shared" si="470"/>
        <v>0</v>
      </c>
      <c r="T497" s="53">
        <f>'прил. 9'!U186</f>
        <v>0</v>
      </c>
      <c r="U497" s="46">
        <f t="shared" si="458"/>
        <v>0</v>
      </c>
    </row>
    <row r="498" spans="1:21" ht="33" x14ac:dyDescent="0.2">
      <c r="A498" s="47" t="str">
        <f ca="1">IF(ISERROR(MATCH(B498,Код_КЦСР,0)),"",INDIRECT(ADDRESS(MATCH(B498,Код_КЦСР,0)+1,2,,,"КЦСР")))</f>
        <v>Организация и проведение мероприятий с детьми и молодежью, за счет средств городского бюджета</v>
      </c>
      <c r="B498" s="68" t="s">
        <v>300</v>
      </c>
      <c r="C498" s="55"/>
      <c r="D498" s="43"/>
      <c r="E498" s="105"/>
      <c r="F498" s="53">
        <f t="shared" ref="F498:T498" si="485">F499</f>
        <v>844.8</v>
      </c>
      <c r="G498" s="53">
        <f t="shared" si="485"/>
        <v>0</v>
      </c>
      <c r="H498" s="53">
        <f t="shared" si="466"/>
        <v>844.8</v>
      </c>
      <c r="I498" s="53">
        <f t="shared" si="485"/>
        <v>0</v>
      </c>
      <c r="J498" s="53">
        <f t="shared" si="467"/>
        <v>844.8</v>
      </c>
      <c r="K498" s="53">
        <f t="shared" si="485"/>
        <v>0</v>
      </c>
      <c r="L498" s="53">
        <f t="shared" si="468"/>
        <v>844.8</v>
      </c>
      <c r="M498" s="53">
        <f t="shared" si="485"/>
        <v>0</v>
      </c>
      <c r="N498" s="53">
        <f t="shared" si="457"/>
        <v>844.8</v>
      </c>
      <c r="O498" s="53">
        <f t="shared" si="485"/>
        <v>844.8</v>
      </c>
      <c r="P498" s="53">
        <f t="shared" si="485"/>
        <v>0</v>
      </c>
      <c r="Q498" s="46">
        <f t="shared" si="469"/>
        <v>844.8</v>
      </c>
      <c r="R498" s="53">
        <f t="shared" si="485"/>
        <v>0</v>
      </c>
      <c r="S498" s="46">
        <f t="shared" si="470"/>
        <v>844.8</v>
      </c>
      <c r="T498" s="53">
        <f t="shared" si="485"/>
        <v>0</v>
      </c>
      <c r="U498" s="46">
        <f t="shared" si="458"/>
        <v>844.8</v>
      </c>
    </row>
    <row r="499" spans="1:21" x14ac:dyDescent="0.2">
      <c r="A499" s="47" t="str">
        <f ca="1">IF(ISERROR(MATCH(C499,Код_Раздел,0)),"",INDIRECT(ADDRESS(MATCH(C499,Код_Раздел,0)+1,2,,,"Раздел")))</f>
        <v>Образование</v>
      </c>
      <c r="B499" s="68" t="s">
        <v>300</v>
      </c>
      <c r="C499" s="55" t="s">
        <v>60</v>
      </c>
      <c r="D499" s="43"/>
      <c r="E499" s="105"/>
      <c r="F499" s="53">
        <f t="shared" ref="F499:T501" si="486">F500</f>
        <v>844.8</v>
      </c>
      <c r="G499" s="53">
        <f t="shared" si="486"/>
        <v>0</v>
      </c>
      <c r="H499" s="53">
        <f t="shared" si="466"/>
        <v>844.8</v>
      </c>
      <c r="I499" s="53">
        <f t="shared" si="486"/>
        <v>0</v>
      </c>
      <c r="J499" s="53">
        <f t="shared" si="467"/>
        <v>844.8</v>
      </c>
      <c r="K499" s="53">
        <f t="shared" si="486"/>
        <v>0</v>
      </c>
      <c r="L499" s="53">
        <f t="shared" si="468"/>
        <v>844.8</v>
      </c>
      <c r="M499" s="53">
        <f t="shared" si="486"/>
        <v>0</v>
      </c>
      <c r="N499" s="53">
        <f t="shared" si="457"/>
        <v>844.8</v>
      </c>
      <c r="O499" s="53">
        <f t="shared" si="486"/>
        <v>844.8</v>
      </c>
      <c r="P499" s="53">
        <f t="shared" si="486"/>
        <v>0</v>
      </c>
      <c r="Q499" s="46">
        <f t="shared" si="469"/>
        <v>844.8</v>
      </c>
      <c r="R499" s="53">
        <f t="shared" si="486"/>
        <v>0</v>
      </c>
      <c r="S499" s="46">
        <f t="shared" si="470"/>
        <v>844.8</v>
      </c>
      <c r="T499" s="53">
        <f t="shared" si="486"/>
        <v>0</v>
      </c>
      <c r="U499" s="46">
        <f t="shared" si="458"/>
        <v>844.8</v>
      </c>
    </row>
    <row r="500" spans="1:21" x14ac:dyDescent="0.2">
      <c r="A500" s="42" t="s">
        <v>464</v>
      </c>
      <c r="B500" s="68" t="s">
        <v>300</v>
      </c>
      <c r="C500" s="55" t="s">
        <v>60</v>
      </c>
      <c r="D500" s="43" t="s">
        <v>60</v>
      </c>
      <c r="E500" s="105"/>
      <c r="F500" s="53">
        <f t="shared" si="486"/>
        <v>844.8</v>
      </c>
      <c r="G500" s="53">
        <f t="shared" si="486"/>
        <v>0</v>
      </c>
      <c r="H500" s="53">
        <f t="shared" si="466"/>
        <v>844.8</v>
      </c>
      <c r="I500" s="53">
        <f t="shared" si="486"/>
        <v>0</v>
      </c>
      <c r="J500" s="53">
        <f t="shared" si="467"/>
        <v>844.8</v>
      </c>
      <c r="K500" s="53">
        <f t="shared" si="486"/>
        <v>0</v>
      </c>
      <c r="L500" s="53">
        <f t="shared" si="468"/>
        <v>844.8</v>
      </c>
      <c r="M500" s="53">
        <f t="shared" si="486"/>
        <v>0</v>
      </c>
      <c r="N500" s="53">
        <f t="shared" si="457"/>
        <v>844.8</v>
      </c>
      <c r="O500" s="53">
        <f t="shared" si="486"/>
        <v>844.8</v>
      </c>
      <c r="P500" s="53">
        <f t="shared" si="486"/>
        <v>0</v>
      </c>
      <c r="Q500" s="46">
        <f t="shared" si="469"/>
        <v>844.8</v>
      </c>
      <c r="R500" s="53">
        <f t="shared" si="486"/>
        <v>0</v>
      </c>
      <c r="S500" s="46">
        <f t="shared" si="470"/>
        <v>844.8</v>
      </c>
      <c r="T500" s="53">
        <f t="shared" si="486"/>
        <v>0</v>
      </c>
      <c r="U500" s="46">
        <f t="shared" si="458"/>
        <v>844.8</v>
      </c>
    </row>
    <row r="501" spans="1:21" ht="33" x14ac:dyDescent="0.2">
      <c r="A501" s="47" t="str">
        <f ca="1">IF(ISERROR(MATCH(E501,Код_КВР,0)),"",INDIRECT(ADDRESS(MATCH(E501,Код_КВР,0)+1,2,,,"КВР")))</f>
        <v>Закупка товаров, работ и услуг для обеспечения государственных (муниципальных) нужд</v>
      </c>
      <c r="B501" s="68" t="s">
        <v>300</v>
      </c>
      <c r="C501" s="55" t="s">
        <v>60</v>
      </c>
      <c r="D501" s="43" t="s">
        <v>60</v>
      </c>
      <c r="E501" s="105">
        <v>200</v>
      </c>
      <c r="F501" s="53">
        <f t="shared" si="486"/>
        <v>844.8</v>
      </c>
      <c r="G501" s="53">
        <f t="shared" si="486"/>
        <v>0</v>
      </c>
      <c r="H501" s="53">
        <f t="shared" si="466"/>
        <v>844.8</v>
      </c>
      <c r="I501" s="53">
        <f t="shared" si="486"/>
        <v>0</v>
      </c>
      <c r="J501" s="53">
        <f t="shared" si="467"/>
        <v>844.8</v>
      </c>
      <c r="K501" s="53">
        <f t="shared" si="486"/>
        <v>0</v>
      </c>
      <c r="L501" s="53">
        <f t="shared" si="468"/>
        <v>844.8</v>
      </c>
      <c r="M501" s="53">
        <f t="shared" si="486"/>
        <v>0</v>
      </c>
      <c r="N501" s="53">
        <f t="shared" si="457"/>
        <v>844.8</v>
      </c>
      <c r="O501" s="53">
        <f t="shared" si="486"/>
        <v>844.8</v>
      </c>
      <c r="P501" s="53">
        <f t="shared" si="486"/>
        <v>0</v>
      </c>
      <c r="Q501" s="46">
        <f t="shared" si="469"/>
        <v>844.8</v>
      </c>
      <c r="R501" s="53">
        <f t="shared" si="486"/>
        <v>0</v>
      </c>
      <c r="S501" s="46">
        <f t="shared" si="470"/>
        <v>844.8</v>
      </c>
      <c r="T501" s="53">
        <f t="shared" si="486"/>
        <v>0</v>
      </c>
      <c r="U501" s="46">
        <f t="shared" si="458"/>
        <v>844.8</v>
      </c>
    </row>
    <row r="502" spans="1:21" ht="44.25" customHeight="1" x14ac:dyDescent="0.2">
      <c r="A502" s="47" t="str">
        <f ca="1">IF(ISERROR(MATCH(E502,Код_КВР,0)),"",INDIRECT(ADDRESS(MATCH(E502,Код_КВР,0)+1,2,,,"КВР")))</f>
        <v>Иные закупки товаров, работ и услуг для обеспечения государственных (муниципальных) нужд</v>
      </c>
      <c r="B502" s="68" t="s">
        <v>300</v>
      </c>
      <c r="C502" s="55" t="s">
        <v>60</v>
      </c>
      <c r="D502" s="43" t="s">
        <v>60</v>
      </c>
      <c r="E502" s="105">
        <v>240</v>
      </c>
      <c r="F502" s="53">
        <f>'прил. 9'!G328</f>
        <v>844.8</v>
      </c>
      <c r="G502" s="53">
        <f>'прил. 9'!H328</f>
        <v>0</v>
      </c>
      <c r="H502" s="53">
        <f t="shared" si="466"/>
        <v>844.8</v>
      </c>
      <c r="I502" s="53">
        <f>'прил. 9'!J328</f>
        <v>0</v>
      </c>
      <c r="J502" s="53">
        <f t="shared" si="467"/>
        <v>844.8</v>
      </c>
      <c r="K502" s="53">
        <f>'прил. 9'!L328</f>
        <v>0</v>
      </c>
      <c r="L502" s="53">
        <f t="shared" si="468"/>
        <v>844.8</v>
      </c>
      <c r="M502" s="53">
        <f>'прил. 9'!N328</f>
        <v>0</v>
      </c>
      <c r="N502" s="53">
        <f t="shared" si="457"/>
        <v>844.8</v>
      </c>
      <c r="O502" s="53">
        <f>'прил. 9'!P328</f>
        <v>844.8</v>
      </c>
      <c r="P502" s="53">
        <f>'прил. 9'!Q328</f>
        <v>0</v>
      </c>
      <c r="Q502" s="46">
        <f t="shared" si="469"/>
        <v>844.8</v>
      </c>
      <c r="R502" s="53">
        <f>'прил. 9'!S328</f>
        <v>0</v>
      </c>
      <c r="S502" s="46">
        <f t="shared" si="470"/>
        <v>844.8</v>
      </c>
      <c r="T502" s="53">
        <f>'прил. 9'!U328</f>
        <v>0</v>
      </c>
      <c r="U502" s="46">
        <f t="shared" si="458"/>
        <v>844.8</v>
      </c>
    </row>
    <row r="503" spans="1:21" ht="66" x14ac:dyDescent="0.2">
      <c r="A503" s="47" t="str">
        <f ca="1">IF(ISERROR(MATCH(B503,Код_КЦСР,0)),"",INDIRECT(ADDRESS(MATCH(B503,Код_КЦСР,0)+1,2,,,"КЦСР")))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503" s="68" t="s">
        <v>301</v>
      </c>
      <c r="C503" s="55"/>
      <c r="D503" s="43"/>
      <c r="E503" s="105"/>
      <c r="F503" s="53">
        <f t="shared" ref="F503:T509" si="487">F504</f>
        <v>6921.1</v>
      </c>
      <c r="G503" s="53">
        <f t="shared" si="487"/>
        <v>0</v>
      </c>
      <c r="H503" s="53">
        <f t="shared" si="466"/>
        <v>6921.1</v>
      </c>
      <c r="I503" s="53">
        <f t="shared" si="487"/>
        <v>0</v>
      </c>
      <c r="J503" s="53">
        <f t="shared" si="467"/>
        <v>6921.1</v>
      </c>
      <c r="K503" s="53">
        <f t="shared" si="487"/>
        <v>0</v>
      </c>
      <c r="L503" s="53">
        <f t="shared" si="468"/>
        <v>6921.1</v>
      </c>
      <c r="M503" s="53">
        <f t="shared" si="487"/>
        <v>0</v>
      </c>
      <c r="N503" s="53">
        <f t="shared" si="457"/>
        <v>6921.1</v>
      </c>
      <c r="O503" s="53">
        <f t="shared" si="487"/>
        <v>6932.4000000000005</v>
      </c>
      <c r="P503" s="53">
        <f t="shared" si="487"/>
        <v>0</v>
      </c>
      <c r="Q503" s="46">
        <f t="shared" si="469"/>
        <v>6932.4000000000005</v>
      </c>
      <c r="R503" s="53">
        <f t="shared" si="487"/>
        <v>0</v>
      </c>
      <c r="S503" s="46">
        <f t="shared" si="470"/>
        <v>6932.4000000000005</v>
      </c>
      <c r="T503" s="53">
        <f t="shared" si="487"/>
        <v>0</v>
      </c>
      <c r="U503" s="46">
        <f t="shared" si="458"/>
        <v>6932.4000000000005</v>
      </c>
    </row>
    <row r="504" spans="1:21" x14ac:dyDescent="0.2">
      <c r="A504" s="47" t="str">
        <f ca="1">IF(ISERROR(MATCH(C504,Код_Раздел,0)),"",INDIRECT(ADDRESS(MATCH(C504,Код_Раздел,0)+1,2,,,"Раздел")))</f>
        <v>Образование</v>
      </c>
      <c r="B504" s="68" t="s">
        <v>301</v>
      </c>
      <c r="C504" s="55" t="s">
        <v>60</v>
      </c>
      <c r="D504" s="43"/>
      <c r="E504" s="105"/>
      <c r="F504" s="53">
        <f t="shared" ref="F504:O504" si="488">F505+F508</f>
        <v>6921.1</v>
      </c>
      <c r="G504" s="53">
        <f t="shared" ref="G504:I504" si="489">G505+G508</f>
        <v>0</v>
      </c>
      <c r="H504" s="53">
        <f t="shared" si="466"/>
        <v>6921.1</v>
      </c>
      <c r="I504" s="53">
        <f t="shared" si="489"/>
        <v>0</v>
      </c>
      <c r="J504" s="53">
        <f t="shared" si="467"/>
        <v>6921.1</v>
      </c>
      <c r="K504" s="53">
        <f t="shared" ref="K504:M504" si="490">K505+K508</f>
        <v>0</v>
      </c>
      <c r="L504" s="53">
        <f t="shared" si="468"/>
        <v>6921.1</v>
      </c>
      <c r="M504" s="53">
        <f t="shared" si="490"/>
        <v>0</v>
      </c>
      <c r="N504" s="53">
        <f t="shared" si="457"/>
        <v>6921.1</v>
      </c>
      <c r="O504" s="53">
        <f t="shared" si="488"/>
        <v>6932.4000000000005</v>
      </c>
      <c r="P504" s="53">
        <f t="shared" ref="P504" si="491">P505+P508</f>
        <v>0</v>
      </c>
      <c r="Q504" s="46">
        <f t="shared" si="469"/>
        <v>6932.4000000000005</v>
      </c>
      <c r="R504" s="53">
        <f t="shared" ref="R504:T504" si="492">R505+R508</f>
        <v>0</v>
      </c>
      <c r="S504" s="46">
        <f t="shared" si="470"/>
        <v>6932.4000000000005</v>
      </c>
      <c r="T504" s="53">
        <f t="shared" si="492"/>
        <v>0</v>
      </c>
      <c r="U504" s="46">
        <f t="shared" si="458"/>
        <v>6932.4000000000005</v>
      </c>
    </row>
    <row r="505" spans="1:21" ht="30.75" customHeight="1" x14ac:dyDescent="0.2">
      <c r="A505" s="42" t="s">
        <v>530</v>
      </c>
      <c r="B505" s="68" t="s">
        <v>301</v>
      </c>
      <c r="C505" s="55" t="s">
        <v>60</v>
      </c>
      <c r="D505" s="43" t="s">
        <v>78</v>
      </c>
      <c r="E505" s="105"/>
      <c r="F505" s="53">
        <f t="shared" ref="F505:T506" si="493">F506</f>
        <v>37.799999999999997</v>
      </c>
      <c r="G505" s="53">
        <f t="shared" si="493"/>
        <v>0</v>
      </c>
      <c r="H505" s="53">
        <f t="shared" si="466"/>
        <v>37.799999999999997</v>
      </c>
      <c r="I505" s="53">
        <f t="shared" si="493"/>
        <v>0</v>
      </c>
      <c r="J505" s="53">
        <f t="shared" si="467"/>
        <v>37.799999999999997</v>
      </c>
      <c r="K505" s="53">
        <f t="shared" si="493"/>
        <v>0</v>
      </c>
      <c r="L505" s="53">
        <f t="shared" si="468"/>
        <v>37.799999999999997</v>
      </c>
      <c r="M505" s="53">
        <f t="shared" si="493"/>
        <v>0</v>
      </c>
      <c r="N505" s="53">
        <f t="shared" si="457"/>
        <v>37.799999999999997</v>
      </c>
      <c r="O505" s="53">
        <f t="shared" si="493"/>
        <v>37.799999999999997</v>
      </c>
      <c r="P505" s="53">
        <f t="shared" si="493"/>
        <v>0</v>
      </c>
      <c r="Q505" s="46">
        <f t="shared" si="469"/>
        <v>37.799999999999997</v>
      </c>
      <c r="R505" s="53">
        <f t="shared" si="493"/>
        <v>0</v>
      </c>
      <c r="S505" s="46">
        <f t="shared" si="470"/>
        <v>37.799999999999997</v>
      </c>
      <c r="T505" s="53">
        <f t="shared" si="493"/>
        <v>0</v>
      </c>
      <c r="U505" s="46">
        <f t="shared" si="458"/>
        <v>37.799999999999997</v>
      </c>
    </row>
    <row r="506" spans="1:21" ht="33" x14ac:dyDescent="0.2">
      <c r="A506" s="47" t="str">
        <f t="shared" ref="A506:A507" ca="1" si="494">IF(ISERROR(MATCH(E506,Код_КВР,0)),"",INDIRECT(ADDRESS(MATCH(E506,Код_КВР,0)+1,2,,,"КВР")))</f>
        <v>Закупка товаров, работ и услуг для обеспечения государственных (муниципальных) нужд</v>
      </c>
      <c r="B506" s="68" t="s">
        <v>301</v>
      </c>
      <c r="C506" s="55" t="s">
        <v>60</v>
      </c>
      <c r="D506" s="43" t="s">
        <v>78</v>
      </c>
      <c r="E506" s="105">
        <v>200</v>
      </c>
      <c r="F506" s="53">
        <f t="shared" si="493"/>
        <v>37.799999999999997</v>
      </c>
      <c r="G506" s="53">
        <f t="shared" si="493"/>
        <v>0</v>
      </c>
      <c r="H506" s="53">
        <f t="shared" si="466"/>
        <v>37.799999999999997</v>
      </c>
      <c r="I506" s="53">
        <f t="shared" si="493"/>
        <v>0</v>
      </c>
      <c r="J506" s="53">
        <f t="shared" si="467"/>
        <v>37.799999999999997</v>
      </c>
      <c r="K506" s="53">
        <f t="shared" si="493"/>
        <v>0</v>
      </c>
      <c r="L506" s="53">
        <f t="shared" si="468"/>
        <v>37.799999999999997</v>
      </c>
      <c r="M506" s="53">
        <f t="shared" si="493"/>
        <v>0</v>
      </c>
      <c r="N506" s="53">
        <f t="shared" si="457"/>
        <v>37.799999999999997</v>
      </c>
      <c r="O506" s="53">
        <f t="shared" si="493"/>
        <v>37.799999999999997</v>
      </c>
      <c r="P506" s="53">
        <f t="shared" si="493"/>
        <v>0</v>
      </c>
      <c r="Q506" s="46">
        <f t="shared" si="469"/>
        <v>37.799999999999997</v>
      </c>
      <c r="R506" s="53">
        <f t="shared" si="493"/>
        <v>0</v>
      </c>
      <c r="S506" s="46">
        <f t="shared" si="470"/>
        <v>37.799999999999997</v>
      </c>
      <c r="T506" s="53">
        <f t="shared" si="493"/>
        <v>0</v>
      </c>
      <c r="U506" s="46">
        <f t="shared" si="458"/>
        <v>37.799999999999997</v>
      </c>
    </row>
    <row r="507" spans="1:21" ht="33" x14ac:dyDescent="0.2">
      <c r="A507" s="47" t="str">
        <f t="shared" ca="1" si="494"/>
        <v>Иные закупки товаров, работ и услуг для обеспечения государственных (муниципальных) нужд</v>
      </c>
      <c r="B507" s="68" t="s">
        <v>301</v>
      </c>
      <c r="C507" s="55" t="s">
        <v>60</v>
      </c>
      <c r="D507" s="43" t="s">
        <v>78</v>
      </c>
      <c r="E507" s="105">
        <v>240</v>
      </c>
      <c r="F507" s="53">
        <f>'прил. 9'!G281</f>
        <v>37.799999999999997</v>
      </c>
      <c r="G507" s="53">
        <f>'прил. 9'!H281</f>
        <v>0</v>
      </c>
      <c r="H507" s="53">
        <f t="shared" si="466"/>
        <v>37.799999999999997</v>
      </c>
      <c r="I507" s="53">
        <f>'прил. 9'!J281</f>
        <v>0</v>
      </c>
      <c r="J507" s="53">
        <f t="shared" si="467"/>
        <v>37.799999999999997</v>
      </c>
      <c r="K507" s="53">
        <f>'прил. 9'!L281</f>
        <v>0</v>
      </c>
      <c r="L507" s="53">
        <f t="shared" si="468"/>
        <v>37.799999999999997</v>
      </c>
      <c r="M507" s="53">
        <f>'прил. 9'!N281</f>
        <v>0</v>
      </c>
      <c r="N507" s="53">
        <f t="shared" si="457"/>
        <v>37.799999999999997</v>
      </c>
      <c r="O507" s="53">
        <f>'прил. 9'!P281</f>
        <v>37.799999999999997</v>
      </c>
      <c r="P507" s="53">
        <f>'прил. 9'!Q281</f>
        <v>0</v>
      </c>
      <c r="Q507" s="46">
        <f t="shared" si="469"/>
        <v>37.799999999999997</v>
      </c>
      <c r="R507" s="53">
        <f>'прил. 9'!S281</f>
        <v>0</v>
      </c>
      <c r="S507" s="46">
        <f t="shared" si="470"/>
        <v>37.799999999999997</v>
      </c>
      <c r="T507" s="53">
        <f>'прил. 9'!U281</f>
        <v>0</v>
      </c>
      <c r="U507" s="46">
        <f t="shared" si="458"/>
        <v>37.799999999999997</v>
      </c>
    </row>
    <row r="508" spans="1:21" x14ac:dyDescent="0.2">
      <c r="A508" s="42" t="s">
        <v>464</v>
      </c>
      <c r="B508" s="68" t="s">
        <v>301</v>
      </c>
      <c r="C508" s="55" t="s">
        <v>60</v>
      </c>
      <c r="D508" s="43" t="s">
        <v>60</v>
      </c>
      <c r="E508" s="105"/>
      <c r="F508" s="53">
        <f t="shared" ref="F508:O508" si="495">F509+F511+F513</f>
        <v>6883.3</v>
      </c>
      <c r="G508" s="53">
        <f t="shared" ref="G508:I508" si="496">G509+G511+G513</f>
        <v>0</v>
      </c>
      <c r="H508" s="53">
        <f t="shared" si="466"/>
        <v>6883.3</v>
      </c>
      <c r="I508" s="53">
        <f t="shared" si="496"/>
        <v>0</v>
      </c>
      <c r="J508" s="53">
        <f t="shared" si="467"/>
        <v>6883.3</v>
      </c>
      <c r="K508" s="53">
        <f t="shared" ref="K508:M508" si="497">K509+K511+K513</f>
        <v>0</v>
      </c>
      <c r="L508" s="53">
        <f t="shared" si="468"/>
        <v>6883.3</v>
      </c>
      <c r="M508" s="53">
        <f t="shared" si="497"/>
        <v>0</v>
      </c>
      <c r="N508" s="53">
        <f t="shared" si="457"/>
        <v>6883.3</v>
      </c>
      <c r="O508" s="53">
        <f t="shared" si="495"/>
        <v>6894.6</v>
      </c>
      <c r="P508" s="53">
        <f t="shared" ref="P508" si="498">P509+P511+P513</f>
        <v>0</v>
      </c>
      <c r="Q508" s="46">
        <f t="shared" si="469"/>
        <v>6894.6</v>
      </c>
      <c r="R508" s="53">
        <f t="shared" ref="R508:T508" si="499">R509+R511+R513</f>
        <v>0</v>
      </c>
      <c r="S508" s="46">
        <f t="shared" si="470"/>
        <v>6894.6</v>
      </c>
      <c r="T508" s="53">
        <f t="shared" si="499"/>
        <v>0</v>
      </c>
      <c r="U508" s="46">
        <f t="shared" si="458"/>
        <v>6894.6</v>
      </c>
    </row>
    <row r="509" spans="1:21" ht="49.5" x14ac:dyDescent="0.2">
      <c r="A509" s="69" t="str">
        <f t="shared" ref="A509:A514" ca="1" si="500">IF(ISERROR(MATCH(E509,Код_КВР,0)),"",INDIRECT(ADDRESS(MATCH(E509,Код_КВР,0)+1,2,,,"КВР")))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09" s="68" t="s">
        <v>301</v>
      </c>
      <c r="C509" s="55" t="s">
        <v>60</v>
      </c>
      <c r="D509" s="43" t="s">
        <v>60</v>
      </c>
      <c r="E509" s="105">
        <v>100</v>
      </c>
      <c r="F509" s="53">
        <f t="shared" si="487"/>
        <v>5441.2</v>
      </c>
      <c r="G509" s="53">
        <f t="shared" si="487"/>
        <v>0</v>
      </c>
      <c r="H509" s="53">
        <f t="shared" si="466"/>
        <v>5441.2</v>
      </c>
      <c r="I509" s="53">
        <f t="shared" si="487"/>
        <v>0</v>
      </c>
      <c r="J509" s="53">
        <f t="shared" si="467"/>
        <v>5441.2</v>
      </c>
      <c r="K509" s="53">
        <f t="shared" si="487"/>
        <v>0</v>
      </c>
      <c r="L509" s="53">
        <f t="shared" si="468"/>
        <v>5441.2</v>
      </c>
      <c r="M509" s="53">
        <f t="shared" si="487"/>
        <v>0</v>
      </c>
      <c r="N509" s="53">
        <f t="shared" si="457"/>
        <v>5441.2</v>
      </c>
      <c r="O509" s="53">
        <f t="shared" si="487"/>
        <v>5441.2</v>
      </c>
      <c r="P509" s="53">
        <f t="shared" si="487"/>
        <v>0</v>
      </c>
      <c r="Q509" s="46">
        <f t="shared" si="469"/>
        <v>5441.2</v>
      </c>
      <c r="R509" s="53">
        <f t="shared" si="487"/>
        <v>0</v>
      </c>
      <c r="S509" s="46">
        <f t="shared" si="470"/>
        <v>5441.2</v>
      </c>
      <c r="T509" s="53">
        <f t="shared" si="487"/>
        <v>0</v>
      </c>
      <c r="U509" s="46">
        <f t="shared" si="458"/>
        <v>5441.2</v>
      </c>
    </row>
    <row r="510" spans="1:21" x14ac:dyDescent="0.2">
      <c r="A510" s="47" t="str">
        <f t="shared" ca="1" si="500"/>
        <v>Расходы на выплаты персоналу казенных учреждений</v>
      </c>
      <c r="B510" s="68" t="s">
        <v>301</v>
      </c>
      <c r="C510" s="55" t="s">
        <v>60</v>
      </c>
      <c r="D510" s="43" t="s">
        <v>60</v>
      </c>
      <c r="E510" s="105">
        <v>110</v>
      </c>
      <c r="F510" s="53">
        <f>'прил. 9'!G331</f>
        <v>5441.2</v>
      </c>
      <c r="G510" s="53">
        <f>'прил. 9'!H331</f>
        <v>0</v>
      </c>
      <c r="H510" s="53">
        <f t="shared" si="466"/>
        <v>5441.2</v>
      </c>
      <c r="I510" s="53">
        <f>'прил. 9'!J331</f>
        <v>0</v>
      </c>
      <c r="J510" s="53">
        <f t="shared" si="467"/>
        <v>5441.2</v>
      </c>
      <c r="K510" s="53">
        <f>'прил. 9'!L331</f>
        <v>0</v>
      </c>
      <c r="L510" s="53">
        <f t="shared" si="468"/>
        <v>5441.2</v>
      </c>
      <c r="M510" s="53">
        <f>'прил. 9'!N331</f>
        <v>0</v>
      </c>
      <c r="N510" s="53">
        <f t="shared" si="457"/>
        <v>5441.2</v>
      </c>
      <c r="O510" s="53">
        <f>'прил. 9'!P331</f>
        <v>5441.2</v>
      </c>
      <c r="P510" s="53">
        <f>'прил. 9'!Q331</f>
        <v>0</v>
      </c>
      <c r="Q510" s="46">
        <f t="shared" si="469"/>
        <v>5441.2</v>
      </c>
      <c r="R510" s="53">
        <f>'прил. 9'!S331</f>
        <v>0</v>
      </c>
      <c r="S510" s="46">
        <f t="shared" si="470"/>
        <v>5441.2</v>
      </c>
      <c r="T510" s="53">
        <f>'прил. 9'!U331</f>
        <v>0</v>
      </c>
      <c r="U510" s="46">
        <f t="shared" si="458"/>
        <v>5441.2</v>
      </c>
    </row>
    <row r="511" spans="1:21" ht="33" x14ac:dyDescent="0.2">
      <c r="A511" s="47" t="str">
        <f t="shared" ca="1" si="500"/>
        <v>Закупка товаров, работ и услуг для обеспечения государственных (муниципальных) нужд</v>
      </c>
      <c r="B511" s="68" t="s">
        <v>301</v>
      </c>
      <c r="C511" s="55" t="s">
        <v>60</v>
      </c>
      <c r="D511" s="43" t="s">
        <v>60</v>
      </c>
      <c r="E511" s="105">
        <v>200</v>
      </c>
      <c r="F511" s="53">
        <f t="shared" ref="F511:T511" si="501">F512</f>
        <v>1035.8</v>
      </c>
      <c r="G511" s="53">
        <f t="shared" si="501"/>
        <v>0</v>
      </c>
      <c r="H511" s="53">
        <f t="shared" si="466"/>
        <v>1035.8</v>
      </c>
      <c r="I511" s="53">
        <f t="shared" si="501"/>
        <v>0</v>
      </c>
      <c r="J511" s="53">
        <f t="shared" si="467"/>
        <v>1035.8</v>
      </c>
      <c r="K511" s="53">
        <f t="shared" si="501"/>
        <v>0</v>
      </c>
      <c r="L511" s="53">
        <f t="shared" si="468"/>
        <v>1035.8</v>
      </c>
      <c r="M511" s="53">
        <f t="shared" si="501"/>
        <v>0</v>
      </c>
      <c r="N511" s="53">
        <f t="shared" si="457"/>
        <v>1035.8</v>
      </c>
      <c r="O511" s="53">
        <f t="shared" si="501"/>
        <v>1050.9000000000001</v>
      </c>
      <c r="P511" s="53">
        <f t="shared" si="501"/>
        <v>0</v>
      </c>
      <c r="Q511" s="46">
        <f t="shared" si="469"/>
        <v>1050.9000000000001</v>
      </c>
      <c r="R511" s="53">
        <f t="shared" si="501"/>
        <v>0</v>
      </c>
      <c r="S511" s="46">
        <f t="shared" si="470"/>
        <v>1050.9000000000001</v>
      </c>
      <c r="T511" s="53">
        <f t="shared" si="501"/>
        <v>0</v>
      </c>
      <c r="U511" s="46">
        <f t="shared" si="458"/>
        <v>1050.9000000000001</v>
      </c>
    </row>
    <row r="512" spans="1:21" ht="33" x14ac:dyDescent="0.2">
      <c r="A512" s="47" t="str">
        <f t="shared" ca="1" si="500"/>
        <v>Иные закупки товаров, работ и услуг для обеспечения государственных (муниципальных) нужд</v>
      </c>
      <c r="B512" s="68" t="s">
        <v>301</v>
      </c>
      <c r="C512" s="55" t="s">
        <v>60</v>
      </c>
      <c r="D512" s="43" t="s">
        <v>60</v>
      </c>
      <c r="E512" s="105">
        <v>240</v>
      </c>
      <c r="F512" s="53">
        <f>'прил. 9'!G333</f>
        <v>1035.8</v>
      </c>
      <c r="G512" s="53">
        <f>'прил. 9'!H333</f>
        <v>0</v>
      </c>
      <c r="H512" s="53">
        <f t="shared" si="466"/>
        <v>1035.8</v>
      </c>
      <c r="I512" s="53">
        <f>'прил. 9'!J333</f>
        <v>0</v>
      </c>
      <c r="J512" s="53">
        <f t="shared" si="467"/>
        <v>1035.8</v>
      </c>
      <c r="K512" s="53">
        <f>'прил. 9'!L333</f>
        <v>0</v>
      </c>
      <c r="L512" s="53">
        <f t="shared" si="468"/>
        <v>1035.8</v>
      </c>
      <c r="M512" s="53">
        <f>'прил. 9'!N333</f>
        <v>0</v>
      </c>
      <c r="N512" s="53">
        <f t="shared" si="457"/>
        <v>1035.8</v>
      </c>
      <c r="O512" s="53">
        <f>'прил. 9'!P333</f>
        <v>1050.9000000000001</v>
      </c>
      <c r="P512" s="53">
        <f>'прил. 9'!Q333</f>
        <v>0</v>
      </c>
      <c r="Q512" s="46">
        <f t="shared" si="469"/>
        <v>1050.9000000000001</v>
      </c>
      <c r="R512" s="53">
        <f>'прил. 9'!S333</f>
        <v>0</v>
      </c>
      <c r="S512" s="46">
        <f t="shared" si="470"/>
        <v>1050.9000000000001</v>
      </c>
      <c r="T512" s="53">
        <f>'прил. 9'!U333</f>
        <v>0</v>
      </c>
      <c r="U512" s="46">
        <f t="shared" si="458"/>
        <v>1050.9000000000001</v>
      </c>
    </row>
    <row r="513" spans="1:21" x14ac:dyDescent="0.2">
      <c r="A513" s="47" t="str">
        <f t="shared" ca="1" si="500"/>
        <v>Иные бюджетные ассигнования</v>
      </c>
      <c r="B513" s="68" t="s">
        <v>301</v>
      </c>
      <c r="C513" s="55" t="s">
        <v>60</v>
      </c>
      <c r="D513" s="43" t="s">
        <v>60</v>
      </c>
      <c r="E513" s="105">
        <v>800</v>
      </c>
      <c r="F513" s="53">
        <f t="shared" ref="F513:T513" si="502">F514</f>
        <v>406.3</v>
      </c>
      <c r="G513" s="53">
        <f t="shared" si="502"/>
        <v>0</v>
      </c>
      <c r="H513" s="53">
        <f t="shared" si="466"/>
        <v>406.3</v>
      </c>
      <c r="I513" s="53">
        <f t="shared" si="502"/>
        <v>0</v>
      </c>
      <c r="J513" s="53">
        <f t="shared" si="467"/>
        <v>406.3</v>
      </c>
      <c r="K513" s="53">
        <f t="shared" si="502"/>
        <v>0</v>
      </c>
      <c r="L513" s="53">
        <f t="shared" si="468"/>
        <v>406.3</v>
      </c>
      <c r="M513" s="53">
        <f t="shared" si="502"/>
        <v>0</v>
      </c>
      <c r="N513" s="53">
        <f t="shared" si="457"/>
        <v>406.3</v>
      </c>
      <c r="O513" s="53">
        <f t="shared" si="502"/>
        <v>402.5</v>
      </c>
      <c r="P513" s="53">
        <f t="shared" si="502"/>
        <v>0</v>
      </c>
      <c r="Q513" s="46">
        <f t="shared" si="469"/>
        <v>402.5</v>
      </c>
      <c r="R513" s="53">
        <f t="shared" si="502"/>
        <v>0</v>
      </c>
      <c r="S513" s="46">
        <f t="shared" si="470"/>
        <v>402.5</v>
      </c>
      <c r="T513" s="53">
        <f t="shared" si="502"/>
        <v>0</v>
      </c>
      <c r="U513" s="46">
        <f t="shared" si="458"/>
        <v>402.5</v>
      </c>
    </row>
    <row r="514" spans="1:21" x14ac:dyDescent="0.2">
      <c r="A514" s="47" t="str">
        <f t="shared" ca="1" si="500"/>
        <v>Уплата налогов, сборов и иных платежей</v>
      </c>
      <c r="B514" s="68" t="s">
        <v>301</v>
      </c>
      <c r="C514" s="55" t="s">
        <v>60</v>
      </c>
      <c r="D514" s="43" t="s">
        <v>60</v>
      </c>
      <c r="E514" s="105">
        <v>850</v>
      </c>
      <c r="F514" s="53">
        <f>'прил. 9'!G335</f>
        <v>406.3</v>
      </c>
      <c r="G514" s="53">
        <f>'прил. 9'!H335</f>
        <v>0</v>
      </c>
      <c r="H514" s="53">
        <f t="shared" si="466"/>
        <v>406.3</v>
      </c>
      <c r="I514" s="53">
        <f>'прил. 9'!J335</f>
        <v>0</v>
      </c>
      <c r="J514" s="53">
        <f t="shared" si="467"/>
        <v>406.3</v>
      </c>
      <c r="K514" s="53">
        <f>'прил. 9'!L335</f>
        <v>0</v>
      </c>
      <c r="L514" s="53">
        <f t="shared" si="468"/>
        <v>406.3</v>
      </c>
      <c r="M514" s="53">
        <f>'прил. 9'!N335</f>
        <v>0</v>
      </c>
      <c r="N514" s="53">
        <f t="shared" si="457"/>
        <v>406.3</v>
      </c>
      <c r="O514" s="53">
        <f>'прил. 9'!P335</f>
        <v>402.5</v>
      </c>
      <c r="P514" s="53">
        <f>'прил. 9'!Q335</f>
        <v>0</v>
      </c>
      <c r="Q514" s="46">
        <f t="shared" si="469"/>
        <v>402.5</v>
      </c>
      <c r="R514" s="53">
        <f>'прил. 9'!S335</f>
        <v>0</v>
      </c>
      <c r="S514" s="46">
        <f t="shared" si="470"/>
        <v>402.5</v>
      </c>
      <c r="T514" s="53">
        <f>'прил. 9'!U335</f>
        <v>0</v>
      </c>
      <c r="U514" s="46">
        <f t="shared" si="458"/>
        <v>402.5</v>
      </c>
    </row>
    <row r="515" spans="1:21" x14ac:dyDescent="0.2">
      <c r="A515" s="47" t="str">
        <f ca="1">IF(ISERROR(MATCH(B515,Код_КЦСР,0)),"",INDIRECT(ADDRESS(MATCH(B515,Код_КЦСР,0)+1,2,,,"КЦСР")))</f>
        <v>Муниципальная программа «Здоровый город» на 2014 – 2022 годы</v>
      </c>
      <c r="B515" s="68" t="s">
        <v>302</v>
      </c>
      <c r="C515" s="55"/>
      <c r="D515" s="43"/>
      <c r="E515" s="105"/>
      <c r="F515" s="53">
        <f t="shared" ref="F515:O515" si="503">F516+F522</f>
        <v>224.89999999999998</v>
      </c>
      <c r="G515" s="53">
        <f t="shared" ref="G515:I515" si="504">G516+G522</f>
        <v>0</v>
      </c>
      <c r="H515" s="53">
        <f t="shared" si="466"/>
        <v>224.89999999999998</v>
      </c>
      <c r="I515" s="53">
        <f t="shared" si="504"/>
        <v>0</v>
      </c>
      <c r="J515" s="53">
        <f t="shared" si="467"/>
        <v>224.89999999999998</v>
      </c>
      <c r="K515" s="53">
        <f t="shared" ref="K515:M515" si="505">K516+K522</f>
        <v>0</v>
      </c>
      <c r="L515" s="53">
        <f t="shared" si="468"/>
        <v>224.89999999999998</v>
      </c>
      <c r="M515" s="53">
        <f t="shared" si="505"/>
        <v>0</v>
      </c>
      <c r="N515" s="53">
        <f t="shared" si="457"/>
        <v>224.89999999999998</v>
      </c>
      <c r="O515" s="53">
        <f t="shared" si="503"/>
        <v>224.89999999999998</v>
      </c>
      <c r="P515" s="53">
        <f t="shared" ref="P515" si="506">P516+P522</f>
        <v>0</v>
      </c>
      <c r="Q515" s="46">
        <f t="shared" si="469"/>
        <v>224.89999999999998</v>
      </c>
      <c r="R515" s="53">
        <f t="shared" ref="R515:T515" si="507">R516+R522</f>
        <v>0</v>
      </c>
      <c r="S515" s="46">
        <f t="shared" si="470"/>
        <v>224.89999999999998</v>
      </c>
      <c r="T515" s="53">
        <f t="shared" si="507"/>
        <v>0</v>
      </c>
      <c r="U515" s="46">
        <f t="shared" si="458"/>
        <v>224.89999999999998</v>
      </c>
    </row>
    <row r="516" spans="1:21" x14ac:dyDescent="0.2">
      <c r="A516" s="47" t="str">
        <f ca="1">IF(ISERROR(MATCH(B516,Код_КЦСР,0)),"",INDIRECT(ADDRESS(MATCH(B516,Код_КЦСР,0)+1,2,,,"КЦСР")))</f>
        <v>Организационно-методическое обеспечение программы</v>
      </c>
      <c r="B516" s="68" t="s">
        <v>304</v>
      </c>
      <c r="C516" s="55"/>
      <c r="D516" s="43"/>
      <c r="E516" s="105"/>
      <c r="F516" s="53">
        <f t="shared" ref="F516:T516" si="508">F517</f>
        <v>102.89999999999999</v>
      </c>
      <c r="G516" s="53">
        <f t="shared" si="508"/>
        <v>0</v>
      </c>
      <c r="H516" s="53">
        <f t="shared" si="466"/>
        <v>102.89999999999999</v>
      </c>
      <c r="I516" s="53">
        <f t="shared" si="508"/>
        <v>0</v>
      </c>
      <c r="J516" s="53">
        <f t="shared" si="467"/>
        <v>102.89999999999999</v>
      </c>
      <c r="K516" s="53">
        <f t="shared" si="508"/>
        <v>0</v>
      </c>
      <c r="L516" s="53">
        <f t="shared" si="468"/>
        <v>102.89999999999999</v>
      </c>
      <c r="M516" s="53">
        <f t="shared" si="508"/>
        <v>0</v>
      </c>
      <c r="N516" s="53">
        <f t="shared" si="457"/>
        <v>102.89999999999999</v>
      </c>
      <c r="O516" s="53">
        <f t="shared" si="508"/>
        <v>102.89999999999999</v>
      </c>
      <c r="P516" s="53">
        <f t="shared" si="508"/>
        <v>0</v>
      </c>
      <c r="Q516" s="46">
        <f t="shared" si="469"/>
        <v>102.89999999999999</v>
      </c>
      <c r="R516" s="53">
        <f t="shared" si="508"/>
        <v>0</v>
      </c>
      <c r="S516" s="46">
        <f t="shared" si="470"/>
        <v>102.89999999999999</v>
      </c>
      <c r="T516" s="53">
        <f t="shared" si="508"/>
        <v>0</v>
      </c>
      <c r="U516" s="46">
        <f t="shared" si="458"/>
        <v>102.89999999999999</v>
      </c>
    </row>
    <row r="517" spans="1:21" x14ac:dyDescent="0.2">
      <c r="A517" s="47" t="str">
        <f ca="1">IF(ISERROR(MATCH(C517,Код_Раздел,0)),"",INDIRECT(ADDRESS(MATCH(C517,Код_Раздел,0)+1,2,,,"Раздел")))</f>
        <v>Общегосударственные вопросы</v>
      </c>
      <c r="B517" s="68" t="s">
        <v>304</v>
      </c>
      <c r="C517" s="55" t="s">
        <v>70</v>
      </c>
      <c r="D517" s="43"/>
      <c r="E517" s="105"/>
      <c r="F517" s="53">
        <f t="shared" ref="F517:T518" si="509">F518</f>
        <v>102.89999999999999</v>
      </c>
      <c r="G517" s="53">
        <f t="shared" si="509"/>
        <v>0</v>
      </c>
      <c r="H517" s="53">
        <f t="shared" si="466"/>
        <v>102.89999999999999</v>
      </c>
      <c r="I517" s="53">
        <f t="shared" si="509"/>
        <v>0</v>
      </c>
      <c r="J517" s="53">
        <f t="shared" si="467"/>
        <v>102.89999999999999</v>
      </c>
      <c r="K517" s="53">
        <f t="shared" si="509"/>
        <v>0</v>
      </c>
      <c r="L517" s="53">
        <f t="shared" si="468"/>
        <v>102.89999999999999</v>
      </c>
      <c r="M517" s="53">
        <f t="shared" si="509"/>
        <v>0</v>
      </c>
      <c r="N517" s="53">
        <f t="shared" si="457"/>
        <v>102.89999999999999</v>
      </c>
      <c r="O517" s="53">
        <f t="shared" si="509"/>
        <v>102.89999999999999</v>
      </c>
      <c r="P517" s="53">
        <f t="shared" si="509"/>
        <v>0</v>
      </c>
      <c r="Q517" s="46">
        <f t="shared" si="469"/>
        <v>102.89999999999999</v>
      </c>
      <c r="R517" s="53">
        <f t="shared" si="509"/>
        <v>0</v>
      </c>
      <c r="S517" s="46">
        <f t="shared" si="470"/>
        <v>102.89999999999999</v>
      </c>
      <c r="T517" s="53">
        <f t="shared" si="509"/>
        <v>0</v>
      </c>
      <c r="U517" s="46">
        <f t="shared" si="458"/>
        <v>102.89999999999999</v>
      </c>
    </row>
    <row r="518" spans="1:21" x14ac:dyDescent="0.2">
      <c r="A518" s="42" t="s">
        <v>91</v>
      </c>
      <c r="B518" s="68" t="s">
        <v>304</v>
      </c>
      <c r="C518" s="55" t="s">
        <v>70</v>
      </c>
      <c r="D518" s="43" t="s">
        <v>55</v>
      </c>
      <c r="E518" s="105"/>
      <c r="F518" s="53">
        <f t="shared" si="509"/>
        <v>102.89999999999999</v>
      </c>
      <c r="G518" s="53">
        <f t="shared" si="509"/>
        <v>0</v>
      </c>
      <c r="H518" s="53">
        <f t="shared" si="466"/>
        <v>102.89999999999999</v>
      </c>
      <c r="I518" s="53">
        <f t="shared" si="509"/>
        <v>0</v>
      </c>
      <c r="J518" s="53">
        <f t="shared" si="467"/>
        <v>102.89999999999999</v>
      </c>
      <c r="K518" s="53">
        <f t="shared" si="509"/>
        <v>0</v>
      </c>
      <c r="L518" s="53">
        <f t="shared" si="468"/>
        <v>102.89999999999999</v>
      </c>
      <c r="M518" s="53">
        <f t="shared" si="509"/>
        <v>0</v>
      </c>
      <c r="N518" s="53">
        <f t="shared" si="457"/>
        <v>102.89999999999999</v>
      </c>
      <c r="O518" s="53">
        <f t="shared" si="509"/>
        <v>102.89999999999999</v>
      </c>
      <c r="P518" s="53">
        <f t="shared" si="509"/>
        <v>0</v>
      </c>
      <c r="Q518" s="46">
        <f t="shared" si="469"/>
        <v>102.89999999999999</v>
      </c>
      <c r="R518" s="53">
        <f t="shared" si="509"/>
        <v>0</v>
      </c>
      <c r="S518" s="46">
        <f t="shared" si="470"/>
        <v>102.89999999999999</v>
      </c>
      <c r="T518" s="53">
        <f t="shared" si="509"/>
        <v>0</v>
      </c>
      <c r="U518" s="46">
        <f t="shared" si="458"/>
        <v>102.89999999999999</v>
      </c>
    </row>
    <row r="519" spans="1:21" x14ac:dyDescent="0.2">
      <c r="A519" s="47" t="str">
        <f ca="1">IF(ISERROR(MATCH(E519,Код_КВР,0)),"",INDIRECT(ADDRESS(MATCH(E519,Код_КВР,0)+1,2,,,"КВР")))</f>
        <v>Иные бюджетные ассигнования</v>
      </c>
      <c r="B519" s="68" t="s">
        <v>304</v>
      </c>
      <c r="C519" s="55" t="s">
        <v>70</v>
      </c>
      <c r="D519" s="43" t="s">
        <v>55</v>
      </c>
      <c r="E519" s="105">
        <v>800</v>
      </c>
      <c r="F519" s="53">
        <f t="shared" ref="F519:O519" si="510">F521+F520</f>
        <v>102.89999999999999</v>
      </c>
      <c r="G519" s="53">
        <f t="shared" ref="G519:I519" si="511">G521+G520</f>
        <v>0</v>
      </c>
      <c r="H519" s="53">
        <f t="shared" si="466"/>
        <v>102.89999999999999</v>
      </c>
      <c r="I519" s="53">
        <f t="shared" si="511"/>
        <v>0</v>
      </c>
      <c r="J519" s="53">
        <f t="shared" si="467"/>
        <v>102.89999999999999</v>
      </c>
      <c r="K519" s="53">
        <f t="shared" ref="K519:M519" si="512">K521+K520</f>
        <v>0</v>
      </c>
      <c r="L519" s="53">
        <f t="shared" si="468"/>
        <v>102.89999999999999</v>
      </c>
      <c r="M519" s="53">
        <f t="shared" si="512"/>
        <v>0</v>
      </c>
      <c r="N519" s="53">
        <f t="shared" si="457"/>
        <v>102.89999999999999</v>
      </c>
      <c r="O519" s="53">
        <f t="shared" si="510"/>
        <v>102.89999999999999</v>
      </c>
      <c r="P519" s="53">
        <f t="shared" ref="P519" si="513">P521+P520</f>
        <v>0</v>
      </c>
      <c r="Q519" s="46">
        <f t="shared" si="469"/>
        <v>102.89999999999999</v>
      </c>
      <c r="R519" s="53">
        <f t="shared" ref="R519:T519" si="514">R521+R520</f>
        <v>0</v>
      </c>
      <c r="S519" s="46">
        <f t="shared" si="470"/>
        <v>102.89999999999999</v>
      </c>
      <c r="T519" s="53">
        <f t="shared" si="514"/>
        <v>0</v>
      </c>
      <c r="U519" s="46">
        <f t="shared" si="458"/>
        <v>102.89999999999999</v>
      </c>
    </row>
    <row r="520" spans="1:21" x14ac:dyDescent="0.2">
      <c r="A520" s="47" t="str">
        <f ca="1">IF(ISERROR(MATCH(E520,Код_КВР,0)),"",INDIRECT(ADDRESS(MATCH(E520,Код_КВР,0)+1,2,,,"КВР")))</f>
        <v>Уплата налогов, сборов и иных платежей</v>
      </c>
      <c r="B520" s="68" t="s">
        <v>304</v>
      </c>
      <c r="C520" s="55" t="s">
        <v>70</v>
      </c>
      <c r="D520" s="43" t="s">
        <v>55</v>
      </c>
      <c r="E520" s="105">
        <v>850</v>
      </c>
      <c r="F520" s="53">
        <f>'прил. 9'!G67</f>
        <v>31.8</v>
      </c>
      <c r="G520" s="53">
        <f>'прил. 9'!H67</f>
        <v>0</v>
      </c>
      <c r="H520" s="53">
        <f t="shared" si="466"/>
        <v>31.8</v>
      </c>
      <c r="I520" s="53">
        <f>'прил. 9'!J67</f>
        <v>0</v>
      </c>
      <c r="J520" s="53">
        <f t="shared" si="467"/>
        <v>31.8</v>
      </c>
      <c r="K520" s="53">
        <f>'прил. 9'!L67</f>
        <v>0</v>
      </c>
      <c r="L520" s="53">
        <f t="shared" si="468"/>
        <v>31.8</v>
      </c>
      <c r="M520" s="53">
        <f>'прил. 9'!N67</f>
        <v>0</v>
      </c>
      <c r="N520" s="53">
        <f t="shared" si="457"/>
        <v>31.8</v>
      </c>
      <c r="O520" s="53">
        <f>'прил. 9'!P67</f>
        <v>31.8</v>
      </c>
      <c r="P520" s="53">
        <f>'прил. 9'!Q67</f>
        <v>0</v>
      </c>
      <c r="Q520" s="46">
        <f t="shared" si="469"/>
        <v>31.8</v>
      </c>
      <c r="R520" s="53">
        <f>'прил. 9'!S67</f>
        <v>0</v>
      </c>
      <c r="S520" s="46">
        <f t="shared" si="470"/>
        <v>31.8</v>
      </c>
      <c r="T520" s="53">
        <f>'прил. 9'!U67</f>
        <v>0</v>
      </c>
      <c r="U520" s="46">
        <f t="shared" si="458"/>
        <v>31.8</v>
      </c>
    </row>
    <row r="521" spans="1:21" ht="33" x14ac:dyDescent="0.2">
      <c r="A521" s="47" t="str">
        <f ca="1">IF(ISERROR(MATCH(E521,Код_КВР,0)),"",INDIRECT(ADDRESS(MATCH(E521,Код_КВР,0)+1,2,,,"КВР")))</f>
        <v>Предоставление платежей, взносов, безвозмездных перечислений субъектам международного права</v>
      </c>
      <c r="B521" s="68" t="s">
        <v>304</v>
      </c>
      <c r="C521" s="55" t="s">
        <v>70</v>
      </c>
      <c r="D521" s="43" t="s">
        <v>55</v>
      </c>
      <c r="E521" s="105">
        <v>860</v>
      </c>
      <c r="F521" s="53">
        <f>'прил. 9'!G68</f>
        <v>71.099999999999994</v>
      </c>
      <c r="G521" s="53">
        <f>'прил. 9'!H68</f>
        <v>0</v>
      </c>
      <c r="H521" s="53">
        <f t="shared" si="466"/>
        <v>71.099999999999994</v>
      </c>
      <c r="I521" s="53">
        <f>'прил. 9'!J68</f>
        <v>0</v>
      </c>
      <c r="J521" s="53">
        <f t="shared" si="467"/>
        <v>71.099999999999994</v>
      </c>
      <c r="K521" s="53">
        <f>'прил. 9'!L68</f>
        <v>0</v>
      </c>
      <c r="L521" s="53">
        <f t="shared" si="468"/>
        <v>71.099999999999994</v>
      </c>
      <c r="M521" s="53">
        <f>'прил. 9'!N68</f>
        <v>0</v>
      </c>
      <c r="N521" s="53">
        <f t="shared" si="457"/>
        <v>71.099999999999994</v>
      </c>
      <c r="O521" s="53">
        <f>'прил. 9'!P68</f>
        <v>71.099999999999994</v>
      </c>
      <c r="P521" s="53">
        <f>'прил. 9'!Q68</f>
        <v>0</v>
      </c>
      <c r="Q521" s="46">
        <f t="shared" si="469"/>
        <v>71.099999999999994</v>
      </c>
      <c r="R521" s="53">
        <f>'прил. 9'!S68</f>
        <v>0</v>
      </c>
      <c r="S521" s="46">
        <f t="shared" si="470"/>
        <v>71.099999999999994</v>
      </c>
      <c r="T521" s="53">
        <f>'прил. 9'!U68</f>
        <v>0</v>
      </c>
      <c r="U521" s="46">
        <f t="shared" si="458"/>
        <v>71.099999999999994</v>
      </c>
    </row>
    <row r="522" spans="1:21" x14ac:dyDescent="0.2">
      <c r="A522" s="47" t="str">
        <f ca="1">IF(ISERROR(MATCH(B522,Код_КЦСР,0)),"",INDIRECT(ADDRESS(MATCH(B522,Код_КЦСР,0)+1,2,,,"КЦСР")))</f>
        <v>Пропаганда здорового образа жизни</v>
      </c>
      <c r="B522" s="68" t="s">
        <v>305</v>
      </c>
      <c r="C522" s="55"/>
      <c r="D522" s="43"/>
      <c r="E522" s="105"/>
      <c r="F522" s="53">
        <f t="shared" ref="F522:T522" si="515">F523</f>
        <v>122</v>
      </c>
      <c r="G522" s="53">
        <f t="shared" si="515"/>
        <v>0</v>
      </c>
      <c r="H522" s="53">
        <f t="shared" si="466"/>
        <v>122</v>
      </c>
      <c r="I522" s="53">
        <f t="shared" si="515"/>
        <v>0</v>
      </c>
      <c r="J522" s="53">
        <f t="shared" si="467"/>
        <v>122</v>
      </c>
      <c r="K522" s="53">
        <f t="shared" si="515"/>
        <v>0</v>
      </c>
      <c r="L522" s="53">
        <f t="shared" si="468"/>
        <v>122</v>
      </c>
      <c r="M522" s="53">
        <f t="shared" si="515"/>
        <v>0</v>
      </c>
      <c r="N522" s="53">
        <f t="shared" si="457"/>
        <v>122</v>
      </c>
      <c r="O522" s="53">
        <f t="shared" si="515"/>
        <v>122</v>
      </c>
      <c r="P522" s="53">
        <f t="shared" si="515"/>
        <v>0</v>
      </c>
      <c r="Q522" s="46">
        <f t="shared" si="469"/>
        <v>122</v>
      </c>
      <c r="R522" s="53">
        <f t="shared" si="515"/>
        <v>0</v>
      </c>
      <c r="S522" s="46">
        <f t="shared" si="470"/>
        <v>122</v>
      </c>
      <c r="T522" s="53">
        <f t="shared" si="515"/>
        <v>0</v>
      </c>
      <c r="U522" s="46">
        <f t="shared" si="458"/>
        <v>122</v>
      </c>
    </row>
    <row r="523" spans="1:21" x14ac:dyDescent="0.2">
      <c r="A523" s="47" t="str">
        <f ca="1">IF(ISERROR(MATCH(C523,Код_Раздел,0)),"",INDIRECT(ADDRESS(MATCH(C523,Код_Раздел,0)+1,2,,,"Раздел")))</f>
        <v>Общегосударственные вопросы</v>
      </c>
      <c r="B523" s="68" t="s">
        <v>305</v>
      </c>
      <c r="C523" s="55" t="s">
        <v>70</v>
      </c>
      <c r="D523" s="43"/>
      <c r="E523" s="105"/>
      <c r="F523" s="53">
        <f t="shared" ref="F523:T525" si="516">F524</f>
        <v>122</v>
      </c>
      <c r="G523" s="53">
        <f t="shared" si="516"/>
        <v>0</v>
      </c>
      <c r="H523" s="53">
        <f t="shared" si="466"/>
        <v>122</v>
      </c>
      <c r="I523" s="53">
        <f t="shared" si="516"/>
        <v>0</v>
      </c>
      <c r="J523" s="53">
        <f t="shared" si="467"/>
        <v>122</v>
      </c>
      <c r="K523" s="53">
        <f t="shared" si="516"/>
        <v>0</v>
      </c>
      <c r="L523" s="53">
        <f t="shared" si="468"/>
        <v>122</v>
      </c>
      <c r="M523" s="53">
        <f t="shared" si="516"/>
        <v>0</v>
      </c>
      <c r="N523" s="53">
        <f t="shared" si="457"/>
        <v>122</v>
      </c>
      <c r="O523" s="53">
        <f t="shared" si="516"/>
        <v>122</v>
      </c>
      <c r="P523" s="53">
        <f t="shared" si="516"/>
        <v>0</v>
      </c>
      <c r="Q523" s="46">
        <f t="shared" si="469"/>
        <v>122</v>
      </c>
      <c r="R523" s="53">
        <f t="shared" si="516"/>
        <v>0</v>
      </c>
      <c r="S523" s="46">
        <f t="shared" si="470"/>
        <v>122</v>
      </c>
      <c r="T523" s="53">
        <f t="shared" si="516"/>
        <v>0</v>
      </c>
      <c r="U523" s="46">
        <f t="shared" si="458"/>
        <v>122</v>
      </c>
    </row>
    <row r="524" spans="1:21" x14ac:dyDescent="0.2">
      <c r="A524" s="42" t="s">
        <v>91</v>
      </c>
      <c r="B524" s="68" t="s">
        <v>305</v>
      </c>
      <c r="C524" s="55" t="s">
        <v>70</v>
      </c>
      <c r="D524" s="43" t="s">
        <v>55</v>
      </c>
      <c r="E524" s="105"/>
      <c r="F524" s="53">
        <f t="shared" si="516"/>
        <v>122</v>
      </c>
      <c r="G524" s="53">
        <f t="shared" si="516"/>
        <v>0</v>
      </c>
      <c r="H524" s="53">
        <f t="shared" si="466"/>
        <v>122</v>
      </c>
      <c r="I524" s="53">
        <f t="shared" si="516"/>
        <v>0</v>
      </c>
      <c r="J524" s="53">
        <f t="shared" si="467"/>
        <v>122</v>
      </c>
      <c r="K524" s="53">
        <f t="shared" si="516"/>
        <v>0</v>
      </c>
      <c r="L524" s="53">
        <f t="shared" si="468"/>
        <v>122</v>
      </c>
      <c r="M524" s="53">
        <f t="shared" si="516"/>
        <v>0</v>
      </c>
      <c r="N524" s="53">
        <f t="shared" si="457"/>
        <v>122</v>
      </c>
      <c r="O524" s="53">
        <f t="shared" si="516"/>
        <v>122</v>
      </c>
      <c r="P524" s="53">
        <f t="shared" si="516"/>
        <v>0</v>
      </c>
      <c r="Q524" s="46">
        <f t="shared" si="469"/>
        <v>122</v>
      </c>
      <c r="R524" s="53">
        <f t="shared" si="516"/>
        <v>0</v>
      </c>
      <c r="S524" s="46">
        <f t="shared" si="470"/>
        <v>122</v>
      </c>
      <c r="T524" s="53">
        <f t="shared" si="516"/>
        <v>0</v>
      </c>
      <c r="U524" s="46">
        <f t="shared" si="458"/>
        <v>122</v>
      </c>
    </row>
    <row r="525" spans="1:21" ht="33" x14ac:dyDescent="0.2">
      <c r="A525" s="47" t="str">
        <f ca="1">IF(ISERROR(MATCH(E525,Код_КВР,0)),"",INDIRECT(ADDRESS(MATCH(E525,Код_КВР,0)+1,2,,,"КВР")))</f>
        <v>Закупка товаров, работ и услуг для обеспечения государственных (муниципальных) нужд</v>
      </c>
      <c r="B525" s="68" t="s">
        <v>305</v>
      </c>
      <c r="C525" s="55" t="s">
        <v>70</v>
      </c>
      <c r="D525" s="43" t="s">
        <v>55</v>
      </c>
      <c r="E525" s="105">
        <v>200</v>
      </c>
      <c r="F525" s="53">
        <f t="shared" si="516"/>
        <v>122</v>
      </c>
      <c r="G525" s="53">
        <f t="shared" si="516"/>
        <v>0</v>
      </c>
      <c r="H525" s="53">
        <f t="shared" si="466"/>
        <v>122</v>
      </c>
      <c r="I525" s="53">
        <f t="shared" si="516"/>
        <v>0</v>
      </c>
      <c r="J525" s="53">
        <f t="shared" si="467"/>
        <v>122</v>
      </c>
      <c r="K525" s="53">
        <f t="shared" si="516"/>
        <v>0</v>
      </c>
      <c r="L525" s="53">
        <f t="shared" si="468"/>
        <v>122</v>
      </c>
      <c r="M525" s="53">
        <f t="shared" si="516"/>
        <v>0</v>
      </c>
      <c r="N525" s="53">
        <f t="shared" si="457"/>
        <v>122</v>
      </c>
      <c r="O525" s="53">
        <f t="shared" si="516"/>
        <v>122</v>
      </c>
      <c r="P525" s="53">
        <f t="shared" si="516"/>
        <v>0</v>
      </c>
      <c r="Q525" s="46">
        <f t="shared" si="469"/>
        <v>122</v>
      </c>
      <c r="R525" s="53">
        <f t="shared" si="516"/>
        <v>0</v>
      </c>
      <c r="S525" s="46">
        <f t="shared" si="470"/>
        <v>122</v>
      </c>
      <c r="T525" s="53">
        <f t="shared" si="516"/>
        <v>0</v>
      </c>
      <c r="U525" s="46">
        <f t="shared" si="458"/>
        <v>122</v>
      </c>
    </row>
    <row r="526" spans="1:21" ht="33" x14ac:dyDescent="0.2">
      <c r="A526" s="47" t="str">
        <f ca="1">IF(ISERROR(MATCH(E526,Код_КВР,0)),"",INDIRECT(ADDRESS(MATCH(E526,Код_КВР,0)+1,2,,,"КВР")))</f>
        <v>Иные закупки товаров, работ и услуг для обеспечения государственных (муниципальных) нужд</v>
      </c>
      <c r="B526" s="68" t="s">
        <v>305</v>
      </c>
      <c r="C526" s="55" t="s">
        <v>70</v>
      </c>
      <c r="D526" s="43" t="s">
        <v>55</v>
      </c>
      <c r="E526" s="105">
        <v>240</v>
      </c>
      <c r="F526" s="53">
        <f>'прил. 9'!G71</f>
        <v>122</v>
      </c>
      <c r="G526" s="53">
        <f>'прил. 9'!H71</f>
        <v>0</v>
      </c>
      <c r="H526" s="53">
        <f t="shared" si="466"/>
        <v>122</v>
      </c>
      <c r="I526" s="53">
        <f>'прил. 9'!J71</f>
        <v>0</v>
      </c>
      <c r="J526" s="53">
        <f t="shared" si="467"/>
        <v>122</v>
      </c>
      <c r="K526" s="53">
        <f>'прил. 9'!L71</f>
        <v>0</v>
      </c>
      <c r="L526" s="53">
        <f t="shared" si="468"/>
        <v>122</v>
      </c>
      <c r="M526" s="53">
        <f>'прил. 9'!N71</f>
        <v>0</v>
      </c>
      <c r="N526" s="53">
        <f t="shared" si="457"/>
        <v>122</v>
      </c>
      <c r="O526" s="53">
        <f>'прил. 9'!P71</f>
        <v>122</v>
      </c>
      <c r="P526" s="53">
        <f>'прил. 9'!Q71</f>
        <v>0</v>
      </c>
      <c r="Q526" s="46">
        <f t="shared" si="469"/>
        <v>122</v>
      </c>
      <c r="R526" s="53">
        <f>'прил. 9'!S71</f>
        <v>0</v>
      </c>
      <c r="S526" s="46">
        <f t="shared" si="470"/>
        <v>122</v>
      </c>
      <c r="T526" s="53">
        <f>'прил. 9'!U71</f>
        <v>0</v>
      </c>
      <c r="U526" s="46">
        <f t="shared" si="458"/>
        <v>122</v>
      </c>
    </row>
    <row r="527" spans="1:21" ht="33" x14ac:dyDescent="0.2">
      <c r="A527" s="47" t="str">
        <f ca="1">IF(ISERROR(MATCH(B527,Код_КЦСР,0)),"",INDIRECT(ADDRESS(MATCH(B527,Код_КЦСР,0)+1,2,,,"КЦСР")))</f>
        <v>Муниципальная программа «iCity-Современные информационные технологии г. Череповца» на 2014 – 2020 годы</v>
      </c>
      <c r="B527" s="68" t="s">
        <v>306</v>
      </c>
      <c r="C527" s="55"/>
      <c r="D527" s="43"/>
      <c r="E527" s="105"/>
      <c r="F527" s="53">
        <f t="shared" ref="F527:O527" si="517">F528+F537</f>
        <v>42977.5</v>
      </c>
      <c r="G527" s="53">
        <f t="shared" ref="G527:I527" si="518">G528+G537</f>
        <v>0</v>
      </c>
      <c r="H527" s="53">
        <f t="shared" si="466"/>
        <v>42977.5</v>
      </c>
      <c r="I527" s="53">
        <f t="shared" si="518"/>
        <v>0</v>
      </c>
      <c r="J527" s="53">
        <f t="shared" si="467"/>
        <v>42977.5</v>
      </c>
      <c r="K527" s="53">
        <f t="shared" ref="K527:M527" si="519">K528+K537</f>
        <v>0</v>
      </c>
      <c r="L527" s="53">
        <f t="shared" si="468"/>
        <v>42977.5</v>
      </c>
      <c r="M527" s="53">
        <f t="shared" si="519"/>
        <v>0</v>
      </c>
      <c r="N527" s="53">
        <f t="shared" si="457"/>
        <v>42977.5</v>
      </c>
      <c r="O527" s="53">
        <f t="shared" si="517"/>
        <v>42995.199999999997</v>
      </c>
      <c r="P527" s="53">
        <f t="shared" ref="P527" si="520">P528+P537</f>
        <v>0</v>
      </c>
      <c r="Q527" s="46">
        <f t="shared" si="469"/>
        <v>42995.199999999997</v>
      </c>
      <c r="R527" s="53">
        <f t="shared" ref="R527:T527" si="521">R528+R537</f>
        <v>0</v>
      </c>
      <c r="S527" s="46">
        <f t="shared" si="470"/>
        <v>42995.199999999997</v>
      </c>
      <c r="T527" s="53">
        <f t="shared" si="521"/>
        <v>0</v>
      </c>
      <c r="U527" s="46">
        <f t="shared" si="458"/>
        <v>42995.199999999997</v>
      </c>
    </row>
    <row r="528" spans="1:21" ht="49.5" hidden="1" x14ac:dyDescent="0.2">
      <c r="A528" s="47" t="str">
        <f ca="1">IF(ISERROR(MATCH(B528,Код_КЦСР,0)),"",INDIRECT(ADDRESS(MATCH(B528,Код_КЦСР,0)+1,2,,,"КЦСР")))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528" s="68" t="s">
        <v>308</v>
      </c>
      <c r="C528" s="55"/>
      <c r="D528" s="43"/>
      <c r="E528" s="105"/>
      <c r="F528" s="53">
        <f t="shared" ref="F528:O528" si="522">F529+F533</f>
        <v>0</v>
      </c>
      <c r="G528" s="53">
        <f t="shared" ref="G528:I528" si="523">G529+G533</f>
        <v>0</v>
      </c>
      <c r="H528" s="53">
        <f t="shared" si="466"/>
        <v>0</v>
      </c>
      <c r="I528" s="53">
        <f t="shared" si="523"/>
        <v>0</v>
      </c>
      <c r="J528" s="53">
        <f t="shared" si="467"/>
        <v>0</v>
      </c>
      <c r="K528" s="53">
        <f t="shared" ref="K528:M528" si="524">K529+K533</f>
        <v>0</v>
      </c>
      <c r="L528" s="53">
        <f t="shared" si="468"/>
        <v>0</v>
      </c>
      <c r="M528" s="53">
        <f t="shared" si="524"/>
        <v>0</v>
      </c>
      <c r="N528" s="53">
        <f t="shared" si="457"/>
        <v>0</v>
      </c>
      <c r="O528" s="53">
        <f t="shared" si="522"/>
        <v>0</v>
      </c>
      <c r="P528" s="53">
        <f t="shared" ref="P528" si="525">P529+P533</f>
        <v>0</v>
      </c>
      <c r="Q528" s="46">
        <f t="shared" si="469"/>
        <v>0</v>
      </c>
      <c r="R528" s="53">
        <f t="shared" ref="R528:T528" si="526">R529+R533</f>
        <v>0</v>
      </c>
      <c r="S528" s="46">
        <f t="shared" si="470"/>
        <v>0</v>
      </c>
      <c r="T528" s="53">
        <f t="shared" si="526"/>
        <v>0</v>
      </c>
      <c r="U528" s="46">
        <f t="shared" si="458"/>
        <v>0</v>
      </c>
    </row>
    <row r="529" spans="1:21" hidden="1" x14ac:dyDescent="0.2">
      <c r="A529" s="47" t="str">
        <f ca="1">IF(ISERROR(MATCH(C529,Код_Раздел,0)),"",INDIRECT(ADDRESS(MATCH(C529,Код_Раздел,0)+1,2,,,"Раздел")))</f>
        <v>Национальная экономика</v>
      </c>
      <c r="B529" s="68" t="s">
        <v>308</v>
      </c>
      <c r="C529" s="55" t="s">
        <v>73</v>
      </c>
      <c r="D529" s="43"/>
      <c r="E529" s="105"/>
      <c r="F529" s="53">
        <f t="shared" ref="F529:T531" si="527">F530</f>
        <v>0</v>
      </c>
      <c r="G529" s="53">
        <f t="shared" si="527"/>
        <v>0</v>
      </c>
      <c r="H529" s="53">
        <f t="shared" si="466"/>
        <v>0</v>
      </c>
      <c r="I529" s="53">
        <f t="shared" si="527"/>
        <v>0</v>
      </c>
      <c r="J529" s="53">
        <f t="shared" si="467"/>
        <v>0</v>
      </c>
      <c r="K529" s="53">
        <f t="shared" si="527"/>
        <v>0</v>
      </c>
      <c r="L529" s="53">
        <f t="shared" si="468"/>
        <v>0</v>
      </c>
      <c r="M529" s="53">
        <f t="shared" si="527"/>
        <v>0</v>
      </c>
      <c r="N529" s="53">
        <f t="shared" si="457"/>
        <v>0</v>
      </c>
      <c r="O529" s="53">
        <f t="shared" si="527"/>
        <v>0</v>
      </c>
      <c r="P529" s="53">
        <f t="shared" si="527"/>
        <v>0</v>
      </c>
      <c r="Q529" s="46">
        <f t="shared" si="469"/>
        <v>0</v>
      </c>
      <c r="R529" s="53">
        <f t="shared" si="527"/>
        <v>0</v>
      </c>
      <c r="S529" s="46">
        <f t="shared" si="470"/>
        <v>0</v>
      </c>
      <c r="T529" s="53">
        <f t="shared" si="527"/>
        <v>0</v>
      </c>
      <c r="U529" s="46">
        <f t="shared" si="458"/>
        <v>0</v>
      </c>
    </row>
    <row r="530" spans="1:21" hidden="1" x14ac:dyDescent="0.2">
      <c r="A530" s="42" t="s">
        <v>87</v>
      </c>
      <c r="B530" s="68" t="s">
        <v>308</v>
      </c>
      <c r="C530" s="55" t="s">
        <v>73</v>
      </c>
      <c r="D530" s="43" t="s">
        <v>53</v>
      </c>
      <c r="E530" s="105"/>
      <c r="F530" s="53">
        <f t="shared" si="527"/>
        <v>0</v>
      </c>
      <c r="G530" s="53">
        <f t="shared" si="527"/>
        <v>0</v>
      </c>
      <c r="H530" s="53">
        <f t="shared" si="466"/>
        <v>0</v>
      </c>
      <c r="I530" s="53">
        <f t="shared" si="527"/>
        <v>0</v>
      </c>
      <c r="J530" s="53">
        <f t="shared" si="467"/>
        <v>0</v>
      </c>
      <c r="K530" s="53">
        <f t="shared" si="527"/>
        <v>0</v>
      </c>
      <c r="L530" s="53">
        <f t="shared" si="468"/>
        <v>0</v>
      </c>
      <c r="M530" s="53">
        <f t="shared" si="527"/>
        <v>0</v>
      </c>
      <c r="N530" s="53">
        <f t="shared" si="457"/>
        <v>0</v>
      </c>
      <c r="O530" s="53">
        <f t="shared" si="527"/>
        <v>0</v>
      </c>
      <c r="P530" s="53">
        <f t="shared" si="527"/>
        <v>0</v>
      </c>
      <c r="Q530" s="46">
        <f t="shared" si="469"/>
        <v>0</v>
      </c>
      <c r="R530" s="53">
        <f t="shared" si="527"/>
        <v>0</v>
      </c>
      <c r="S530" s="46">
        <f t="shared" si="470"/>
        <v>0</v>
      </c>
      <c r="T530" s="53">
        <f t="shared" si="527"/>
        <v>0</v>
      </c>
      <c r="U530" s="46">
        <f t="shared" si="458"/>
        <v>0</v>
      </c>
    </row>
    <row r="531" spans="1:21" ht="33" hidden="1" x14ac:dyDescent="0.2">
      <c r="A531" s="47" t="str">
        <f ca="1">IF(ISERROR(MATCH(E531,Код_КВР,0)),"",INDIRECT(ADDRESS(MATCH(E531,Код_КВР,0)+1,2,,,"КВР")))</f>
        <v>Предоставление субсидий бюджетным, автономным учреждениям и иным некоммерческим организациям</v>
      </c>
      <c r="B531" s="68" t="s">
        <v>308</v>
      </c>
      <c r="C531" s="55" t="s">
        <v>73</v>
      </c>
      <c r="D531" s="43" t="s">
        <v>53</v>
      </c>
      <c r="E531" s="105">
        <v>600</v>
      </c>
      <c r="F531" s="53">
        <f t="shared" si="527"/>
        <v>0</v>
      </c>
      <c r="G531" s="53">
        <f t="shared" si="527"/>
        <v>0</v>
      </c>
      <c r="H531" s="53">
        <f t="shared" si="466"/>
        <v>0</v>
      </c>
      <c r="I531" s="53">
        <f t="shared" si="527"/>
        <v>0</v>
      </c>
      <c r="J531" s="53">
        <f t="shared" si="467"/>
        <v>0</v>
      </c>
      <c r="K531" s="53">
        <f t="shared" si="527"/>
        <v>0</v>
      </c>
      <c r="L531" s="53">
        <f t="shared" si="468"/>
        <v>0</v>
      </c>
      <c r="M531" s="53">
        <f t="shared" si="527"/>
        <v>0</v>
      </c>
      <c r="N531" s="53">
        <f t="shared" ref="N531:N594" si="528">L531+M531</f>
        <v>0</v>
      </c>
      <c r="O531" s="53">
        <f t="shared" si="527"/>
        <v>0</v>
      </c>
      <c r="P531" s="53">
        <f t="shared" si="527"/>
        <v>0</v>
      </c>
      <c r="Q531" s="46">
        <f t="shared" si="469"/>
        <v>0</v>
      </c>
      <c r="R531" s="53">
        <f t="shared" si="527"/>
        <v>0</v>
      </c>
      <c r="S531" s="46">
        <f t="shared" si="470"/>
        <v>0</v>
      </c>
      <c r="T531" s="53">
        <f t="shared" si="527"/>
        <v>0</v>
      </c>
      <c r="U531" s="46">
        <f t="shared" ref="U531:U594" si="529">S531+T531</f>
        <v>0</v>
      </c>
    </row>
    <row r="532" spans="1:21" hidden="1" x14ac:dyDescent="0.2">
      <c r="A532" s="47" t="str">
        <f ca="1">IF(ISERROR(MATCH(E532,Код_КВР,0)),"",INDIRECT(ADDRESS(MATCH(E532,Код_КВР,0)+1,2,,,"КВР")))</f>
        <v>Субсидии бюджетным учреждениям</v>
      </c>
      <c r="B532" s="68" t="s">
        <v>308</v>
      </c>
      <c r="C532" s="55" t="s">
        <v>73</v>
      </c>
      <c r="D532" s="43" t="s">
        <v>53</v>
      </c>
      <c r="E532" s="105">
        <v>610</v>
      </c>
      <c r="F532" s="53">
        <f>'прил. 9'!G191</f>
        <v>0</v>
      </c>
      <c r="G532" s="53">
        <f>'прил. 9'!H191</f>
        <v>0</v>
      </c>
      <c r="H532" s="53">
        <f t="shared" si="466"/>
        <v>0</v>
      </c>
      <c r="I532" s="53">
        <f>'прил. 9'!J191</f>
        <v>0</v>
      </c>
      <c r="J532" s="53">
        <f t="shared" si="467"/>
        <v>0</v>
      </c>
      <c r="K532" s="53">
        <f>'прил. 9'!L191</f>
        <v>0</v>
      </c>
      <c r="L532" s="53">
        <f t="shared" si="468"/>
        <v>0</v>
      </c>
      <c r="M532" s="53">
        <f>'прил. 9'!N191</f>
        <v>0</v>
      </c>
      <c r="N532" s="53">
        <f t="shared" si="528"/>
        <v>0</v>
      </c>
      <c r="O532" s="53">
        <f>'прил. 9'!P191</f>
        <v>0</v>
      </c>
      <c r="P532" s="53">
        <f>'прил. 9'!Q191</f>
        <v>0</v>
      </c>
      <c r="Q532" s="46">
        <f t="shared" si="469"/>
        <v>0</v>
      </c>
      <c r="R532" s="53">
        <f>'прил. 9'!S191</f>
        <v>0</v>
      </c>
      <c r="S532" s="46">
        <f t="shared" si="470"/>
        <v>0</v>
      </c>
      <c r="T532" s="53">
        <f>'прил. 9'!U191</f>
        <v>0</v>
      </c>
      <c r="U532" s="46">
        <f t="shared" si="529"/>
        <v>0</v>
      </c>
    </row>
    <row r="533" spans="1:21" hidden="1" x14ac:dyDescent="0.2">
      <c r="A533" s="47" t="str">
        <f ca="1">IF(ISERROR(MATCH(C533,Код_Раздел,0)),"",INDIRECT(ADDRESS(MATCH(C533,Код_Раздел,0)+1,2,,,"Раздел")))</f>
        <v>Образование</v>
      </c>
      <c r="B533" s="68" t="s">
        <v>308</v>
      </c>
      <c r="C533" s="55" t="s">
        <v>60</v>
      </c>
      <c r="D533" s="43"/>
      <c r="E533" s="105"/>
      <c r="F533" s="53">
        <f t="shared" ref="F533:T535" si="530">F534</f>
        <v>0</v>
      </c>
      <c r="G533" s="53">
        <f t="shared" si="530"/>
        <v>0</v>
      </c>
      <c r="H533" s="53">
        <f t="shared" si="466"/>
        <v>0</v>
      </c>
      <c r="I533" s="53">
        <f t="shared" si="530"/>
        <v>0</v>
      </c>
      <c r="J533" s="53">
        <f t="shared" si="467"/>
        <v>0</v>
      </c>
      <c r="K533" s="53">
        <f t="shared" si="530"/>
        <v>0</v>
      </c>
      <c r="L533" s="53">
        <f t="shared" si="468"/>
        <v>0</v>
      </c>
      <c r="M533" s="53">
        <f t="shared" si="530"/>
        <v>0</v>
      </c>
      <c r="N533" s="53">
        <f t="shared" si="528"/>
        <v>0</v>
      </c>
      <c r="O533" s="53">
        <f t="shared" si="530"/>
        <v>0</v>
      </c>
      <c r="P533" s="53">
        <f t="shared" si="530"/>
        <v>0</v>
      </c>
      <c r="Q533" s="46">
        <f t="shared" si="469"/>
        <v>0</v>
      </c>
      <c r="R533" s="53">
        <f t="shared" si="530"/>
        <v>0</v>
      </c>
      <c r="S533" s="46">
        <f t="shared" si="470"/>
        <v>0</v>
      </c>
      <c r="T533" s="53">
        <f t="shared" si="530"/>
        <v>0</v>
      </c>
      <c r="U533" s="46">
        <f t="shared" si="529"/>
        <v>0</v>
      </c>
    </row>
    <row r="534" spans="1:21" hidden="1" x14ac:dyDescent="0.2">
      <c r="A534" s="42" t="s">
        <v>530</v>
      </c>
      <c r="B534" s="68" t="s">
        <v>308</v>
      </c>
      <c r="C534" s="55" t="s">
        <v>60</v>
      </c>
      <c r="D534" s="43" t="s">
        <v>78</v>
      </c>
      <c r="E534" s="105"/>
      <c r="F534" s="53">
        <f t="shared" si="530"/>
        <v>0</v>
      </c>
      <c r="G534" s="53">
        <f t="shared" si="530"/>
        <v>0</v>
      </c>
      <c r="H534" s="53">
        <f t="shared" si="466"/>
        <v>0</v>
      </c>
      <c r="I534" s="53">
        <f t="shared" si="530"/>
        <v>0</v>
      </c>
      <c r="J534" s="53">
        <f t="shared" si="467"/>
        <v>0</v>
      </c>
      <c r="K534" s="53">
        <f t="shared" si="530"/>
        <v>0</v>
      </c>
      <c r="L534" s="53">
        <f t="shared" si="468"/>
        <v>0</v>
      </c>
      <c r="M534" s="53">
        <f t="shared" si="530"/>
        <v>0</v>
      </c>
      <c r="N534" s="53">
        <f t="shared" si="528"/>
        <v>0</v>
      </c>
      <c r="O534" s="53">
        <f t="shared" si="530"/>
        <v>0</v>
      </c>
      <c r="P534" s="53">
        <f t="shared" si="530"/>
        <v>0</v>
      </c>
      <c r="Q534" s="46">
        <f t="shared" si="469"/>
        <v>0</v>
      </c>
      <c r="R534" s="53">
        <f t="shared" si="530"/>
        <v>0</v>
      </c>
      <c r="S534" s="46">
        <f t="shared" si="470"/>
        <v>0</v>
      </c>
      <c r="T534" s="53">
        <f t="shared" si="530"/>
        <v>0</v>
      </c>
      <c r="U534" s="46">
        <f t="shared" si="529"/>
        <v>0</v>
      </c>
    </row>
    <row r="535" spans="1:21" ht="33" hidden="1" x14ac:dyDescent="0.2">
      <c r="A535" s="47" t="str">
        <f ca="1">IF(ISERROR(MATCH(E535,Код_КВР,0)),"",INDIRECT(ADDRESS(MATCH(E535,Код_КВР,0)+1,2,,,"КВР")))</f>
        <v>Предоставление субсидий бюджетным, автономным учреждениям и иным некоммерческим организациям</v>
      </c>
      <c r="B535" s="68" t="s">
        <v>308</v>
      </c>
      <c r="C535" s="55" t="s">
        <v>60</v>
      </c>
      <c r="D535" s="43" t="s">
        <v>78</v>
      </c>
      <c r="E535" s="105">
        <v>600</v>
      </c>
      <c r="F535" s="53">
        <f t="shared" si="530"/>
        <v>0</v>
      </c>
      <c r="G535" s="53">
        <f t="shared" si="530"/>
        <v>0</v>
      </c>
      <c r="H535" s="53">
        <f t="shared" si="466"/>
        <v>0</v>
      </c>
      <c r="I535" s="53">
        <f t="shared" si="530"/>
        <v>0</v>
      </c>
      <c r="J535" s="53">
        <f t="shared" si="467"/>
        <v>0</v>
      </c>
      <c r="K535" s="53">
        <f t="shared" si="530"/>
        <v>0</v>
      </c>
      <c r="L535" s="53">
        <f t="shared" si="468"/>
        <v>0</v>
      </c>
      <c r="M535" s="53">
        <f t="shared" si="530"/>
        <v>0</v>
      </c>
      <c r="N535" s="53">
        <f t="shared" si="528"/>
        <v>0</v>
      </c>
      <c r="O535" s="53">
        <f t="shared" si="530"/>
        <v>0</v>
      </c>
      <c r="P535" s="53">
        <f t="shared" si="530"/>
        <v>0</v>
      </c>
      <c r="Q535" s="46">
        <f t="shared" si="469"/>
        <v>0</v>
      </c>
      <c r="R535" s="53">
        <f t="shared" si="530"/>
        <v>0</v>
      </c>
      <c r="S535" s="46">
        <f t="shared" si="470"/>
        <v>0</v>
      </c>
      <c r="T535" s="53">
        <f t="shared" si="530"/>
        <v>0</v>
      </c>
      <c r="U535" s="46">
        <f t="shared" si="529"/>
        <v>0</v>
      </c>
    </row>
    <row r="536" spans="1:21" hidden="1" x14ac:dyDescent="0.2">
      <c r="A536" s="47" t="str">
        <f ca="1">IF(ISERROR(MATCH(E536,Код_КВР,0)),"",INDIRECT(ADDRESS(MATCH(E536,Код_КВР,0)+1,2,,,"КВР")))</f>
        <v>Субсидии бюджетным учреждениям</v>
      </c>
      <c r="B536" s="68" t="s">
        <v>308</v>
      </c>
      <c r="C536" s="55" t="s">
        <v>60</v>
      </c>
      <c r="D536" s="43" t="s">
        <v>78</v>
      </c>
      <c r="E536" s="105">
        <v>610</v>
      </c>
      <c r="F536" s="53">
        <f>'прил. 9'!G285</f>
        <v>0</v>
      </c>
      <c r="G536" s="53">
        <f>'прил. 9'!H285</f>
        <v>0</v>
      </c>
      <c r="H536" s="53">
        <f t="shared" si="466"/>
        <v>0</v>
      </c>
      <c r="I536" s="53">
        <f>'прил. 9'!J285</f>
        <v>0</v>
      </c>
      <c r="J536" s="53">
        <f t="shared" si="467"/>
        <v>0</v>
      </c>
      <c r="K536" s="53">
        <f>'прил. 9'!L285</f>
        <v>0</v>
      </c>
      <c r="L536" s="53">
        <f t="shared" si="468"/>
        <v>0</v>
      </c>
      <c r="M536" s="53">
        <f>'прил. 9'!N285</f>
        <v>0</v>
      </c>
      <c r="N536" s="53">
        <f t="shared" si="528"/>
        <v>0</v>
      </c>
      <c r="O536" s="53">
        <f>'прил. 9'!P285</f>
        <v>0</v>
      </c>
      <c r="P536" s="53">
        <f>'прил. 9'!Q285</f>
        <v>0</v>
      </c>
      <c r="Q536" s="46">
        <f t="shared" si="469"/>
        <v>0</v>
      </c>
      <c r="R536" s="53">
        <f>'прил. 9'!S285</f>
        <v>0</v>
      </c>
      <c r="S536" s="46">
        <f t="shared" si="470"/>
        <v>0</v>
      </c>
      <c r="T536" s="53">
        <f>'прил. 9'!U285</f>
        <v>0</v>
      </c>
      <c r="U536" s="46">
        <f t="shared" si="529"/>
        <v>0</v>
      </c>
    </row>
    <row r="537" spans="1:21" ht="66" x14ac:dyDescent="0.2">
      <c r="A537" s="47" t="str">
        <f ca="1">IF(ISERROR(MATCH(B537,Код_КЦСР,0)),"",INDIRECT(ADDRESS(MATCH(B537,Код_КЦСР,0)+1,2,,,"КЦСР")))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537" s="68" t="s">
        <v>309</v>
      </c>
      <c r="C537" s="55"/>
      <c r="D537" s="43"/>
      <c r="E537" s="105"/>
      <c r="F537" s="53">
        <f t="shared" ref="F537:O537" si="531">F538+F543</f>
        <v>42977.5</v>
      </c>
      <c r="G537" s="53">
        <f t="shared" ref="G537:I537" si="532">G538+G543</f>
        <v>0</v>
      </c>
      <c r="H537" s="53">
        <f t="shared" si="466"/>
        <v>42977.5</v>
      </c>
      <c r="I537" s="53">
        <f t="shared" si="532"/>
        <v>0</v>
      </c>
      <c r="J537" s="53">
        <f t="shared" si="467"/>
        <v>42977.5</v>
      </c>
      <c r="K537" s="53">
        <f t="shared" ref="K537:M537" si="533">K538+K543</f>
        <v>0</v>
      </c>
      <c r="L537" s="53">
        <f t="shared" si="468"/>
        <v>42977.5</v>
      </c>
      <c r="M537" s="53">
        <f t="shared" si="533"/>
        <v>0</v>
      </c>
      <c r="N537" s="53">
        <f t="shared" si="528"/>
        <v>42977.5</v>
      </c>
      <c r="O537" s="53">
        <f t="shared" si="531"/>
        <v>42995.199999999997</v>
      </c>
      <c r="P537" s="53">
        <f t="shared" ref="P537" si="534">P538+P543</f>
        <v>0</v>
      </c>
      <c r="Q537" s="46">
        <f t="shared" si="469"/>
        <v>42995.199999999997</v>
      </c>
      <c r="R537" s="53">
        <f t="shared" ref="R537:T537" si="535">R538+R543</f>
        <v>0</v>
      </c>
      <c r="S537" s="46">
        <f t="shared" si="470"/>
        <v>42995.199999999997</v>
      </c>
      <c r="T537" s="53">
        <f t="shared" si="535"/>
        <v>0</v>
      </c>
      <c r="U537" s="46">
        <f t="shared" si="529"/>
        <v>42995.199999999997</v>
      </c>
    </row>
    <row r="538" spans="1:21" ht="82.5" x14ac:dyDescent="0.2">
      <c r="A538" s="47" t="str">
        <f ca="1">IF(ISERROR(MATCH(B538,Код_КЦСР,0)),"",INDIRECT(ADDRESS(MATCH(B538,Код_КЦСР,0)+1,2,,,"КЦСР")))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v>
      </c>
      <c r="B538" s="68" t="s">
        <v>478</v>
      </c>
      <c r="C538" s="55"/>
      <c r="D538" s="43"/>
      <c r="E538" s="105"/>
      <c r="F538" s="53">
        <f t="shared" ref="F538:T538" si="536">F539</f>
        <v>42859.8</v>
      </c>
      <c r="G538" s="53">
        <f t="shared" si="536"/>
        <v>0</v>
      </c>
      <c r="H538" s="53">
        <f t="shared" si="466"/>
        <v>42859.8</v>
      </c>
      <c r="I538" s="53">
        <f t="shared" si="536"/>
        <v>0</v>
      </c>
      <c r="J538" s="53">
        <f t="shared" si="467"/>
        <v>42859.8</v>
      </c>
      <c r="K538" s="53">
        <f t="shared" si="536"/>
        <v>0</v>
      </c>
      <c r="L538" s="53">
        <f t="shared" si="468"/>
        <v>42859.8</v>
      </c>
      <c r="M538" s="53">
        <f t="shared" si="536"/>
        <v>0</v>
      </c>
      <c r="N538" s="53">
        <f t="shared" si="528"/>
        <v>42859.8</v>
      </c>
      <c r="O538" s="53">
        <f t="shared" si="536"/>
        <v>42877.5</v>
      </c>
      <c r="P538" s="53">
        <f t="shared" si="536"/>
        <v>0</v>
      </c>
      <c r="Q538" s="46">
        <f t="shared" si="469"/>
        <v>42877.5</v>
      </c>
      <c r="R538" s="53">
        <f t="shared" si="536"/>
        <v>0</v>
      </c>
      <c r="S538" s="46">
        <f t="shared" si="470"/>
        <v>42877.5</v>
      </c>
      <c r="T538" s="53">
        <f t="shared" si="536"/>
        <v>0</v>
      </c>
      <c r="U538" s="46">
        <f t="shared" si="529"/>
        <v>42877.5</v>
      </c>
    </row>
    <row r="539" spans="1:21" x14ac:dyDescent="0.2">
      <c r="A539" s="47" t="str">
        <f ca="1">IF(ISERROR(MATCH(C539,Код_Раздел,0)),"",INDIRECT(ADDRESS(MATCH(C539,Код_Раздел,0)+1,2,,,"Раздел")))</f>
        <v>Национальная экономика</v>
      </c>
      <c r="B539" s="68" t="s">
        <v>478</v>
      </c>
      <c r="C539" s="55" t="s">
        <v>73</v>
      </c>
      <c r="D539" s="43"/>
      <c r="E539" s="105"/>
      <c r="F539" s="53">
        <f t="shared" ref="F539:T540" si="537">F540</f>
        <v>42859.8</v>
      </c>
      <c r="G539" s="53">
        <f t="shared" si="537"/>
        <v>0</v>
      </c>
      <c r="H539" s="53">
        <f t="shared" si="466"/>
        <v>42859.8</v>
      </c>
      <c r="I539" s="53">
        <f t="shared" si="537"/>
        <v>0</v>
      </c>
      <c r="J539" s="53">
        <f t="shared" si="467"/>
        <v>42859.8</v>
      </c>
      <c r="K539" s="53">
        <f t="shared" si="537"/>
        <v>0</v>
      </c>
      <c r="L539" s="53">
        <f t="shared" si="468"/>
        <v>42859.8</v>
      </c>
      <c r="M539" s="53">
        <f t="shared" si="537"/>
        <v>0</v>
      </c>
      <c r="N539" s="53">
        <f t="shared" si="528"/>
        <v>42859.8</v>
      </c>
      <c r="O539" s="53">
        <f t="shared" si="537"/>
        <v>42877.5</v>
      </c>
      <c r="P539" s="53">
        <f t="shared" si="537"/>
        <v>0</v>
      </c>
      <c r="Q539" s="46">
        <f t="shared" si="469"/>
        <v>42877.5</v>
      </c>
      <c r="R539" s="53">
        <f t="shared" si="537"/>
        <v>0</v>
      </c>
      <c r="S539" s="46">
        <f t="shared" si="470"/>
        <v>42877.5</v>
      </c>
      <c r="T539" s="53">
        <f t="shared" si="537"/>
        <v>0</v>
      </c>
      <c r="U539" s="46">
        <f t="shared" si="529"/>
        <v>42877.5</v>
      </c>
    </row>
    <row r="540" spans="1:21" x14ac:dyDescent="0.2">
      <c r="A540" s="42" t="s">
        <v>87</v>
      </c>
      <c r="B540" s="68" t="s">
        <v>478</v>
      </c>
      <c r="C540" s="55" t="s">
        <v>73</v>
      </c>
      <c r="D540" s="43" t="s">
        <v>53</v>
      </c>
      <c r="E540" s="105"/>
      <c r="F540" s="53">
        <f t="shared" si="537"/>
        <v>42859.8</v>
      </c>
      <c r="G540" s="53">
        <f t="shared" si="537"/>
        <v>0</v>
      </c>
      <c r="H540" s="53">
        <f t="shared" si="466"/>
        <v>42859.8</v>
      </c>
      <c r="I540" s="53">
        <f t="shared" si="537"/>
        <v>0</v>
      </c>
      <c r="J540" s="53">
        <f t="shared" si="467"/>
        <v>42859.8</v>
      </c>
      <c r="K540" s="53">
        <f t="shared" si="537"/>
        <v>0</v>
      </c>
      <c r="L540" s="53">
        <f t="shared" si="468"/>
        <v>42859.8</v>
      </c>
      <c r="M540" s="53">
        <f t="shared" si="537"/>
        <v>0</v>
      </c>
      <c r="N540" s="53">
        <f t="shared" si="528"/>
        <v>42859.8</v>
      </c>
      <c r="O540" s="53">
        <f t="shared" si="537"/>
        <v>42877.5</v>
      </c>
      <c r="P540" s="53">
        <f t="shared" si="537"/>
        <v>0</v>
      </c>
      <c r="Q540" s="46">
        <f t="shared" si="469"/>
        <v>42877.5</v>
      </c>
      <c r="R540" s="53">
        <f t="shared" si="537"/>
        <v>0</v>
      </c>
      <c r="S540" s="46">
        <f t="shared" si="470"/>
        <v>42877.5</v>
      </c>
      <c r="T540" s="53">
        <f t="shared" si="537"/>
        <v>0</v>
      </c>
      <c r="U540" s="46">
        <f t="shared" si="529"/>
        <v>42877.5</v>
      </c>
    </row>
    <row r="541" spans="1:21" ht="33" x14ac:dyDescent="0.2">
      <c r="A541" s="47" t="str">
        <f ca="1">IF(ISERROR(MATCH(E541,Код_КВР,0)),"",INDIRECT(ADDRESS(MATCH(E541,Код_КВР,0)+1,2,,,"КВР")))</f>
        <v>Предоставление субсидий бюджетным, автономным учреждениям и иным некоммерческим организациям</v>
      </c>
      <c r="B541" s="68" t="s">
        <v>478</v>
      </c>
      <c r="C541" s="55" t="s">
        <v>73</v>
      </c>
      <c r="D541" s="43" t="s">
        <v>53</v>
      </c>
      <c r="E541" s="105">
        <v>600</v>
      </c>
      <c r="F541" s="53">
        <f t="shared" ref="F541:T541" si="538">SUM(F542:F542)</f>
        <v>42859.8</v>
      </c>
      <c r="G541" s="53">
        <f t="shared" si="538"/>
        <v>0</v>
      </c>
      <c r="H541" s="53">
        <f t="shared" si="466"/>
        <v>42859.8</v>
      </c>
      <c r="I541" s="53">
        <f t="shared" si="538"/>
        <v>0</v>
      </c>
      <c r="J541" s="53">
        <f t="shared" si="467"/>
        <v>42859.8</v>
      </c>
      <c r="K541" s="53">
        <f t="shared" si="538"/>
        <v>0</v>
      </c>
      <c r="L541" s="53">
        <f t="shared" si="468"/>
        <v>42859.8</v>
      </c>
      <c r="M541" s="53">
        <f t="shared" si="538"/>
        <v>0</v>
      </c>
      <c r="N541" s="53">
        <f t="shared" si="528"/>
        <v>42859.8</v>
      </c>
      <c r="O541" s="53">
        <f t="shared" si="538"/>
        <v>42877.5</v>
      </c>
      <c r="P541" s="53">
        <f t="shared" si="538"/>
        <v>0</v>
      </c>
      <c r="Q541" s="46">
        <f t="shared" si="469"/>
        <v>42877.5</v>
      </c>
      <c r="R541" s="53">
        <f t="shared" si="538"/>
        <v>0</v>
      </c>
      <c r="S541" s="46">
        <f t="shared" si="470"/>
        <v>42877.5</v>
      </c>
      <c r="T541" s="53">
        <f t="shared" si="538"/>
        <v>0</v>
      </c>
      <c r="U541" s="46">
        <f t="shared" si="529"/>
        <v>42877.5</v>
      </c>
    </row>
    <row r="542" spans="1:21" x14ac:dyDescent="0.2">
      <c r="A542" s="47" t="str">
        <f ca="1">IF(ISERROR(MATCH(E542,Код_КВР,0)),"",INDIRECT(ADDRESS(MATCH(E542,Код_КВР,0)+1,2,,,"КВР")))</f>
        <v>Субсидии бюджетным учреждениям</v>
      </c>
      <c r="B542" s="68" t="s">
        <v>478</v>
      </c>
      <c r="C542" s="55" t="s">
        <v>73</v>
      </c>
      <c r="D542" s="43" t="s">
        <v>53</v>
      </c>
      <c r="E542" s="105">
        <v>610</v>
      </c>
      <c r="F542" s="53">
        <f>'прил. 9'!G195</f>
        <v>42859.8</v>
      </c>
      <c r="G542" s="53">
        <f>'прил. 9'!H195</f>
        <v>0</v>
      </c>
      <c r="H542" s="53">
        <f t="shared" ref="H542:H611" si="539">F542+G542</f>
        <v>42859.8</v>
      </c>
      <c r="I542" s="53">
        <f>'прил. 9'!J195</f>
        <v>0</v>
      </c>
      <c r="J542" s="53">
        <f t="shared" ref="J542:J611" si="540">H542+I542</f>
        <v>42859.8</v>
      </c>
      <c r="K542" s="53">
        <f>'прил. 9'!L195</f>
        <v>0</v>
      </c>
      <c r="L542" s="53">
        <f t="shared" ref="L542:L611" si="541">J542+K542</f>
        <v>42859.8</v>
      </c>
      <c r="M542" s="53">
        <f>'прил. 9'!N195</f>
        <v>0</v>
      </c>
      <c r="N542" s="53">
        <f t="shared" si="528"/>
        <v>42859.8</v>
      </c>
      <c r="O542" s="53">
        <f>'прил. 9'!P195</f>
        <v>42877.5</v>
      </c>
      <c r="P542" s="53">
        <f>'прил. 9'!Q195</f>
        <v>0</v>
      </c>
      <c r="Q542" s="46">
        <f t="shared" ref="Q542:Q611" si="542">O542+P542</f>
        <v>42877.5</v>
      </c>
      <c r="R542" s="53">
        <f>'прил. 9'!S195</f>
        <v>0</v>
      </c>
      <c r="S542" s="46">
        <f t="shared" ref="S542:S611" si="543">Q542+R542</f>
        <v>42877.5</v>
      </c>
      <c r="T542" s="53">
        <f>'прил. 9'!U195</f>
        <v>0</v>
      </c>
      <c r="U542" s="46">
        <f t="shared" si="529"/>
        <v>42877.5</v>
      </c>
    </row>
    <row r="543" spans="1:21" ht="172.5" customHeight="1" x14ac:dyDescent="0.2">
      <c r="A543" s="47" t="str">
        <f ca="1">IF(ISERROR(MATCH(B543,Код_КЦСР,0)),"",INDIRECT(ADDRESS(MATCH(B543,Код_КЦСР,0)+1,2,,,"КЦСР")))</f>
        <v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v>
      </c>
      <c r="B543" s="68" t="s">
        <v>468</v>
      </c>
      <c r="C543" s="55"/>
      <c r="D543" s="43"/>
      <c r="E543" s="105"/>
      <c r="F543" s="53">
        <f t="shared" ref="F543:T546" si="544">F544</f>
        <v>117.7</v>
      </c>
      <c r="G543" s="53">
        <f t="shared" si="544"/>
        <v>0</v>
      </c>
      <c r="H543" s="53">
        <f t="shared" si="539"/>
        <v>117.7</v>
      </c>
      <c r="I543" s="53">
        <f t="shared" si="544"/>
        <v>0</v>
      </c>
      <c r="J543" s="53">
        <f t="shared" si="540"/>
        <v>117.7</v>
      </c>
      <c r="K543" s="53">
        <f t="shared" si="544"/>
        <v>0</v>
      </c>
      <c r="L543" s="53">
        <f t="shared" si="541"/>
        <v>117.7</v>
      </c>
      <c r="M543" s="53">
        <f t="shared" si="544"/>
        <v>0</v>
      </c>
      <c r="N543" s="53">
        <f t="shared" si="528"/>
        <v>117.7</v>
      </c>
      <c r="O543" s="53">
        <f t="shared" si="544"/>
        <v>117.7</v>
      </c>
      <c r="P543" s="53">
        <f t="shared" si="544"/>
        <v>0</v>
      </c>
      <c r="Q543" s="46">
        <f t="shared" si="542"/>
        <v>117.7</v>
      </c>
      <c r="R543" s="53">
        <f t="shared" si="544"/>
        <v>0</v>
      </c>
      <c r="S543" s="46">
        <f t="shared" si="543"/>
        <v>117.7</v>
      </c>
      <c r="T543" s="53">
        <f t="shared" si="544"/>
        <v>0</v>
      </c>
      <c r="U543" s="46">
        <f t="shared" si="529"/>
        <v>117.7</v>
      </c>
    </row>
    <row r="544" spans="1:21" x14ac:dyDescent="0.2">
      <c r="A544" s="47" t="str">
        <f ca="1">IF(ISERROR(MATCH(C544,Код_Раздел,0)),"",INDIRECT(ADDRESS(MATCH(C544,Код_Раздел,0)+1,2,,,"Раздел")))</f>
        <v>Национальная экономика</v>
      </c>
      <c r="B544" s="68" t="s">
        <v>468</v>
      </c>
      <c r="C544" s="55" t="s">
        <v>73</v>
      </c>
      <c r="D544" s="43"/>
      <c r="E544" s="105"/>
      <c r="F544" s="53">
        <f t="shared" si="544"/>
        <v>117.7</v>
      </c>
      <c r="G544" s="53">
        <f t="shared" si="544"/>
        <v>0</v>
      </c>
      <c r="H544" s="53">
        <f t="shared" si="539"/>
        <v>117.7</v>
      </c>
      <c r="I544" s="53">
        <f t="shared" si="544"/>
        <v>0</v>
      </c>
      <c r="J544" s="53">
        <f t="shared" si="540"/>
        <v>117.7</v>
      </c>
      <c r="K544" s="53">
        <f t="shared" si="544"/>
        <v>0</v>
      </c>
      <c r="L544" s="53">
        <f t="shared" si="541"/>
        <v>117.7</v>
      </c>
      <c r="M544" s="53">
        <f t="shared" si="544"/>
        <v>0</v>
      </c>
      <c r="N544" s="53">
        <f t="shared" si="528"/>
        <v>117.7</v>
      </c>
      <c r="O544" s="53">
        <f t="shared" si="544"/>
        <v>117.7</v>
      </c>
      <c r="P544" s="53">
        <f t="shared" si="544"/>
        <v>0</v>
      </c>
      <c r="Q544" s="46">
        <f t="shared" si="542"/>
        <v>117.7</v>
      </c>
      <c r="R544" s="53">
        <f t="shared" si="544"/>
        <v>0</v>
      </c>
      <c r="S544" s="46">
        <f t="shared" si="543"/>
        <v>117.7</v>
      </c>
      <c r="T544" s="53">
        <f t="shared" si="544"/>
        <v>0</v>
      </c>
      <c r="U544" s="46">
        <f t="shared" si="529"/>
        <v>117.7</v>
      </c>
    </row>
    <row r="545" spans="1:21" x14ac:dyDescent="0.2">
      <c r="A545" s="42" t="s">
        <v>87</v>
      </c>
      <c r="B545" s="68" t="s">
        <v>468</v>
      </c>
      <c r="C545" s="55" t="s">
        <v>73</v>
      </c>
      <c r="D545" s="43" t="s">
        <v>53</v>
      </c>
      <c r="E545" s="105"/>
      <c r="F545" s="53">
        <f t="shared" si="544"/>
        <v>117.7</v>
      </c>
      <c r="G545" s="53">
        <f t="shared" si="544"/>
        <v>0</v>
      </c>
      <c r="H545" s="53">
        <f t="shared" si="539"/>
        <v>117.7</v>
      </c>
      <c r="I545" s="53">
        <f t="shared" si="544"/>
        <v>0</v>
      </c>
      <c r="J545" s="53">
        <f t="shared" si="540"/>
        <v>117.7</v>
      </c>
      <c r="K545" s="53">
        <f t="shared" si="544"/>
        <v>0</v>
      </c>
      <c r="L545" s="53">
        <f t="shared" si="541"/>
        <v>117.7</v>
      </c>
      <c r="M545" s="53">
        <f t="shared" si="544"/>
        <v>0</v>
      </c>
      <c r="N545" s="53">
        <f t="shared" si="528"/>
        <v>117.7</v>
      </c>
      <c r="O545" s="53">
        <f t="shared" si="544"/>
        <v>117.7</v>
      </c>
      <c r="P545" s="53">
        <f t="shared" si="544"/>
        <v>0</v>
      </c>
      <c r="Q545" s="46">
        <f t="shared" si="542"/>
        <v>117.7</v>
      </c>
      <c r="R545" s="53">
        <f t="shared" si="544"/>
        <v>0</v>
      </c>
      <c r="S545" s="46">
        <f t="shared" si="543"/>
        <v>117.7</v>
      </c>
      <c r="T545" s="53">
        <f t="shared" si="544"/>
        <v>0</v>
      </c>
      <c r="U545" s="46">
        <f t="shared" si="529"/>
        <v>117.7</v>
      </c>
    </row>
    <row r="546" spans="1:21" ht="33" x14ac:dyDescent="0.2">
      <c r="A546" s="47" t="str">
        <f ca="1">IF(ISERROR(MATCH(E546,Код_КВР,0)),"",INDIRECT(ADDRESS(MATCH(E546,Код_КВР,0)+1,2,,,"КВР")))</f>
        <v>Предоставление субсидий бюджетным, автономным учреждениям и иным некоммерческим организациям</v>
      </c>
      <c r="B546" s="68" t="s">
        <v>468</v>
      </c>
      <c r="C546" s="55" t="s">
        <v>73</v>
      </c>
      <c r="D546" s="43" t="s">
        <v>53</v>
      </c>
      <c r="E546" s="105">
        <v>600</v>
      </c>
      <c r="F546" s="53">
        <f t="shared" si="544"/>
        <v>117.7</v>
      </c>
      <c r="G546" s="53">
        <f t="shared" si="544"/>
        <v>0</v>
      </c>
      <c r="H546" s="53">
        <f t="shared" si="539"/>
        <v>117.7</v>
      </c>
      <c r="I546" s="53">
        <f t="shared" si="544"/>
        <v>0</v>
      </c>
      <c r="J546" s="53">
        <f t="shared" si="540"/>
        <v>117.7</v>
      </c>
      <c r="K546" s="53">
        <f t="shared" si="544"/>
        <v>0</v>
      </c>
      <c r="L546" s="53">
        <f t="shared" si="541"/>
        <v>117.7</v>
      </c>
      <c r="M546" s="53">
        <f t="shared" si="544"/>
        <v>0</v>
      </c>
      <c r="N546" s="53">
        <f t="shared" si="528"/>
        <v>117.7</v>
      </c>
      <c r="O546" s="53">
        <f t="shared" si="544"/>
        <v>117.7</v>
      </c>
      <c r="P546" s="53">
        <f t="shared" si="544"/>
        <v>0</v>
      </c>
      <c r="Q546" s="46">
        <f t="shared" si="542"/>
        <v>117.7</v>
      </c>
      <c r="R546" s="53">
        <f t="shared" si="544"/>
        <v>0</v>
      </c>
      <c r="S546" s="46">
        <f t="shared" si="543"/>
        <v>117.7</v>
      </c>
      <c r="T546" s="53">
        <f t="shared" si="544"/>
        <v>0</v>
      </c>
      <c r="U546" s="46">
        <f t="shared" si="529"/>
        <v>117.7</v>
      </c>
    </row>
    <row r="547" spans="1:21" x14ac:dyDescent="0.2">
      <c r="A547" s="47" t="str">
        <f ca="1">IF(ISERROR(MATCH(E547,Код_КВР,0)),"",INDIRECT(ADDRESS(MATCH(E547,Код_КВР,0)+1,2,,,"КВР")))</f>
        <v>Субсидии бюджетным учреждениям</v>
      </c>
      <c r="B547" s="68" t="s">
        <v>468</v>
      </c>
      <c r="C547" s="55" t="s">
        <v>73</v>
      </c>
      <c r="D547" s="43" t="s">
        <v>53</v>
      </c>
      <c r="E547" s="105">
        <v>610</v>
      </c>
      <c r="F547" s="53">
        <f>'прил. 9'!G198</f>
        <v>117.7</v>
      </c>
      <c r="G547" s="53">
        <f>'прил. 9'!H198</f>
        <v>0</v>
      </c>
      <c r="H547" s="53">
        <f t="shared" si="539"/>
        <v>117.7</v>
      </c>
      <c r="I547" s="53">
        <f>'прил. 9'!J198</f>
        <v>0</v>
      </c>
      <c r="J547" s="53">
        <f t="shared" si="540"/>
        <v>117.7</v>
      </c>
      <c r="K547" s="53">
        <f>'прил. 9'!L198</f>
        <v>0</v>
      </c>
      <c r="L547" s="53">
        <f t="shared" si="541"/>
        <v>117.7</v>
      </c>
      <c r="M547" s="53">
        <f>'прил. 9'!N198</f>
        <v>0</v>
      </c>
      <c r="N547" s="53">
        <f t="shared" si="528"/>
        <v>117.7</v>
      </c>
      <c r="O547" s="53">
        <f>'прил. 9'!P198</f>
        <v>117.7</v>
      </c>
      <c r="P547" s="53">
        <f>'прил. 9'!Q198</f>
        <v>0</v>
      </c>
      <c r="Q547" s="46">
        <f t="shared" si="542"/>
        <v>117.7</v>
      </c>
      <c r="R547" s="53">
        <f>'прил. 9'!S198</f>
        <v>0</v>
      </c>
      <c r="S547" s="46">
        <f t="shared" si="543"/>
        <v>117.7</v>
      </c>
      <c r="T547" s="53">
        <f>'прил. 9'!U198</f>
        <v>0</v>
      </c>
      <c r="U547" s="46">
        <f t="shared" si="529"/>
        <v>117.7</v>
      </c>
    </row>
    <row r="548" spans="1:21" ht="33" x14ac:dyDescent="0.2">
      <c r="A548" s="47" t="str">
        <f ca="1">IF(ISERROR(MATCH(B548,Код_КЦСР,0)),"",INDIRECT(ADDRESS(MATCH(B548,Код_КЦСР,0)+1,2,,,"КЦСР")))</f>
        <v>Муниципальная программа «Формирование современной городской среды муниципального образования «Город Череповец» на 2018 – 2022 годы</v>
      </c>
      <c r="B548" s="68" t="s">
        <v>685</v>
      </c>
      <c r="C548" s="55"/>
      <c r="D548" s="43"/>
      <c r="E548" s="112"/>
      <c r="F548" s="53"/>
      <c r="G548" s="53"/>
      <c r="H548" s="53"/>
      <c r="I548" s="53"/>
      <c r="J548" s="53"/>
      <c r="K548" s="53"/>
      <c r="L548" s="53"/>
      <c r="M548" s="53">
        <f>M549</f>
        <v>61385</v>
      </c>
      <c r="N548" s="53">
        <f t="shared" si="528"/>
        <v>61385</v>
      </c>
      <c r="O548" s="53"/>
      <c r="P548" s="53"/>
      <c r="Q548" s="46"/>
      <c r="R548" s="53"/>
      <c r="S548" s="46"/>
      <c r="T548" s="53"/>
      <c r="U548" s="46">
        <f t="shared" si="529"/>
        <v>0</v>
      </c>
    </row>
    <row r="549" spans="1:21" ht="21" customHeight="1" x14ac:dyDescent="0.2">
      <c r="A549" s="47" t="str">
        <f ca="1">IF(ISERROR(MATCH(B549,Код_КЦСР,0)),"",INDIRECT(ADDRESS(MATCH(B549,Код_КЦСР,0)+1,2,,,"КЦСР")))</f>
        <v>Благоустройство общественных территорий</v>
      </c>
      <c r="B549" s="68" t="s">
        <v>693</v>
      </c>
      <c r="C549" s="55"/>
      <c r="D549" s="43"/>
      <c r="E549" s="112"/>
      <c r="F549" s="53"/>
      <c r="G549" s="53"/>
      <c r="H549" s="53"/>
      <c r="I549" s="53"/>
      <c r="J549" s="53"/>
      <c r="K549" s="53"/>
      <c r="L549" s="53"/>
      <c r="M549" s="53">
        <f>M550</f>
        <v>61385</v>
      </c>
      <c r="N549" s="53">
        <f t="shared" si="528"/>
        <v>61385</v>
      </c>
      <c r="O549" s="53"/>
      <c r="P549" s="53"/>
      <c r="Q549" s="46"/>
      <c r="R549" s="53"/>
      <c r="S549" s="46"/>
      <c r="T549" s="53"/>
      <c r="U549" s="46">
        <f t="shared" si="529"/>
        <v>0</v>
      </c>
    </row>
    <row r="550" spans="1:21" x14ac:dyDescent="0.2">
      <c r="A550" s="47" t="str">
        <f ca="1">IF(ISERROR(MATCH(C550,Код_Раздел,0)),"",INDIRECT(ADDRESS(MATCH(C550,Код_Раздел,0)+1,2,,,"Раздел")))</f>
        <v>Жилищно-коммунальное хозяйство</v>
      </c>
      <c r="B550" s="68" t="s">
        <v>695</v>
      </c>
      <c r="C550" s="55" t="s">
        <v>78</v>
      </c>
      <c r="D550" s="43"/>
      <c r="E550" s="112"/>
      <c r="F550" s="53"/>
      <c r="G550" s="53"/>
      <c r="H550" s="53"/>
      <c r="I550" s="53"/>
      <c r="J550" s="53"/>
      <c r="K550" s="53"/>
      <c r="L550" s="53"/>
      <c r="M550" s="53">
        <f>M551</f>
        <v>61385</v>
      </c>
      <c r="N550" s="53">
        <f t="shared" si="528"/>
        <v>61385</v>
      </c>
      <c r="O550" s="53"/>
      <c r="P550" s="53"/>
      <c r="Q550" s="46"/>
      <c r="R550" s="53"/>
      <c r="S550" s="46"/>
      <c r="T550" s="53"/>
      <c r="U550" s="46">
        <f t="shared" si="529"/>
        <v>0</v>
      </c>
    </row>
    <row r="551" spans="1:21" x14ac:dyDescent="0.2">
      <c r="A551" s="47" t="s">
        <v>104</v>
      </c>
      <c r="B551" s="68" t="s">
        <v>695</v>
      </c>
      <c r="C551" s="55" t="s">
        <v>78</v>
      </c>
      <c r="D551" s="55" t="s">
        <v>72</v>
      </c>
      <c r="E551" s="112"/>
      <c r="F551" s="53"/>
      <c r="G551" s="53"/>
      <c r="H551" s="53"/>
      <c r="I551" s="53"/>
      <c r="J551" s="53"/>
      <c r="K551" s="53"/>
      <c r="L551" s="53"/>
      <c r="M551" s="53">
        <f>M552</f>
        <v>61385</v>
      </c>
      <c r="N551" s="53">
        <f t="shared" si="528"/>
        <v>61385</v>
      </c>
      <c r="O551" s="53"/>
      <c r="P551" s="53"/>
      <c r="Q551" s="46"/>
      <c r="R551" s="53"/>
      <c r="S551" s="46"/>
      <c r="T551" s="53"/>
      <c r="U551" s="46">
        <f t="shared" si="529"/>
        <v>0</v>
      </c>
    </row>
    <row r="552" spans="1:21" ht="33" x14ac:dyDescent="0.2">
      <c r="A552" s="47" t="str">
        <f ca="1">IF(ISERROR(MATCH(E552,Код_КВР,0)),"",INDIRECT(ADDRESS(MATCH(E552,Код_КВР,0)+1,2,,,"КВР")))</f>
        <v>Закупка товаров, работ и услуг для обеспечения государственных (муниципальных) нужд</v>
      </c>
      <c r="B552" s="68" t="s">
        <v>695</v>
      </c>
      <c r="C552" s="55" t="s">
        <v>78</v>
      </c>
      <c r="D552" s="55" t="s">
        <v>72</v>
      </c>
      <c r="E552" s="112">
        <v>200</v>
      </c>
      <c r="F552" s="53"/>
      <c r="G552" s="53"/>
      <c r="H552" s="53"/>
      <c r="I552" s="53"/>
      <c r="J552" s="53"/>
      <c r="K552" s="53"/>
      <c r="L552" s="53"/>
      <c r="M552" s="53">
        <f>M553</f>
        <v>61385</v>
      </c>
      <c r="N552" s="53">
        <f t="shared" si="528"/>
        <v>61385</v>
      </c>
      <c r="O552" s="53"/>
      <c r="P552" s="53"/>
      <c r="Q552" s="46"/>
      <c r="R552" s="53"/>
      <c r="S552" s="46"/>
      <c r="T552" s="53"/>
      <c r="U552" s="46">
        <f t="shared" si="529"/>
        <v>0</v>
      </c>
    </row>
    <row r="553" spans="1:21" ht="33" x14ac:dyDescent="0.2">
      <c r="A553" s="47" t="str">
        <f ca="1">IF(ISERROR(MATCH(E553,Код_КВР,0)),"",INDIRECT(ADDRESS(MATCH(E553,Код_КВР,0)+1,2,,,"КВР")))</f>
        <v>Иные закупки товаров, работ и услуг для обеспечения государственных (муниципальных) нужд</v>
      </c>
      <c r="B553" s="68" t="s">
        <v>695</v>
      </c>
      <c r="C553" s="55" t="s">
        <v>78</v>
      </c>
      <c r="D553" s="55" t="s">
        <v>72</v>
      </c>
      <c r="E553" s="112">
        <v>240</v>
      </c>
      <c r="F553" s="53"/>
      <c r="G553" s="53"/>
      <c r="H553" s="53"/>
      <c r="I553" s="53"/>
      <c r="J553" s="53"/>
      <c r="K553" s="53"/>
      <c r="L553" s="53"/>
      <c r="M553" s="53">
        <f>'прил. 9'!N1136</f>
        <v>61385</v>
      </c>
      <c r="N553" s="53">
        <f t="shared" si="528"/>
        <v>61385</v>
      </c>
      <c r="O553" s="53"/>
      <c r="P553" s="53"/>
      <c r="Q553" s="46"/>
      <c r="R553" s="53"/>
      <c r="S553" s="46"/>
      <c r="T553" s="53"/>
      <c r="U553" s="46">
        <f t="shared" si="529"/>
        <v>0</v>
      </c>
    </row>
    <row r="554" spans="1:21" ht="33" x14ac:dyDescent="0.2">
      <c r="A554" s="47" t="str">
        <f ca="1">IF(ISERROR(MATCH(B554,Код_КЦСР,0)),"",INDIRECT(ADDRESS(MATCH(B554,Код_КЦСР,0)+1,2,,,"КЦСР")))</f>
        <v>Муниципальная программа «Социальная поддержка граждан» на 2014 – 2022 годы</v>
      </c>
      <c r="B554" s="68" t="s">
        <v>310</v>
      </c>
      <c r="C554" s="55"/>
      <c r="D554" s="43"/>
      <c r="E554" s="105"/>
      <c r="F554" s="53">
        <f t="shared" ref="F554:O554" si="545">F555+F575+F582+F589+F596+F603+F610+F615+F560+F625</f>
        <v>51775.6</v>
      </c>
      <c r="G554" s="53">
        <f t="shared" ref="G554:I554" si="546">G555+G575+G582+G589+G596+G603+G610+G615+G560+G625</f>
        <v>0</v>
      </c>
      <c r="H554" s="53">
        <f t="shared" si="539"/>
        <v>51775.6</v>
      </c>
      <c r="I554" s="53">
        <f t="shared" si="546"/>
        <v>0</v>
      </c>
      <c r="J554" s="53">
        <f t="shared" si="540"/>
        <v>51775.6</v>
      </c>
      <c r="K554" s="53">
        <f t="shared" ref="K554:M554" si="547">K555+K575+K582+K589+K596+K603+K610+K615+K560+K625</f>
        <v>0</v>
      </c>
      <c r="L554" s="53">
        <f t="shared" si="541"/>
        <v>51775.6</v>
      </c>
      <c r="M554" s="53">
        <f t="shared" si="547"/>
        <v>0</v>
      </c>
      <c r="N554" s="53">
        <f t="shared" si="528"/>
        <v>51775.6</v>
      </c>
      <c r="O554" s="53">
        <f t="shared" si="545"/>
        <v>52064.799999999996</v>
      </c>
      <c r="P554" s="53">
        <f t="shared" ref="P554" si="548">P555+P575+P582+P589+P596+P603+P610+P615+P560+P625</f>
        <v>0</v>
      </c>
      <c r="Q554" s="46">
        <f t="shared" si="542"/>
        <v>52064.799999999996</v>
      </c>
      <c r="R554" s="53">
        <f t="shared" ref="R554:T554" si="549">R555+R575+R582+R589+R596+R603+R610+R615+R560+R625</f>
        <v>0</v>
      </c>
      <c r="S554" s="46">
        <f t="shared" si="543"/>
        <v>52064.799999999996</v>
      </c>
      <c r="T554" s="53">
        <f t="shared" si="549"/>
        <v>0</v>
      </c>
      <c r="U554" s="46">
        <f t="shared" si="529"/>
        <v>52064.799999999996</v>
      </c>
    </row>
    <row r="555" spans="1:21" ht="49.5" x14ac:dyDescent="0.2">
      <c r="A555" s="47" t="str">
        <f ca="1">IF(ISERROR(MATCH(B555,Код_КЦСР,0)),"",INDIRECT(ADDRESS(MATCH(B555,Код_КЦСР,0)+1,2,,,"КЦСР")))</f>
        <v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v>
      </c>
      <c r="B555" s="68" t="s">
        <v>311</v>
      </c>
      <c r="C555" s="55"/>
      <c r="D555" s="43"/>
      <c r="E555" s="105"/>
      <c r="F555" s="53">
        <f t="shared" ref="F555:T558" si="550">F556</f>
        <v>962.5</v>
      </c>
      <c r="G555" s="53">
        <f t="shared" si="550"/>
        <v>0</v>
      </c>
      <c r="H555" s="53">
        <f t="shared" si="539"/>
        <v>962.5</v>
      </c>
      <c r="I555" s="53">
        <f t="shared" si="550"/>
        <v>0</v>
      </c>
      <c r="J555" s="53">
        <f t="shared" si="540"/>
        <v>962.5</v>
      </c>
      <c r="K555" s="53">
        <f t="shared" si="550"/>
        <v>0</v>
      </c>
      <c r="L555" s="53">
        <f t="shared" si="541"/>
        <v>962.5</v>
      </c>
      <c r="M555" s="53">
        <f t="shared" si="550"/>
        <v>0</v>
      </c>
      <c r="N555" s="53">
        <f t="shared" si="528"/>
        <v>962.5</v>
      </c>
      <c r="O555" s="53">
        <f t="shared" si="550"/>
        <v>962.5</v>
      </c>
      <c r="P555" s="53">
        <f t="shared" si="550"/>
        <v>0</v>
      </c>
      <c r="Q555" s="46">
        <f t="shared" si="542"/>
        <v>962.5</v>
      </c>
      <c r="R555" s="53">
        <f t="shared" si="550"/>
        <v>0</v>
      </c>
      <c r="S555" s="46">
        <f t="shared" si="543"/>
        <v>962.5</v>
      </c>
      <c r="T555" s="53">
        <f t="shared" si="550"/>
        <v>0</v>
      </c>
      <c r="U555" s="46">
        <f t="shared" si="529"/>
        <v>962.5</v>
      </c>
    </row>
    <row r="556" spans="1:21" x14ac:dyDescent="0.2">
      <c r="A556" s="47" t="str">
        <f ca="1">IF(ISERROR(MATCH(C556,Код_Раздел,0)),"",INDIRECT(ADDRESS(MATCH(C556,Код_Раздел,0)+1,2,,,"Раздел")))</f>
        <v>Социальная политика</v>
      </c>
      <c r="B556" s="68" t="s">
        <v>311</v>
      </c>
      <c r="C556" s="55" t="s">
        <v>53</v>
      </c>
      <c r="D556" s="43"/>
      <c r="E556" s="105"/>
      <c r="F556" s="53">
        <f t="shared" si="550"/>
        <v>962.5</v>
      </c>
      <c r="G556" s="53">
        <f t="shared" si="550"/>
        <v>0</v>
      </c>
      <c r="H556" s="53">
        <f t="shared" si="539"/>
        <v>962.5</v>
      </c>
      <c r="I556" s="53">
        <f t="shared" si="550"/>
        <v>0</v>
      </c>
      <c r="J556" s="53">
        <f t="shared" si="540"/>
        <v>962.5</v>
      </c>
      <c r="K556" s="53">
        <f t="shared" si="550"/>
        <v>0</v>
      </c>
      <c r="L556" s="53">
        <f t="shared" si="541"/>
        <v>962.5</v>
      </c>
      <c r="M556" s="53">
        <f t="shared" si="550"/>
        <v>0</v>
      </c>
      <c r="N556" s="53">
        <f t="shared" si="528"/>
        <v>962.5</v>
      </c>
      <c r="O556" s="53">
        <f t="shared" si="550"/>
        <v>962.5</v>
      </c>
      <c r="P556" s="53">
        <f t="shared" si="550"/>
        <v>0</v>
      </c>
      <c r="Q556" s="46">
        <f t="shared" si="542"/>
        <v>962.5</v>
      </c>
      <c r="R556" s="53">
        <f t="shared" si="550"/>
        <v>0</v>
      </c>
      <c r="S556" s="46">
        <f t="shared" si="543"/>
        <v>962.5</v>
      </c>
      <c r="T556" s="53">
        <f t="shared" si="550"/>
        <v>0</v>
      </c>
      <c r="U556" s="46">
        <f t="shared" si="529"/>
        <v>962.5</v>
      </c>
    </row>
    <row r="557" spans="1:21" x14ac:dyDescent="0.2">
      <c r="A557" s="42" t="s">
        <v>66</v>
      </c>
      <c r="B557" s="68" t="s">
        <v>311</v>
      </c>
      <c r="C557" s="55" t="s">
        <v>53</v>
      </c>
      <c r="D557" s="55" t="s">
        <v>73</v>
      </c>
      <c r="E557" s="105"/>
      <c r="F557" s="53">
        <f t="shared" si="550"/>
        <v>962.5</v>
      </c>
      <c r="G557" s="53">
        <f t="shared" si="550"/>
        <v>0</v>
      </c>
      <c r="H557" s="53">
        <f t="shared" si="539"/>
        <v>962.5</v>
      </c>
      <c r="I557" s="53">
        <f t="shared" si="550"/>
        <v>0</v>
      </c>
      <c r="J557" s="53">
        <f t="shared" si="540"/>
        <v>962.5</v>
      </c>
      <c r="K557" s="53">
        <f t="shared" si="550"/>
        <v>0</v>
      </c>
      <c r="L557" s="53">
        <f t="shared" si="541"/>
        <v>962.5</v>
      </c>
      <c r="M557" s="53">
        <f t="shared" si="550"/>
        <v>0</v>
      </c>
      <c r="N557" s="53">
        <f t="shared" si="528"/>
        <v>962.5</v>
      </c>
      <c r="O557" s="53">
        <f t="shared" si="550"/>
        <v>962.5</v>
      </c>
      <c r="P557" s="53">
        <f t="shared" si="550"/>
        <v>0</v>
      </c>
      <c r="Q557" s="46">
        <f t="shared" si="542"/>
        <v>962.5</v>
      </c>
      <c r="R557" s="53">
        <f t="shared" si="550"/>
        <v>0</v>
      </c>
      <c r="S557" s="46">
        <f t="shared" si="543"/>
        <v>962.5</v>
      </c>
      <c r="T557" s="53">
        <f t="shared" si="550"/>
        <v>0</v>
      </c>
      <c r="U557" s="46">
        <f t="shared" si="529"/>
        <v>962.5</v>
      </c>
    </row>
    <row r="558" spans="1:21" x14ac:dyDescent="0.2">
      <c r="A558" s="47" t="str">
        <f ca="1">IF(ISERROR(MATCH(E558,Код_КВР,0)),"",INDIRECT(ADDRESS(MATCH(E558,Код_КВР,0)+1,2,,,"КВР")))</f>
        <v>Социальное обеспечение и иные выплаты населению</v>
      </c>
      <c r="B558" s="68" t="s">
        <v>311</v>
      </c>
      <c r="C558" s="55" t="s">
        <v>53</v>
      </c>
      <c r="D558" s="55" t="s">
        <v>73</v>
      </c>
      <c r="E558" s="105">
        <v>300</v>
      </c>
      <c r="F558" s="53">
        <f t="shared" si="550"/>
        <v>962.5</v>
      </c>
      <c r="G558" s="53">
        <f t="shared" si="550"/>
        <v>0</v>
      </c>
      <c r="H558" s="53">
        <f t="shared" si="539"/>
        <v>962.5</v>
      </c>
      <c r="I558" s="53">
        <f t="shared" si="550"/>
        <v>0</v>
      </c>
      <c r="J558" s="53">
        <f t="shared" si="540"/>
        <v>962.5</v>
      </c>
      <c r="K558" s="53">
        <f t="shared" si="550"/>
        <v>0</v>
      </c>
      <c r="L558" s="53">
        <f t="shared" si="541"/>
        <v>962.5</v>
      </c>
      <c r="M558" s="53">
        <f t="shared" si="550"/>
        <v>0</v>
      </c>
      <c r="N558" s="53">
        <f t="shared" si="528"/>
        <v>962.5</v>
      </c>
      <c r="O558" s="53">
        <f t="shared" si="550"/>
        <v>962.5</v>
      </c>
      <c r="P558" s="53">
        <f t="shared" si="550"/>
        <v>0</v>
      </c>
      <c r="Q558" s="46">
        <f t="shared" si="542"/>
        <v>962.5</v>
      </c>
      <c r="R558" s="53">
        <f t="shared" si="550"/>
        <v>0</v>
      </c>
      <c r="S558" s="46">
        <f t="shared" si="543"/>
        <v>962.5</v>
      </c>
      <c r="T558" s="53">
        <f t="shared" si="550"/>
        <v>0</v>
      </c>
      <c r="U558" s="46">
        <f t="shared" si="529"/>
        <v>962.5</v>
      </c>
    </row>
    <row r="559" spans="1:21" ht="33" x14ac:dyDescent="0.2">
      <c r="A559" s="47" t="str">
        <f ca="1">IF(ISERROR(MATCH(E559,Код_КВР,0)),"",INDIRECT(ADDRESS(MATCH(E559,Код_КВР,0)+1,2,,,"КВР")))</f>
        <v>Социальные выплаты гражданам, кроме публичных нормативных социальных выплат</v>
      </c>
      <c r="B559" s="68" t="s">
        <v>311</v>
      </c>
      <c r="C559" s="55" t="s">
        <v>53</v>
      </c>
      <c r="D559" s="55" t="s">
        <v>73</v>
      </c>
      <c r="E559" s="105">
        <v>320</v>
      </c>
      <c r="F559" s="53">
        <f>'прил. 9'!G416</f>
        <v>962.5</v>
      </c>
      <c r="G559" s="53">
        <f>'прил. 9'!H416</f>
        <v>0</v>
      </c>
      <c r="H559" s="53">
        <f t="shared" si="539"/>
        <v>962.5</v>
      </c>
      <c r="I559" s="53">
        <f>'прил. 9'!J416</f>
        <v>0</v>
      </c>
      <c r="J559" s="53">
        <f t="shared" si="540"/>
        <v>962.5</v>
      </c>
      <c r="K559" s="53">
        <f>'прил. 9'!L416</f>
        <v>0</v>
      </c>
      <c r="L559" s="53">
        <f t="shared" si="541"/>
        <v>962.5</v>
      </c>
      <c r="M559" s="53">
        <f>'прил. 9'!N416</f>
        <v>0</v>
      </c>
      <c r="N559" s="53">
        <f t="shared" si="528"/>
        <v>962.5</v>
      </c>
      <c r="O559" s="53">
        <f>'прил. 9'!P416</f>
        <v>962.5</v>
      </c>
      <c r="P559" s="53">
        <f>'прил. 9'!Q416</f>
        <v>0</v>
      </c>
      <c r="Q559" s="46">
        <f t="shared" si="542"/>
        <v>962.5</v>
      </c>
      <c r="R559" s="53">
        <f>'прил. 9'!S416</f>
        <v>0</v>
      </c>
      <c r="S559" s="46">
        <f t="shared" si="543"/>
        <v>962.5</v>
      </c>
      <c r="T559" s="53">
        <f>'прил. 9'!U416</f>
        <v>0</v>
      </c>
      <c r="U559" s="46">
        <f t="shared" si="529"/>
        <v>962.5</v>
      </c>
    </row>
    <row r="560" spans="1:21" ht="49.5" x14ac:dyDescent="0.2">
      <c r="A560" s="47" t="str">
        <f ca="1">IF(ISERROR(MATCH(B560,Код_КЦСР,0)),"",INDIRECT(ADDRESS(MATCH(B560,Код_КЦСР,0)+1,2,,,"КЦСР")))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560" s="68" t="s">
        <v>484</v>
      </c>
      <c r="C560" s="55"/>
      <c r="D560" s="43"/>
      <c r="E560" s="105"/>
      <c r="F560" s="53">
        <f t="shared" ref="F560:O560" si="551">F568+F561</f>
        <v>1296.3</v>
      </c>
      <c r="G560" s="53">
        <f t="shared" ref="G560:I560" si="552">G568+G561</f>
        <v>0</v>
      </c>
      <c r="H560" s="53">
        <f t="shared" si="539"/>
        <v>1296.3</v>
      </c>
      <c r="I560" s="53">
        <f t="shared" si="552"/>
        <v>0</v>
      </c>
      <c r="J560" s="53">
        <f t="shared" si="540"/>
        <v>1296.3</v>
      </c>
      <c r="K560" s="53">
        <f t="shared" ref="K560:M560" si="553">K568+K561</f>
        <v>0</v>
      </c>
      <c r="L560" s="53">
        <f t="shared" si="541"/>
        <v>1296.3</v>
      </c>
      <c r="M560" s="53">
        <f t="shared" si="553"/>
        <v>0</v>
      </c>
      <c r="N560" s="53">
        <f t="shared" si="528"/>
        <v>1296.3</v>
      </c>
      <c r="O560" s="53">
        <f t="shared" si="551"/>
        <v>1500</v>
      </c>
      <c r="P560" s="53">
        <f t="shared" ref="P560" si="554">P568+P561</f>
        <v>0</v>
      </c>
      <c r="Q560" s="46">
        <f t="shared" si="542"/>
        <v>1500</v>
      </c>
      <c r="R560" s="53">
        <f t="shared" ref="R560:T560" si="555">R568+R561</f>
        <v>0</v>
      </c>
      <c r="S560" s="46">
        <f t="shared" si="543"/>
        <v>1500</v>
      </c>
      <c r="T560" s="53">
        <f t="shared" si="555"/>
        <v>0</v>
      </c>
      <c r="U560" s="46">
        <f t="shared" si="529"/>
        <v>1500</v>
      </c>
    </row>
    <row r="561" spans="1:21" ht="66" hidden="1" x14ac:dyDescent="0.2">
      <c r="A561" s="47" t="str">
        <f ca="1">IF(ISERROR(MATCH(B561,Код_КЦСР,0)),"",INDIRECT(ADDRESS(MATCH(B561,Код_КЦСР,0)+1,2,,,"КЦСР")))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v>
      </c>
      <c r="B561" s="68" t="s">
        <v>494</v>
      </c>
      <c r="C561" s="55"/>
      <c r="D561" s="43"/>
      <c r="E561" s="105"/>
      <c r="F561" s="53">
        <f t="shared" ref="F561:T562" si="556">F562</f>
        <v>0</v>
      </c>
      <c r="G561" s="53">
        <f t="shared" si="556"/>
        <v>0</v>
      </c>
      <c r="H561" s="53">
        <f t="shared" si="539"/>
        <v>0</v>
      </c>
      <c r="I561" s="53">
        <f t="shared" si="556"/>
        <v>0</v>
      </c>
      <c r="J561" s="53">
        <f t="shared" si="540"/>
        <v>0</v>
      </c>
      <c r="K561" s="53">
        <f t="shared" si="556"/>
        <v>0</v>
      </c>
      <c r="L561" s="53">
        <f t="shared" si="541"/>
        <v>0</v>
      </c>
      <c r="M561" s="53">
        <f t="shared" si="556"/>
        <v>0</v>
      </c>
      <c r="N561" s="53">
        <f t="shared" si="528"/>
        <v>0</v>
      </c>
      <c r="O561" s="53">
        <f t="shared" si="556"/>
        <v>0</v>
      </c>
      <c r="P561" s="53">
        <f t="shared" si="556"/>
        <v>0</v>
      </c>
      <c r="Q561" s="46">
        <f t="shared" si="542"/>
        <v>0</v>
      </c>
      <c r="R561" s="53">
        <f t="shared" si="556"/>
        <v>0</v>
      </c>
      <c r="S561" s="46">
        <f t="shared" si="543"/>
        <v>0</v>
      </c>
      <c r="T561" s="53">
        <f t="shared" si="556"/>
        <v>0</v>
      </c>
      <c r="U561" s="46">
        <f t="shared" si="529"/>
        <v>0</v>
      </c>
    </row>
    <row r="562" spans="1:21" hidden="1" x14ac:dyDescent="0.2">
      <c r="A562" s="47" t="str">
        <f ca="1">IF(ISERROR(MATCH(C562,Код_Раздел,0)),"",INDIRECT(ADDRESS(MATCH(C562,Код_Раздел,0)+1,2,,,"Раздел")))</f>
        <v>Социальная политика</v>
      </c>
      <c r="B562" s="68" t="s">
        <v>494</v>
      </c>
      <c r="C562" s="55" t="s">
        <v>53</v>
      </c>
      <c r="D562" s="43"/>
      <c r="E562" s="105"/>
      <c r="F562" s="53">
        <f t="shared" si="556"/>
        <v>0</v>
      </c>
      <c r="G562" s="53">
        <f t="shared" si="556"/>
        <v>0</v>
      </c>
      <c r="H562" s="53">
        <f t="shared" si="539"/>
        <v>0</v>
      </c>
      <c r="I562" s="53">
        <f t="shared" si="556"/>
        <v>0</v>
      </c>
      <c r="J562" s="53">
        <f t="shared" si="540"/>
        <v>0</v>
      </c>
      <c r="K562" s="53">
        <f t="shared" si="556"/>
        <v>0</v>
      </c>
      <c r="L562" s="53">
        <f t="shared" si="541"/>
        <v>0</v>
      </c>
      <c r="M562" s="53">
        <f t="shared" si="556"/>
        <v>0</v>
      </c>
      <c r="N562" s="53">
        <f t="shared" si="528"/>
        <v>0</v>
      </c>
      <c r="O562" s="53">
        <f t="shared" si="556"/>
        <v>0</v>
      </c>
      <c r="P562" s="53">
        <f t="shared" si="556"/>
        <v>0</v>
      </c>
      <c r="Q562" s="46">
        <f t="shared" si="542"/>
        <v>0</v>
      </c>
      <c r="R562" s="53">
        <f t="shared" si="556"/>
        <v>0</v>
      </c>
      <c r="S562" s="46">
        <f t="shared" si="543"/>
        <v>0</v>
      </c>
      <c r="T562" s="53">
        <f t="shared" si="556"/>
        <v>0</v>
      </c>
      <c r="U562" s="46">
        <f t="shared" si="529"/>
        <v>0</v>
      </c>
    </row>
    <row r="563" spans="1:21" hidden="1" x14ac:dyDescent="0.2">
      <c r="A563" s="42" t="s">
        <v>54</v>
      </c>
      <c r="B563" s="68" t="s">
        <v>494</v>
      </c>
      <c r="C563" s="55" t="s">
        <v>53</v>
      </c>
      <c r="D563" s="55" t="s">
        <v>74</v>
      </c>
      <c r="E563" s="105"/>
      <c r="F563" s="53">
        <f t="shared" ref="F563:O563" si="557">F566+F564</f>
        <v>0</v>
      </c>
      <c r="G563" s="53">
        <f t="shared" ref="G563:I563" si="558">G566+G564</f>
        <v>0</v>
      </c>
      <c r="H563" s="53">
        <f t="shared" si="539"/>
        <v>0</v>
      </c>
      <c r="I563" s="53">
        <f t="shared" si="558"/>
        <v>0</v>
      </c>
      <c r="J563" s="53">
        <f t="shared" si="540"/>
        <v>0</v>
      </c>
      <c r="K563" s="53">
        <f t="shared" ref="K563:M563" si="559">K566+K564</f>
        <v>0</v>
      </c>
      <c r="L563" s="53">
        <f t="shared" si="541"/>
        <v>0</v>
      </c>
      <c r="M563" s="53">
        <f t="shared" si="559"/>
        <v>0</v>
      </c>
      <c r="N563" s="53">
        <f t="shared" si="528"/>
        <v>0</v>
      </c>
      <c r="O563" s="53">
        <f t="shared" si="557"/>
        <v>0</v>
      </c>
      <c r="P563" s="53">
        <f t="shared" ref="P563" si="560">P566+P564</f>
        <v>0</v>
      </c>
      <c r="Q563" s="46">
        <f t="shared" si="542"/>
        <v>0</v>
      </c>
      <c r="R563" s="53">
        <f t="shared" ref="R563:T563" si="561">R566+R564</f>
        <v>0</v>
      </c>
      <c r="S563" s="46">
        <f t="shared" si="543"/>
        <v>0</v>
      </c>
      <c r="T563" s="53">
        <f t="shared" si="561"/>
        <v>0</v>
      </c>
      <c r="U563" s="46">
        <f t="shared" si="529"/>
        <v>0</v>
      </c>
    </row>
    <row r="564" spans="1:21" ht="33" hidden="1" x14ac:dyDescent="0.2">
      <c r="A564" s="47" t="str">
        <f ca="1">IF(ISERROR(MATCH(E564,Код_КВР,0)),"",INDIRECT(ADDRESS(MATCH(E564,Код_КВР,0)+1,2,,,"КВР")))</f>
        <v>Закупка товаров, работ и услуг для обеспечения государственных (муниципальных) нужд</v>
      </c>
      <c r="B564" s="68" t="s">
        <v>494</v>
      </c>
      <c r="C564" s="55" t="s">
        <v>53</v>
      </c>
      <c r="D564" s="55" t="s">
        <v>74</v>
      </c>
      <c r="E564" s="105">
        <v>200</v>
      </c>
      <c r="F564" s="53">
        <f t="shared" ref="F564:T564" si="562">F565</f>
        <v>0</v>
      </c>
      <c r="G564" s="53">
        <f t="shared" si="562"/>
        <v>0</v>
      </c>
      <c r="H564" s="53">
        <f t="shared" si="539"/>
        <v>0</v>
      </c>
      <c r="I564" s="53">
        <f t="shared" si="562"/>
        <v>0</v>
      </c>
      <c r="J564" s="53">
        <f t="shared" si="540"/>
        <v>0</v>
      </c>
      <c r="K564" s="53">
        <f t="shared" si="562"/>
        <v>0</v>
      </c>
      <c r="L564" s="53">
        <f t="shared" si="541"/>
        <v>0</v>
      </c>
      <c r="M564" s="53">
        <f t="shared" si="562"/>
        <v>0</v>
      </c>
      <c r="N564" s="53">
        <f t="shared" si="528"/>
        <v>0</v>
      </c>
      <c r="O564" s="53">
        <f t="shared" si="562"/>
        <v>0</v>
      </c>
      <c r="P564" s="53">
        <f t="shared" si="562"/>
        <v>0</v>
      </c>
      <c r="Q564" s="46">
        <f t="shared" si="542"/>
        <v>0</v>
      </c>
      <c r="R564" s="53">
        <f t="shared" si="562"/>
        <v>0</v>
      </c>
      <c r="S564" s="46">
        <f t="shared" si="543"/>
        <v>0</v>
      </c>
      <c r="T564" s="53">
        <f t="shared" si="562"/>
        <v>0</v>
      </c>
      <c r="U564" s="46">
        <f t="shared" si="529"/>
        <v>0</v>
      </c>
    </row>
    <row r="565" spans="1:21" ht="33" hidden="1" x14ac:dyDescent="0.2">
      <c r="A565" s="47" t="str">
        <f ca="1">IF(ISERROR(MATCH(E565,Код_КВР,0)),"",INDIRECT(ADDRESS(MATCH(E565,Код_КВР,0)+1,2,,,"КВР")))</f>
        <v>Иные закупки товаров, работ и услуг для обеспечения государственных (муниципальных) нужд</v>
      </c>
      <c r="B565" s="68" t="s">
        <v>494</v>
      </c>
      <c r="C565" s="55" t="s">
        <v>53</v>
      </c>
      <c r="D565" s="55" t="s">
        <v>74</v>
      </c>
      <c r="E565" s="105">
        <v>240</v>
      </c>
      <c r="F565" s="53">
        <f>'прил. 9'!G1204</f>
        <v>0</v>
      </c>
      <c r="G565" s="53">
        <f>'прил. 9'!H1204</f>
        <v>0</v>
      </c>
      <c r="H565" s="53">
        <f t="shared" si="539"/>
        <v>0</v>
      </c>
      <c r="I565" s="53">
        <f>'прил. 9'!J1204</f>
        <v>0</v>
      </c>
      <c r="J565" s="53">
        <f t="shared" si="540"/>
        <v>0</v>
      </c>
      <c r="K565" s="53">
        <f>'прил. 9'!L1204</f>
        <v>0</v>
      </c>
      <c r="L565" s="53">
        <f t="shared" si="541"/>
        <v>0</v>
      </c>
      <c r="M565" s="53">
        <f>'прил. 9'!N1204</f>
        <v>0</v>
      </c>
      <c r="N565" s="53">
        <f t="shared" si="528"/>
        <v>0</v>
      </c>
      <c r="O565" s="53">
        <f>'прил. 9'!P1204</f>
        <v>0</v>
      </c>
      <c r="P565" s="53">
        <f>'прил. 9'!Q1204</f>
        <v>0</v>
      </c>
      <c r="Q565" s="46">
        <f t="shared" si="542"/>
        <v>0</v>
      </c>
      <c r="R565" s="53">
        <f>'прил. 9'!S1204</f>
        <v>0</v>
      </c>
      <c r="S565" s="46">
        <f t="shared" si="543"/>
        <v>0</v>
      </c>
      <c r="T565" s="53">
        <f>'прил. 9'!U1204</f>
        <v>0</v>
      </c>
      <c r="U565" s="46">
        <f t="shared" si="529"/>
        <v>0</v>
      </c>
    </row>
    <row r="566" spans="1:21" ht="33" hidden="1" x14ac:dyDescent="0.2">
      <c r="A566" s="47" t="str">
        <f ca="1">IF(ISERROR(MATCH(E566,Код_КВР,0)),"",INDIRECT(ADDRESS(MATCH(E566,Код_КВР,0)+1,2,,,"КВР")))</f>
        <v>Капитальные вложения в объекты государственной (муниципальной) собственности</v>
      </c>
      <c r="B566" s="68" t="s">
        <v>494</v>
      </c>
      <c r="C566" s="55" t="s">
        <v>53</v>
      </c>
      <c r="D566" s="55" t="s">
        <v>74</v>
      </c>
      <c r="E566" s="105">
        <v>400</v>
      </c>
      <c r="F566" s="53">
        <f t="shared" ref="F566:T566" si="563">F567</f>
        <v>0</v>
      </c>
      <c r="G566" s="53">
        <f t="shared" si="563"/>
        <v>0</v>
      </c>
      <c r="H566" s="53">
        <f t="shared" si="539"/>
        <v>0</v>
      </c>
      <c r="I566" s="53">
        <f t="shared" si="563"/>
        <v>0</v>
      </c>
      <c r="J566" s="53">
        <f t="shared" si="540"/>
        <v>0</v>
      </c>
      <c r="K566" s="53">
        <f t="shared" si="563"/>
        <v>0</v>
      </c>
      <c r="L566" s="53">
        <f t="shared" si="541"/>
        <v>0</v>
      </c>
      <c r="M566" s="53">
        <f t="shared" si="563"/>
        <v>0</v>
      </c>
      <c r="N566" s="53">
        <f t="shared" si="528"/>
        <v>0</v>
      </c>
      <c r="O566" s="53">
        <f t="shared" si="563"/>
        <v>0</v>
      </c>
      <c r="P566" s="53">
        <f t="shared" si="563"/>
        <v>0</v>
      </c>
      <c r="Q566" s="46">
        <f t="shared" si="542"/>
        <v>0</v>
      </c>
      <c r="R566" s="53">
        <f t="shared" si="563"/>
        <v>0</v>
      </c>
      <c r="S566" s="46">
        <f t="shared" si="543"/>
        <v>0</v>
      </c>
      <c r="T566" s="53">
        <f t="shared" si="563"/>
        <v>0</v>
      </c>
      <c r="U566" s="46">
        <f t="shared" si="529"/>
        <v>0</v>
      </c>
    </row>
    <row r="567" spans="1:21" hidden="1" x14ac:dyDescent="0.2">
      <c r="A567" s="47" t="str">
        <f ca="1">IF(ISERROR(MATCH(E567,Код_КВР,0)),"",INDIRECT(ADDRESS(MATCH(E567,Код_КВР,0)+1,2,,,"КВР")))</f>
        <v>Бюджетные инвестиции</v>
      </c>
      <c r="B567" s="68" t="s">
        <v>494</v>
      </c>
      <c r="C567" s="55" t="s">
        <v>53</v>
      </c>
      <c r="D567" s="55" t="s">
        <v>74</v>
      </c>
      <c r="E567" s="105">
        <v>410</v>
      </c>
      <c r="F567" s="53">
        <f>'прил. 9'!G1206</f>
        <v>0</v>
      </c>
      <c r="G567" s="53">
        <f>'прил. 9'!H1206</f>
        <v>0</v>
      </c>
      <c r="H567" s="53">
        <f t="shared" si="539"/>
        <v>0</v>
      </c>
      <c r="I567" s="53">
        <f>'прил. 9'!J1206</f>
        <v>0</v>
      </c>
      <c r="J567" s="53">
        <f t="shared" si="540"/>
        <v>0</v>
      </c>
      <c r="K567" s="53">
        <f>'прил. 9'!L1206</f>
        <v>0</v>
      </c>
      <c r="L567" s="53">
        <f t="shared" si="541"/>
        <v>0</v>
      </c>
      <c r="M567" s="53">
        <f>'прил. 9'!N1206</f>
        <v>0</v>
      </c>
      <c r="N567" s="53">
        <f t="shared" si="528"/>
        <v>0</v>
      </c>
      <c r="O567" s="53">
        <f>'прил. 9'!P1206</f>
        <v>0</v>
      </c>
      <c r="P567" s="53">
        <f>'прил. 9'!Q1206</f>
        <v>0</v>
      </c>
      <c r="Q567" s="46">
        <f t="shared" si="542"/>
        <v>0</v>
      </c>
      <c r="R567" s="53">
        <f>'прил. 9'!S1206</f>
        <v>0</v>
      </c>
      <c r="S567" s="46">
        <f t="shared" si="543"/>
        <v>0</v>
      </c>
      <c r="T567" s="53">
        <f>'прил. 9'!U1206</f>
        <v>0</v>
      </c>
      <c r="U567" s="46">
        <f t="shared" si="529"/>
        <v>0</v>
      </c>
    </row>
    <row r="568" spans="1:21" ht="66" x14ac:dyDescent="0.2">
      <c r="A568" s="47" t="str">
        <f ca="1">IF(ISERROR(MATCH(B568,Код_КЦСР,0)),"",INDIRECT(ADDRESS(MATCH(B568,Код_КЦСР,0)+1,2,,,"КЦСР")))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v>
      </c>
      <c r="B568" s="68" t="s">
        <v>486</v>
      </c>
      <c r="C568" s="55"/>
      <c r="D568" s="43"/>
      <c r="E568" s="105"/>
      <c r="F568" s="53">
        <f t="shared" ref="F568:T569" si="564">F569</f>
        <v>1296.3</v>
      </c>
      <c r="G568" s="53">
        <f t="shared" si="564"/>
        <v>0</v>
      </c>
      <c r="H568" s="53">
        <f t="shared" si="539"/>
        <v>1296.3</v>
      </c>
      <c r="I568" s="53">
        <f t="shared" si="564"/>
        <v>0</v>
      </c>
      <c r="J568" s="53">
        <f t="shared" si="540"/>
        <v>1296.3</v>
      </c>
      <c r="K568" s="53">
        <f t="shared" si="564"/>
        <v>0</v>
      </c>
      <c r="L568" s="53">
        <f t="shared" si="541"/>
        <v>1296.3</v>
      </c>
      <c r="M568" s="53">
        <f t="shared" si="564"/>
        <v>0</v>
      </c>
      <c r="N568" s="53">
        <f t="shared" si="528"/>
        <v>1296.3</v>
      </c>
      <c r="O568" s="53">
        <f t="shared" si="564"/>
        <v>1500</v>
      </c>
      <c r="P568" s="53">
        <f t="shared" si="564"/>
        <v>0</v>
      </c>
      <c r="Q568" s="46">
        <f t="shared" si="542"/>
        <v>1500</v>
      </c>
      <c r="R568" s="53">
        <f t="shared" si="564"/>
        <v>0</v>
      </c>
      <c r="S568" s="46">
        <f t="shared" si="543"/>
        <v>1500</v>
      </c>
      <c r="T568" s="53">
        <f t="shared" si="564"/>
        <v>0</v>
      </c>
      <c r="U568" s="46">
        <f t="shared" si="529"/>
        <v>1500</v>
      </c>
    </row>
    <row r="569" spans="1:21" x14ac:dyDescent="0.2">
      <c r="A569" s="47" t="str">
        <f ca="1">IF(ISERROR(MATCH(C569,Код_Раздел,0)),"",INDIRECT(ADDRESS(MATCH(C569,Код_Раздел,0)+1,2,,,"Раздел")))</f>
        <v>Социальная политика</v>
      </c>
      <c r="B569" s="68" t="s">
        <v>486</v>
      </c>
      <c r="C569" s="55" t="s">
        <v>53</v>
      </c>
      <c r="D569" s="43"/>
      <c r="E569" s="105"/>
      <c r="F569" s="53">
        <f t="shared" si="564"/>
        <v>1296.3</v>
      </c>
      <c r="G569" s="53">
        <f t="shared" si="564"/>
        <v>0</v>
      </c>
      <c r="H569" s="53">
        <f t="shared" si="539"/>
        <v>1296.3</v>
      </c>
      <c r="I569" s="53">
        <f t="shared" si="564"/>
        <v>0</v>
      </c>
      <c r="J569" s="53">
        <f t="shared" si="540"/>
        <v>1296.3</v>
      </c>
      <c r="K569" s="53">
        <f t="shared" si="564"/>
        <v>0</v>
      </c>
      <c r="L569" s="53">
        <f t="shared" si="541"/>
        <v>1296.3</v>
      </c>
      <c r="M569" s="53">
        <f t="shared" si="564"/>
        <v>0</v>
      </c>
      <c r="N569" s="53">
        <f t="shared" si="528"/>
        <v>1296.3</v>
      </c>
      <c r="O569" s="53">
        <f t="shared" si="564"/>
        <v>1500</v>
      </c>
      <c r="P569" s="53">
        <f t="shared" si="564"/>
        <v>0</v>
      </c>
      <c r="Q569" s="46">
        <f t="shared" si="542"/>
        <v>1500</v>
      </c>
      <c r="R569" s="53">
        <f t="shared" si="564"/>
        <v>0</v>
      </c>
      <c r="S569" s="46">
        <f t="shared" si="543"/>
        <v>1500</v>
      </c>
      <c r="T569" s="53">
        <f t="shared" si="564"/>
        <v>0</v>
      </c>
      <c r="U569" s="46">
        <f t="shared" si="529"/>
        <v>1500</v>
      </c>
    </row>
    <row r="570" spans="1:21" x14ac:dyDescent="0.2">
      <c r="A570" s="42" t="s">
        <v>54</v>
      </c>
      <c r="B570" s="68" t="s">
        <v>486</v>
      </c>
      <c r="C570" s="55" t="s">
        <v>53</v>
      </c>
      <c r="D570" s="55" t="s">
        <v>74</v>
      </c>
      <c r="E570" s="105"/>
      <c r="F570" s="53">
        <f t="shared" ref="F570:O570" si="565">F573+F571</f>
        <v>1296.3</v>
      </c>
      <c r="G570" s="53">
        <f t="shared" ref="G570:I570" si="566">G573+G571</f>
        <v>0</v>
      </c>
      <c r="H570" s="53">
        <f t="shared" si="539"/>
        <v>1296.3</v>
      </c>
      <c r="I570" s="53">
        <f t="shared" si="566"/>
        <v>0</v>
      </c>
      <c r="J570" s="53">
        <f t="shared" si="540"/>
        <v>1296.3</v>
      </c>
      <c r="K570" s="53">
        <f t="shared" ref="K570:M570" si="567">K573+K571</f>
        <v>0</v>
      </c>
      <c r="L570" s="53">
        <f t="shared" si="541"/>
        <v>1296.3</v>
      </c>
      <c r="M570" s="53">
        <f t="shared" si="567"/>
        <v>0</v>
      </c>
      <c r="N570" s="53">
        <f t="shared" si="528"/>
        <v>1296.3</v>
      </c>
      <c r="O570" s="53">
        <f t="shared" si="565"/>
        <v>1500</v>
      </c>
      <c r="P570" s="53">
        <f t="shared" ref="P570" si="568">P573+P571</f>
        <v>0</v>
      </c>
      <c r="Q570" s="46">
        <f t="shared" si="542"/>
        <v>1500</v>
      </c>
      <c r="R570" s="53">
        <f t="shared" ref="R570:T570" si="569">R573+R571</f>
        <v>0</v>
      </c>
      <c r="S570" s="46">
        <f t="shared" si="543"/>
        <v>1500</v>
      </c>
      <c r="T570" s="53">
        <f t="shared" si="569"/>
        <v>0</v>
      </c>
      <c r="U570" s="46">
        <f t="shared" si="529"/>
        <v>1500</v>
      </c>
    </row>
    <row r="571" spans="1:21" ht="33" x14ac:dyDescent="0.2">
      <c r="A571" s="47" t="str">
        <f ca="1">IF(ISERROR(MATCH(E571,Код_КВР,0)),"",INDIRECT(ADDRESS(MATCH(E571,Код_КВР,0)+1,2,,,"КВР")))</f>
        <v>Закупка товаров, работ и услуг для обеспечения государственных (муниципальных) нужд</v>
      </c>
      <c r="B571" s="68" t="s">
        <v>486</v>
      </c>
      <c r="C571" s="55" t="s">
        <v>53</v>
      </c>
      <c r="D571" s="55" t="s">
        <v>74</v>
      </c>
      <c r="E571" s="105">
        <v>200</v>
      </c>
      <c r="F571" s="53">
        <f t="shared" ref="F571:T571" si="570">F572</f>
        <v>1296.3</v>
      </c>
      <c r="G571" s="53">
        <f t="shared" si="570"/>
        <v>0</v>
      </c>
      <c r="H571" s="53">
        <f t="shared" si="539"/>
        <v>1296.3</v>
      </c>
      <c r="I571" s="53">
        <f t="shared" si="570"/>
        <v>0</v>
      </c>
      <c r="J571" s="53">
        <f t="shared" si="540"/>
        <v>1296.3</v>
      </c>
      <c r="K571" s="53">
        <f t="shared" si="570"/>
        <v>0</v>
      </c>
      <c r="L571" s="53">
        <f t="shared" si="541"/>
        <v>1296.3</v>
      </c>
      <c r="M571" s="53">
        <f t="shared" si="570"/>
        <v>0</v>
      </c>
      <c r="N571" s="53">
        <f t="shared" si="528"/>
        <v>1296.3</v>
      </c>
      <c r="O571" s="53">
        <f t="shared" si="570"/>
        <v>1500</v>
      </c>
      <c r="P571" s="53">
        <f t="shared" si="570"/>
        <v>0</v>
      </c>
      <c r="Q571" s="46">
        <f t="shared" si="542"/>
        <v>1500</v>
      </c>
      <c r="R571" s="53">
        <f t="shared" si="570"/>
        <v>0</v>
      </c>
      <c r="S571" s="46">
        <f t="shared" si="543"/>
        <v>1500</v>
      </c>
      <c r="T571" s="53">
        <f t="shared" si="570"/>
        <v>0</v>
      </c>
      <c r="U571" s="46">
        <f t="shared" si="529"/>
        <v>1500</v>
      </c>
    </row>
    <row r="572" spans="1:21" ht="33" x14ac:dyDescent="0.2">
      <c r="A572" s="47" t="str">
        <f ca="1">IF(ISERROR(MATCH(E572,Код_КВР,0)),"",INDIRECT(ADDRESS(MATCH(E572,Код_КВР,0)+1,2,,,"КВР")))</f>
        <v>Иные закупки товаров, работ и услуг для обеспечения государственных (муниципальных) нужд</v>
      </c>
      <c r="B572" s="68" t="s">
        <v>486</v>
      </c>
      <c r="C572" s="55" t="s">
        <v>53</v>
      </c>
      <c r="D572" s="55" t="s">
        <v>74</v>
      </c>
      <c r="E572" s="105">
        <v>240</v>
      </c>
      <c r="F572" s="53">
        <f>'прил. 9'!G1209</f>
        <v>1296.3</v>
      </c>
      <c r="G572" s="53">
        <f>'прил. 9'!H1209</f>
        <v>0</v>
      </c>
      <c r="H572" s="53">
        <f t="shared" si="539"/>
        <v>1296.3</v>
      </c>
      <c r="I572" s="53">
        <f>'прил. 9'!J1209</f>
        <v>0</v>
      </c>
      <c r="J572" s="53">
        <f t="shared" si="540"/>
        <v>1296.3</v>
      </c>
      <c r="K572" s="53">
        <f>'прил. 9'!L1209</f>
        <v>0</v>
      </c>
      <c r="L572" s="53">
        <f t="shared" si="541"/>
        <v>1296.3</v>
      </c>
      <c r="M572" s="53">
        <f>'прил. 9'!N1209</f>
        <v>0</v>
      </c>
      <c r="N572" s="53">
        <f t="shared" si="528"/>
        <v>1296.3</v>
      </c>
      <c r="O572" s="53">
        <f>'прил. 9'!P1209</f>
        <v>1500</v>
      </c>
      <c r="P572" s="53">
        <f>'прил. 9'!Q1209</f>
        <v>0</v>
      </c>
      <c r="Q572" s="46">
        <f t="shared" si="542"/>
        <v>1500</v>
      </c>
      <c r="R572" s="53">
        <f>'прил. 9'!S1209</f>
        <v>0</v>
      </c>
      <c r="S572" s="46">
        <f t="shared" si="543"/>
        <v>1500</v>
      </c>
      <c r="T572" s="53">
        <f>'прил. 9'!U1209</f>
        <v>0</v>
      </c>
      <c r="U572" s="46">
        <f t="shared" si="529"/>
        <v>1500</v>
      </c>
    </row>
    <row r="573" spans="1:21" ht="33" hidden="1" x14ac:dyDescent="0.2">
      <c r="A573" s="47" t="str">
        <f ca="1">IF(ISERROR(MATCH(E573,Код_КВР,0)),"",INDIRECT(ADDRESS(MATCH(E573,Код_КВР,0)+1,2,,,"КВР")))</f>
        <v>Капитальные вложения в объекты государственной (муниципальной) собственности</v>
      </c>
      <c r="B573" s="68" t="s">
        <v>486</v>
      </c>
      <c r="C573" s="55" t="s">
        <v>53</v>
      </c>
      <c r="D573" s="55" t="s">
        <v>74</v>
      </c>
      <c r="E573" s="105">
        <v>400</v>
      </c>
      <c r="F573" s="53">
        <f t="shared" ref="F573:T573" si="571">F574</f>
        <v>0</v>
      </c>
      <c r="G573" s="53">
        <f t="shared" si="571"/>
        <v>0</v>
      </c>
      <c r="H573" s="53">
        <f t="shared" si="539"/>
        <v>0</v>
      </c>
      <c r="I573" s="53">
        <f t="shared" si="571"/>
        <v>0</v>
      </c>
      <c r="J573" s="53">
        <f t="shared" si="540"/>
        <v>0</v>
      </c>
      <c r="K573" s="53">
        <f t="shared" si="571"/>
        <v>0</v>
      </c>
      <c r="L573" s="53">
        <f t="shared" si="541"/>
        <v>0</v>
      </c>
      <c r="M573" s="53">
        <f t="shared" si="571"/>
        <v>0</v>
      </c>
      <c r="N573" s="53">
        <f t="shared" si="528"/>
        <v>0</v>
      </c>
      <c r="O573" s="53">
        <f t="shared" si="571"/>
        <v>0</v>
      </c>
      <c r="P573" s="53">
        <f t="shared" si="571"/>
        <v>0</v>
      </c>
      <c r="Q573" s="46">
        <f t="shared" si="542"/>
        <v>0</v>
      </c>
      <c r="R573" s="53">
        <f t="shared" si="571"/>
        <v>0</v>
      </c>
      <c r="S573" s="46">
        <f t="shared" si="543"/>
        <v>0</v>
      </c>
      <c r="T573" s="53">
        <f t="shared" si="571"/>
        <v>0</v>
      </c>
      <c r="U573" s="46">
        <f t="shared" si="529"/>
        <v>0</v>
      </c>
    </row>
    <row r="574" spans="1:21" hidden="1" x14ac:dyDescent="0.2">
      <c r="A574" s="47" t="str">
        <f ca="1">IF(ISERROR(MATCH(E574,Код_КВР,0)),"",INDIRECT(ADDRESS(MATCH(E574,Код_КВР,0)+1,2,,,"КВР")))</f>
        <v>Бюджетные инвестиции</v>
      </c>
      <c r="B574" s="68" t="s">
        <v>486</v>
      </c>
      <c r="C574" s="55" t="s">
        <v>53</v>
      </c>
      <c r="D574" s="55" t="s">
        <v>74</v>
      </c>
      <c r="E574" s="105">
        <v>410</v>
      </c>
      <c r="F574" s="53">
        <f>'прил. 9'!G1211</f>
        <v>0</v>
      </c>
      <c r="G574" s="53">
        <f>'прил. 9'!H1211</f>
        <v>0</v>
      </c>
      <c r="H574" s="53">
        <f t="shared" si="539"/>
        <v>0</v>
      </c>
      <c r="I574" s="53">
        <f>'прил. 9'!J1211</f>
        <v>0</v>
      </c>
      <c r="J574" s="53">
        <f t="shared" si="540"/>
        <v>0</v>
      </c>
      <c r="K574" s="53">
        <f>'прил. 9'!L1211</f>
        <v>0</v>
      </c>
      <c r="L574" s="53">
        <f t="shared" si="541"/>
        <v>0</v>
      </c>
      <c r="M574" s="53">
        <f>'прил. 9'!N1211</f>
        <v>0</v>
      </c>
      <c r="N574" s="53">
        <f t="shared" si="528"/>
        <v>0</v>
      </c>
      <c r="O574" s="53">
        <f>'прил. 9'!P1211</f>
        <v>0</v>
      </c>
      <c r="P574" s="53">
        <f>'прил. 9'!Q1211</f>
        <v>0</v>
      </c>
      <c r="Q574" s="46">
        <f t="shared" si="542"/>
        <v>0</v>
      </c>
      <c r="R574" s="53">
        <f>'прил. 9'!S1211</f>
        <v>0</v>
      </c>
      <c r="S574" s="46">
        <f t="shared" si="543"/>
        <v>0</v>
      </c>
      <c r="T574" s="53">
        <f>'прил. 9'!U1211</f>
        <v>0</v>
      </c>
      <c r="U574" s="46">
        <f t="shared" si="529"/>
        <v>0</v>
      </c>
    </row>
    <row r="575" spans="1:21" ht="33" x14ac:dyDescent="0.2">
      <c r="A575" s="47" t="str">
        <f ca="1">IF(ISERROR(MATCH(B575,Код_КЦСР,0)),"",INDIRECT(ADDRESS(MATCH(B575,Код_КЦСР,0)+1,2,,,"КЦСР")))</f>
        <v>Выплата ежемесячного социального пособия на оздоровление работникам учреждений здравоохранения</v>
      </c>
      <c r="B575" s="68" t="s">
        <v>312</v>
      </c>
      <c r="C575" s="55"/>
      <c r="D575" s="43"/>
      <c r="E575" s="105"/>
      <c r="F575" s="53">
        <f t="shared" ref="F575:T580" si="572">F576</f>
        <v>14580</v>
      </c>
      <c r="G575" s="53">
        <f t="shared" si="572"/>
        <v>0</v>
      </c>
      <c r="H575" s="53">
        <f t="shared" si="539"/>
        <v>14580</v>
      </c>
      <c r="I575" s="53">
        <f t="shared" si="572"/>
        <v>0</v>
      </c>
      <c r="J575" s="53">
        <f t="shared" si="540"/>
        <v>14580</v>
      </c>
      <c r="K575" s="53">
        <f t="shared" si="572"/>
        <v>0</v>
      </c>
      <c r="L575" s="53">
        <f t="shared" si="541"/>
        <v>14580</v>
      </c>
      <c r="M575" s="53">
        <f t="shared" si="572"/>
        <v>0</v>
      </c>
      <c r="N575" s="53">
        <f t="shared" si="528"/>
        <v>14580</v>
      </c>
      <c r="O575" s="53">
        <f t="shared" si="572"/>
        <v>14580</v>
      </c>
      <c r="P575" s="53">
        <f t="shared" si="572"/>
        <v>0</v>
      </c>
      <c r="Q575" s="46">
        <f t="shared" si="542"/>
        <v>14580</v>
      </c>
      <c r="R575" s="53">
        <f t="shared" si="572"/>
        <v>0</v>
      </c>
      <c r="S575" s="46">
        <f t="shared" si="543"/>
        <v>14580</v>
      </c>
      <c r="T575" s="53">
        <f t="shared" si="572"/>
        <v>0</v>
      </c>
      <c r="U575" s="46">
        <f t="shared" si="529"/>
        <v>14580</v>
      </c>
    </row>
    <row r="576" spans="1:21" ht="33" x14ac:dyDescent="0.2">
      <c r="A576" s="47" t="str">
        <f ca="1">IF(ISERROR(MATCH(B576,Код_КЦСР,0)),"",INDIRECT(ADDRESS(MATCH(B576,Код_КЦСР,0)+1,2,,,"КЦСР")))</f>
        <v>Выплата ежемесячного социального пособия на оздоровление работникам учреждений здравоохранения, за счет средств городского бюджета</v>
      </c>
      <c r="B576" s="68" t="s">
        <v>313</v>
      </c>
      <c r="C576" s="55"/>
      <c r="D576" s="43"/>
      <c r="E576" s="105"/>
      <c r="F576" s="53">
        <f t="shared" si="572"/>
        <v>14580</v>
      </c>
      <c r="G576" s="53">
        <f t="shared" si="572"/>
        <v>0</v>
      </c>
      <c r="H576" s="53">
        <f t="shared" si="539"/>
        <v>14580</v>
      </c>
      <c r="I576" s="53">
        <f t="shared" si="572"/>
        <v>0</v>
      </c>
      <c r="J576" s="53">
        <f t="shared" si="540"/>
        <v>14580</v>
      </c>
      <c r="K576" s="53">
        <f t="shared" si="572"/>
        <v>0</v>
      </c>
      <c r="L576" s="53">
        <f t="shared" si="541"/>
        <v>14580</v>
      </c>
      <c r="M576" s="53">
        <f t="shared" si="572"/>
        <v>0</v>
      </c>
      <c r="N576" s="53">
        <f t="shared" si="528"/>
        <v>14580</v>
      </c>
      <c r="O576" s="53">
        <f t="shared" si="572"/>
        <v>14580</v>
      </c>
      <c r="P576" s="53">
        <f t="shared" si="572"/>
        <v>0</v>
      </c>
      <c r="Q576" s="46">
        <f t="shared" si="542"/>
        <v>14580</v>
      </c>
      <c r="R576" s="53">
        <f t="shared" si="572"/>
        <v>0</v>
      </c>
      <c r="S576" s="46">
        <f t="shared" si="543"/>
        <v>14580</v>
      </c>
      <c r="T576" s="53">
        <f t="shared" si="572"/>
        <v>0</v>
      </c>
      <c r="U576" s="46">
        <f t="shared" si="529"/>
        <v>14580</v>
      </c>
    </row>
    <row r="577" spans="1:21" ht="55.5" customHeight="1" x14ac:dyDescent="0.2">
      <c r="A577" s="47" t="str">
        <f ca="1">IF(ISERROR(MATCH(B577,Код_КЦСР,0)),"",INDIRECT(ADDRESS(MATCH(B577,Код_КЦСР,0)+1,2,,,"КЦСР")))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577" s="68" t="s">
        <v>314</v>
      </c>
      <c r="C577" s="55"/>
      <c r="D577" s="43"/>
      <c r="E577" s="105"/>
      <c r="F577" s="53">
        <f t="shared" si="572"/>
        <v>14580</v>
      </c>
      <c r="G577" s="53">
        <f t="shared" si="572"/>
        <v>0</v>
      </c>
      <c r="H577" s="53">
        <f t="shared" si="539"/>
        <v>14580</v>
      </c>
      <c r="I577" s="53">
        <f t="shared" si="572"/>
        <v>0</v>
      </c>
      <c r="J577" s="53">
        <f t="shared" si="540"/>
        <v>14580</v>
      </c>
      <c r="K577" s="53">
        <f t="shared" si="572"/>
        <v>0</v>
      </c>
      <c r="L577" s="53">
        <f t="shared" si="541"/>
        <v>14580</v>
      </c>
      <c r="M577" s="53">
        <f t="shared" si="572"/>
        <v>0</v>
      </c>
      <c r="N577" s="53">
        <f t="shared" si="528"/>
        <v>14580</v>
      </c>
      <c r="O577" s="53">
        <f t="shared" si="572"/>
        <v>14580</v>
      </c>
      <c r="P577" s="53">
        <f t="shared" si="572"/>
        <v>0</v>
      </c>
      <c r="Q577" s="46">
        <f t="shared" si="542"/>
        <v>14580</v>
      </c>
      <c r="R577" s="53">
        <f t="shared" si="572"/>
        <v>0</v>
      </c>
      <c r="S577" s="46">
        <f t="shared" si="543"/>
        <v>14580</v>
      </c>
      <c r="T577" s="53">
        <f t="shared" si="572"/>
        <v>0</v>
      </c>
      <c r="U577" s="46">
        <f t="shared" si="529"/>
        <v>14580</v>
      </c>
    </row>
    <row r="578" spans="1:21" x14ac:dyDescent="0.2">
      <c r="A578" s="47" t="str">
        <f ca="1">IF(ISERROR(MATCH(C578,Код_Раздел,0)),"",INDIRECT(ADDRESS(MATCH(C578,Код_Раздел,0)+1,2,,,"Раздел")))</f>
        <v>Социальная политика</v>
      </c>
      <c r="B578" s="68" t="s">
        <v>314</v>
      </c>
      <c r="C578" s="55" t="s">
        <v>53</v>
      </c>
      <c r="D578" s="43"/>
      <c r="E578" s="105"/>
      <c r="F578" s="53">
        <f t="shared" si="572"/>
        <v>14580</v>
      </c>
      <c r="G578" s="53">
        <f t="shared" si="572"/>
        <v>0</v>
      </c>
      <c r="H578" s="53">
        <f t="shared" si="539"/>
        <v>14580</v>
      </c>
      <c r="I578" s="53">
        <f t="shared" si="572"/>
        <v>0</v>
      </c>
      <c r="J578" s="53">
        <f t="shared" si="540"/>
        <v>14580</v>
      </c>
      <c r="K578" s="53">
        <f t="shared" si="572"/>
        <v>0</v>
      </c>
      <c r="L578" s="53">
        <f t="shared" si="541"/>
        <v>14580</v>
      </c>
      <c r="M578" s="53">
        <f t="shared" si="572"/>
        <v>0</v>
      </c>
      <c r="N578" s="53">
        <f t="shared" si="528"/>
        <v>14580</v>
      </c>
      <c r="O578" s="53">
        <f t="shared" si="572"/>
        <v>14580</v>
      </c>
      <c r="P578" s="53">
        <f t="shared" si="572"/>
        <v>0</v>
      </c>
      <c r="Q578" s="46">
        <f t="shared" si="542"/>
        <v>14580</v>
      </c>
      <c r="R578" s="53">
        <f t="shared" si="572"/>
        <v>0</v>
      </c>
      <c r="S578" s="46">
        <f t="shared" si="543"/>
        <v>14580</v>
      </c>
      <c r="T578" s="53">
        <f t="shared" si="572"/>
        <v>0</v>
      </c>
      <c r="U578" s="46">
        <f t="shared" si="529"/>
        <v>14580</v>
      </c>
    </row>
    <row r="579" spans="1:21" x14ac:dyDescent="0.2">
      <c r="A579" s="42" t="s">
        <v>44</v>
      </c>
      <c r="B579" s="68" t="s">
        <v>314</v>
      </c>
      <c r="C579" s="55" t="s">
        <v>53</v>
      </c>
      <c r="D579" s="55" t="s">
        <v>72</v>
      </c>
      <c r="E579" s="105"/>
      <c r="F579" s="53">
        <f t="shared" si="572"/>
        <v>14580</v>
      </c>
      <c r="G579" s="53">
        <f t="shared" si="572"/>
        <v>0</v>
      </c>
      <c r="H579" s="53">
        <f t="shared" si="539"/>
        <v>14580</v>
      </c>
      <c r="I579" s="53">
        <f t="shared" si="572"/>
        <v>0</v>
      </c>
      <c r="J579" s="53">
        <f t="shared" si="540"/>
        <v>14580</v>
      </c>
      <c r="K579" s="53">
        <f t="shared" si="572"/>
        <v>0</v>
      </c>
      <c r="L579" s="53">
        <f t="shared" si="541"/>
        <v>14580</v>
      </c>
      <c r="M579" s="53">
        <f t="shared" si="572"/>
        <v>0</v>
      </c>
      <c r="N579" s="53">
        <f t="shared" si="528"/>
        <v>14580</v>
      </c>
      <c r="O579" s="53">
        <f t="shared" si="572"/>
        <v>14580</v>
      </c>
      <c r="P579" s="53">
        <f t="shared" si="572"/>
        <v>0</v>
      </c>
      <c r="Q579" s="46">
        <f t="shared" si="542"/>
        <v>14580</v>
      </c>
      <c r="R579" s="53">
        <f t="shared" si="572"/>
        <v>0</v>
      </c>
      <c r="S579" s="46">
        <f t="shared" si="543"/>
        <v>14580</v>
      </c>
      <c r="T579" s="53">
        <f t="shared" si="572"/>
        <v>0</v>
      </c>
      <c r="U579" s="46">
        <f t="shared" si="529"/>
        <v>14580</v>
      </c>
    </row>
    <row r="580" spans="1:21" x14ac:dyDescent="0.2">
      <c r="A580" s="47" t="str">
        <f ca="1">IF(ISERROR(MATCH(E580,Код_КВР,0)),"",INDIRECT(ADDRESS(MATCH(E580,Код_КВР,0)+1,2,,,"КВР")))</f>
        <v>Социальное обеспечение и иные выплаты населению</v>
      </c>
      <c r="B580" s="68" t="s">
        <v>314</v>
      </c>
      <c r="C580" s="55" t="s">
        <v>53</v>
      </c>
      <c r="D580" s="55" t="s">
        <v>72</v>
      </c>
      <c r="E580" s="105">
        <v>300</v>
      </c>
      <c r="F580" s="53">
        <f t="shared" si="572"/>
        <v>14580</v>
      </c>
      <c r="G580" s="53">
        <f t="shared" si="572"/>
        <v>0</v>
      </c>
      <c r="H580" s="53">
        <f t="shared" si="539"/>
        <v>14580</v>
      </c>
      <c r="I580" s="53">
        <f t="shared" si="572"/>
        <v>0</v>
      </c>
      <c r="J580" s="53">
        <f t="shared" si="540"/>
        <v>14580</v>
      </c>
      <c r="K580" s="53">
        <f t="shared" si="572"/>
        <v>0</v>
      </c>
      <c r="L580" s="53">
        <f t="shared" si="541"/>
        <v>14580</v>
      </c>
      <c r="M580" s="53">
        <f t="shared" si="572"/>
        <v>0</v>
      </c>
      <c r="N580" s="53">
        <f t="shared" si="528"/>
        <v>14580</v>
      </c>
      <c r="O580" s="53">
        <f t="shared" si="572"/>
        <v>14580</v>
      </c>
      <c r="P580" s="53">
        <f t="shared" si="572"/>
        <v>0</v>
      </c>
      <c r="Q580" s="46">
        <f t="shared" si="542"/>
        <v>14580</v>
      </c>
      <c r="R580" s="53">
        <f t="shared" si="572"/>
        <v>0</v>
      </c>
      <c r="S580" s="46">
        <f t="shared" si="543"/>
        <v>14580</v>
      </c>
      <c r="T580" s="53">
        <f t="shared" si="572"/>
        <v>0</v>
      </c>
      <c r="U580" s="46">
        <f t="shared" si="529"/>
        <v>14580</v>
      </c>
    </row>
    <row r="581" spans="1:21" x14ac:dyDescent="0.2">
      <c r="A581" s="47" t="str">
        <f ca="1">IF(ISERROR(MATCH(E581,Код_КВР,0)),"",INDIRECT(ADDRESS(MATCH(E581,Код_КВР,0)+1,2,,,"КВР")))</f>
        <v>Публичные нормативные социальные выплаты гражданам</v>
      </c>
      <c r="B581" s="68" t="s">
        <v>314</v>
      </c>
      <c r="C581" s="55" t="s">
        <v>53</v>
      </c>
      <c r="D581" s="55" t="s">
        <v>72</v>
      </c>
      <c r="E581" s="105">
        <v>310</v>
      </c>
      <c r="F581" s="53">
        <f>'прил. 9'!G360</f>
        <v>14580</v>
      </c>
      <c r="G581" s="53">
        <f>'прил. 9'!H360</f>
        <v>0</v>
      </c>
      <c r="H581" s="53">
        <f t="shared" si="539"/>
        <v>14580</v>
      </c>
      <c r="I581" s="53">
        <f>'прил. 9'!J360</f>
        <v>0</v>
      </c>
      <c r="J581" s="53">
        <f t="shared" si="540"/>
        <v>14580</v>
      </c>
      <c r="K581" s="53">
        <f>'прил. 9'!L360</f>
        <v>0</v>
      </c>
      <c r="L581" s="53">
        <f t="shared" si="541"/>
        <v>14580</v>
      </c>
      <c r="M581" s="53">
        <f>'прил. 9'!N360</f>
        <v>0</v>
      </c>
      <c r="N581" s="53">
        <f t="shared" si="528"/>
        <v>14580</v>
      </c>
      <c r="O581" s="53">
        <f>'прил. 9'!P360</f>
        <v>14580</v>
      </c>
      <c r="P581" s="53">
        <f>'прил. 9'!Q360</f>
        <v>0</v>
      </c>
      <c r="Q581" s="46">
        <f t="shared" si="542"/>
        <v>14580</v>
      </c>
      <c r="R581" s="53">
        <f>'прил. 9'!S360</f>
        <v>0</v>
      </c>
      <c r="S581" s="46">
        <f t="shared" si="543"/>
        <v>14580</v>
      </c>
      <c r="T581" s="53">
        <f>'прил. 9'!U360</f>
        <v>0</v>
      </c>
      <c r="U581" s="46">
        <f t="shared" si="529"/>
        <v>14580</v>
      </c>
    </row>
    <row r="582" spans="1:21" ht="33" x14ac:dyDescent="0.2">
      <c r="A582" s="47" t="str">
        <f ca="1">IF(ISERROR(MATCH(B582,Код_КЦСР,0)),"",INDIRECT(ADDRESS(MATCH(B582,Код_КЦСР,0)+1,2,,,"КЦСР")))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582" s="68" t="s">
        <v>315</v>
      </c>
      <c r="C582" s="55"/>
      <c r="D582" s="43"/>
      <c r="E582" s="105"/>
      <c r="F582" s="53">
        <f t="shared" ref="F582:T587" si="573">F583</f>
        <v>11016</v>
      </c>
      <c r="G582" s="53">
        <f t="shared" si="573"/>
        <v>0</v>
      </c>
      <c r="H582" s="53">
        <f t="shared" si="539"/>
        <v>11016</v>
      </c>
      <c r="I582" s="53">
        <f t="shared" si="573"/>
        <v>0</v>
      </c>
      <c r="J582" s="53">
        <f t="shared" si="540"/>
        <v>11016</v>
      </c>
      <c r="K582" s="53">
        <f t="shared" si="573"/>
        <v>0</v>
      </c>
      <c r="L582" s="53">
        <f t="shared" si="541"/>
        <v>11016</v>
      </c>
      <c r="M582" s="53">
        <f t="shared" si="573"/>
        <v>0</v>
      </c>
      <c r="N582" s="53">
        <f t="shared" si="528"/>
        <v>11016</v>
      </c>
      <c r="O582" s="53">
        <f t="shared" si="573"/>
        <v>11016</v>
      </c>
      <c r="P582" s="53">
        <f t="shared" si="573"/>
        <v>0</v>
      </c>
      <c r="Q582" s="46">
        <f t="shared" si="542"/>
        <v>11016</v>
      </c>
      <c r="R582" s="53">
        <f t="shared" si="573"/>
        <v>0</v>
      </c>
      <c r="S582" s="46">
        <f t="shared" si="543"/>
        <v>11016</v>
      </c>
      <c r="T582" s="53">
        <f t="shared" si="573"/>
        <v>0</v>
      </c>
      <c r="U582" s="46">
        <f t="shared" si="529"/>
        <v>11016</v>
      </c>
    </row>
    <row r="583" spans="1:21" ht="49.5" x14ac:dyDescent="0.2">
      <c r="A583" s="47" t="str">
        <f ca="1">IF(ISERROR(MATCH(B583,Код_КЦСР,0)),"",INDIRECT(ADDRESS(MATCH(B583,Код_КЦСР,0)+1,2,,,"КЦСР")))</f>
        <v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v>
      </c>
      <c r="B583" s="68" t="s">
        <v>316</v>
      </c>
      <c r="C583" s="55"/>
      <c r="D583" s="43"/>
      <c r="E583" s="105"/>
      <c r="F583" s="53">
        <f t="shared" si="573"/>
        <v>11016</v>
      </c>
      <c r="G583" s="53">
        <f t="shared" si="573"/>
        <v>0</v>
      </c>
      <c r="H583" s="53">
        <f t="shared" si="539"/>
        <v>11016</v>
      </c>
      <c r="I583" s="53">
        <f t="shared" si="573"/>
        <v>0</v>
      </c>
      <c r="J583" s="53">
        <f t="shared" si="540"/>
        <v>11016</v>
      </c>
      <c r="K583" s="53">
        <f t="shared" si="573"/>
        <v>0</v>
      </c>
      <c r="L583" s="53">
        <f t="shared" si="541"/>
        <v>11016</v>
      </c>
      <c r="M583" s="53">
        <f t="shared" si="573"/>
        <v>0</v>
      </c>
      <c r="N583" s="53">
        <f t="shared" si="528"/>
        <v>11016</v>
      </c>
      <c r="O583" s="53">
        <f t="shared" si="573"/>
        <v>11016</v>
      </c>
      <c r="P583" s="53">
        <f t="shared" si="573"/>
        <v>0</v>
      </c>
      <c r="Q583" s="46">
        <f t="shared" si="542"/>
        <v>11016</v>
      </c>
      <c r="R583" s="53">
        <f t="shared" si="573"/>
        <v>0</v>
      </c>
      <c r="S583" s="46">
        <f t="shared" si="543"/>
        <v>11016</v>
      </c>
      <c r="T583" s="53">
        <f t="shared" si="573"/>
        <v>0</v>
      </c>
      <c r="U583" s="46">
        <f t="shared" si="529"/>
        <v>11016</v>
      </c>
    </row>
    <row r="584" spans="1:21" ht="49.5" x14ac:dyDescent="0.2">
      <c r="A584" s="47" t="str">
        <f ca="1">IF(ISERROR(MATCH(B584,Код_КЦСР,0)),"",INDIRECT(ADDRESS(MATCH(B584,Код_КЦСР,0)+1,2,,,"КЦСР")))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584" s="68" t="s">
        <v>317</v>
      </c>
      <c r="C584" s="55"/>
      <c r="D584" s="43"/>
      <c r="E584" s="105"/>
      <c r="F584" s="53">
        <f t="shared" si="573"/>
        <v>11016</v>
      </c>
      <c r="G584" s="53">
        <f t="shared" si="573"/>
        <v>0</v>
      </c>
      <c r="H584" s="53">
        <f t="shared" si="539"/>
        <v>11016</v>
      </c>
      <c r="I584" s="53">
        <f t="shared" si="573"/>
        <v>0</v>
      </c>
      <c r="J584" s="53">
        <f t="shared" si="540"/>
        <v>11016</v>
      </c>
      <c r="K584" s="53">
        <f t="shared" si="573"/>
        <v>0</v>
      </c>
      <c r="L584" s="53">
        <f t="shared" si="541"/>
        <v>11016</v>
      </c>
      <c r="M584" s="53">
        <f t="shared" si="573"/>
        <v>0</v>
      </c>
      <c r="N584" s="53">
        <f t="shared" si="528"/>
        <v>11016</v>
      </c>
      <c r="O584" s="53">
        <f t="shared" si="573"/>
        <v>11016</v>
      </c>
      <c r="P584" s="53">
        <f t="shared" si="573"/>
        <v>0</v>
      </c>
      <c r="Q584" s="46">
        <f t="shared" si="542"/>
        <v>11016</v>
      </c>
      <c r="R584" s="53">
        <f t="shared" si="573"/>
        <v>0</v>
      </c>
      <c r="S584" s="46">
        <f t="shared" si="543"/>
        <v>11016</v>
      </c>
      <c r="T584" s="53">
        <f t="shared" si="573"/>
        <v>0</v>
      </c>
      <c r="U584" s="46">
        <f t="shared" si="529"/>
        <v>11016</v>
      </c>
    </row>
    <row r="585" spans="1:21" x14ac:dyDescent="0.2">
      <c r="A585" s="47" t="str">
        <f ca="1">IF(ISERROR(MATCH(C585,Код_Раздел,0)),"",INDIRECT(ADDRESS(MATCH(C585,Код_Раздел,0)+1,2,,,"Раздел")))</f>
        <v>Социальная политика</v>
      </c>
      <c r="B585" s="68" t="s">
        <v>317</v>
      </c>
      <c r="C585" s="55" t="s">
        <v>53</v>
      </c>
      <c r="D585" s="43"/>
      <c r="E585" s="105"/>
      <c r="F585" s="53">
        <f t="shared" si="573"/>
        <v>11016</v>
      </c>
      <c r="G585" s="53">
        <f t="shared" si="573"/>
        <v>0</v>
      </c>
      <c r="H585" s="53">
        <f t="shared" si="539"/>
        <v>11016</v>
      </c>
      <c r="I585" s="53">
        <f t="shared" si="573"/>
        <v>0</v>
      </c>
      <c r="J585" s="53">
        <f t="shared" si="540"/>
        <v>11016</v>
      </c>
      <c r="K585" s="53">
        <f t="shared" si="573"/>
        <v>0</v>
      </c>
      <c r="L585" s="53">
        <f t="shared" si="541"/>
        <v>11016</v>
      </c>
      <c r="M585" s="53">
        <f t="shared" si="573"/>
        <v>0</v>
      </c>
      <c r="N585" s="53">
        <f t="shared" si="528"/>
        <v>11016</v>
      </c>
      <c r="O585" s="53">
        <f t="shared" si="573"/>
        <v>11016</v>
      </c>
      <c r="P585" s="53">
        <f t="shared" si="573"/>
        <v>0</v>
      </c>
      <c r="Q585" s="46">
        <f t="shared" si="542"/>
        <v>11016</v>
      </c>
      <c r="R585" s="53">
        <f t="shared" si="573"/>
        <v>0</v>
      </c>
      <c r="S585" s="46">
        <f t="shared" si="543"/>
        <v>11016</v>
      </c>
      <c r="T585" s="53">
        <f t="shared" si="573"/>
        <v>0</v>
      </c>
      <c r="U585" s="46">
        <f t="shared" si="529"/>
        <v>11016</v>
      </c>
    </row>
    <row r="586" spans="1:21" x14ac:dyDescent="0.2">
      <c r="A586" s="42" t="s">
        <v>44</v>
      </c>
      <c r="B586" s="68" t="s">
        <v>317</v>
      </c>
      <c r="C586" s="55" t="s">
        <v>53</v>
      </c>
      <c r="D586" s="55" t="s">
        <v>72</v>
      </c>
      <c r="E586" s="105"/>
      <c r="F586" s="53">
        <f t="shared" si="573"/>
        <v>11016</v>
      </c>
      <c r="G586" s="53">
        <f t="shared" si="573"/>
        <v>0</v>
      </c>
      <c r="H586" s="53">
        <f t="shared" si="539"/>
        <v>11016</v>
      </c>
      <c r="I586" s="53">
        <f t="shared" si="573"/>
        <v>0</v>
      </c>
      <c r="J586" s="53">
        <f t="shared" si="540"/>
        <v>11016</v>
      </c>
      <c r="K586" s="53">
        <f t="shared" si="573"/>
        <v>0</v>
      </c>
      <c r="L586" s="53">
        <f t="shared" si="541"/>
        <v>11016</v>
      </c>
      <c r="M586" s="53">
        <f t="shared" si="573"/>
        <v>0</v>
      </c>
      <c r="N586" s="53">
        <f t="shared" si="528"/>
        <v>11016</v>
      </c>
      <c r="O586" s="53">
        <f t="shared" si="573"/>
        <v>11016</v>
      </c>
      <c r="P586" s="53">
        <f t="shared" si="573"/>
        <v>0</v>
      </c>
      <c r="Q586" s="46">
        <f t="shared" si="542"/>
        <v>11016</v>
      </c>
      <c r="R586" s="53">
        <f t="shared" si="573"/>
        <v>0</v>
      </c>
      <c r="S586" s="46">
        <f t="shared" si="543"/>
        <v>11016</v>
      </c>
      <c r="T586" s="53">
        <f t="shared" si="573"/>
        <v>0</v>
      </c>
      <c r="U586" s="46">
        <f t="shared" si="529"/>
        <v>11016</v>
      </c>
    </row>
    <row r="587" spans="1:21" x14ac:dyDescent="0.2">
      <c r="A587" s="47" t="str">
        <f ca="1">IF(ISERROR(MATCH(E587,Код_КВР,0)),"",INDIRECT(ADDRESS(MATCH(E587,Код_КВР,0)+1,2,,,"КВР")))</f>
        <v>Социальное обеспечение и иные выплаты населению</v>
      </c>
      <c r="B587" s="68" t="s">
        <v>317</v>
      </c>
      <c r="C587" s="55" t="s">
        <v>53</v>
      </c>
      <c r="D587" s="55" t="s">
        <v>72</v>
      </c>
      <c r="E587" s="105">
        <v>300</v>
      </c>
      <c r="F587" s="53">
        <f t="shared" si="573"/>
        <v>11016</v>
      </c>
      <c r="G587" s="53">
        <f t="shared" si="573"/>
        <v>0</v>
      </c>
      <c r="H587" s="53">
        <f t="shared" si="539"/>
        <v>11016</v>
      </c>
      <c r="I587" s="53">
        <f t="shared" si="573"/>
        <v>0</v>
      </c>
      <c r="J587" s="53">
        <f t="shared" si="540"/>
        <v>11016</v>
      </c>
      <c r="K587" s="53">
        <f t="shared" si="573"/>
        <v>0</v>
      </c>
      <c r="L587" s="53">
        <f t="shared" si="541"/>
        <v>11016</v>
      </c>
      <c r="M587" s="53">
        <f t="shared" si="573"/>
        <v>0</v>
      </c>
      <c r="N587" s="53">
        <f t="shared" si="528"/>
        <v>11016</v>
      </c>
      <c r="O587" s="53">
        <f t="shared" si="573"/>
        <v>11016</v>
      </c>
      <c r="P587" s="53">
        <f t="shared" si="573"/>
        <v>0</v>
      </c>
      <c r="Q587" s="46">
        <f t="shared" si="542"/>
        <v>11016</v>
      </c>
      <c r="R587" s="53">
        <f t="shared" si="573"/>
        <v>0</v>
      </c>
      <c r="S587" s="46">
        <f t="shared" si="543"/>
        <v>11016</v>
      </c>
      <c r="T587" s="53">
        <f t="shared" si="573"/>
        <v>0</v>
      </c>
      <c r="U587" s="46">
        <f t="shared" si="529"/>
        <v>11016</v>
      </c>
    </row>
    <row r="588" spans="1:21" x14ac:dyDescent="0.2">
      <c r="A588" s="47" t="str">
        <f ca="1">IF(ISERROR(MATCH(E588,Код_КВР,0)),"",INDIRECT(ADDRESS(MATCH(E588,Код_КВР,0)+1,2,,,"КВР")))</f>
        <v>Публичные нормативные социальные выплаты гражданам</v>
      </c>
      <c r="B588" s="68" t="s">
        <v>317</v>
      </c>
      <c r="C588" s="55" t="s">
        <v>53</v>
      </c>
      <c r="D588" s="55" t="s">
        <v>72</v>
      </c>
      <c r="E588" s="105">
        <v>310</v>
      </c>
      <c r="F588" s="53">
        <f>'прил. 9'!G365</f>
        <v>11016</v>
      </c>
      <c r="G588" s="53">
        <f>'прил. 9'!H365</f>
        <v>0</v>
      </c>
      <c r="H588" s="53">
        <f t="shared" si="539"/>
        <v>11016</v>
      </c>
      <c r="I588" s="53">
        <f>'прил. 9'!J365</f>
        <v>0</v>
      </c>
      <c r="J588" s="53">
        <f t="shared" si="540"/>
        <v>11016</v>
      </c>
      <c r="K588" s="53">
        <f>'прил. 9'!L365</f>
        <v>0</v>
      </c>
      <c r="L588" s="53">
        <f t="shared" si="541"/>
        <v>11016</v>
      </c>
      <c r="M588" s="53">
        <f>'прил. 9'!N365</f>
        <v>0</v>
      </c>
      <c r="N588" s="53">
        <f t="shared" si="528"/>
        <v>11016</v>
      </c>
      <c r="O588" s="53">
        <f>'прил. 9'!P365</f>
        <v>11016</v>
      </c>
      <c r="P588" s="53">
        <f>'прил. 9'!Q365</f>
        <v>0</v>
      </c>
      <c r="Q588" s="46">
        <f t="shared" si="542"/>
        <v>11016</v>
      </c>
      <c r="R588" s="53">
        <f>'прил. 9'!S365</f>
        <v>0</v>
      </c>
      <c r="S588" s="46">
        <f t="shared" si="543"/>
        <v>11016</v>
      </c>
      <c r="T588" s="53">
        <f>'прил. 9'!U365</f>
        <v>0</v>
      </c>
      <c r="U588" s="46">
        <f t="shared" si="529"/>
        <v>11016</v>
      </c>
    </row>
    <row r="589" spans="1:21" ht="33" x14ac:dyDescent="0.2">
      <c r="A589" s="47" t="str">
        <f ca="1">IF(ISERROR(MATCH(B589,Код_КЦСР,0)),"",INDIRECT(ADDRESS(MATCH(B589,Код_КЦСР,0)+1,2,,,"КЦСР")))</f>
        <v>Выплата вознаграждений лицам, имеющим знак «За особые заслуги перед городом Череповцом»</v>
      </c>
      <c r="B589" s="68" t="s">
        <v>318</v>
      </c>
      <c r="C589" s="55"/>
      <c r="D589" s="43"/>
      <c r="E589" s="105"/>
      <c r="F589" s="53">
        <f t="shared" ref="F589:T594" si="574">F590</f>
        <v>401</v>
      </c>
      <c r="G589" s="53">
        <f t="shared" si="574"/>
        <v>0</v>
      </c>
      <c r="H589" s="53">
        <f t="shared" si="539"/>
        <v>401</v>
      </c>
      <c r="I589" s="53">
        <f t="shared" si="574"/>
        <v>0</v>
      </c>
      <c r="J589" s="53">
        <f t="shared" si="540"/>
        <v>401</v>
      </c>
      <c r="K589" s="53">
        <f t="shared" si="574"/>
        <v>0</v>
      </c>
      <c r="L589" s="53">
        <f t="shared" si="541"/>
        <v>401</v>
      </c>
      <c r="M589" s="53">
        <f t="shared" si="574"/>
        <v>0</v>
      </c>
      <c r="N589" s="53">
        <f t="shared" si="528"/>
        <v>401</v>
      </c>
      <c r="O589" s="53">
        <f t="shared" si="574"/>
        <v>419</v>
      </c>
      <c r="P589" s="53">
        <f t="shared" si="574"/>
        <v>0</v>
      </c>
      <c r="Q589" s="46">
        <f t="shared" si="542"/>
        <v>419</v>
      </c>
      <c r="R589" s="53">
        <f t="shared" si="574"/>
        <v>0</v>
      </c>
      <c r="S589" s="46">
        <f t="shared" si="543"/>
        <v>419</v>
      </c>
      <c r="T589" s="53">
        <f t="shared" si="574"/>
        <v>0</v>
      </c>
      <c r="U589" s="46">
        <f t="shared" si="529"/>
        <v>419</v>
      </c>
    </row>
    <row r="590" spans="1:21" ht="33" x14ac:dyDescent="0.2">
      <c r="A590" s="47" t="str">
        <f ca="1">IF(ISERROR(MATCH(B590,Код_КЦСР,0)),"",INDIRECT(ADDRESS(MATCH(B590,Код_КЦСР,0)+1,2,,,"КЦСР")))</f>
        <v>Выплата вознаграждений лицам, имеющим знак «За особые заслуги перед городом Череповцом», за счет средств городского бюджета</v>
      </c>
      <c r="B590" s="68" t="s">
        <v>319</v>
      </c>
      <c r="C590" s="55"/>
      <c r="D590" s="43"/>
      <c r="E590" s="105"/>
      <c r="F590" s="53">
        <f t="shared" si="574"/>
        <v>401</v>
      </c>
      <c r="G590" s="53">
        <f t="shared" si="574"/>
        <v>0</v>
      </c>
      <c r="H590" s="53">
        <f t="shared" si="539"/>
        <v>401</v>
      </c>
      <c r="I590" s="53">
        <f t="shared" si="574"/>
        <v>0</v>
      </c>
      <c r="J590" s="53">
        <f t="shared" si="540"/>
        <v>401</v>
      </c>
      <c r="K590" s="53">
        <f t="shared" si="574"/>
        <v>0</v>
      </c>
      <c r="L590" s="53">
        <f t="shared" si="541"/>
        <v>401</v>
      </c>
      <c r="M590" s="53">
        <f t="shared" si="574"/>
        <v>0</v>
      </c>
      <c r="N590" s="53">
        <f t="shared" si="528"/>
        <v>401</v>
      </c>
      <c r="O590" s="53">
        <f t="shared" si="574"/>
        <v>419</v>
      </c>
      <c r="P590" s="53">
        <f t="shared" si="574"/>
        <v>0</v>
      </c>
      <c r="Q590" s="46">
        <f t="shared" si="542"/>
        <v>419</v>
      </c>
      <c r="R590" s="53">
        <f t="shared" si="574"/>
        <v>0</v>
      </c>
      <c r="S590" s="46">
        <f t="shared" si="543"/>
        <v>419</v>
      </c>
      <c r="T590" s="53">
        <f t="shared" si="574"/>
        <v>0</v>
      </c>
      <c r="U590" s="46">
        <f t="shared" si="529"/>
        <v>419</v>
      </c>
    </row>
    <row r="591" spans="1:21" ht="49.5" x14ac:dyDescent="0.2">
      <c r="A591" s="47" t="str">
        <f ca="1">IF(ISERROR(MATCH(B591,Код_КЦСР,0)),"",INDIRECT(ADDRESS(MATCH(B591,Код_КЦСР,0)+1,2,,,"КЦСР")))</f>
        <v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v>
      </c>
      <c r="B591" s="68" t="s">
        <v>320</v>
      </c>
      <c r="C591" s="55"/>
      <c r="D591" s="43"/>
      <c r="E591" s="105"/>
      <c r="F591" s="53">
        <f t="shared" si="574"/>
        <v>401</v>
      </c>
      <c r="G591" s="53">
        <f t="shared" si="574"/>
        <v>0</v>
      </c>
      <c r="H591" s="53">
        <f t="shared" si="539"/>
        <v>401</v>
      </c>
      <c r="I591" s="53">
        <f t="shared" si="574"/>
        <v>0</v>
      </c>
      <c r="J591" s="53">
        <f t="shared" si="540"/>
        <v>401</v>
      </c>
      <c r="K591" s="53">
        <f t="shared" si="574"/>
        <v>0</v>
      </c>
      <c r="L591" s="53">
        <f t="shared" si="541"/>
        <v>401</v>
      </c>
      <c r="M591" s="53">
        <f t="shared" si="574"/>
        <v>0</v>
      </c>
      <c r="N591" s="53">
        <f t="shared" si="528"/>
        <v>401</v>
      </c>
      <c r="O591" s="53">
        <f t="shared" si="574"/>
        <v>419</v>
      </c>
      <c r="P591" s="53">
        <f t="shared" si="574"/>
        <v>0</v>
      </c>
      <c r="Q591" s="46">
        <f t="shared" si="542"/>
        <v>419</v>
      </c>
      <c r="R591" s="53">
        <f t="shared" si="574"/>
        <v>0</v>
      </c>
      <c r="S591" s="46">
        <f t="shared" si="543"/>
        <v>419</v>
      </c>
      <c r="T591" s="53">
        <f t="shared" si="574"/>
        <v>0</v>
      </c>
      <c r="U591" s="46">
        <f t="shared" si="529"/>
        <v>419</v>
      </c>
    </row>
    <row r="592" spans="1:21" x14ac:dyDescent="0.2">
      <c r="A592" s="47" t="str">
        <f ca="1">IF(ISERROR(MATCH(C592,Код_Раздел,0)),"",INDIRECT(ADDRESS(MATCH(C592,Код_Раздел,0)+1,2,,,"Раздел")))</f>
        <v>Социальная политика</v>
      </c>
      <c r="B592" s="68" t="s">
        <v>320</v>
      </c>
      <c r="C592" s="55" t="s">
        <v>53</v>
      </c>
      <c r="D592" s="43"/>
      <c r="E592" s="105"/>
      <c r="F592" s="53">
        <f t="shared" si="574"/>
        <v>401</v>
      </c>
      <c r="G592" s="53">
        <f t="shared" si="574"/>
        <v>0</v>
      </c>
      <c r="H592" s="53">
        <f t="shared" si="539"/>
        <v>401</v>
      </c>
      <c r="I592" s="53">
        <f t="shared" si="574"/>
        <v>0</v>
      </c>
      <c r="J592" s="53">
        <f t="shared" si="540"/>
        <v>401</v>
      </c>
      <c r="K592" s="53">
        <f t="shared" si="574"/>
        <v>0</v>
      </c>
      <c r="L592" s="53">
        <f t="shared" si="541"/>
        <v>401</v>
      </c>
      <c r="M592" s="53">
        <f t="shared" si="574"/>
        <v>0</v>
      </c>
      <c r="N592" s="53">
        <f t="shared" si="528"/>
        <v>401</v>
      </c>
      <c r="O592" s="53">
        <f t="shared" si="574"/>
        <v>419</v>
      </c>
      <c r="P592" s="53">
        <f t="shared" si="574"/>
        <v>0</v>
      </c>
      <c r="Q592" s="46">
        <f t="shared" si="542"/>
        <v>419</v>
      </c>
      <c r="R592" s="53">
        <f t="shared" si="574"/>
        <v>0</v>
      </c>
      <c r="S592" s="46">
        <f t="shared" si="543"/>
        <v>419</v>
      </c>
      <c r="T592" s="53">
        <f t="shared" si="574"/>
        <v>0</v>
      </c>
      <c r="U592" s="46">
        <f t="shared" si="529"/>
        <v>419</v>
      </c>
    </row>
    <row r="593" spans="1:21" x14ac:dyDescent="0.2">
      <c r="A593" s="42" t="s">
        <v>44</v>
      </c>
      <c r="B593" s="68" t="s">
        <v>320</v>
      </c>
      <c r="C593" s="55" t="s">
        <v>53</v>
      </c>
      <c r="D593" s="55" t="s">
        <v>72</v>
      </c>
      <c r="E593" s="105"/>
      <c r="F593" s="53">
        <f t="shared" si="574"/>
        <v>401</v>
      </c>
      <c r="G593" s="53">
        <f t="shared" si="574"/>
        <v>0</v>
      </c>
      <c r="H593" s="53">
        <f t="shared" si="539"/>
        <v>401</v>
      </c>
      <c r="I593" s="53">
        <f t="shared" si="574"/>
        <v>0</v>
      </c>
      <c r="J593" s="53">
        <f t="shared" si="540"/>
        <v>401</v>
      </c>
      <c r="K593" s="53">
        <f t="shared" si="574"/>
        <v>0</v>
      </c>
      <c r="L593" s="53">
        <f t="shared" si="541"/>
        <v>401</v>
      </c>
      <c r="M593" s="53">
        <f t="shared" si="574"/>
        <v>0</v>
      </c>
      <c r="N593" s="53">
        <f t="shared" si="528"/>
        <v>401</v>
      </c>
      <c r="O593" s="53">
        <f t="shared" si="574"/>
        <v>419</v>
      </c>
      <c r="P593" s="53">
        <f t="shared" si="574"/>
        <v>0</v>
      </c>
      <c r="Q593" s="46">
        <f t="shared" si="542"/>
        <v>419</v>
      </c>
      <c r="R593" s="53">
        <f t="shared" si="574"/>
        <v>0</v>
      </c>
      <c r="S593" s="46">
        <f t="shared" si="543"/>
        <v>419</v>
      </c>
      <c r="T593" s="53">
        <f t="shared" si="574"/>
        <v>0</v>
      </c>
      <c r="U593" s="46">
        <f t="shared" si="529"/>
        <v>419</v>
      </c>
    </row>
    <row r="594" spans="1:21" x14ac:dyDescent="0.2">
      <c r="A594" s="47" t="str">
        <f ca="1">IF(ISERROR(MATCH(E594,Код_КВР,0)),"",INDIRECT(ADDRESS(MATCH(E594,Код_КВР,0)+1,2,,,"КВР")))</f>
        <v>Социальное обеспечение и иные выплаты населению</v>
      </c>
      <c r="B594" s="68" t="s">
        <v>320</v>
      </c>
      <c r="C594" s="55" t="s">
        <v>53</v>
      </c>
      <c r="D594" s="55" t="s">
        <v>72</v>
      </c>
      <c r="E594" s="105">
        <v>300</v>
      </c>
      <c r="F594" s="53">
        <f t="shared" si="574"/>
        <v>401</v>
      </c>
      <c r="G594" s="53">
        <f t="shared" si="574"/>
        <v>0</v>
      </c>
      <c r="H594" s="53">
        <f t="shared" si="539"/>
        <v>401</v>
      </c>
      <c r="I594" s="53">
        <f t="shared" si="574"/>
        <v>0</v>
      </c>
      <c r="J594" s="53">
        <f t="shared" si="540"/>
        <v>401</v>
      </c>
      <c r="K594" s="53">
        <f t="shared" si="574"/>
        <v>0</v>
      </c>
      <c r="L594" s="53">
        <f t="shared" si="541"/>
        <v>401</v>
      </c>
      <c r="M594" s="53">
        <f t="shared" si="574"/>
        <v>0</v>
      </c>
      <c r="N594" s="53">
        <f t="shared" si="528"/>
        <v>401</v>
      </c>
      <c r="O594" s="53">
        <f t="shared" si="574"/>
        <v>419</v>
      </c>
      <c r="P594" s="53">
        <f t="shared" si="574"/>
        <v>0</v>
      </c>
      <c r="Q594" s="46">
        <f t="shared" si="542"/>
        <v>419</v>
      </c>
      <c r="R594" s="53">
        <f t="shared" si="574"/>
        <v>0</v>
      </c>
      <c r="S594" s="46">
        <f t="shared" si="543"/>
        <v>419</v>
      </c>
      <c r="T594" s="53">
        <f t="shared" si="574"/>
        <v>0</v>
      </c>
      <c r="U594" s="46">
        <f t="shared" si="529"/>
        <v>419</v>
      </c>
    </row>
    <row r="595" spans="1:21" x14ac:dyDescent="0.2">
      <c r="A595" s="47" t="str">
        <f ca="1">IF(ISERROR(MATCH(E595,Код_КВР,0)),"",INDIRECT(ADDRESS(MATCH(E595,Код_КВР,0)+1,2,,,"КВР")))</f>
        <v>Публичные нормативные социальные выплаты гражданам</v>
      </c>
      <c r="B595" s="68" t="s">
        <v>320</v>
      </c>
      <c r="C595" s="55" t="s">
        <v>53</v>
      </c>
      <c r="D595" s="55" t="s">
        <v>72</v>
      </c>
      <c r="E595" s="105">
        <v>310</v>
      </c>
      <c r="F595" s="53">
        <f>'прил. 9'!G370</f>
        <v>401</v>
      </c>
      <c r="G595" s="53">
        <f>'прил. 9'!H370</f>
        <v>0</v>
      </c>
      <c r="H595" s="53">
        <f t="shared" si="539"/>
        <v>401</v>
      </c>
      <c r="I595" s="53">
        <f>'прил. 9'!J370</f>
        <v>0</v>
      </c>
      <c r="J595" s="53">
        <f t="shared" si="540"/>
        <v>401</v>
      </c>
      <c r="K595" s="53">
        <f>'прил. 9'!L370</f>
        <v>0</v>
      </c>
      <c r="L595" s="53">
        <f t="shared" si="541"/>
        <v>401</v>
      </c>
      <c r="M595" s="53">
        <f>'прил. 9'!N370</f>
        <v>0</v>
      </c>
      <c r="N595" s="53">
        <f t="shared" ref="N595:N658" si="575">L595+M595</f>
        <v>401</v>
      </c>
      <c r="O595" s="53">
        <f>'прил. 9'!P370</f>
        <v>419</v>
      </c>
      <c r="P595" s="53">
        <f>'прил. 9'!Q370</f>
        <v>0</v>
      </c>
      <c r="Q595" s="46">
        <f t="shared" si="542"/>
        <v>419</v>
      </c>
      <c r="R595" s="53">
        <f>'прил. 9'!S370</f>
        <v>0</v>
      </c>
      <c r="S595" s="46">
        <f t="shared" si="543"/>
        <v>419</v>
      </c>
      <c r="T595" s="53">
        <f>'прил. 9'!U370</f>
        <v>0</v>
      </c>
      <c r="U595" s="46">
        <f t="shared" ref="U595:U658" si="576">S595+T595</f>
        <v>419</v>
      </c>
    </row>
    <row r="596" spans="1:21" ht="33" x14ac:dyDescent="0.2">
      <c r="A596" s="47" t="str">
        <f ca="1">IF(ISERROR(MATCH(B596,Код_КЦСР,0)),"",INDIRECT(ADDRESS(MATCH(B596,Код_КЦСР,0)+1,2,,,"КЦСР")))</f>
        <v>Выплата вознаграждений лицам, имеющим звание «Почетный гражданин города Череповца»</v>
      </c>
      <c r="B596" s="68" t="s">
        <v>321</v>
      </c>
      <c r="C596" s="55"/>
      <c r="D596" s="43"/>
      <c r="E596" s="105"/>
      <c r="F596" s="53">
        <f t="shared" ref="F596:T601" si="577">F597</f>
        <v>372</v>
      </c>
      <c r="G596" s="53">
        <f t="shared" si="577"/>
        <v>0</v>
      </c>
      <c r="H596" s="53">
        <f t="shared" si="539"/>
        <v>372</v>
      </c>
      <c r="I596" s="53">
        <f t="shared" si="577"/>
        <v>0</v>
      </c>
      <c r="J596" s="53">
        <f t="shared" si="540"/>
        <v>372</v>
      </c>
      <c r="K596" s="53">
        <f t="shared" si="577"/>
        <v>0</v>
      </c>
      <c r="L596" s="53">
        <f t="shared" si="541"/>
        <v>372</v>
      </c>
      <c r="M596" s="53">
        <f t="shared" si="577"/>
        <v>0</v>
      </c>
      <c r="N596" s="53">
        <f t="shared" si="575"/>
        <v>372</v>
      </c>
      <c r="O596" s="53">
        <f t="shared" si="577"/>
        <v>396</v>
      </c>
      <c r="P596" s="53">
        <f t="shared" si="577"/>
        <v>0</v>
      </c>
      <c r="Q596" s="46">
        <f t="shared" si="542"/>
        <v>396</v>
      </c>
      <c r="R596" s="53">
        <f t="shared" si="577"/>
        <v>0</v>
      </c>
      <c r="S596" s="46">
        <f t="shared" si="543"/>
        <v>396</v>
      </c>
      <c r="T596" s="53">
        <f t="shared" si="577"/>
        <v>0</v>
      </c>
      <c r="U596" s="46">
        <f t="shared" si="576"/>
        <v>396</v>
      </c>
    </row>
    <row r="597" spans="1:21" ht="33" x14ac:dyDescent="0.2">
      <c r="A597" s="47" t="str">
        <f ca="1">IF(ISERROR(MATCH(B597,Код_КЦСР,0)),"",INDIRECT(ADDRESS(MATCH(B597,Код_КЦСР,0)+1,2,,,"КЦСР")))</f>
        <v>Выплата вознаграждений лицам, имеющим звание «Почетный гражданин города Череповца», за счет средств городского бюджета</v>
      </c>
      <c r="B597" s="68" t="s">
        <v>322</v>
      </c>
      <c r="C597" s="55"/>
      <c r="D597" s="43"/>
      <c r="E597" s="105"/>
      <c r="F597" s="53">
        <f t="shared" si="577"/>
        <v>372</v>
      </c>
      <c r="G597" s="53">
        <f t="shared" si="577"/>
        <v>0</v>
      </c>
      <c r="H597" s="53">
        <f t="shared" si="539"/>
        <v>372</v>
      </c>
      <c r="I597" s="53">
        <f t="shared" si="577"/>
        <v>0</v>
      </c>
      <c r="J597" s="53">
        <f t="shared" si="540"/>
        <v>372</v>
      </c>
      <c r="K597" s="53">
        <f t="shared" si="577"/>
        <v>0</v>
      </c>
      <c r="L597" s="53">
        <f t="shared" si="541"/>
        <v>372</v>
      </c>
      <c r="M597" s="53">
        <f t="shared" si="577"/>
        <v>0</v>
      </c>
      <c r="N597" s="53">
        <f t="shared" si="575"/>
        <v>372</v>
      </c>
      <c r="O597" s="53">
        <f t="shared" si="577"/>
        <v>396</v>
      </c>
      <c r="P597" s="53">
        <f t="shared" si="577"/>
        <v>0</v>
      </c>
      <c r="Q597" s="46">
        <f t="shared" si="542"/>
        <v>396</v>
      </c>
      <c r="R597" s="53">
        <f t="shared" si="577"/>
        <v>0</v>
      </c>
      <c r="S597" s="46">
        <f t="shared" si="543"/>
        <v>396</v>
      </c>
      <c r="T597" s="53">
        <f t="shared" si="577"/>
        <v>0</v>
      </c>
      <c r="U597" s="46">
        <f t="shared" si="576"/>
        <v>396</v>
      </c>
    </row>
    <row r="598" spans="1:21" ht="49.5" x14ac:dyDescent="0.2">
      <c r="A598" s="47" t="str">
        <f ca="1">IF(ISERROR(MATCH(B598,Код_КЦСР,0)),"",INDIRECT(ADDRESS(MATCH(B598,Код_КЦСР,0)+1,2,,,"КЦСР")))</f>
        <v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v>
      </c>
      <c r="B598" s="68" t="s">
        <v>323</v>
      </c>
      <c r="C598" s="55"/>
      <c r="D598" s="43"/>
      <c r="E598" s="105"/>
      <c r="F598" s="53">
        <f t="shared" si="577"/>
        <v>372</v>
      </c>
      <c r="G598" s="53">
        <f t="shared" si="577"/>
        <v>0</v>
      </c>
      <c r="H598" s="53">
        <f t="shared" si="539"/>
        <v>372</v>
      </c>
      <c r="I598" s="53">
        <f t="shared" si="577"/>
        <v>0</v>
      </c>
      <c r="J598" s="53">
        <f t="shared" si="540"/>
        <v>372</v>
      </c>
      <c r="K598" s="53">
        <f t="shared" si="577"/>
        <v>0</v>
      </c>
      <c r="L598" s="53">
        <f t="shared" si="541"/>
        <v>372</v>
      </c>
      <c r="M598" s="53">
        <f t="shared" si="577"/>
        <v>0</v>
      </c>
      <c r="N598" s="53">
        <f t="shared" si="575"/>
        <v>372</v>
      </c>
      <c r="O598" s="53">
        <f t="shared" si="577"/>
        <v>396</v>
      </c>
      <c r="P598" s="53">
        <f t="shared" si="577"/>
        <v>0</v>
      </c>
      <c r="Q598" s="46">
        <f t="shared" si="542"/>
        <v>396</v>
      </c>
      <c r="R598" s="53">
        <f t="shared" si="577"/>
        <v>0</v>
      </c>
      <c r="S598" s="46">
        <f t="shared" si="543"/>
        <v>396</v>
      </c>
      <c r="T598" s="53">
        <f t="shared" si="577"/>
        <v>0</v>
      </c>
      <c r="U598" s="46">
        <f t="shared" si="576"/>
        <v>396</v>
      </c>
    </row>
    <row r="599" spans="1:21" x14ac:dyDescent="0.2">
      <c r="A599" s="47" t="str">
        <f ca="1">IF(ISERROR(MATCH(C599,Код_Раздел,0)),"",INDIRECT(ADDRESS(MATCH(C599,Код_Раздел,0)+1,2,,,"Раздел")))</f>
        <v>Социальная политика</v>
      </c>
      <c r="B599" s="68" t="s">
        <v>323</v>
      </c>
      <c r="C599" s="55" t="s">
        <v>53</v>
      </c>
      <c r="D599" s="43"/>
      <c r="E599" s="105"/>
      <c r="F599" s="53">
        <f t="shared" si="577"/>
        <v>372</v>
      </c>
      <c r="G599" s="53">
        <f t="shared" si="577"/>
        <v>0</v>
      </c>
      <c r="H599" s="53">
        <f t="shared" si="539"/>
        <v>372</v>
      </c>
      <c r="I599" s="53">
        <f t="shared" si="577"/>
        <v>0</v>
      </c>
      <c r="J599" s="53">
        <f t="shared" si="540"/>
        <v>372</v>
      </c>
      <c r="K599" s="53">
        <f t="shared" si="577"/>
        <v>0</v>
      </c>
      <c r="L599" s="53">
        <f t="shared" si="541"/>
        <v>372</v>
      </c>
      <c r="M599" s="53">
        <f t="shared" si="577"/>
        <v>0</v>
      </c>
      <c r="N599" s="53">
        <f t="shared" si="575"/>
        <v>372</v>
      </c>
      <c r="O599" s="53">
        <f t="shared" si="577"/>
        <v>396</v>
      </c>
      <c r="P599" s="53">
        <f t="shared" si="577"/>
        <v>0</v>
      </c>
      <c r="Q599" s="46">
        <f t="shared" si="542"/>
        <v>396</v>
      </c>
      <c r="R599" s="53">
        <f t="shared" si="577"/>
        <v>0</v>
      </c>
      <c r="S599" s="46">
        <f t="shared" si="543"/>
        <v>396</v>
      </c>
      <c r="T599" s="53">
        <f t="shared" si="577"/>
        <v>0</v>
      </c>
      <c r="U599" s="46">
        <f t="shared" si="576"/>
        <v>396</v>
      </c>
    </row>
    <row r="600" spans="1:21" x14ac:dyDescent="0.2">
      <c r="A600" s="42" t="s">
        <v>44</v>
      </c>
      <c r="B600" s="68" t="s">
        <v>323</v>
      </c>
      <c r="C600" s="55" t="s">
        <v>53</v>
      </c>
      <c r="D600" s="55" t="s">
        <v>72</v>
      </c>
      <c r="E600" s="105"/>
      <c r="F600" s="53">
        <f t="shared" si="577"/>
        <v>372</v>
      </c>
      <c r="G600" s="53">
        <f t="shared" si="577"/>
        <v>0</v>
      </c>
      <c r="H600" s="53">
        <f t="shared" si="539"/>
        <v>372</v>
      </c>
      <c r="I600" s="53">
        <f t="shared" si="577"/>
        <v>0</v>
      </c>
      <c r="J600" s="53">
        <f t="shared" si="540"/>
        <v>372</v>
      </c>
      <c r="K600" s="53">
        <f t="shared" si="577"/>
        <v>0</v>
      </c>
      <c r="L600" s="53">
        <f t="shared" si="541"/>
        <v>372</v>
      </c>
      <c r="M600" s="53">
        <f t="shared" si="577"/>
        <v>0</v>
      </c>
      <c r="N600" s="53">
        <f t="shared" si="575"/>
        <v>372</v>
      </c>
      <c r="O600" s="53">
        <f t="shared" si="577"/>
        <v>396</v>
      </c>
      <c r="P600" s="53">
        <f t="shared" si="577"/>
        <v>0</v>
      </c>
      <c r="Q600" s="46">
        <f t="shared" si="542"/>
        <v>396</v>
      </c>
      <c r="R600" s="53">
        <f t="shared" si="577"/>
        <v>0</v>
      </c>
      <c r="S600" s="46">
        <f t="shared" si="543"/>
        <v>396</v>
      </c>
      <c r="T600" s="53">
        <f t="shared" si="577"/>
        <v>0</v>
      </c>
      <c r="U600" s="46">
        <f t="shared" si="576"/>
        <v>396</v>
      </c>
    </row>
    <row r="601" spans="1:21" x14ac:dyDescent="0.2">
      <c r="A601" s="47" t="str">
        <f ca="1">IF(ISERROR(MATCH(E601,Код_КВР,0)),"",INDIRECT(ADDRESS(MATCH(E601,Код_КВР,0)+1,2,,,"КВР")))</f>
        <v>Социальное обеспечение и иные выплаты населению</v>
      </c>
      <c r="B601" s="68" t="s">
        <v>323</v>
      </c>
      <c r="C601" s="55" t="s">
        <v>53</v>
      </c>
      <c r="D601" s="55" t="s">
        <v>72</v>
      </c>
      <c r="E601" s="105">
        <v>300</v>
      </c>
      <c r="F601" s="53">
        <f t="shared" si="577"/>
        <v>372</v>
      </c>
      <c r="G601" s="53">
        <f t="shared" si="577"/>
        <v>0</v>
      </c>
      <c r="H601" s="53">
        <f t="shared" si="539"/>
        <v>372</v>
      </c>
      <c r="I601" s="53">
        <f t="shared" si="577"/>
        <v>0</v>
      </c>
      <c r="J601" s="53">
        <f t="shared" si="540"/>
        <v>372</v>
      </c>
      <c r="K601" s="53">
        <f t="shared" si="577"/>
        <v>0</v>
      </c>
      <c r="L601" s="53">
        <f t="shared" si="541"/>
        <v>372</v>
      </c>
      <c r="M601" s="53">
        <f t="shared" si="577"/>
        <v>0</v>
      </c>
      <c r="N601" s="53">
        <f t="shared" si="575"/>
        <v>372</v>
      </c>
      <c r="O601" s="53">
        <f t="shared" si="577"/>
        <v>396</v>
      </c>
      <c r="P601" s="53">
        <f t="shared" si="577"/>
        <v>0</v>
      </c>
      <c r="Q601" s="46">
        <f t="shared" si="542"/>
        <v>396</v>
      </c>
      <c r="R601" s="53">
        <f t="shared" si="577"/>
        <v>0</v>
      </c>
      <c r="S601" s="46">
        <f t="shared" si="543"/>
        <v>396</v>
      </c>
      <c r="T601" s="53">
        <f t="shared" si="577"/>
        <v>0</v>
      </c>
      <c r="U601" s="46">
        <f t="shared" si="576"/>
        <v>396</v>
      </c>
    </row>
    <row r="602" spans="1:21" x14ac:dyDescent="0.2">
      <c r="A602" s="47" t="str">
        <f ca="1">IF(ISERROR(MATCH(E602,Код_КВР,0)),"",INDIRECT(ADDRESS(MATCH(E602,Код_КВР,0)+1,2,,,"КВР")))</f>
        <v>Публичные нормативные социальные выплаты гражданам</v>
      </c>
      <c r="B602" s="68" t="s">
        <v>323</v>
      </c>
      <c r="C602" s="55" t="s">
        <v>53</v>
      </c>
      <c r="D602" s="55" t="s">
        <v>72</v>
      </c>
      <c r="E602" s="105">
        <v>310</v>
      </c>
      <c r="F602" s="53">
        <f>'прил. 9'!G375</f>
        <v>372</v>
      </c>
      <c r="G602" s="53">
        <f>'прил. 9'!H375</f>
        <v>0</v>
      </c>
      <c r="H602" s="53">
        <f t="shared" si="539"/>
        <v>372</v>
      </c>
      <c r="I602" s="53">
        <f>'прил. 9'!J375</f>
        <v>0</v>
      </c>
      <c r="J602" s="53">
        <f t="shared" si="540"/>
        <v>372</v>
      </c>
      <c r="K602" s="53">
        <f>'прил. 9'!L375</f>
        <v>0</v>
      </c>
      <c r="L602" s="53">
        <f t="shared" si="541"/>
        <v>372</v>
      </c>
      <c r="M602" s="53">
        <f>'прил. 9'!N375</f>
        <v>0</v>
      </c>
      <c r="N602" s="53">
        <f t="shared" si="575"/>
        <v>372</v>
      </c>
      <c r="O602" s="53">
        <f>'прил. 9'!P375</f>
        <v>396</v>
      </c>
      <c r="P602" s="53">
        <f>'прил. 9'!Q375</f>
        <v>0</v>
      </c>
      <c r="Q602" s="46">
        <f t="shared" si="542"/>
        <v>396</v>
      </c>
      <c r="R602" s="53">
        <f>'прил. 9'!S375</f>
        <v>0</v>
      </c>
      <c r="S602" s="46">
        <f t="shared" si="543"/>
        <v>396</v>
      </c>
      <c r="T602" s="53">
        <f>'прил. 9'!U375</f>
        <v>0</v>
      </c>
      <c r="U602" s="46">
        <f t="shared" si="576"/>
        <v>396</v>
      </c>
    </row>
    <row r="603" spans="1:21" ht="33" x14ac:dyDescent="0.2">
      <c r="A603" s="47" t="str">
        <f ca="1">IF(ISERROR(MATCH(B603,Код_КЦСР,0)),"",INDIRECT(ADDRESS(MATCH(B603,Код_КЦСР,0)+1,2,,,"КЦСР")))</f>
        <v>Социальная поддержка пенсионеров на условиях договора пожизненного содержания с иждивением</v>
      </c>
      <c r="B603" s="68" t="s">
        <v>324</v>
      </c>
      <c r="C603" s="55"/>
      <c r="D603" s="55"/>
      <c r="E603" s="105"/>
      <c r="F603" s="53">
        <f t="shared" ref="F603:T604" si="578">F604</f>
        <v>12731.2</v>
      </c>
      <c r="G603" s="53">
        <f t="shared" si="578"/>
        <v>0</v>
      </c>
      <c r="H603" s="53">
        <f t="shared" si="539"/>
        <v>12731.2</v>
      </c>
      <c r="I603" s="53">
        <f t="shared" si="578"/>
        <v>0</v>
      </c>
      <c r="J603" s="53">
        <f t="shared" si="540"/>
        <v>12731.2</v>
      </c>
      <c r="K603" s="53">
        <f t="shared" si="578"/>
        <v>0</v>
      </c>
      <c r="L603" s="53">
        <f t="shared" si="541"/>
        <v>12731.2</v>
      </c>
      <c r="M603" s="53">
        <f t="shared" si="578"/>
        <v>0</v>
      </c>
      <c r="N603" s="53">
        <f t="shared" si="575"/>
        <v>12731.2</v>
      </c>
      <c r="O603" s="53">
        <f t="shared" si="578"/>
        <v>12774.7</v>
      </c>
      <c r="P603" s="53">
        <f t="shared" si="578"/>
        <v>0</v>
      </c>
      <c r="Q603" s="46">
        <f t="shared" si="542"/>
        <v>12774.7</v>
      </c>
      <c r="R603" s="53">
        <f t="shared" si="578"/>
        <v>0</v>
      </c>
      <c r="S603" s="46">
        <f t="shared" si="543"/>
        <v>12774.7</v>
      </c>
      <c r="T603" s="53">
        <f t="shared" si="578"/>
        <v>0</v>
      </c>
      <c r="U603" s="46">
        <f t="shared" si="576"/>
        <v>12774.7</v>
      </c>
    </row>
    <row r="604" spans="1:21" x14ac:dyDescent="0.2">
      <c r="A604" s="47" t="str">
        <f ca="1">IF(ISERROR(MATCH(C604,Код_Раздел,0)),"",INDIRECT(ADDRESS(MATCH(C604,Код_Раздел,0)+1,2,,,"Раздел")))</f>
        <v>Социальная политика</v>
      </c>
      <c r="B604" s="68" t="s">
        <v>324</v>
      </c>
      <c r="C604" s="55" t="s">
        <v>53</v>
      </c>
      <c r="D604" s="43"/>
      <c r="E604" s="105"/>
      <c r="F604" s="53">
        <f t="shared" si="578"/>
        <v>12731.2</v>
      </c>
      <c r="G604" s="53">
        <f t="shared" si="578"/>
        <v>0</v>
      </c>
      <c r="H604" s="53">
        <f t="shared" si="539"/>
        <v>12731.2</v>
      </c>
      <c r="I604" s="53">
        <f t="shared" si="578"/>
        <v>0</v>
      </c>
      <c r="J604" s="53">
        <f t="shared" si="540"/>
        <v>12731.2</v>
      </c>
      <c r="K604" s="53">
        <f t="shared" si="578"/>
        <v>0</v>
      </c>
      <c r="L604" s="53">
        <f t="shared" si="541"/>
        <v>12731.2</v>
      </c>
      <c r="M604" s="53">
        <f t="shared" si="578"/>
        <v>0</v>
      </c>
      <c r="N604" s="53">
        <f t="shared" si="575"/>
        <v>12731.2</v>
      </c>
      <c r="O604" s="53">
        <f t="shared" si="578"/>
        <v>12774.7</v>
      </c>
      <c r="P604" s="53">
        <f t="shared" si="578"/>
        <v>0</v>
      </c>
      <c r="Q604" s="46">
        <f t="shared" si="542"/>
        <v>12774.7</v>
      </c>
      <c r="R604" s="53">
        <f t="shared" si="578"/>
        <v>0</v>
      </c>
      <c r="S604" s="46">
        <f t="shared" si="543"/>
        <v>12774.7</v>
      </c>
      <c r="T604" s="53">
        <f t="shared" si="578"/>
        <v>0</v>
      </c>
      <c r="U604" s="46">
        <f t="shared" si="576"/>
        <v>12774.7</v>
      </c>
    </row>
    <row r="605" spans="1:21" x14ac:dyDescent="0.2">
      <c r="A605" s="42" t="s">
        <v>44</v>
      </c>
      <c r="B605" s="68" t="s">
        <v>324</v>
      </c>
      <c r="C605" s="55" t="s">
        <v>53</v>
      </c>
      <c r="D605" s="55" t="s">
        <v>72</v>
      </c>
      <c r="E605" s="105"/>
      <c r="F605" s="53">
        <f t="shared" ref="F605:O605" si="579">F606+F608</f>
        <v>12731.2</v>
      </c>
      <c r="G605" s="53">
        <f t="shared" ref="G605:I605" si="580">G606+G608</f>
        <v>0</v>
      </c>
      <c r="H605" s="53">
        <f t="shared" si="539"/>
        <v>12731.2</v>
      </c>
      <c r="I605" s="53">
        <f t="shared" si="580"/>
        <v>0</v>
      </c>
      <c r="J605" s="53">
        <f t="shared" si="540"/>
        <v>12731.2</v>
      </c>
      <c r="K605" s="53">
        <f t="shared" ref="K605:M605" si="581">K606+K608</f>
        <v>0</v>
      </c>
      <c r="L605" s="53">
        <f t="shared" si="541"/>
        <v>12731.2</v>
      </c>
      <c r="M605" s="53">
        <f t="shared" si="581"/>
        <v>0</v>
      </c>
      <c r="N605" s="53">
        <f t="shared" si="575"/>
        <v>12731.2</v>
      </c>
      <c r="O605" s="53">
        <f t="shared" si="579"/>
        <v>12774.7</v>
      </c>
      <c r="P605" s="53">
        <f t="shared" ref="P605" si="582">P606+P608</f>
        <v>0</v>
      </c>
      <c r="Q605" s="46">
        <f t="shared" si="542"/>
        <v>12774.7</v>
      </c>
      <c r="R605" s="53">
        <f t="shared" ref="R605:T605" si="583">R606+R608</f>
        <v>0</v>
      </c>
      <c r="S605" s="46">
        <f t="shared" si="543"/>
        <v>12774.7</v>
      </c>
      <c r="T605" s="53">
        <f t="shared" si="583"/>
        <v>0</v>
      </c>
      <c r="U605" s="46">
        <f t="shared" si="576"/>
        <v>12774.7</v>
      </c>
    </row>
    <row r="606" spans="1:21" ht="33" x14ac:dyDescent="0.2">
      <c r="A606" s="47" t="str">
        <f ca="1">IF(ISERROR(MATCH(E606,Код_КВР,0)),"",INDIRECT(ADDRESS(MATCH(E606,Код_КВР,0)+1,2,,,"КВР")))</f>
        <v>Закупка товаров, работ и услуг для обеспечения государственных (муниципальных) нужд</v>
      </c>
      <c r="B606" s="68" t="s">
        <v>324</v>
      </c>
      <c r="C606" s="55" t="s">
        <v>53</v>
      </c>
      <c r="D606" s="55" t="s">
        <v>72</v>
      </c>
      <c r="E606" s="105">
        <v>200</v>
      </c>
      <c r="F606" s="53">
        <f t="shared" ref="F606:T606" si="584">F607</f>
        <v>346.6</v>
      </c>
      <c r="G606" s="53">
        <f t="shared" si="584"/>
        <v>0</v>
      </c>
      <c r="H606" s="53">
        <f t="shared" si="539"/>
        <v>346.6</v>
      </c>
      <c r="I606" s="53">
        <f t="shared" si="584"/>
        <v>0</v>
      </c>
      <c r="J606" s="53">
        <f t="shared" si="540"/>
        <v>346.6</v>
      </c>
      <c r="K606" s="53">
        <f t="shared" si="584"/>
        <v>0</v>
      </c>
      <c r="L606" s="53">
        <f t="shared" si="541"/>
        <v>346.6</v>
      </c>
      <c r="M606" s="53">
        <f t="shared" si="584"/>
        <v>0</v>
      </c>
      <c r="N606" s="53">
        <f t="shared" si="575"/>
        <v>346.6</v>
      </c>
      <c r="O606" s="53">
        <f t="shared" si="584"/>
        <v>346.6</v>
      </c>
      <c r="P606" s="53">
        <f t="shared" si="584"/>
        <v>0</v>
      </c>
      <c r="Q606" s="46">
        <f t="shared" si="542"/>
        <v>346.6</v>
      </c>
      <c r="R606" s="53">
        <f t="shared" si="584"/>
        <v>0</v>
      </c>
      <c r="S606" s="46">
        <f t="shared" si="543"/>
        <v>346.6</v>
      </c>
      <c r="T606" s="53">
        <f t="shared" si="584"/>
        <v>0</v>
      </c>
      <c r="U606" s="46">
        <f t="shared" si="576"/>
        <v>346.6</v>
      </c>
    </row>
    <row r="607" spans="1:21" ht="33" x14ac:dyDescent="0.2">
      <c r="A607" s="47" t="str">
        <f ca="1">IF(ISERROR(MATCH(E607,Код_КВР,0)),"",INDIRECT(ADDRESS(MATCH(E607,Код_КВР,0)+1,2,,,"КВР")))</f>
        <v>Иные закупки товаров, работ и услуг для обеспечения государственных (муниципальных) нужд</v>
      </c>
      <c r="B607" s="68" t="s">
        <v>324</v>
      </c>
      <c r="C607" s="55" t="s">
        <v>53</v>
      </c>
      <c r="D607" s="55" t="s">
        <v>72</v>
      </c>
      <c r="E607" s="105">
        <v>240</v>
      </c>
      <c r="F607" s="53">
        <f>'прил. 9'!G378+'прил. 9'!G588</f>
        <v>346.6</v>
      </c>
      <c r="G607" s="53">
        <f>'прил. 9'!H378+'прил. 9'!H588</f>
        <v>0</v>
      </c>
      <c r="H607" s="53">
        <f t="shared" si="539"/>
        <v>346.6</v>
      </c>
      <c r="I607" s="53">
        <f>'прил. 9'!J378+'прил. 9'!J588</f>
        <v>0</v>
      </c>
      <c r="J607" s="53">
        <f t="shared" si="540"/>
        <v>346.6</v>
      </c>
      <c r="K607" s="53">
        <f>'прил. 9'!L378+'прил. 9'!L588</f>
        <v>0</v>
      </c>
      <c r="L607" s="53">
        <f t="shared" si="541"/>
        <v>346.6</v>
      </c>
      <c r="M607" s="53">
        <f>'прил. 9'!N378+'прил. 9'!N588</f>
        <v>0</v>
      </c>
      <c r="N607" s="53">
        <f t="shared" si="575"/>
        <v>346.6</v>
      </c>
      <c r="O607" s="53">
        <f>'прил. 9'!P378+'прил. 9'!P588</f>
        <v>346.6</v>
      </c>
      <c r="P607" s="53">
        <f>'прил. 9'!Q378+'прил. 9'!Q588</f>
        <v>0</v>
      </c>
      <c r="Q607" s="46">
        <f t="shared" si="542"/>
        <v>346.6</v>
      </c>
      <c r="R607" s="53">
        <f>'прил. 9'!S378+'прил. 9'!S588</f>
        <v>0</v>
      </c>
      <c r="S607" s="46">
        <f t="shared" si="543"/>
        <v>346.6</v>
      </c>
      <c r="T607" s="53">
        <f>'прил. 9'!U378+'прил. 9'!U588</f>
        <v>0</v>
      </c>
      <c r="U607" s="46">
        <f t="shared" si="576"/>
        <v>346.6</v>
      </c>
    </row>
    <row r="608" spans="1:21" x14ac:dyDescent="0.2">
      <c r="A608" s="47" t="str">
        <f ca="1">IF(ISERROR(MATCH(E608,Код_КВР,0)),"",INDIRECT(ADDRESS(MATCH(E608,Код_КВР,0)+1,2,,,"КВР")))</f>
        <v>Социальное обеспечение и иные выплаты населению</v>
      </c>
      <c r="B608" s="68" t="s">
        <v>324</v>
      </c>
      <c r="C608" s="55" t="s">
        <v>53</v>
      </c>
      <c r="D608" s="55" t="s">
        <v>72</v>
      </c>
      <c r="E608" s="105">
        <v>300</v>
      </c>
      <c r="F608" s="53">
        <f t="shared" ref="F608:T608" si="585">F609</f>
        <v>12384.6</v>
      </c>
      <c r="G608" s="53">
        <f t="shared" si="585"/>
        <v>0</v>
      </c>
      <c r="H608" s="53">
        <f t="shared" si="539"/>
        <v>12384.6</v>
      </c>
      <c r="I608" s="53">
        <f t="shared" si="585"/>
        <v>0</v>
      </c>
      <c r="J608" s="53">
        <f t="shared" si="540"/>
        <v>12384.6</v>
      </c>
      <c r="K608" s="53">
        <f t="shared" si="585"/>
        <v>0</v>
      </c>
      <c r="L608" s="53">
        <f t="shared" si="541"/>
        <v>12384.6</v>
      </c>
      <c r="M608" s="53">
        <f t="shared" si="585"/>
        <v>0</v>
      </c>
      <c r="N608" s="53">
        <f t="shared" si="575"/>
        <v>12384.6</v>
      </c>
      <c r="O608" s="53">
        <f t="shared" si="585"/>
        <v>12428.1</v>
      </c>
      <c r="P608" s="53">
        <f t="shared" si="585"/>
        <v>0</v>
      </c>
      <c r="Q608" s="46">
        <f t="shared" si="542"/>
        <v>12428.1</v>
      </c>
      <c r="R608" s="53">
        <f t="shared" si="585"/>
        <v>0</v>
      </c>
      <c r="S608" s="46">
        <f t="shared" si="543"/>
        <v>12428.1</v>
      </c>
      <c r="T608" s="53">
        <f t="shared" si="585"/>
        <v>0</v>
      </c>
      <c r="U608" s="46">
        <f t="shared" si="576"/>
        <v>12428.1</v>
      </c>
    </row>
    <row r="609" spans="1:21" ht="33" x14ac:dyDescent="0.2">
      <c r="A609" s="47" t="str">
        <f ca="1">IF(ISERROR(MATCH(E609,Код_КВР,0)),"",INDIRECT(ADDRESS(MATCH(E609,Код_КВР,0)+1,2,,,"КВР")))</f>
        <v>Социальные выплаты гражданам, кроме публичных нормативных социальных выплат</v>
      </c>
      <c r="B609" s="68" t="s">
        <v>324</v>
      </c>
      <c r="C609" s="55" t="s">
        <v>53</v>
      </c>
      <c r="D609" s="55" t="s">
        <v>72</v>
      </c>
      <c r="E609" s="105">
        <v>320</v>
      </c>
      <c r="F609" s="53">
        <f>'прил. 9'!G380</f>
        <v>12384.6</v>
      </c>
      <c r="G609" s="53">
        <f>'прил. 9'!H380</f>
        <v>0</v>
      </c>
      <c r="H609" s="53">
        <f t="shared" si="539"/>
        <v>12384.6</v>
      </c>
      <c r="I609" s="53">
        <f>'прил. 9'!J380</f>
        <v>0</v>
      </c>
      <c r="J609" s="53">
        <f t="shared" si="540"/>
        <v>12384.6</v>
      </c>
      <c r="K609" s="53">
        <f>'прил. 9'!L380</f>
        <v>0</v>
      </c>
      <c r="L609" s="53">
        <f t="shared" si="541"/>
        <v>12384.6</v>
      </c>
      <c r="M609" s="53">
        <f>'прил. 9'!N380</f>
        <v>0</v>
      </c>
      <c r="N609" s="53">
        <f t="shared" si="575"/>
        <v>12384.6</v>
      </c>
      <c r="O609" s="53">
        <f>'прил. 9'!P380</f>
        <v>12428.1</v>
      </c>
      <c r="P609" s="53">
        <f>'прил. 9'!Q380</f>
        <v>0</v>
      </c>
      <c r="Q609" s="46">
        <f t="shared" si="542"/>
        <v>12428.1</v>
      </c>
      <c r="R609" s="53">
        <f>'прил. 9'!S380</f>
        <v>0</v>
      </c>
      <c r="S609" s="46">
        <f t="shared" si="543"/>
        <v>12428.1</v>
      </c>
      <c r="T609" s="53">
        <f>'прил. 9'!U380</f>
        <v>0</v>
      </c>
      <c r="U609" s="46">
        <f t="shared" si="576"/>
        <v>12428.1</v>
      </c>
    </row>
    <row r="610" spans="1:21" x14ac:dyDescent="0.2">
      <c r="A610" s="47" t="str">
        <f ca="1">IF(ISERROR(MATCH(B610,Код_КЦСР,0)),"",INDIRECT(ADDRESS(MATCH(B610,Код_КЦСР,0)+1,2,,,"КЦСР")))</f>
        <v>Оплата услуг бани по льготным помывкам</v>
      </c>
      <c r="B610" s="68" t="s">
        <v>325</v>
      </c>
      <c r="C610" s="55"/>
      <c r="D610" s="55"/>
      <c r="E610" s="105"/>
      <c r="F610" s="53">
        <f t="shared" ref="F610:T613" si="586">F611</f>
        <v>71</v>
      </c>
      <c r="G610" s="53">
        <f t="shared" si="586"/>
        <v>0</v>
      </c>
      <c r="H610" s="53">
        <f t="shared" si="539"/>
        <v>71</v>
      </c>
      <c r="I610" s="53">
        <f t="shared" si="586"/>
        <v>0</v>
      </c>
      <c r="J610" s="53">
        <f t="shared" si="540"/>
        <v>71</v>
      </c>
      <c r="K610" s="53">
        <f t="shared" si="586"/>
        <v>0</v>
      </c>
      <c r="L610" s="53">
        <f t="shared" si="541"/>
        <v>71</v>
      </c>
      <c r="M610" s="53">
        <f t="shared" si="586"/>
        <v>0</v>
      </c>
      <c r="N610" s="53">
        <f t="shared" si="575"/>
        <v>71</v>
      </c>
      <c r="O610" s="53">
        <f t="shared" si="586"/>
        <v>71</v>
      </c>
      <c r="P610" s="53">
        <f t="shared" si="586"/>
        <v>0</v>
      </c>
      <c r="Q610" s="46">
        <f t="shared" si="542"/>
        <v>71</v>
      </c>
      <c r="R610" s="53">
        <f t="shared" si="586"/>
        <v>0</v>
      </c>
      <c r="S610" s="46">
        <f t="shared" si="543"/>
        <v>71</v>
      </c>
      <c r="T610" s="53">
        <f t="shared" si="586"/>
        <v>0</v>
      </c>
      <c r="U610" s="46">
        <f t="shared" si="576"/>
        <v>71</v>
      </c>
    </row>
    <row r="611" spans="1:21" x14ac:dyDescent="0.2">
      <c r="A611" s="47" t="str">
        <f ca="1">IF(ISERROR(MATCH(C611,Код_Раздел,0)),"",INDIRECT(ADDRESS(MATCH(C611,Код_Раздел,0)+1,2,,,"Раздел")))</f>
        <v>Социальная политика</v>
      </c>
      <c r="B611" s="68" t="s">
        <v>325</v>
      </c>
      <c r="C611" s="55" t="s">
        <v>53</v>
      </c>
      <c r="D611" s="43"/>
      <c r="E611" s="105"/>
      <c r="F611" s="53">
        <f t="shared" si="586"/>
        <v>71</v>
      </c>
      <c r="G611" s="53">
        <f t="shared" si="586"/>
        <v>0</v>
      </c>
      <c r="H611" s="53">
        <f t="shared" si="539"/>
        <v>71</v>
      </c>
      <c r="I611" s="53">
        <f t="shared" si="586"/>
        <v>0</v>
      </c>
      <c r="J611" s="53">
        <f t="shared" si="540"/>
        <v>71</v>
      </c>
      <c r="K611" s="53">
        <f t="shared" si="586"/>
        <v>0</v>
      </c>
      <c r="L611" s="53">
        <f t="shared" si="541"/>
        <v>71</v>
      </c>
      <c r="M611" s="53">
        <f t="shared" si="586"/>
        <v>0</v>
      </c>
      <c r="N611" s="53">
        <f t="shared" si="575"/>
        <v>71</v>
      </c>
      <c r="O611" s="53">
        <f t="shared" si="586"/>
        <v>71</v>
      </c>
      <c r="P611" s="53">
        <f t="shared" si="586"/>
        <v>0</v>
      </c>
      <c r="Q611" s="46">
        <f t="shared" si="542"/>
        <v>71</v>
      </c>
      <c r="R611" s="53">
        <f t="shared" si="586"/>
        <v>0</v>
      </c>
      <c r="S611" s="46">
        <f t="shared" si="543"/>
        <v>71</v>
      </c>
      <c r="T611" s="53">
        <f t="shared" si="586"/>
        <v>0</v>
      </c>
      <c r="U611" s="46">
        <f t="shared" si="576"/>
        <v>71</v>
      </c>
    </row>
    <row r="612" spans="1:21" x14ac:dyDescent="0.2">
      <c r="A612" s="42" t="s">
        <v>44</v>
      </c>
      <c r="B612" s="68" t="s">
        <v>325</v>
      </c>
      <c r="C612" s="55" t="s">
        <v>53</v>
      </c>
      <c r="D612" s="55" t="s">
        <v>72</v>
      </c>
      <c r="E612" s="105"/>
      <c r="F612" s="53">
        <f t="shared" si="586"/>
        <v>71</v>
      </c>
      <c r="G612" s="53">
        <f t="shared" si="586"/>
        <v>0</v>
      </c>
      <c r="H612" s="53">
        <f t="shared" ref="H612:H685" si="587">F612+G612</f>
        <v>71</v>
      </c>
      <c r="I612" s="53">
        <f t="shared" si="586"/>
        <v>0</v>
      </c>
      <c r="J612" s="53">
        <f t="shared" ref="J612:J685" si="588">H612+I612</f>
        <v>71</v>
      </c>
      <c r="K612" s="53">
        <f t="shared" si="586"/>
        <v>0</v>
      </c>
      <c r="L612" s="53">
        <f t="shared" ref="L612:L680" si="589">J612+K612</f>
        <v>71</v>
      </c>
      <c r="M612" s="53">
        <f t="shared" si="586"/>
        <v>0</v>
      </c>
      <c r="N612" s="53">
        <f t="shared" si="575"/>
        <v>71</v>
      </c>
      <c r="O612" s="53">
        <f t="shared" si="586"/>
        <v>71</v>
      </c>
      <c r="P612" s="53">
        <f t="shared" si="586"/>
        <v>0</v>
      </c>
      <c r="Q612" s="46">
        <f t="shared" ref="Q612:Q685" si="590">O612+P612</f>
        <v>71</v>
      </c>
      <c r="R612" s="53">
        <f t="shared" si="586"/>
        <v>0</v>
      </c>
      <c r="S612" s="46">
        <f t="shared" ref="S612:S685" si="591">Q612+R612</f>
        <v>71</v>
      </c>
      <c r="T612" s="53">
        <f t="shared" si="586"/>
        <v>0</v>
      </c>
      <c r="U612" s="46">
        <f t="shared" si="576"/>
        <v>71</v>
      </c>
    </row>
    <row r="613" spans="1:21" x14ac:dyDescent="0.2">
      <c r="A613" s="47" t="str">
        <f ca="1">IF(ISERROR(MATCH(E613,Код_КВР,0)),"",INDIRECT(ADDRESS(MATCH(E613,Код_КВР,0)+1,2,,,"КВР")))</f>
        <v>Социальное обеспечение и иные выплаты населению</v>
      </c>
      <c r="B613" s="68" t="s">
        <v>325</v>
      </c>
      <c r="C613" s="55" t="s">
        <v>53</v>
      </c>
      <c r="D613" s="55" t="s">
        <v>72</v>
      </c>
      <c r="E613" s="105">
        <v>300</v>
      </c>
      <c r="F613" s="53">
        <f t="shared" si="586"/>
        <v>71</v>
      </c>
      <c r="G613" s="53">
        <f t="shared" si="586"/>
        <v>0</v>
      </c>
      <c r="H613" s="53">
        <f t="shared" si="587"/>
        <v>71</v>
      </c>
      <c r="I613" s="53">
        <f t="shared" si="586"/>
        <v>0</v>
      </c>
      <c r="J613" s="53">
        <f t="shared" si="588"/>
        <v>71</v>
      </c>
      <c r="K613" s="53">
        <f t="shared" si="586"/>
        <v>0</v>
      </c>
      <c r="L613" s="53">
        <f t="shared" si="589"/>
        <v>71</v>
      </c>
      <c r="M613" s="53">
        <f t="shared" si="586"/>
        <v>0</v>
      </c>
      <c r="N613" s="53">
        <f t="shared" si="575"/>
        <v>71</v>
      </c>
      <c r="O613" s="53">
        <f t="shared" si="586"/>
        <v>71</v>
      </c>
      <c r="P613" s="53">
        <f t="shared" si="586"/>
        <v>0</v>
      </c>
      <c r="Q613" s="46">
        <f t="shared" si="590"/>
        <v>71</v>
      </c>
      <c r="R613" s="53">
        <f t="shared" si="586"/>
        <v>0</v>
      </c>
      <c r="S613" s="46">
        <f t="shared" si="591"/>
        <v>71</v>
      </c>
      <c r="T613" s="53">
        <f t="shared" si="586"/>
        <v>0</v>
      </c>
      <c r="U613" s="46">
        <f t="shared" si="576"/>
        <v>71</v>
      </c>
    </row>
    <row r="614" spans="1:21" ht="33" x14ac:dyDescent="0.2">
      <c r="A614" s="47" t="str">
        <f ca="1">IF(ISERROR(MATCH(E614,Код_КВР,0)),"",INDIRECT(ADDRESS(MATCH(E614,Код_КВР,0)+1,2,,,"КВР")))</f>
        <v>Социальные выплаты гражданам, кроме публичных нормативных социальных выплат</v>
      </c>
      <c r="B614" s="68" t="s">
        <v>325</v>
      </c>
      <c r="C614" s="55" t="s">
        <v>53</v>
      </c>
      <c r="D614" s="55" t="s">
        <v>72</v>
      </c>
      <c r="E614" s="105">
        <v>320</v>
      </c>
      <c r="F614" s="53">
        <f>'прил. 9'!G591</f>
        <v>71</v>
      </c>
      <c r="G614" s="53">
        <f>'прил. 9'!H591</f>
        <v>0</v>
      </c>
      <c r="H614" s="53">
        <f t="shared" si="587"/>
        <v>71</v>
      </c>
      <c r="I614" s="53">
        <f>'прил. 9'!J591</f>
        <v>0</v>
      </c>
      <c r="J614" s="53">
        <f t="shared" si="588"/>
        <v>71</v>
      </c>
      <c r="K614" s="53">
        <f>'прил. 9'!L591</f>
        <v>0</v>
      </c>
      <c r="L614" s="53">
        <f t="shared" si="589"/>
        <v>71</v>
      </c>
      <c r="M614" s="53">
        <f>'прил. 9'!N591</f>
        <v>0</v>
      </c>
      <c r="N614" s="53">
        <f t="shared" si="575"/>
        <v>71</v>
      </c>
      <c r="O614" s="53">
        <f>'прил. 9'!P591</f>
        <v>71</v>
      </c>
      <c r="P614" s="53">
        <f>'прил. 9'!Q591</f>
        <v>0</v>
      </c>
      <c r="Q614" s="46">
        <f t="shared" si="590"/>
        <v>71</v>
      </c>
      <c r="R614" s="53">
        <f>'прил. 9'!S591</f>
        <v>0</v>
      </c>
      <c r="S614" s="46">
        <f t="shared" si="591"/>
        <v>71</v>
      </c>
      <c r="T614" s="53">
        <f>'прил. 9'!U591</f>
        <v>0</v>
      </c>
      <c r="U614" s="46">
        <f t="shared" si="576"/>
        <v>71</v>
      </c>
    </row>
    <row r="615" spans="1:21" ht="66" x14ac:dyDescent="0.2">
      <c r="A615" s="47" t="str">
        <f ca="1">IF(ISERROR(MATCH(B615,Код_КЦСР,0)),"",INDIRECT(ADDRESS(MATCH(B615,Код_КЦСР,0)+1,2,,,"КЦСР")))</f>
        <v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v>
      </c>
      <c r="B615" s="68" t="s">
        <v>568</v>
      </c>
      <c r="C615" s="55"/>
      <c r="D615" s="43"/>
      <c r="E615" s="105"/>
      <c r="F615" s="53">
        <f t="shared" ref="F615:T617" si="592">F616</f>
        <v>10345.599999999999</v>
      </c>
      <c r="G615" s="53">
        <f t="shared" si="592"/>
        <v>0</v>
      </c>
      <c r="H615" s="53">
        <f t="shared" si="587"/>
        <v>10345.599999999999</v>
      </c>
      <c r="I615" s="53">
        <f t="shared" si="592"/>
        <v>0</v>
      </c>
      <c r="J615" s="53">
        <f t="shared" si="588"/>
        <v>10345.599999999999</v>
      </c>
      <c r="K615" s="53">
        <f t="shared" si="592"/>
        <v>0</v>
      </c>
      <c r="L615" s="53">
        <f t="shared" si="589"/>
        <v>10345.599999999999</v>
      </c>
      <c r="M615" s="53">
        <f t="shared" si="592"/>
        <v>0</v>
      </c>
      <c r="N615" s="53">
        <f t="shared" si="575"/>
        <v>10345.599999999999</v>
      </c>
      <c r="O615" s="53">
        <f t="shared" si="592"/>
        <v>10345.599999999999</v>
      </c>
      <c r="P615" s="53">
        <f t="shared" si="592"/>
        <v>0</v>
      </c>
      <c r="Q615" s="46">
        <f t="shared" si="590"/>
        <v>10345.599999999999</v>
      </c>
      <c r="R615" s="53">
        <f t="shared" si="592"/>
        <v>0</v>
      </c>
      <c r="S615" s="46">
        <f t="shared" si="591"/>
        <v>10345.599999999999</v>
      </c>
      <c r="T615" s="53">
        <f t="shared" si="592"/>
        <v>0</v>
      </c>
      <c r="U615" s="46">
        <f t="shared" si="576"/>
        <v>10345.599999999999</v>
      </c>
    </row>
    <row r="616" spans="1:21" ht="147" customHeight="1" x14ac:dyDescent="0.2">
      <c r="A616" s="47" t="str">
        <f ca="1">IF(ISERROR(MATCH(B616,Код_КЦСР,0)),"",INDIRECT(ADDRESS(MATCH(B616,Код_КЦСР,0)+1,2,,,"КЦСР")))</f>
        <v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v>
      </c>
      <c r="B616" s="68" t="s">
        <v>569</v>
      </c>
      <c r="C616" s="55"/>
      <c r="D616" s="43"/>
      <c r="E616" s="105"/>
      <c r="F616" s="53">
        <f t="shared" si="592"/>
        <v>10345.599999999999</v>
      </c>
      <c r="G616" s="53">
        <f t="shared" si="592"/>
        <v>0</v>
      </c>
      <c r="H616" s="53">
        <f t="shared" si="587"/>
        <v>10345.599999999999</v>
      </c>
      <c r="I616" s="53">
        <f t="shared" si="592"/>
        <v>0</v>
      </c>
      <c r="J616" s="53">
        <f t="shared" si="588"/>
        <v>10345.599999999999</v>
      </c>
      <c r="K616" s="53">
        <f t="shared" si="592"/>
        <v>0</v>
      </c>
      <c r="L616" s="53">
        <f t="shared" si="589"/>
        <v>10345.599999999999</v>
      </c>
      <c r="M616" s="53">
        <f t="shared" si="592"/>
        <v>0</v>
      </c>
      <c r="N616" s="53">
        <f t="shared" si="575"/>
        <v>10345.599999999999</v>
      </c>
      <c r="O616" s="53">
        <f t="shared" si="592"/>
        <v>10345.599999999999</v>
      </c>
      <c r="P616" s="53">
        <f t="shared" si="592"/>
        <v>0</v>
      </c>
      <c r="Q616" s="46">
        <f t="shared" si="590"/>
        <v>10345.599999999999</v>
      </c>
      <c r="R616" s="53">
        <f t="shared" si="592"/>
        <v>0</v>
      </c>
      <c r="S616" s="46">
        <f t="shared" si="591"/>
        <v>10345.599999999999</v>
      </c>
      <c r="T616" s="53">
        <f t="shared" si="592"/>
        <v>0</v>
      </c>
      <c r="U616" s="46">
        <f t="shared" si="576"/>
        <v>10345.599999999999</v>
      </c>
    </row>
    <row r="617" spans="1:21" x14ac:dyDescent="0.2">
      <c r="A617" s="47" t="str">
        <f ca="1">IF(ISERROR(MATCH(C617,Код_Раздел,0)),"",INDIRECT(ADDRESS(MATCH(C617,Код_Раздел,0)+1,2,,,"Раздел")))</f>
        <v>Социальная политика</v>
      </c>
      <c r="B617" s="68" t="s">
        <v>569</v>
      </c>
      <c r="C617" s="55" t="s">
        <v>53</v>
      </c>
      <c r="D617" s="43"/>
      <c r="E617" s="105"/>
      <c r="F617" s="53">
        <f t="shared" si="592"/>
        <v>10345.599999999999</v>
      </c>
      <c r="G617" s="53">
        <f t="shared" si="592"/>
        <v>0</v>
      </c>
      <c r="H617" s="53">
        <f t="shared" si="587"/>
        <v>10345.599999999999</v>
      </c>
      <c r="I617" s="53">
        <f t="shared" si="592"/>
        <v>0</v>
      </c>
      <c r="J617" s="53">
        <f t="shared" si="588"/>
        <v>10345.599999999999</v>
      </c>
      <c r="K617" s="53">
        <f t="shared" si="592"/>
        <v>0</v>
      </c>
      <c r="L617" s="53">
        <f t="shared" si="589"/>
        <v>10345.599999999999</v>
      </c>
      <c r="M617" s="53">
        <f t="shared" si="592"/>
        <v>0</v>
      </c>
      <c r="N617" s="53">
        <f t="shared" si="575"/>
        <v>10345.599999999999</v>
      </c>
      <c r="O617" s="53">
        <f t="shared" si="592"/>
        <v>10345.599999999999</v>
      </c>
      <c r="P617" s="53">
        <f t="shared" si="592"/>
        <v>0</v>
      </c>
      <c r="Q617" s="46">
        <f t="shared" si="590"/>
        <v>10345.599999999999</v>
      </c>
      <c r="R617" s="53">
        <f t="shared" si="592"/>
        <v>0</v>
      </c>
      <c r="S617" s="46">
        <f t="shared" si="591"/>
        <v>10345.599999999999</v>
      </c>
      <c r="T617" s="53">
        <f t="shared" si="592"/>
        <v>0</v>
      </c>
      <c r="U617" s="46">
        <f t="shared" si="576"/>
        <v>10345.599999999999</v>
      </c>
    </row>
    <row r="618" spans="1:21" x14ac:dyDescent="0.2">
      <c r="A618" s="42" t="s">
        <v>54</v>
      </c>
      <c r="B618" s="68" t="s">
        <v>569</v>
      </c>
      <c r="C618" s="55" t="s">
        <v>53</v>
      </c>
      <c r="D618" s="55" t="s">
        <v>74</v>
      </c>
      <c r="E618" s="105"/>
      <c r="F618" s="53">
        <f t="shared" ref="F618:O618" si="593">F619+F621+F623</f>
        <v>10345.599999999999</v>
      </c>
      <c r="G618" s="53">
        <f t="shared" ref="G618:I618" si="594">G619+G621+G623</f>
        <v>0</v>
      </c>
      <c r="H618" s="53">
        <f t="shared" si="587"/>
        <v>10345.599999999999</v>
      </c>
      <c r="I618" s="53">
        <f t="shared" si="594"/>
        <v>0</v>
      </c>
      <c r="J618" s="53">
        <f t="shared" si="588"/>
        <v>10345.599999999999</v>
      </c>
      <c r="K618" s="53">
        <f t="shared" ref="K618:M618" si="595">K619+K621+K623</f>
        <v>0</v>
      </c>
      <c r="L618" s="53">
        <f t="shared" si="589"/>
        <v>10345.599999999999</v>
      </c>
      <c r="M618" s="53">
        <f t="shared" si="595"/>
        <v>0</v>
      </c>
      <c r="N618" s="53">
        <f t="shared" si="575"/>
        <v>10345.599999999999</v>
      </c>
      <c r="O618" s="53">
        <f t="shared" si="593"/>
        <v>10345.599999999999</v>
      </c>
      <c r="P618" s="53">
        <f t="shared" ref="P618" si="596">P619+P621+P623</f>
        <v>0</v>
      </c>
      <c r="Q618" s="46">
        <f t="shared" si="590"/>
        <v>10345.599999999999</v>
      </c>
      <c r="R618" s="53">
        <f t="shared" ref="R618:T618" si="597">R619+R621+R623</f>
        <v>0</v>
      </c>
      <c r="S618" s="46">
        <f t="shared" si="591"/>
        <v>10345.599999999999</v>
      </c>
      <c r="T618" s="53">
        <f t="shared" si="597"/>
        <v>0</v>
      </c>
      <c r="U618" s="46">
        <f t="shared" si="576"/>
        <v>10345.599999999999</v>
      </c>
    </row>
    <row r="619" spans="1:21" ht="49.5" x14ac:dyDescent="0.2">
      <c r="A619" s="47" t="str">
        <f t="shared" ref="A619:A624" ca="1" si="598">IF(ISERROR(MATCH(E619,Код_КВР,0)),"",INDIRECT(ADDRESS(MATCH(E619,Код_КВР,0)+1,2,,,"КВР")))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9" s="68" t="s">
        <v>569</v>
      </c>
      <c r="C619" s="55" t="s">
        <v>53</v>
      </c>
      <c r="D619" s="55" t="s">
        <v>74</v>
      </c>
      <c r="E619" s="105">
        <v>100</v>
      </c>
      <c r="F619" s="53">
        <f t="shared" ref="F619:T619" si="599">F620</f>
        <v>9345.7999999999993</v>
      </c>
      <c r="G619" s="53">
        <f t="shared" si="599"/>
        <v>0</v>
      </c>
      <c r="H619" s="53">
        <f t="shared" si="587"/>
        <v>9345.7999999999993</v>
      </c>
      <c r="I619" s="53">
        <f t="shared" si="599"/>
        <v>0</v>
      </c>
      <c r="J619" s="53">
        <f t="shared" si="588"/>
        <v>9345.7999999999993</v>
      </c>
      <c r="K619" s="53">
        <f t="shared" si="599"/>
        <v>0</v>
      </c>
      <c r="L619" s="53">
        <f t="shared" si="589"/>
        <v>9345.7999999999993</v>
      </c>
      <c r="M619" s="53">
        <f t="shared" si="599"/>
        <v>0</v>
      </c>
      <c r="N619" s="53">
        <f t="shared" si="575"/>
        <v>9345.7999999999993</v>
      </c>
      <c r="O619" s="53">
        <f t="shared" si="599"/>
        <v>9345.7999999999993</v>
      </c>
      <c r="P619" s="53">
        <f t="shared" si="599"/>
        <v>0</v>
      </c>
      <c r="Q619" s="46">
        <f t="shared" si="590"/>
        <v>9345.7999999999993</v>
      </c>
      <c r="R619" s="53">
        <f t="shared" si="599"/>
        <v>0</v>
      </c>
      <c r="S619" s="46">
        <f t="shared" si="591"/>
        <v>9345.7999999999993</v>
      </c>
      <c r="T619" s="53">
        <f t="shared" si="599"/>
        <v>0</v>
      </c>
      <c r="U619" s="46">
        <f t="shared" si="576"/>
        <v>9345.7999999999993</v>
      </c>
    </row>
    <row r="620" spans="1:21" x14ac:dyDescent="0.2">
      <c r="A620" s="47" t="str">
        <f t="shared" ca="1" si="598"/>
        <v>Расходы на выплаты персоналу государственных (муниципальных) органов</v>
      </c>
      <c r="B620" s="68" t="s">
        <v>569</v>
      </c>
      <c r="C620" s="55" t="s">
        <v>53</v>
      </c>
      <c r="D620" s="55" t="s">
        <v>74</v>
      </c>
      <c r="E620" s="105">
        <v>120</v>
      </c>
      <c r="F620" s="53">
        <f>'прил. 9'!G422</f>
        <v>9345.7999999999993</v>
      </c>
      <c r="G620" s="53">
        <f>'прил. 9'!H422</f>
        <v>0</v>
      </c>
      <c r="H620" s="53">
        <f t="shared" si="587"/>
        <v>9345.7999999999993</v>
      </c>
      <c r="I620" s="53">
        <f>'прил. 9'!J422</f>
        <v>0</v>
      </c>
      <c r="J620" s="53">
        <f t="shared" si="588"/>
        <v>9345.7999999999993</v>
      </c>
      <c r="K620" s="53">
        <f>'прил. 9'!L422</f>
        <v>0</v>
      </c>
      <c r="L620" s="53">
        <f t="shared" si="589"/>
        <v>9345.7999999999993</v>
      </c>
      <c r="M620" s="53">
        <f>'прил. 9'!N422</f>
        <v>0</v>
      </c>
      <c r="N620" s="53">
        <f t="shared" si="575"/>
        <v>9345.7999999999993</v>
      </c>
      <c r="O620" s="53">
        <f>'прил. 9'!P422</f>
        <v>9345.7999999999993</v>
      </c>
      <c r="P620" s="53">
        <f>'прил. 9'!Q422</f>
        <v>0</v>
      </c>
      <c r="Q620" s="46">
        <f t="shared" si="590"/>
        <v>9345.7999999999993</v>
      </c>
      <c r="R620" s="53">
        <f>'прил. 9'!S422</f>
        <v>0</v>
      </c>
      <c r="S620" s="46">
        <f t="shared" si="591"/>
        <v>9345.7999999999993</v>
      </c>
      <c r="T620" s="53">
        <f>'прил. 9'!U422</f>
        <v>0</v>
      </c>
      <c r="U620" s="46">
        <f t="shared" si="576"/>
        <v>9345.7999999999993</v>
      </c>
    </row>
    <row r="621" spans="1:21" ht="33" x14ac:dyDescent="0.2">
      <c r="A621" s="47" t="str">
        <f t="shared" ca="1" si="598"/>
        <v>Закупка товаров, работ и услуг для обеспечения государственных (муниципальных) нужд</v>
      </c>
      <c r="B621" s="68" t="s">
        <v>569</v>
      </c>
      <c r="C621" s="55" t="s">
        <v>53</v>
      </c>
      <c r="D621" s="55" t="s">
        <v>74</v>
      </c>
      <c r="E621" s="105">
        <v>200</v>
      </c>
      <c r="F621" s="53">
        <f t="shared" ref="F621:T621" si="600">F622</f>
        <v>999.8</v>
      </c>
      <c r="G621" s="53">
        <f t="shared" si="600"/>
        <v>0</v>
      </c>
      <c r="H621" s="53">
        <f t="shared" si="587"/>
        <v>999.8</v>
      </c>
      <c r="I621" s="53">
        <f t="shared" si="600"/>
        <v>0</v>
      </c>
      <c r="J621" s="53">
        <f t="shared" si="588"/>
        <v>999.8</v>
      </c>
      <c r="K621" s="53">
        <f t="shared" si="600"/>
        <v>0</v>
      </c>
      <c r="L621" s="53">
        <f t="shared" si="589"/>
        <v>999.8</v>
      </c>
      <c r="M621" s="53">
        <f t="shared" si="600"/>
        <v>0</v>
      </c>
      <c r="N621" s="53">
        <f t="shared" si="575"/>
        <v>999.8</v>
      </c>
      <c r="O621" s="53">
        <f t="shared" si="600"/>
        <v>999.8</v>
      </c>
      <c r="P621" s="53">
        <f t="shared" si="600"/>
        <v>0</v>
      </c>
      <c r="Q621" s="46">
        <f t="shared" si="590"/>
        <v>999.8</v>
      </c>
      <c r="R621" s="53">
        <f t="shared" si="600"/>
        <v>0</v>
      </c>
      <c r="S621" s="46">
        <f t="shared" si="591"/>
        <v>999.8</v>
      </c>
      <c r="T621" s="53">
        <f t="shared" si="600"/>
        <v>0</v>
      </c>
      <c r="U621" s="46">
        <f t="shared" si="576"/>
        <v>999.8</v>
      </c>
    </row>
    <row r="622" spans="1:21" ht="33" x14ac:dyDescent="0.2">
      <c r="A622" s="47" t="str">
        <f t="shared" ca="1" si="598"/>
        <v>Иные закупки товаров, работ и услуг для обеспечения государственных (муниципальных) нужд</v>
      </c>
      <c r="B622" s="68" t="s">
        <v>569</v>
      </c>
      <c r="C622" s="55" t="s">
        <v>53</v>
      </c>
      <c r="D622" s="55" t="s">
        <v>74</v>
      </c>
      <c r="E622" s="105">
        <v>240</v>
      </c>
      <c r="F622" s="53">
        <f>'прил. 9'!G424</f>
        <v>999.8</v>
      </c>
      <c r="G622" s="53">
        <f>'прил. 9'!H424</f>
        <v>0</v>
      </c>
      <c r="H622" s="53">
        <f t="shared" si="587"/>
        <v>999.8</v>
      </c>
      <c r="I622" s="53">
        <f>'прил. 9'!J424</f>
        <v>0</v>
      </c>
      <c r="J622" s="53">
        <f t="shared" si="588"/>
        <v>999.8</v>
      </c>
      <c r="K622" s="53">
        <f>'прил. 9'!L424</f>
        <v>0</v>
      </c>
      <c r="L622" s="53">
        <f t="shared" si="589"/>
        <v>999.8</v>
      </c>
      <c r="M622" s="53">
        <f>'прил. 9'!N424</f>
        <v>0</v>
      </c>
      <c r="N622" s="53">
        <f t="shared" si="575"/>
        <v>999.8</v>
      </c>
      <c r="O622" s="53">
        <f>'прил. 9'!P424</f>
        <v>999.8</v>
      </c>
      <c r="P622" s="53">
        <f>'прил. 9'!Q424</f>
        <v>0</v>
      </c>
      <c r="Q622" s="46">
        <f t="shared" si="590"/>
        <v>999.8</v>
      </c>
      <c r="R622" s="53">
        <f>'прил. 9'!S424</f>
        <v>0</v>
      </c>
      <c r="S622" s="46">
        <f t="shared" si="591"/>
        <v>999.8</v>
      </c>
      <c r="T622" s="53">
        <f>'прил. 9'!U424</f>
        <v>0</v>
      </c>
      <c r="U622" s="46">
        <f t="shared" si="576"/>
        <v>999.8</v>
      </c>
    </row>
    <row r="623" spans="1:21" hidden="1" x14ac:dyDescent="0.2">
      <c r="A623" s="47" t="str">
        <f t="shared" ca="1" si="598"/>
        <v>Иные бюджетные ассигнования</v>
      </c>
      <c r="B623" s="68" t="s">
        <v>569</v>
      </c>
      <c r="C623" s="55" t="s">
        <v>53</v>
      </c>
      <c r="D623" s="55" t="s">
        <v>74</v>
      </c>
      <c r="E623" s="105">
        <v>800</v>
      </c>
      <c r="F623" s="53">
        <f t="shared" ref="F623:T623" si="601">F624</f>
        <v>0</v>
      </c>
      <c r="G623" s="53">
        <f t="shared" si="601"/>
        <v>0</v>
      </c>
      <c r="H623" s="53">
        <f t="shared" si="587"/>
        <v>0</v>
      </c>
      <c r="I623" s="53">
        <f t="shared" si="601"/>
        <v>0</v>
      </c>
      <c r="J623" s="53">
        <f t="shared" si="588"/>
        <v>0</v>
      </c>
      <c r="K623" s="53">
        <f t="shared" si="601"/>
        <v>0</v>
      </c>
      <c r="L623" s="53">
        <f t="shared" si="589"/>
        <v>0</v>
      </c>
      <c r="M623" s="53">
        <f t="shared" si="601"/>
        <v>0</v>
      </c>
      <c r="N623" s="53">
        <f t="shared" si="575"/>
        <v>0</v>
      </c>
      <c r="O623" s="53">
        <f t="shared" si="601"/>
        <v>0</v>
      </c>
      <c r="P623" s="53">
        <f t="shared" si="601"/>
        <v>0</v>
      </c>
      <c r="Q623" s="46">
        <f t="shared" si="590"/>
        <v>0</v>
      </c>
      <c r="R623" s="53">
        <f t="shared" si="601"/>
        <v>0</v>
      </c>
      <c r="S623" s="46">
        <f t="shared" si="591"/>
        <v>0</v>
      </c>
      <c r="T623" s="53">
        <f t="shared" si="601"/>
        <v>0</v>
      </c>
      <c r="U623" s="46">
        <f t="shared" si="576"/>
        <v>0</v>
      </c>
    </row>
    <row r="624" spans="1:21" hidden="1" x14ac:dyDescent="0.2">
      <c r="A624" s="47" t="str">
        <f t="shared" ca="1" si="598"/>
        <v>Уплата налогов, сборов и иных платежей</v>
      </c>
      <c r="B624" s="68" t="s">
        <v>569</v>
      </c>
      <c r="C624" s="55" t="s">
        <v>53</v>
      </c>
      <c r="D624" s="55" t="s">
        <v>74</v>
      </c>
      <c r="E624" s="105">
        <v>850</v>
      </c>
      <c r="F624" s="53">
        <f>'прил. 9'!G426</f>
        <v>0</v>
      </c>
      <c r="G624" s="53">
        <f>'прил. 9'!H426</f>
        <v>0</v>
      </c>
      <c r="H624" s="53">
        <f t="shared" si="587"/>
        <v>0</v>
      </c>
      <c r="I624" s="53">
        <f>'прил. 9'!J426</f>
        <v>0</v>
      </c>
      <c r="J624" s="53">
        <f t="shared" si="588"/>
        <v>0</v>
      </c>
      <c r="K624" s="53">
        <f>'прил. 9'!L426</f>
        <v>0</v>
      </c>
      <c r="L624" s="53">
        <f t="shared" si="589"/>
        <v>0</v>
      </c>
      <c r="M624" s="53">
        <f>'прил. 9'!N426</f>
        <v>0</v>
      </c>
      <c r="N624" s="53">
        <f t="shared" si="575"/>
        <v>0</v>
      </c>
      <c r="O624" s="53">
        <f>'прил. 9'!P426</f>
        <v>0</v>
      </c>
      <c r="P624" s="53">
        <f>'прил. 9'!Q426</f>
        <v>0</v>
      </c>
      <c r="Q624" s="46">
        <f t="shared" si="590"/>
        <v>0</v>
      </c>
      <c r="R624" s="53">
        <f>'прил. 9'!S426</f>
        <v>0</v>
      </c>
      <c r="S624" s="46">
        <f t="shared" si="591"/>
        <v>0</v>
      </c>
      <c r="T624" s="53">
        <f>'прил. 9'!U426</f>
        <v>0</v>
      </c>
      <c r="U624" s="46">
        <f t="shared" si="576"/>
        <v>0</v>
      </c>
    </row>
    <row r="625" spans="1:21" ht="33" hidden="1" x14ac:dyDescent="0.2">
      <c r="A625" s="47" t="str">
        <f ca="1">IF(ISERROR(MATCH(B625,Код_КЦСР,0)),"",INDIRECT(ADDRESS(MATCH(B625,Код_КЦСР,0)+1,2,,,"КЦСР")))</f>
        <v>Укрепление материально-технической базы в загородных оздоровительных учреждениях</v>
      </c>
      <c r="B625" s="68" t="s">
        <v>570</v>
      </c>
      <c r="C625" s="55"/>
      <c r="D625" s="55"/>
      <c r="E625" s="105"/>
      <c r="F625" s="53">
        <f t="shared" ref="F625:T628" si="602">F626</f>
        <v>0</v>
      </c>
      <c r="G625" s="53">
        <f t="shared" si="602"/>
        <v>0</v>
      </c>
      <c r="H625" s="53">
        <f t="shared" si="587"/>
        <v>0</v>
      </c>
      <c r="I625" s="53">
        <f t="shared" si="602"/>
        <v>0</v>
      </c>
      <c r="J625" s="53">
        <f t="shared" si="588"/>
        <v>0</v>
      </c>
      <c r="K625" s="53">
        <f t="shared" si="602"/>
        <v>0</v>
      </c>
      <c r="L625" s="53">
        <f t="shared" si="589"/>
        <v>0</v>
      </c>
      <c r="M625" s="53">
        <f t="shared" si="602"/>
        <v>0</v>
      </c>
      <c r="N625" s="53">
        <f t="shared" si="575"/>
        <v>0</v>
      </c>
      <c r="O625" s="53">
        <f t="shared" si="602"/>
        <v>0</v>
      </c>
      <c r="P625" s="53">
        <f t="shared" si="602"/>
        <v>0</v>
      </c>
      <c r="Q625" s="46">
        <f t="shared" si="590"/>
        <v>0</v>
      </c>
      <c r="R625" s="53">
        <f t="shared" si="602"/>
        <v>0</v>
      </c>
      <c r="S625" s="46">
        <f t="shared" si="591"/>
        <v>0</v>
      </c>
      <c r="T625" s="53">
        <f t="shared" si="602"/>
        <v>0</v>
      </c>
      <c r="U625" s="46">
        <f t="shared" si="576"/>
        <v>0</v>
      </c>
    </row>
    <row r="626" spans="1:21" hidden="1" x14ac:dyDescent="0.2">
      <c r="A626" s="47" t="str">
        <f ca="1">IF(ISERROR(MATCH(C626,Код_Раздел,0)),"",INDIRECT(ADDRESS(MATCH(C626,Код_Раздел,0)+1,2,,,"Раздел")))</f>
        <v>Социальная политика</v>
      </c>
      <c r="B626" s="68" t="s">
        <v>570</v>
      </c>
      <c r="C626" s="55" t="s">
        <v>53</v>
      </c>
      <c r="D626" s="43"/>
      <c r="E626" s="105"/>
      <c r="F626" s="53">
        <f t="shared" si="602"/>
        <v>0</v>
      </c>
      <c r="G626" s="53">
        <f t="shared" si="602"/>
        <v>0</v>
      </c>
      <c r="H626" s="53">
        <f t="shared" si="587"/>
        <v>0</v>
      </c>
      <c r="I626" s="53">
        <f t="shared" si="602"/>
        <v>0</v>
      </c>
      <c r="J626" s="53">
        <f t="shared" si="588"/>
        <v>0</v>
      </c>
      <c r="K626" s="53">
        <f t="shared" si="602"/>
        <v>0</v>
      </c>
      <c r="L626" s="53">
        <f t="shared" si="589"/>
        <v>0</v>
      </c>
      <c r="M626" s="53">
        <f t="shared" si="602"/>
        <v>0</v>
      </c>
      <c r="N626" s="53">
        <f t="shared" si="575"/>
        <v>0</v>
      </c>
      <c r="O626" s="53">
        <f t="shared" si="602"/>
        <v>0</v>
      </c>
      <c r="P626" s="53">
        <f t="shared" si="602"/>
        <v>0</v>
      </c>
      <c r="Q626" s="46">
        <f t="shared" si="590"/>
        <v>0</v>
      </c>
      <c r="R626" s="53">
        <f t="shared" si="602"/>
        <v>0</v>
      </c>
      <c r="S626" s="46">
        <f t="shared" si="591"/>
        <v>0</v>
      </c>
      <c r="T626" s="53">
        <f t="shared" si="602"/>
        <v>0</v>
      </c>
      <c r="U626" s="46">
        <f t="shared" si="576"/>
        <v>0</v>
      </c>
    </row>
    <row r="627" spans="1:21" hidden="1" x14ac:dyDescent="0.2">
      <c r="A627" s="42" t="s">
        <v>54</v>
      </c>
      <c r="B627" s="68" t="s">
        <v>570</v>
      </c>
      <c r="C627" s="55" t="s">
        <v>53</v>
      </c>
      <c r="D627" s="55" t="s">
        <v>74</v>
      </c>
      <c r="E627" s="105"/>
      <c r="F627" s="53">
        <f t="shared" si="602"/>
        <v>0</v>
      </c>
      <c r="G627" s="53">
        <f t="shared" si="602"/>
        <v>0</v>
      </c>
      <c r="H627" s="53">
        <f t="shared" si="587"/>
        <v>0</v>
      </c>
      <c r="I627" s="53">
        <f t="shared" si="602"/>
        <v>0</v>
      </c>
      <c r="J627" s="53">
        <f t="shared" si="588"/>
        <v>0</v>
      </c>
      <c r="K627" s="53">
        <f t="shared" si="602"/>
        <v>0</v>
      </c>
      <c r="L627" s="53">
        <f t="shared" si="589"/>
        <v>0</v>
      </c>
      <c r="M627" s="53">
        <f t="shared" si="602"/>
        <v>0</v>
      </c>
      <c r="N627" s="53">
        <f t="shared" si="575"/>
        <v>0</v>
      </c>
      <c r="O627" s="53">
        <f t="shared" si="602"/>
        <v>0</v>
      </c>
      <c r="P627" s="53">
        <f t="shared" si="602"/>
        <v>0</v>
      </c>
      <c r="Q627" s="46">
        <f t="shared" si="590"/>
        <v>0</v>
      </c>
      <c r="R627" s="53">
        <f t="shared" si="602"/>
        <v>0</v>
      </c>
      <c r="S627" s="46">
        <f t="shared" si="591"/>
        <v>0</v>
      </c>
      <c r="T627" s="53">
        <f t="shared" si="602"/>
        <v>0</v>
      </c>
      <c r="U627" s="46">
        <f t="shared" si="576"/>
        <v>0</v>
      </c>
    </row>
    <row r="628" spans="1:21" ht="33" hidden="1" x14ac:dyDescent="0.2">
      <c r="A628" s="47" t="str">
        <f t="shared" ref="A628:A629" ca="1" si="603">IF(ISERROR(MATCH(E628,Код_КВР,0)),"",INDIRECT(ADDRESS(MATCH(E628,Код_КВР,0)+1,2,,,"КВР")))</f>
        <v>Закупка товаров, работ и услуг для обеспечения государственных (муниципальных) нужд</v>
      </c>
      <c r="B628" s="68" t="s">
        <v>570</v>
      </c>
      <c r="C628" s="55" t="s">
        <v>53</v>
      </c>
      <c r="D628" s="55" t="s">
        <v>74</v>
      </c>
      <c r="E628" s="105">
        <v>200</v>
      </c>
      <c r="F628" s="53">
        <f t="shared" si="602"/>
        <v>0</v>
      </c>
      <c r="G628" s="53">
        <f t="shared" si="602"/>
        <v>0</v>
      </c>
      <c r="H628" s="53">
        <f t="shared" si="587"/>
        <v>0</v>
      </c>
      <c r="I628" s="53">
        <f t="shared" si="602"/>
        <v>0</v>
      </c>
      <c r="J628" s="53">
        <f t="shared" si="588"/>
        <v>0</v>
      </c>
      <c r="K628" s="53">
        <f t="shared" si="602"/>
        <v>0</v>
      </c>
      <c r="L628" s="53">
        <f t="shared" si="589"/>
        <v>0</v>
      </c>
      <c r="M628" s="53">
        <f t="shared" si="602"/>
        <v>0</v>
      </c>
      <c r="N628" s="53">
        <f t="shared" si="575"/>
        <v>0</v>
      </c>
      <c r="O628" s="53">
        <f t="shared" si="602"/>
        <v>0</v>
      </c>
      <c r="P628" s="53">
        <f t="shared" si="602"/>
        <v>0</v>
      </c>
      <c r="Q628" s="46">
        <f t="shared" si="590"/>
        <v>0</v>
      </c>
      <c r="R628" s="53">
        <f t="shared" si="602"/>
        <v>0</v>
      </c>
      <c r="S628" s="46">
        <f t="shared" si="591"/>
        <v>0</v>
      </c>
      <c r="T628" s="53">
        <f t="shared" si="602"/>
        <v>0</v>
      </c>
      <c r="U628" s="46">
        <f t="shared" si="576"/>
        <v>0</v>
      </c>
    </row>
    <row r="629" spans="1:21" ht="33" hidden="1" x14ac:dyDescent="0.2">
      <c r="A629" s="47" t="str">
        <f t="shared" ca="1" si="603"/>
        <v>Иные закупки товаров, работ и услуг для обеспечения государственных (муниципальных) нужд</v>
      </c>
      <c r="B629" s="68" t="s">
        <v>570</v>
      </c>
      <c r="C629" s="55" t="s">
        <v>53</v>
      </c>
      <c r="D629" s="55" t="s">
        <v>74</v>
      </c>
      <c r="E629" s="105">
        <v>240</v>
      </c>
      <c r="F629" s="53">
        <f>'прил. 9'!G1214</f>
        <v>0</v>
      </c>
      <c r="G629" s="53">
        <f>'прил. 9'!H1214</f>
        <v>0</v>
      </c>
      <c r="H629" s="53">
        <f t="shared" si="587"/>
        <v>0</v>
      </c>
      <c r="I629" s="53">
        <f>'прил. 9'!J1214</f>
        <v>0</v>
      </c>
      <c r="J629" s="53">
        <f t="shared" si="588"/>
        <v>0</v>
      </c>
      <c r="K629" s="53">
        <f>'прил. 9'!L1214</f>
        <v>0</v>
      </c>
      <c r="L629" s="53">
        <f t="shared" si="589"/>
        <v>0</v>
      </c>
      <c r="M629" s="53">
        <f>'прил. 9'!N1214</f>
        <v>0</v>
      </c>
      <c r="N629" s="53">
        <f t="shared" si="575"/>
        <v>0</v>
      </c>
      <c r="O629" s="53">
        <f>'прил. 9'!P1214</f>
        <v>0</v>
      </c>
      <c r="P629" s="53">
        <f>'прил. 9'!Q1214</f>
        <v>0</v>
      </c>
      <c r="Q629" s="46">
        <f t="shared" si="590"/>
        <v>0</v>
      </c>
      <c r="R629" s="53">
        <f>'прил. 9'!S1214</f>
        <v>0</v>
      </c>
      <c r="S629" s="46">
        <f t="shared" si="591"/>
        <v>0</v>
      </c>
      <c r="T629" s="53">
        <f>'прил. 9'!U1214</f>
        <v>0</v>
      </c>
      <c r="U629" s="46">
        <f t="shared" si="576"/>
        <v>0</v>
      </c>
    </row>
    <row r="630" spans="1:21" ht="33" x14ac:dyDescent="0.2">
      <c r="A630" s="47" t="str">
        <f ca="1">IF(ISERROR(MATCH(B630,Код_КЦСР,0)),"",INDIRECT(ADDRESS(MATCH(B630,Код_КЦСР,0)+1,2,,,"КЦСР")))</f>
        <v>Муниципальная программа «Обеспечение жильем отдельных категорий граждан» на 2014 – 2020 годы</v>
      </c>
      <c r="B630" s="68" t="s">
        <v>326</v>
      </c>
      <c r="C630" s="55"/>
      <c r="D630" s="43"/>
      <c r="E630" s="105"/>
      <c r="F630" s="53">
        <f>F647+F665+F631</f>
        <v>26145.5</v>
      </c>
      <c r="G630" s="53">
        <f>G647+G665+G631</f>
        <v>0</v>
      </c>
      <c r="H630" s="53">
        <f t="shared" si="587"/>
        <v>26145.5</v>
      </c>
      <c r="I630" s="53">
        <f>I647+I665+I631</f>
        <v>-2547</v>
      </c>
      <c r="J630" s="53">
        <f t="shared" si="588"/>
        <v>23598.5</v>
      </c>
      <c r="K630" s="53">
        <f>K647+K665+K631</f>
        <v>0</v>
      </c>
      <c r="L630" s="53">
        <f t="shared" si="589"/>
        <v>23598.5</v>
      </c>
      <c r="M630" s="53">
        <f>M647+M665+M631</f>
        <v>0</v>
      </c>
      <c r="N630" s="53">
        <f t="shared" si="575"/>
        <v>23598.5</v>
      </c>
      <c r="O630" s="53">
        <f>O647+O665+O631</f>
        <v>26825.1</v>
      </c>
      <c r="P630" s="53">
        <f>P647+P665+P631</f>
        <v>0</v>
      </c>
      <c r="Q630" s="46">
        <f t="shared" si="590"/>
        <v>26825.1</v>
      </c>
      <c r="R630" s="53">
        <f>R647+R665+R631</f>
        <v>-2547</v>
      </c>
      <c r="S630" s="46">
        <f t="shared" si="591"/>
        <v>24278.1</v>
      </c>
      <c r="T630" s="53">
        <f>T647+T665+T631</f>
        <v>0</v>
      </c>
      <c r="U630" s="46">
        <f t="shared" si="576"/>
        <v>24278.1</v>
      </c>
    </row>
    <row r="631" spans="1:21" ht="49.5" x14ac:dyDescent="0.2">
      <c r="A631" s="47" t="str">
        <f ca="1">IF(ISERROR(MATCH(B631,Код_КЦСР,0)),"",INDIRECT(ADDRESS(MATCH(B631,Код_КЦСР,0)+1,2,,,"КЦСР")))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631" s="68" t="s">
        <v>470</v>
      </c>
      <c r="C631" s="55"/>
      <c r="D631" s="43"/>
      <c r="E631" s="105"/>
      <c r="F631" s="53">
        <f t="shared" ref="F631:O631" si="604">F632+F637</f>
        <v>15918.8</v>
      </c>
      <c r="G631" s="53">
        <f t="shared" ref="G631" si="605">G632+G637</f>
        <v>0</v>
      </c>
      <c r="H631" s="53">
        <f t="shared" si="587"/>
        <v>15918.8</v>
      </c>
      <c r="I631" s="53">
        <f>I632+I637+I642</f>
        <v>-2547</v>
      </c>
      <c r="J631" s="53">
        <f t="shared" si="588"/>
        <v>13371.8</v>
      </c>
      <c r="K631" s="53">
        <f>K632+K637+K642</f>
        <v>0</v>
      </c>
      <c r="L631" s="53">
        <f t="shared" si="589"/>
        <v>13371.8</v>
      </c>
      <c r="M631" s="53">
        <f>M632+M637+M642</f>
        <v>0</v>
      </c>
      <c r="N631" s="53">
        <f t="shared" si="575"/>
        <v>13371.8</v>
      </c>
      <c r="O631" s="53">
        <f t="shared" si="604"/>
        <v>15918.8</v>
      </c>
      <c r="P631" s="53">
        <f t="shared" ref="P631" si="606">P632+P637</f>
        <v>0</v>
      </c>
      <c r="Q631" s="46">
        <f t="shared" si="590"/>
        <v>15918.8</v>
      </c>
      <c r="R631" s="53">
        <f>R632+R637+R642</f>
        <v>-2547</v>
      </c>
      <c r="S631" s="46">
        <f t="shared" si="591"/>
        <v>13371.8</v>
      </c>
      <c r="T631" s="53">
        <f>T632+T637+T642</f>
        <v>0</v>
      </c>
      <c r="U631" s="46">
        <f t="shared" si="576"/>
        <v>13371.8</v>
      </c>
    </row>
    <row r="632" spans="1:21" ht="99" hidden="1" x14ac:dyDescent="0.2">
      <c r="A632" s="47" t="str">
        <f ca="1">IF(ISERROR(MATCH(B632,Код_КЦСР,0)),"",INDIRECT(ADDRESS(MATCH(B632,Код_КЦСР,0)+1,2,,,"КЦСР")))</f>
        <v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v>
      </c>
      <c r="B632" s="68" t="s">
        <v>472</v>
      </c>
      <c r="C632" s="55"/>
      <c r="D632" s="43"/>
      <c r="E632" s="105"/>
      <c r="F632" s="53">
        <f t="shared" ref="F632:T635" si="607">F633</f>
        <v>0</v>
      </c>
      <c r="G632" s="53">
        <f t="shared" si="607"/>
        <v>0</v>
      </c>
      <c r="H632" s="53">
        <f t="shared" si="587"/>
        <v>0</v>
      </c>
      <c r="I632" s="53">
        <f t="shared" si="607"/>
        <v>0</v>
      </c>
      <c r="J632" s="53">
        <f t="shared" si="588"/>
        <v>0</v>
      </c>
      <c r="K632" s="53">
        <f t="shared" si="607"/>
        <v>0</v>
      </c>
      <c r="L632" s="53">
        <f t="shared" si="589"/>
        <v>0</v>
      </c>
      <c r="M632" s="53">
        <f t="shared" si="607"/>
        <v>0</v>
      </c>
      <c r="N632" s="53">
        <f t="shared" si="575"/>
        <v>0</v>
      </c>
      <c r="O632" s="53">
        <f t="shared" si="607"/>
        <v>0</v>
      </c>
      <c r="P632" s="53">
        <f t="shared" si="607"/>
        <v>0</v>
      </c>
      <c r="Q632" s="46">
        <f t="shared" si="590"/>
        <v>0</v>
      </c>
      <c r="R632" s="53">
        <f t="shared" si="607"/>
        <v>0</v>
      </c>
      <c r="S632" s="46">
        <f t="shared" si="591"/>
        <v>0</v>
      </c>
      <c r="T632" s="53">
        <f t="shared" si="607"/>
        <v>0</v>
      </c>
      <c r="U632" s="46">
        <f t="shared" si="576"/>
        <v>0</v>
      </c>
    </row>
    <row r="633" spans="1:21" hidden="1" x14ac:dyDescent="0.2">
      <c r="A633" s="47" t="str">
        <f ca="1">IF(ISERROR(MATCH(C633,Код_Раздел,0)),"",INDIRECT(ADDRESS(MATCH(C633,Код_Раздел,0)+1,2,,,"Раздел")))</f>
        <v>Социальная политика</v>
      </c>
      <c r="B633" s="68" t="s">
        <v>472</v>
      </c>
      <c r="C633" s="55" t="s">
        <v>53</v>
      </c>
      <c r="D633" s="43"/>
      <c r="E633" s="105"/>
      <c r="F633" s="53">
        <f t="shared" si="607"/>
        <v>0</v>
      </c>
      <c r="G633" s="53">
        <f t="shared" si="607"/>
        <v>0</v>
      </c>
      <c r="H633" s="53">
        <f t="shared" si="587"/>
        <v>0</v>
      </c>
      <c r="I633" s="53">
        <f t="shared" si="607"/>
        <v>0</v>
      </c>
      <c r="J633" s="53">
        <f t="shared" si="588"/>
        <v>0</v>
      </c>
      <c r="K633" s="53">
        <f t="shared" si="607"/>
        <v>0</v>
      </c>
      <c r="L633" s="53">
        <f t="shared" si="589"/>
        <v>0</v>
      </c>
      <c r="M633" s="53">
        <f t="shared" si="607"/>
        <v>0</v>
      </c>
      <c r="N633" s="53">
        <f t="shared" si="575"/>
        <v>0</v>
      </c>
      <c r="O633" s="53">
        <f t="shared" si="607"/>
        <v>0</v>
      </c>
      <c r="P633" s="53">
        <f t="shared" si="607"/>
        <v>0</v>
      </c>
      <c r="Q633" s="46">
        <f t="shared" si="590"/>
        <v>0</v>
      </c>
      <c r="R633" s="53">
        <f t="shared" si="607"/>
        <v>0</v>
      </c>
      <c r="S633" s="46">
        <f t="shared" si="591"/>
        <v>0</v>
      </c>
      <c r="T633" s="53">
        <f t="shared" si="607"/>
        <v>0</v>
      </c>
      <c r="U633" s="46">
        <f t="shared" si="576"/>
        <v>0</v>
      </c>
    </row>
    <row r="634" spans="1:21" hidden="1" x14ac:dyDescent="0.2">
      <c r="A634" s="47" t="s">
        <v>44</v>
      </c>
      <c r="B634" s="68" t="s">
        <v>472</v>
      </c>
      <c r="C634" s="55" t="s">
        <v>53</v>
      </c>
      <c r="D634" s="43" t="s">
        <v>72</v>
      </c>
      <c r="E634" s="105"/>
      <c r="F634" s="53">
        <f t="shared" si="607"/>
        <v>0</v>
      </c>
      <c r="G634" s="53">
        <f t="shared" si="607"/>
        <v>0</v>
      </c>
      <c r="H634" s="53">
        <f t="shared" si="587"/>
        <v>0</v>
      </c>
      <c r="I634" s="53">
        <f t="shared" si="607"/>
        <v>0</v>
      </c>
      <c r="J634" s="53">
        <f t="shared" si="588"/>
        <v>0</v>
      </c>
      <c r="K634" s="53">
        <f t="shared" si="607"/>
        <v>0</v>
      </c>
      <c r="L634" s="53">
        <f t="shared" si="589"/>
        <v>0</v>
      </c>
      <c r="M634" s="53">
        <f t="shared" si="607"/>
        <v>0</v>
      </c>
      <c r="N634" s="53">
        <f t="shared" si="575"/>
        <v>0</v>
      </c>
      <c r="O634" s="53">
        <f t="shared" si="607"/>
        <v>0</v>
      </c>
      <c r="P634" s="53">
        <f t="shared" si="607"/>
        <v>0</v>
      </c>
      <c r="Q634" s="46">
        <f t="shared" si="590"/>
        <v>0</v>
      </c>
      <c r="R634" s="53">
        <f t="shared" si="607"/>
        <v>0</v>
      </c>
      <c r="S634" s="46">
        <f t="shared" si="591"/>
        <v>0</v>
      </c>
      <c r="T634" s="53">
        <f t="shared" si="607"/>
        <v>0</v>
      </c>
      <c r="U634" s="46">
        <f t="shared" si="576"/>
        <v>0</v>
      </c>
    </row>
    <row r="635" spans="1:21" hidden="1" x14ac:dyDescent="0.2">
      <c r="A635" s="47" t="str">
        <f ca="1">IF(ISERROR(MATCH(E635,Код_КВР,0)),"",INDIRECT(ADDRESS(MATCH(E635,Код_КВР,0)+1,2,,,"КВР")))</f>
        <v>Социальное обеспечение и иные выплаты населению</v>
      </c>
      <c r="B635" s="68" t="s">
        <v>472</v>
      </c>
      <c r="C635" s="55" t="s">
        <v>53</v>
      </c>
      <c r="D635" s="43" t="s">
        <v>72</v>
      </c>
      <c r="E635" s="105">
        <v>300</v>
      </c>
      <c r="F635" s="53">
        <f t="shared" si="607"/>
        <v>0</v>
      </c>
      <c r="G635" s="53">
        <f t="shared" si="607"/>
        <v>0</v>
      </c>
      <c r="H635" s="53">
        <f t="shared" si="587"/>
        <v>0</v>
      </c>
      <c r="I635" s="53">
        <f t="shared" si="607"/>
        <v>0</v>
      </c>
      <c r="J635" s="53">
        <f t="shared" si="588"/>
        <v>0</v>
      </c>
      <c r="K635" s="53">
        <f t="shared" si="607"/>
        <v>0</v>
      </c>
      <c r="L635" s="53">
        <f t="shared" si="589"/>
        <v>0</v>
      </c>
      <c r="M635" s="53">
        <f t="shared" si="607"/>
        <v>0</v>
      </c>
      <c r="N635" s="53">
        <f t="shared" si="575"/>
        <v>0</v>
      </c>
      <c r="O635" s="53">
        <f t="shared" si="607"/>
        <v>0</v>
      </c>
      <c r="P635" s="53">
        <f t="shared" si="607"/>
        <v>0</v>
      </c>
      <c r="Q635" s="46">
        <f t="shared" si="590"/>
        <v>0</v>
      </c>
      <c r="R635" s="53">
        <f t="shared" si="607"/>
        <v>0</v>
      </c>
      <c r="S635" s="46">
        <f t="shared" si="591"/>
        <v>0</v>
      </c>
      <c r="T635" s="53">
        <f t="shared" si="607"/>
        <v>0</v>
      </c>
      <c r="U635" s="46">
        <f t="shared" si="576"/>
        <v>0</v>
      </c>
    </row>
    <row r="636" spans="1:21" ht="33" hidden="1" x14ac:dyDescent="0.2">
      <c r="A636" s="47" t="str">
        <f ca="1">IF(ISERROR(MATCH(E636,Код_КВР,0)),"",INDIRECT(ADDRESS(MATCH(E636,Код_КВР,0)+1,2,,,"КВР")))</f>
        <v>Социальные выплаты гражданам, кроме публичных нормативных социальных выплат</v>
      </c>
      <c r="B636" s="68" t="s">
        <v>472</v>
      </c>
      <c r="C636" s="55" t="s">
        <v>53</v>
      </c>
      <c r="D636" s="43" t="s">
        <v>72</v>
      </c>
      <c r="E636" s="105">
        <v>320</v>
      </c>
      <c r="F636" s="53">
        <f>'прил. 9'!G385</f>
        <v>0</v>
      </c>
      <c r="G636" s="53">
        <f>'прил. 9'!H385</f>
        <v>0</v>
      </c>
      <c r="H636" s="53">
        <f t="shared" si="587"/>
        <v>0</v>
      </c>
      <c r="I636" s="53">
        <f>'прил. 9'!J385</f>
        <v>0</v>
      </c>
      <c r="J636" s="53">
        <f t="shared" si="588"/>
        <v>0</v>
      </c>
      <c r="K636" s="53">
        <f>'прил. 9'!L385</f>
        <v>0</v>
      </c>
      <c r="L636" s="53">
        <f t="shared" si="589"/>
        <v>0</v>
      </c>
      <c r="M636" s="53">
        <f>'прил. 9'!N385</f>
        <v>0</v>
      </c>
      <c r="N636" s="53">
        <f t="shared" si="575"/>
        <v>0</v>
      </c>
      <c r="O636" s="53">
        <f>'прил. 9'!P385</f>
        <v>0</v>
      </c>
      <c r="P636" s="53">
        <f>'прил. 9'!Q385</f>
        <v>0</v>
      </c>
      <c r="Q636" s="46">
        <f t="shared" si="590"/>
        <v>0</v>
      </c>
      <c r="R636" s="53">
        <f>'прил. 9'!S385</f>
        <v>0</v>
      </c>
      <c r="S636" s="46">
        <f t="shared" si="591"/>
        <v>0</v>
      </c>
      <c r="T636" s="53">
        <f>'прил. 9'!U385</f>
        <v>0</v>
      </c>
      <c r="U636" s="46">
        <f t="shared" si="576"/>
        <v>0</v>
      </c>
    </row>
    <row r="637" spans="1:21" ht="49.5" x14ac:dyDescent="0.2">
      <c r="A637" s="47" t="str">
        <f ca="1">IF(ISERROR(MATCH(B637,Код_КЦСР,0)),"",INDIRECT(ADDRESS(MATCH(B637,Код_КЦСР,0)+1,2,,,"КЦСР")))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v>
      </c>
      <c r="B637" s="68" t="s">
        <v>473</v>
      </c>
      <c r="C637" s="55"/>
      <c r="D637" s="43"/>
      <c r="E637" s="105"/>
      <c r="F637" s="53">
        <f t="shared" ref="F637:T640" si="608">F638</f>
        <v>15918.8</v>
      </c>
      <c r="G637" s="53">
        <f t="shared" si="608"/>
        <v>0</v>
      </c>
      <c r="H637" s="53">
        <f t="shared" si="587"/>
        <v>15918.8</v>
      </c>
      <c r="I637" s="53">
        <f t="shared" si="608"/>
        <v>-5094</v>
      </c>
      <c r="J637" s="53">
        <f t="shared" si="588"/>
        <v>10824.8</v>
      </c>
      <c r="K637" s="53">
        <f t="shared" si="608"/>
        <v>0</v>
      </c>
      <c r="L637" s="53">
        <f t="shared" si="589"/>
        <v>10824.8</v>
      </c>
      <c r="M637" s="53">
        <f t="shared" si="608"/>
        <v>0</v>
      </c>
      <c r="N637" s="53">
        <f t="shared" si="575"/>
        <v>10824.8</v>
      </c>
      <c r="O637" s="53">
        <f t="shared" si="608"/>
        <v>15918.8</v>
      </c>
      <c r="P637" s="53">
        <f t="shared" si="608"/>
        <v>0</v>
      </c>
      <c r="Q637" s="46">
        <f t="shared" si="590"/>
        <v>15918.8</v>
      </c>
      <c r="R637" s="53">
        <f t="shared" si="608"/>
        <v>-5094</v>
      </c>
      <c r="S637" s="46">
        <f t="shared" si="591"/>
        <v>10824.8</v>
      </c>
      <c r="T637" s="53">
        <f t="shared" si="608"/>
        <v>0</v>
      </c>
      <c r="U637" s="46">
        <f t="shared" si="576"/>
        <v>10824.8</v>
      </c>
    </row>
    <row r="638" spans="1:21" x14ac:dyDescent="0.2">
      <c r="A638" s="47" t="str">
        <f ca="1">IF(ISERROR(MATCH(C638,Код_Раздел,0)),"",INDIRECT(ADDRESS(MATCH(C638,Код_Раздел,0)+1,2,,,"Раздел")))</f>
        <v>Социальная политика</v>
      </c>
      <c r="B638" s="68" t="s">
        <v>473</v>
      </c>
      <c r="C638" s="55" t="s">
        <v>53</v>
      </c>
      <c r="D638" s="43"/>
      <c r="E638" s="105"/>
      <c r="F638" s="53">
        <f t="shared" si="608"/>
        <v>15918.8</v>
      </c>
      <c r="G638" s="53">
        <f t="shared" si="608"/>
        <v>0</v>
      </c>
      <c r="H638" s="53">
        <f t="shared" si="587"/>
        <v>15918.8</v>
      </c>
      <c r="I638" s="53">
        <f t="shared" si="608"/>
        <v>-5094</v>
      </c>
      <c r="J638" s="53">
        <f t="shared" si="588"/>
        <v>10824.8</v>
      </c>
      <c r="K638" s="53">
        <f t="shared" si="608"/>
        <v>0</v>
      </c>
      <c r="L638" s="53">
        <f t="shared" si="589"/>
        <v>10824.8</v>
      </c>
      <c r="M638" s="53">
        <f t="shared" si="608"/>
        <v>0</v>
      </c>
      <c r="N638" s="53">
        <f t="shared" si="575"/>
        <v>10824.8</v>
      </c>
      <c r="O638" s="53">
        <f t="shared" si="608"/>
        <v>15918.8</v>
      </c>
      <c r="P638" s="53">
        <f t="shared" si="608"/>
        <v>0</v>
      </c>
      <c r="Q638" s="46">
        <f t="shared" si="590"/>
        <v>15918.8</v>
      </c>
      <c r="R638" s="53">
        <f t="shared" si="608"/>
        <v>-5094</v>
      </c>
      <c r="S638" s="46">
        <f t="shared" si="591"/>
        <v>10824.8</v>
      </c>
      <c r="T638" s="53">
        <f t="shared" si="608"/>
        <v>0</v>
      </c>
      <c r="U638" s="46">
        <f t="shared" si="576"/>
        <v>10824.8</v>
      </c>
    </row>
    <row r="639" spans="1:21" x14ac:dyDescent="0.2">
      <c r="A639" s="47" t="s">
        <v>44</v>
      </c>
      <c r="B639" s="68" t="s">
        <v>473</v>
      </c>
      <c r="C639" s="55" t="s">
        <v>53</v>
      </c>
      <c r="D639" s="43" t="s">
        <v>72</v>
      </c>
      <c r="E639" s="105"/>
      <c r="F639" s="53">
        <f t="shared" si="608"/>
        <v>15918.8</v>
      </c>
      <c r="G639" s="53">
        <f t="shared" si="608"/>
        <v>0</v>
      </c>
      <c r="H639" s="53">
        <f t="shared" si="587"/>
        <v>15918.8</v>
      </c>
      <c r="I639" s="53">
        <f t="shared" si="608"/>
        <v>-5094</v>
      </c>
      <c r="J639" s="53">
        <f t="shared" si="588"/>
        <v>10824.8</v>
      </c>
      <c r="K639" s="53">
        <f t="shared" si="608"/>
        <v>0</v>
      </c>
      <c r="L639" s="53">
        <f t="shared" si="589"/>
        <v>10824.8</v>
      </c>
      <c r="M639" s="53">
        <f t="shared" si="608"/>
        <v>0</v>
      </c>
      <c r="N639" s="53">
        <f t="shared" si="575"/>
        <v>10824.8</v>
      </c>
      <c r="O639" s="53">
        <f t="shared" si="608"/>
        <v>15918.8</v>
      </c>
      <c r="P639" s="53">
        <f t="shared" si="608"/>
        <v>0</v>
      </c>
      <c r="Q639" s="46">
        <f t="shared" si="590"/>
        <v>15918.8</v>
      </c>
      <c r="R639" s="53">
        <f t="shared" si="608"/>
        <v>-5094</v>
      </c>
      <c r="S639" s="46">
        <f t="shared" si="591"/>
        <v>10824.8</v>
      </c>
      <c r="T639" s="53">
        <f t="shared" si="608"/>
        <v>0</v>
      </c>
      <c r="U639" s="46">
        <f t="shared" si="576"/>
        <v>10824.8</v>
      </c>
    </row>
    <row r="640" spans="1:21" x14ac:dyDescent="0.2">
      <c r="A640" s="47" t="str">
        <f ca="1">IF(ISERROR(MATCH(E640,Код_КВР,0)),"",INDIRECT(ADDRESS(MATCH(E640,Код_КВР,0)+1,2,,,"КВР")))</f>
        <v>Социальное обеспечение и иные выплаты населению</v>
      </c>
      <c r="B640" s="68" t="s">
        <v>473</v>
      </c>
      <c r="C640" s="55" t="s">
        <v>53</v>
      </c>
      <c r="D640" s="43" t="s">
        <v>72</v>
      </c>
      <c r="E640" s="105">
        <v>300</v>
      </c>
      <c r="F640" s="53">
        <f t="shared" si="608"/>
        <v>15918.8</v>
      </c>
      <c r="G640" s="53">
        <f t="shared" si="608"/>
        <v>0</v>
      </c>
      <c r="H640" s="53">
        <f t="shared" si="587"/>
        <v>15918.8</v>
      </c>
      <c r="I640" s="53">
        <f t="shared" si="608"/>
        <v>-5094</v>
      </c>
      <c r="J640" s="53">
        <f t="shared" si="588"/>
        <v>10824.8</v>
      </c>
      <c r="K640" s="53">
        <f t="shared" si="608"/>
        <v>0</v>
      </c>
      <c r="L640" s="53">
        <f t="shared" si="589"/>
        <v>10824.8</v>
      </c>
      <c r="M640" s="53">
        <f t="shared" si="608"/>
        <v>0</v>
      </c>
      <c r="N640" s="53">
        <f t="shared" si="575"/>
        <v>10824.8</v>
      </c>
      <c r="O640" s="53">
        <f t="shared" si="608"/>
        <v>15918.8</v>
      </c>
      <c r="P640" s="53">
        <f t="shared" si="608"/>
        <v>0</v>
      </c>
      <c r="Q640" s="46">
        <f t="shared" si="590"/>
        <v>15918.8</v>
      </c>
      <c r="R640" s="53">
        <f t="shared" si="608"/>
        <v>-5094</v>
      </c>
      <c r="S640" s="46">
        <f t="shared" si="591"/>
        <v>10824.8</v>
      </c>
      <c r="T640" s="53">
        <f t="shared" si="608"/>
        <v>0</v>
      </c>
      <c r="U640" s="46">
        <f t="shared" si="576"/>
        <v>10824.8</v>
      </c>
    </row>
    <row r="641" spans="1:21" ht="33" x14ac:dyDescent="0.2">
      <c r="A641" s="47" t="str">
        <f ca="1">IF(ISERROR(MATCH(E641,Код_КВР,0)),"",INDIRECT(ADDRESS(MATCH(E641,Код_КВР,0)+1,2,,,"КВР")))</f>
        <v>Социальные выплаты гражданам, кроме публичных нормативных социальных выплат</v>
      </c>
      <c r="B641" s="68" t="s">
        <v>473</v>
      </c>
      <c r="C641" s="55" t="s">
        <v>53</v>
      </c>
      <c r="D641" s="43" t="s">
        <v>72</v>
      </c>
      <c r="E641" s="105">
        <v>320</v>
      </c>
      <c r="F641" s="53">
        <f>'прил. 9'!G388</f>
        <v>15918.8</v>
      </c>
      <c r="G641" s="53">
        <f>'прил. 9'!H388</f>
        <v>0</v>
      </c>
      <c r="H641" s="53">
        <f t="shared" si="587"/>
        <v>15918.8</v>
      </c>
      <c r="I641" s="53">
        <f>'прил. 9'!J388</f>
        <v>-5094</v>
      </c>
      <c r="J641" s="53">
        <f t="shared" si="588"/>
        <v>10824.8</v>
      </c>
      <c r="K641" s="53">
        <f>'прил. 9'!L388</f>
        <v>0</v>
      </c>
      <c r="L641" s="53">
        <f t="shared" si="589"/>
        <v>10824.8</v>
      </c>
      <c r="M641" s="53">
        <f>'прил. 9'!N388</f>
        <v>0</v>
      </c>
      <c r="N641" s="53">
        <f t="shared" si="575"/>
        <v>10824.8</v>
      </c>
      <c r="O641" s="53">
        <f>'прил. 9'!P388</f>
        <v>15918.8</v>
      </c>
      <c r="P641" s="53">
        <f>'прил. 9'!Q388</f>
        <v>0</v>
      </c>
      <c r="Q641" s="46">
        <f t="shared" si="590"/>
        <v>15918.8</v>
      </c>
      <c r="R641" s="53">
        <f>'прил. 9'!S388</f>
        <v>-5094</v>
      </c>
      <c r="S641" s="46">
        <f t="shared" si="591"/>
        <v>10824.8</v>
      </c>
      <c r="T641" s="53">
        <f>'прил. 9'!U388</f>
        <v>0</v>
      </c>
      <c r="U641" s="46">
        <f t="shared" si="576"/>
        <v>10824.8</v>
      </c>
    </row>
    <row r="642" spans="1:21" ht="75" customHeight="1" x14ac:dyDescent="0.2">
      <c r="A642" s="47" t="str">
        <f ca="1">IF(ISERROR(MATCH(B642,Код_КЦСР,0)),"",INDIRECT(ADDRESS(MATCH(B642,Код_КЦСР,0)+1,2,,,"КЦСР")))</f>
        <v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v>
      </c>
      <c r="B642" s="68" t="s">
        <v>670</v>
      </c>
      <c r="C642" s="55"/>
      <c r="D642" s="43"/>
      <c r="E642" s="105"/>
      <c r="F642" s="53"/>
      <c r="G642" s="53"/>
      <c r="H642" s="53"/>
      <c r="I642" s="53">
        <f>I643</f>
        <v>2547</v>
      </c>
      <c r="J642" s="53">
        <f t="shared" si="588"/>
        <v>2547</v>
      </c>
      <c r="K642" s="53">
        <f>K643</f>
        <v>0</v>
      </c>
      <c r="L642" s="53">
        <f t="shared" si="589"/>
        <v>2547</v>
      </c>
      <c r="M642" s="53">
        <f>M643</f>
        <v>0</v>
      </c>
      <c r="N642" s="53">
        <f t="shared" si="575"/>
        <v>2547</v>
      </c>
      <c r="O642" s="53"/>
      <c r="P642" s="53"/>
      <c r="Q642" s="46"/>
      <c r="R642" s="53">
        <f>R643</f>
        <v>2547</v>
      </c>
      <c r="S642" s="46">
        <f t="shared" si="591"/>
        <v>2547</v>
      </c>
      <c r="T642" s="53">
        <f>T643</f>
        <v>0</v>
      </c>
      <c r="U642" s="46">
        <f t="shared" si="576"/>
        <v>2547</v>
      </c>
    </row>
    <row r="643" spans="1:21" x14ac:dyDescent="0.2">
      <c r="A643" s="47" t="str">
        <f ca="1">IF(ISERROR(MATCH(C643,Код_Раздел,0)),"",INDIRECT(ADDRESS(MATCH(C643,Код_Раздел,0)+1,2,,,"Раздел")))</f>
        <v>Социальная политика</v>
      </c>
      <c r="B643" s="68" t="s">
        <v>670</v>
      </c>
      <c r="C643" s="55" t="s">
        <v>53</v>
      </c>
      <c r="D643" s="43"/>
      <c r="E643" s="105"/>
      <c r="F643" s="53"/>
      <c r="G643" s="53"/>
      <c r="H643" s="53"/>
      <c r="I643" s="53">
        <f>I644</f>
        <v>2547</v>
      </c>
      <c r="J643" s="53">
        <f t="shared" si="588"/>
        <v>2547</v>
      </c>
      <c r="K643" s="53">
        <f>K644</f>
        <v>0</v>
      </c>
      <c r="L643" s="53">
        <f t="shared" si="589"/>
        <v>2547</v>
      </c>
      <c r="M643" s="53">
        <f>M644</f>
        <v>0</v>
      </c>
      <c r="N643" s="53">
        <f t="shared" si="575"/>
        <v>2547</v>
      </c>
      <c r="O643" s="53"/>
      <c r="P643" s="53"/>
      <c r="Q643" s="46"/>
      <c r="R643" s="53">
        <f>R644</f>
        <v>2547</v>
      </c>
      <c r="S643" s="46">
        <f t="shared" si="591"/>
        <v>2547</v>
      </c>
      <c r="T643" s="53">
        <f>T644</f>
        <v>0</v>
      </c>
      <c r="U643" s="46">
        <f t="shared" si="576"/>
        <v>2547</v>
      </c>
    </row>
    <row r="644" spans="1:21" x14ac:dyDescent="0.2">
      <c r="A644" s="47" t="s">
        <v>44</v>
      </c>
      <c r="B644" s="68" t="s">
        <v>670</v>
      </c>
      <c r="C644" s="55" t="s">
        <v>53</v>
      </c>
      <c r="D644" s="43" t="s">
        <v>72</v>
      </c>
      <c r="E644" s="105"/>
      <c r="F644" s="53"/>
      <c r="G644" s="53"/>
      <c r="H644" s="53"/>
      <c r="I644" s="53">
        <f>I645</f>
        <v>2547</v>
      </c>
      <c r="J644" s="53">
        <f t="shared" si="588"/>
        <v>2547</v>
      </c>
      <c r="K644" s="53">
        <f>K645</f>
        <v>0</v>
      </c>
      <c r="L644" s="53">
        <f t="shared" si="589"/>
        <v>2547</v>
      </c>
      <c r="M644" s="53">
        <f>M645</f>
        <v>0</v>
      </c>
      <c r="N644" s="53">
        <f t="shared" si="575"/>
        <v>2547</v>
      </c>
      <c r="O644" s="53"/>
      <c r="P644" s="53"/>
      <c r="Q644" s="46"/>
      <c r="R644" s="53">
        <f>R645</f>
        <v>2547</v>
      </c>
      <c r="S644" s="46">
        <f t="shared" si="591"/>
        <v>2547</v>
      </c>
      <c r="T644" s="53">
        <f>T645</f>
        <v>0</v>
      </c>
      <c r="U644" s="46">
        <f t="shared" si="576"/>
        <v>2547</v>
      </c>
    </row>
    <row r="645" spans="1:21" x14ac:dyDescent="0.2">
      <c r="A645" s="47" t="str">
        <f ca="1">IF(ISERROR(MATCH(E645,Код_КВР,0)),"",INDIRECT(ADDRESS(MATCH(E645,Код_КВР,0)+1,2,,,"КВР")))</f>
        <v>Социальное обеспечение и иные выплаты населению</v>
      </c>
      <c r="B645" s="68" t="s">
        <v>670</v>
      </c>
      <c r="C645" s="55" t="s">
        <v>53</v>
      </c>
      <c r="D645" s="43" t="s">
        <v>72</v>
      </c>
      <c r="E645" s="105">
        <v>300</v>
      </c>
      <c r="F645" s="53"/>
      <c r="G645" s="53"/>
      <c r="H645" s="53"/>
      <c r="I645" s="53">
        <f>I646</f>
        <v>2547</v>
      </c>
      <c r="J645" s="53">
        <f t="shared" si="588"/>
        <v>2547</v>
      </c>
      <c r="K645" s="53">
        <f>K646</f>
        <v>0</v>
      </c>
      <c r="L645" s="53">
        <f t="shared" si="589"/>
        <v>2547</v>
      </c>
      <c r="M645" s="53">
        <f>M646</f>
        <v>0</v>
      </c>
      <c r="N645" s="53">
        <f t="shared" si="575"/>
        <v>2547</v>
      </c>
      <c r="O645" s="53"/>
      <c r="P645" s="53"/>
      <c r="Q645" s="46"/>
      <c r="R645" s="53">
        <f>R646</f>
        <v>2547</v>
      </c>
      <c r="S645" s="46">
        <f t="shared" si="591"/>
        <v>2547</v>
      </c>
      <c r="T645" s="53">
        <f>T646</f>
        <v>0</v>
      </c>
      <c r="U645" s="46">
        <f t="shared" si="576"/>
        <v>2547</v>
      </c>
    </row>
    <row r="646" spans="1:21" ht="33" x14ac:dyDescent="0.2">
      <c r="A646" s="47" t="str">
        <f ca="1">IF(ISERROR(MATCH(E646,Код_КВР,0)),"",INDIRECT(ADDRESS(MATCH(E646,Код_КВР,0)+1,2,,,"КВР")))</f>
        <v>Социальные выплаты гражданам, кроме публичных нормативных социальных выплат</v>
      </c>
      <c r="B646" s="68" t="s">
        <v>670</v>
      </c>
      <c r="C646" s="55" t="s">
        <v>53</v>
      </c>
      <c r="D646" s="43" t="s">
        <v>72</v>
      </c>
      <c r="E646" s="105">
        <v>320</v>
      </c>
      <c r="F646" s="53"/>
      <c r="G646" s="53"/>
      <c r="H646" s="53"/>
      <c r="I646" s="53">
        <f>'прил. 9'!J391</f>
        <v>2547</v>
      </c>
      <c r="J646" s="53">
        <f t="shared" si="588"/>
        <v>2547</v>
      </c>
      <c r="K646" s="53">
        <f>'прил. 9'!L391</f>
        <v>0</v>
      </c>
      <c r="L646" s="53">
        <f t="shared" si="589"/>
        <v>2547</v>
      </c>
      <c r="M646" s="53">
        <f>'прил. 9'!N391</f>
        <v>0</v>
      </c>
      <c r="N646" s="53">
        <f t="shared" si="575"/>
        <v>2547</v>
      </c>
      <c r="O646" s="53"/>
      <c r="P646" s="53"/>
      <c r="Q646" s="46"/>
      <c r="R646" s="53">
        <f>'прил. 9'!S391</f>
        <v>2547</v>
      </c>
      <c r="S646" s="46">
        <f t="shared" si="591"/>
        <v>2547</v>
      </c>
      <c r="T646" s="53">
        <f>'прил. 9'!U391</f>
        <v>0</v>
      </c>
      <c r="U646" s="46">
        <f t="shared" si="576"/>
        <v>2547</v>
      </c>
    </row>
    <row r="647" spans="1:21" x14ac:dyDescent="0.2">
      <c r="A647" s="47" t="str">
        <f ca="1">IF(ISERROR(MATCH(B647,Код_КЦСР,0)),"",INDIRECT(ADDRESS(MATCH(B647,Код_КЦСР,0)+1,2,,,"КЦСР")))</f>
        <v>Обеспечение жильем молодых семей</v>
      </c>
      <c r="B647" s="68" t="s">
        <v>328</v>
      </c>
      <c r="C647" s="55"/>
      <c r="D647" s="43"/>
      <c r="E647" s="105"/>
      <c r="F647" s="53">
        <f t="shared" ref="F647:T647" si="609">F648</f>
        <v>2101.3000000000002</v>
      </c>
      <c r="G647" s="53">
        <f t="shared" si="609"/>
        <v>0</v>
      </c>
      <c r="H647" s="53">
        <f t="shared" si="587"/>
        <v>2101.3000000000002</v>
      </c>
      <c r="I647" s="53">
        <f t="shared" si="609"/>
        <v>0</v>
      </c>
      <c r="J647" s="53">
        <f t="shared" si="588"/>
        <v>2101.3000000000002</v>
      </c>
      <c r="K647" s="53">
        <f t="shared" si="609"/>
        <v>0</v>
      </c>
      <c r="L647" s="53">
        <f t="shared" si="589"/>
        <v>2101.3000000000002</v>
      </c>
      <c r="M647" s="53">
        <f t="shared" si="609"/>
        <v>0</v>
      </c>
      <c r="N647" s="53">
        <f t="shared" si="575"/>
        <v>2101.3000000000002</v>
      </c>
      <c r="O647" s="53">
        <f t="shared" si="609"/>
        <v>2101.3000000000002</v>
      </c>
      <c r="P647" s="53">
        <f t="shared" si="609"/>
        <v>0</v>
      </c>
      <c r="Q647" s="46">
        <f t="shared" si="590"/>
        <v>2101.3000000000002</v>
      </c>
      <c r="R647" s="53">
        <f t="shared" si="609"/>
        <v>0</v>
      </c>
      <c r="S647" s="46">
        <f t="shared" si="591"/>
        <v>2101.3000000000002</v>
      </c>
      <c r="T647" s="53">
        <f t="shared" si="609"/>
        <v>0</v>
      </c>
      <c r="U647" s="46">
        <f t="shared" si="576"/>
        <v>2101.3000000000002</v>
      </c>
    </row>
    <row r="648" spans="1:21" ht="33" x14ac:dyDescent="0.2">
      <c r="A648" s="47" t="str">
        <f ca="1">IF(ISERROR(MATCH(B648,Код_КЦСР,0)),"",INDIRECT(ADDRESS(MATCH(B648,Код_КЦСР,0)+1,2,,,"КЦСР")))</f>
        <v>Предоставление социальных выплат на приобретение (строительство) жилья молодыми семьями</v>
      </c>
      <c r="B648" s="68" t="s">
        <v>329</v>
      </c>
      <c r="C648" s="55"/>
      <c r="D648" s="43"/>
      <c r="E648" s="105"/>
      <c r="F648" s="53">
        <f t="shared" ref="F648:O648" si="610">F649+F654</f>
        <v>2101.3000000000002</v>
      </c>
      <c r="G648" s="53">
        <f t="shared" ref="G648:I648" si="611">G649+G654</f>
        <v>0</v>
      </c>
      <c r="H648" s="53">
        <f t="shared" si="587"/>
        <v>2101.3000000000002</v>
      </c>
      <c r="I648" s="53">
        <f t="shared" si="611"/>
        <v>0</v>
      </c>
      <c r="J648" s="53">
        <f t="shared" si="588"/>
        <v>2101.3000000000002</v>
      </c>
      <c r="K648" s="53">
        <f t="shared" ref="K648" si="612">K649+K654</f>
        <v>0</v>
      </c>
      <c r="L648" s="53">
        <f t="shared" si="589"/>
        <v>2101.3000000000002</v>
      </c>
      <c r="M648" s="53">
        <f>M649+M659</f>
        <v>0</v>
      </c>
      <c r="N648" s="53">
        <f t="shared" si="575"/>
        <v>2101.3000000000002</v>
      </c>
      <c r="O648" s="53">
        <f t="shared" si="610"/>
        <v>2101.3000000000002</v>
      </c>
      <c r="P648" s="53">
        <f t="shared" ref="P648" si="613">P649+P654</f>
        <v>0</v>
      </c>
      <c r="Q648" s="46">
        <f t="shared" si="590"/>
        <v>2101.3000000000002</v>
      </c>
      <c r="R648" s="53">
        <f t="shared" ref="R648" si="614">R649+R654</f>
        <v>0</v>
      </c>
      <c r="S648" s="46">
        <f t="shared" si="591"/>
        <v>2101.3000000000002</v>
      </c>
      <c r="T648" s="53">
        <f>T649+T659</f>
        <v>0</v>
      </c>
      <c r="U648" s="46">
        <f t="shared" si="576"/>
        <v>2101.3000000000002</v>
      </c>
    </row>
    <row r="649" spans="1:21" ht="33" x14ac:dyDescent="0.2">
      <c r="A649" s="47" t="str">
        <f ca="1">IF(ISERROR(MATCH(B649,Код_КЦСР,0)),"",INDIRECT(ADDRESS(MATCH(B649,Код_КЦСР,0)+1,2,,,"КЦСР")))</f>
        <v xml:space="preserve">Социальные выплаты на приобретение (строительство) жилья молодым семьям </v>
      </c>
      <c r="B649" s="68" t="s">
        <v>330</v>
      </c>
      <c r="C649" s="55"/>
      <c r="D649" s="43"/>
      <c r="E649" s="105"/>
      <c r="F649" s="53">
        <f t="shared" ref="F649:T649" si="615">F650</f>
        <v>2101.3000000000002</v>
      </c>
      <c r="G649" s="53">
        <f t="shared" si="615"/>
        <v>0</v>
      </c>
      <c r="H649" s="53">
        <f t="shared" si="587"/>
        <v>2101.3000000000002</v>
      </c>
      <c r="I649" s="53">
        <f t="shared" si="615"/>
        <v>0</v>
      </c>
      <c r="J649" s="53">
        <f t="shared" si="588"/>
        <v>2101.3000000000002</v>
      </c>
      <c r="K649" s="53">
        <f t="shared" si="615"/>
        <v>0</v>
      </c>
      <c r="L649" s="53">
        <f t="shared" si="589"/>
        <v>2101.3000000000002</v>
      </c>
      <c r="M649" s="53">
        <f t="shared" si="615"/>
        <v>-2101.3000000000002</v>
      </c>
      <c r="N649" s="53">
        <f t="shared" si="575"/>
        <v>0</v>
      </c>
      <c r="O649" s="53">
        <f t="shared" si="615"/>
        <v>2101.3000000000002</v>
      </c>
      <c r="P649" s="53">
        <f t="shared" si="615"/>
        <v>0</v>
      </c>
      <c r="Q649" s="46">
        <f t="shared" si="590"/>
        <v>2101.3000000000002</v>
      </c>
      <c r="R649" s="53">
        <f t="shared" si="615"/>
        <v>0</v>
      </c>
      <c r="S649" s="46">
        <f t="shared" si="591"/>
        <v>2101.3000000000002</v>
      </c>
      <c r="T649" s="53">
        <f t="shared" si="615"/>
        <v>-2101.3000000000002</v>
      </c>
      <c r="U649" s="46">
        <f t="shared" si="576"/>
        <v>0</v>
      </c>
    </row>
    <row r="650" spans="1:21" x14ac:dyDescent="0.2">
      <c r="A650" s="47" t="str">
        <f ca="1">IF(ISERROR(MATCH(C650,Код_Раздел,0)),"",INDIRECT(ADDRESS(MATCH(C650,Код_Раздел,0)+1,2,,,"Раздел")))</f>
        <v>Социальная политика</v>
      </c>
      <c r="B650" s="68" t="s">
        <v>330</v>
      </c>
      <c r="C650" s="55" t="s">
        <v>53</v>
      </c>
      <c r="D650" s="43"/>
      <c r="E650" s="105"/>
      <c r="F650" s="53">
        <f t="shared" ref="F650:T652" si="616">F651</f>
        <v>2101.3000000000002</v>
      </c>
      <c r="G650" s="53">
        <f t="shared" si="616"/>
        <v>0</v>
      </c>
      <c r="H650" s="53">
        <f t="shared" si="587"/>
        <v>2101.3000000000002</v>
      </c>
      <c r="I650" s="53">
        <f t="shared" si="616"/>
        <v>0</v>
      </c>
      <c r="J650" s="53">
        <f t="shared" si="588"/>
        <v>2101.3000000000002</v>
      </c>
      <c r="K650" s="53">
        <f t="shared" si="616"/>
        <v>0</v>
      </c>
      <c r="L650" s="53">
        <f t="shared" si="589"/>
        <v>2101.3000000000002</v>
      </c>
      <c r="M650" s="53">
        <f t="shared" si="616"/>
        <v>-2101.3000000000002</v>
      </c>
      <c r="N650" s="53">
        <f t="shared" si="575"/>
        <v>0</v>
      </c>
      <c r="O650" s="53">
        <f t="shared" si="616"/>
        <v>2101.3000000000002</v>
      </c>
      <c r="P650" s="53">
        <f t="shared" si="616"/>
        <v>0</v>
      </c>
      <c r="Q650" s="46">
        <f t="shared" si="590"/>
        <v>2101.3000000000002</v>
      </c>
      <c r="R650" s="53">
        <f t="shared" si="616"/>
        <v>0</v>
      </c>
      <c r="S650" s="46">
        <f t="shared" si="591"/>
        <v>2101.3000000000002</v>
      </c>
      <c r="T650" s="53">
        <f t="shared" si="616"/>
        <v>-2101.3000000000002</v>
      </c>
      <c r="U650" s="46">
        <f t="shared" si="576"/>
        <v>0</v>
      </c>
    </row>
    <row r="651" spans="1:21" x14ac:dyDescent="0.2">
      <c r="A651" s="42" t="s">
        <v>44</v>
      </c>
      <c r="B651" s="68" t="s">
        <v>330</v>
      </c>
      <c r="C651" s="55" t="s">
        <v>53</v>
      </c>
      <c r="D651" s="55" t="s">
        <v>72</v>
      </c>
      <c r="E651" s="105"/>
      <c r="F651" s="53">
        <f t="shared" si="616"/>
        <v>2101.3000000000002</v>
      </c>
      <c r="G651" s="53">
        <f t="shared" si="616"/>
        <v>0</v>
      </c>
      <c r="H651" s="53">
        <f t="shared" si="587"/>
        <v>2101.3000000000002</v>
      </c>
      <c r="I651" s="53">
        <f t="shared" si="616"/>
        <v>0</v>
      </c>
      <c r="J651" s="53">
        <f t="shared" si="588"/>
        <v>2101.3000000000002</v>
      </c>
      <c r="K651" s="53">
        <f t="shared" si="616"/>
        <v>0</v>
      </c>
      <c r="L651" s="53">
        <f t="shared" si="589"/>
        <v>2101.3000000000002</v>
      </c>
      <c r="M651" s="53">
        <f t="shared" si="616"/>
        <v>-2101.3000000000002</v>
      </c>
      <c r="N651" s="53">
        <f t="shared" si="575"/>
        <v>0</v>
      </c>
      <c r="O651" s="53">
        <f t="shared" si="616"/>
        <v>2101.3000000000002</v>
      </c>
      <c r="P651" s="53">
        <f t="shared" si="616"/>
        <v>0</v>
      </c>
      <c r="Q651" s="46">
        <f t="shared" si="590"/>
        <v>2101.3000000000002</v>
      </c>
      <c r="R651" s="53">
        <f t="shared" si="616"/>
        <v>0</v>
      </c>
      <c r="S651" s="46">
        <f t="shared" si="591"/>
        <v>2101.3000000000002</v>
      </c>
      <c r="T651" s="53">
        <f t="shared" si="616"/>
        <v>-2101.3000000000002</v>
      </c>
      <c r="U651" s="46">
        <f t="shared" si="576"/>
        <v>0</v>
      </c>
    </row>
    <row r="652" spans="1:21" x14ac:dyDescent="0.2">
      <c r="A652" s="47" t="str">
        <f ca="1">IF(ISERROR(MATCH(E652,Код_КВР,0)),"",INDIRECT(ADDRESS(MATCH(E652,Код_КВР,0)+1,2,,,"КВР")))</f>
        <v>Социальное обеспечение и иные выплаты населению</v>
      </c>
      <c r="B652" s="68" t="s">
        <v>330</v>
      </c>
      <c r="C652" s="55" t="s">
        <v>53</v>
      </c>
      <c r="D652" s="55" t="s">
        <v>72</v>
      </c>
      <c r="E652" s="105">
        <v>300</v>
      </c>
      <c r="F652" s="53">
        <f t="shared" si="616"/>
        <v>2101.3000000000002</v>
      </c>
      <c r="G652" s="53">
        <f t="shared" si="616"/>
        <v>0</v>
      </c>
      <c r="H652" s="53">
        <f t="shared" si="587"/>
        <v>2101.3000000000002</v>
      </c>
      <c r="I652" s="53">
        <f t="shared" si="616"/>
        <v>0</v>
      </c>
      <c r="J652" s="53">
        <f t="shared" si="588"/>
        <v>2101.3000000000002</v>
      </c>
      <c r="K652" s="53">
        <f t="shared" si="616"/>
        <v>0</v>
      </c>
      <c r="L652" s="53">
        <f t="shared" si="589"/>
        <v>2101.3000000000002</v>
      </c>
      <c r="M652" s="53">
        <f t="shared" si="616"/>
        <v>-2101.3000000000002</v>
      </c>
      <c r="N652" s="53">
        <f t="shared" si="575"/>
        <v>0</v>
      </c>
      <c r="O652" s="53">
        <f t="shared" si="616"/>
        <v>2101.3000000000002</v>
      </c>
      <c r="P652" s="53">
        <f t="shared" si="616"/>
        <v>0</v>
      </c>
      <c r="Q652" s="46">
        <f t="shared" si="590"/>
        <v>2101.3000000000002</v>
      </c>
      <c r="R652" s="53">
        <f t="shared" si="616"/>
        <v>0</v>
      </c>
      <c r="S652" s="46">
        <f t="shared" si="591"/>
        <v>2101.3000000000002</v>
      </c>
      <c r="T652" s="53">
        <f t="shared" si="616"/>
        <v>-2101.3000000000002</v>
      </c>
      <c r="U652" s="46">
        <f t="shared" si="576"/>
        <v>0</v>
      </c>
    </row>
    <row r="653" spans="1:21" ht="33" x14ac:dyDescent="0.2">
      <c r="A653" s="47" t="str">
        <f ca="1">IF(ISERROR(MATCH(E653,Код_КВР,0)),"",INDIRECT(ADDRESS(MATCH(E653,Код_КВР,0)+1,2,,,"КВР")))</f>
        <v>Социальные выплаты гражданам, кроме публичных нормативных социальных выплат</v>
      </c>
      <c r="B653" s="68" t="s">
        <v>330</v>
      </c>
      <c r="C653" s="55" t="s">
        <v>53</v>
      </c>
      <c r="D653" s="55" t="s">
        <v>72</v>
      </c>
      <c r="E653" s="105">
        <v>320</v>
      </c>
      <c r="F653" s="53">
        <f>'прил. 9'!G396</f>
        <v>2101.3000000000002</v>
      </c>
      <c r="G653" s="53">
        <f>'прил. 9'!H396</f>
        <v>0</v>
      </c>
      <c r="H653" s="53">
        <f t="shared" si="587"/>
        <v>2101.3000000000002</v>
      </c>
      <c r="I653" s="53">
        <f>'прил. 9'!J396</f>
        <v>0</v>
      </c>
      <c r="J653" s="53">
        <f t="shared" si="588"/>
        <v>2101.3000000000002</v>
      </c>
      <c r="K653" s="53">
        <f>'прил. 9'!L396</f>
        <v>0</v>
      </c>
      <c r="L653" s="53">
        <f t="shared" si="589"/>
        <v>2101.3000000000002</v>
      </c>
      <c r="M653" s="53">
        <f>'прил. 9'!N396</f>
        <v>-2101.3000000000002</v>
      </c>
      <c r="N653" s="53">
        <f t="shared" si="575"/>
        <v>0</v>
      </c>
      <c r="O653" s="53">
        <f>'прил. 9'!P396</f>
        <v>2101.3000000000002</v>
      </c>
      <c r="P653" s="53">
        <f>'прил. 9'!Q396</f>
        <v>0</v>
      </c>
      <c r="Q653" s="46">
        <f t="shared" si="590"/>
        <v>2101.3000000000002</v>
      </c>
      <c r="R653" s="53">
        <f>'прил. 9'!S396</f>
        <v>0</v>
      </c>
      <c r="S653" s="46">
        <f t="shared" si="591"/>
        <v>2101.3000000000002</v>
      </c>
      <c r="T653" s="53">
        <f>'прил. 9'!U396</f>
        <v>-2101.3000000000002</v>
      </c>
      <c r="U653" s="46">
        <f t="shared" si="576"/>
        <v>0</v>
      </c>
    </row>
    <row r="654" spans="1:21" ht="115.5" hidden="1" x14ac:dyDescent="0.2">
      <c r="A654" s="47" t="str">
        <f ca="1">IF(ISERROR(MATCH(B654,Код_КЦСР,0)),"",INDIRECT(ADDRESS(MATCH(B654,Код_КЦСР,0)+1,2,,,"КЦСР")))</f>
        <v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v>
      </c>
      <c r="B654" s="68" t="s">
        <v>529</v>
      </c>
      <c r="C654" s="55"/>
      <c r="D654" s="43"/>
      <c r="E654" s="105"/>
      <c r="F654" s="53">
        <f t="shared" ref="F654:T657" si="617">F655</f>
        <v>0</v>
      </c>
      <c r="G654" s="53">
        <f t="shared" si="617"/>
        <v>0</v>
      </c>
      <c r="H654" s="53">
        <f t="shared" si="587"/>
        <v>0</v>
      </c>
      <c r="I654" s="53">
        <f t="shared" si="617"/>
        <v>0</v>
      </c>
      <c r="J654" s="53">
        <f t="shared" si="588"/>
        <v>0</v>
      </c>
      <c r="K654" s="53">
        <f t="shared" si="617"/>
        <v>0</v>
      </c>
      <c r="L654" s="53">
        <f t="shared" si="589"/>
        <v>0</v>
      </c>
      <c r="M654" s="53">
        <f t="shared" si="617"/>
        <v>0</v>
      </c>
      <c r="N654" s="53">
        <f t="shared" si="575"/>
        <v>0</v>
      </c>
      <c r="O654" s="53">
        <f t="shared" si="617"/>
        <v>0</v>
      </c>
      <c r="P654" s="53">
        <f t="shared" si="617"/>
        <v>0</v>
      </c>
      <c r="Q654" s="46">
        <f t="shared" si="590"/>
        <v>0</v>
      </c>
      <c r="R654" s="53">
        <f t="shared" si="617"/>
        <v>0</v>
      </c>
      <c r="S654" s="46">
        <f t="shared" si="591"/>
        <v>0</v>
      </c>
      <c r="T654" s="53">
        <f t="shared" si="617"/>
        <v>0</v>
      </c>
      <c r="U654" s="46">
        <f t="shared" si="576"/>
        <v>0</v>
      </c>
    </row>
    <row r="655" spans="1:21" hidden="1" x14ac:dyDescent="0.2">
      <c r="A655" s="47" t="str">
        <f ca="1">IF(ISERROR(MATCH(C655,Код_Раздел,0)),"",INDIRECT(ADDRESS(MATCH(C655,Код_Раздел,0)+1,2,,,"Раздел")))</f>
        <v>Социальная политика</v>
      </c>
      <c r="B655" s="68" t="s">
        <v>529</v>
      </c>
      <c r="C655" s="55" t="s">
        <v>53</v>
      </c>
      <c r="D655" s="43"/>
      <c r="E655" s="105"/>
      <c r="F655" s="53">
        <f t="shared" si="617"/>
        <v>0</v>
      </c>
      <c r="G655" s="53">
        <f t="shared" si="617"/>
        <v>0</v>
      </c>
      <c r="H655" s="53">
        <f t="shared" si="587"/>
        <v>0</v>
      </c>
      <c r="I655" s="53">
        <f t="shared" si="617"/>
        <v>0</v>
      </c>
      <c r="J655" s="53">
        <f t="shared" si="588"/>
        <v>0</v>
      </c>
      <c r="K655" s="53">
        <f t="shared" si="617"/>
        <v>0</v>
      </c>
      <c r="L655" s="53">
        <f t="shared" si="589"/>
        <v>0</v>
      </c>
      <c r="M655" s="53">
        <f t="shared" si="617"/>
        <v>0</v>
      </c>
      <c r="N655" s="53">
        <f t="shared" si="575"/>
        <v>0</v>
      </c>
      <c r="O655" s="53">
        <f t="shared" si="617"/>
        <v>0</v>
      </c>
      <c r="P655" s="53">
        <f t="shared" si="617"/>
        <v>0</v>
      </c>
      <c r="Q655" s="46">
        <f t="shared" si="590"/>
        <v>0</v>
      </c>
      <c r="R655" s="53">
        <f t="shared" si="617"/>
        <v>0</v>
      </c>
      <c r="S655" s="46">
        <f t="shared" si="591"/>
        <v>0</v>
      </c>
      <c r="T655" s="53">
        <f t="shared" si="617"/>
        <v>0</v>
      </c>
      <c r="U655" s="46">
        <f t="shared" si="576"/>
        <v>0</v>
      </c>
    </row>
    <row r="656" spans="1:21" hidden="1" x14ac:dyDescent="0.2">
      <c r="A656" s="42" t="s">
        <v>44</v>
      </c>
      <c r="B656" s="68" t="s">
        <v>529</v>
      </c>
      <c r="C656" s="55" t="s">
        <v>53</v>
      </c>
      <c r="D656" s="55" t="s">
        <v>72</v>
      </c>
      <c r="E656" s="105"/>
      <c r="F656" s="53">
        <f t="shared" si="617"/>
        <v>0</v>
      </c>
      <c r="G656" s="53">
        <f t="shared" si="617"/>
        <v>0</v>
      </c>
      <c r="H656" s="53">
        <f t="shared" si="587"/>
        <v>0</v>
      </c>
      <c r="I656" s="53">
        <f t="shared" si="617"/>
        <v>0</v>
      </c>
      <c r="J656" s="53">
        <f t="shared" si="588"/>
        <v>0</v>
      </c>
      <c r="K656" s="53">
        <f t="shared" si="617"/>
        <v>0</v>
      </c>
      <c r="L656" s="53">
        <f t="shared" si="589"/>
        <v>0</v>
      </c>
      <c r="M656" s="53">
        <f t="shared" si="617"/>
        <v>0</v>
      </c>
      <c r="N656" s="53">
        <f t="shared" si="575"/>
        <v>0</v>
      </c>
      <c r="O656" s="53">
        <f t="shared" si="617"/>
        <v>0</v>
      </c>
      <c r="P656" s="53">
        <f t="shared" si="617"/>
        <v>0</v>
      </c>
      <c r="Q656" s="46">
        <f t="shared" si="590"/>
        <v>0</v>
      </c>
      <c r="R656" s="53">
        <f t="shared" si="617"/>
        <v>0</v>
      </c>
      <c r="S656" s="46">
        <f t="shared" si="591"/>
        <v>0</v>
      </c>
      <c r="T656" s="53">
        <f t="shared" si="617"/>
        <v>0</v>
      </c>
      <c r="U656" s="46">
        <f t="shared" si="576"/>
        <v>0</v>
      </c>
    </row>
    <row r="657" spans="1:21" hidden="1" x14ac:dyDescent="0.2">
      <c r="A657" s="47" t="str">
        <f ca="1">IF(ISERROR(MATCH(E657,Код_КВР,0)),"",INDIRECT(ADDRESS(MATCH(E657,Код_КВР,0)+1,2,,,"КВР")))</f>
        <v>Социальное обеспечение и иные выплаты населению</v>
      </c>
      <c r="B657" s="68" t="s">
        <v>529</v>
      </c>
      <c r="C657" s="55" t="s">
        <v>53</v>
      </c>
      <c r="D657" s="55" t="s">
        <v>72</v>
      </c>
      <c r="E657" s="105">
        <v>300</v>
      </c>
      <c r="F657" s="53">
        <f t="shared" si="617"/>
        <v>0</v>
      </c>
      <c r="G657" s="53">
        <f t="shared" si="617"/>
        <v>0</v>
      </c>
      <c r="H657" s="53">
        <f t="shared" si="587"/>
        <v>0</v>
      </c>
      <c r="I657" s="53">
        <f t="shared" si="617"/>
        <v>0</v>
      </c>
      <c r="J657" s="53">
        <f t="shared" si="588"/>
        <v>0</v>
      </c>
      <c r="K657" s="53">
        <f t="shared" si="617"/>
        <v>0</v>
      </c>
      <c r="L657" s="53">
        <f t="shared" si="589"/>
        <v>0</v>
      </c>
      <c r="M657" s="53">
        <f t="shared" si="617"/>
        <v>0</v>
      </c>
      <c r="N657" s="53">
        <f t="shared" si="575"/>
        <v>0</v>
      </c>
      <c r="O657" s="53">
        <f t="shared" si="617"/>
        <v>0</v>
      </c>
      <c r="P657" s="53">
        <f t="shared" si="617"/>
        <v>0</v>
      </c>
      <c r="Q657" s="46">
        <f t="shared" si="590"/>
        <v>0</v>
      </c>
      <c r="R657" s="53">
        <f t="shared" si="617"/>
        <v>0</v>
      </c>
      <c r="S657" s="46">
        <f t="shared" si="591"/>
        <v>0</v>
      </c>
      <c r="T657" s="53">
        <f t="shared" si="617"/>
        <v>0</v>
      </c>
      <c r="U657" s="46">
        <f t="shared" si="576"/>
        <v>0</v>
      </c>
    </row>
    <row r="658" spans="1:21" ht="33" hidden="1" x14ac:dyDescent="0.2">
      <c r="A658" s="47" t="str">
        <f ca="1">IF(ISERROR(MATCH(E658,Код_КВР,0)),"",INDIRECT(ADDRESS(MATCH(E658,Код_КВР,0)+1,2,,,"КВР")))</f>
        <v>Социальные выплаты гражданам, кроме публичных нормативных социальных выплат</v>
      </c>
      <c r="B658" s="68" t="s">
        <v>529</v>
      </c>
      <c r="C658" s="55" t="s">
        <v>53</v>
      </c>
      <c r="D658" s="55" t="s">
        <v>72</v>
      </c>
      <c r="E658" s="105">
        <v>320</v>
      </c>
      <c r="F658" s="53">
        <f>'прил. 9'!G399</f>
        <v>0</v>
      </c>
      <c r="G658" s="53">
        <f>'прил. 9'!H399</f>
        <v>0</v>
      </c>
      <c r="H658" s="53">
        <f t="shared" si="587"/>
        <v>0</v>
      </c>
      <c r="I658" s="53">
        <f>'прил. 9'!J399</f>
        <v>0</v>
      </c>
      <c r="J658" s="53">
        <f t="shared" si="588"/>
        <v>0</v>
      </c>
      <c r="K658" s="53">
        <f>'прил. 9'!L399</f>
        <v>0</v>
      </c>
      <c r="L658" s="53">
        <f t="shared" si="589"/>
        <v>0</v>
      </c>
      <c r="M658" s="53">
        <f>'прил. 9'!N399</f>
        <v>0</v>
      </c>
      <c r="N658" s="53">
        <f t="shared" si="575"/>
        <v>0</v>
      </c>
      <c r="O658" s="53">
        <f>'прил. 9'!P399</f>
        <v>0</v>
      </c>
      <c r="P658" s="53">
        <f>'прил. 9'!Q399</f>
        <v>0</v>
      </c>
      <c r="Q658" s="46">
        <f t="shared" si="590"/>
        <v>0</v>
      </c>
      <c r="R658" s="53">
        <f>'прил. 9'!S399</f>
        <v>0</v>
      </c>
      <c r="S658" s="46">
        <f t="shared" si="591"/>
        <v>0</v>
      </c>
      <c r="T658" s="53">
        <f>'прил. 9'!U399</f>
        <v>0</v>
      </c>
      <c r="U658" s="46">
        <f t="shared" si="576"/>
        <v>0</v>
      </c>
    </row>
    <row r="659" spans="1:21" ht="33" x14ac:dyDescent="0.2">
      <c r="A659" s="47" t="str">
        <f ca="1">IF(ISERROR(MATCH(B659,Код_КЦСР,0)),"",INDIRECT(ADDRESS(MATCH(B659,Код_КЦСР,0)+1,2,,,"КЦСР")))</f>
        <v>Социальные выплаты на приобретение (строительство) жилья молодым семьям, в рамках софинансирования</v>
      </c>
      <c r="B659" s="68" t="s">
        <v>683</v>
      </c>
      <c r="C659" s="55"/>
      <c r="D659" s="43"/>
      <c r="E659" s="112"/>
      <c r="F659" s="53"/>
      <c r="G659" s="53"/>
      <c r="H659" s="53"/>
      <c r="I659" s="53"/>
      <c r="J659" s="53"/>
      <c r="K659" s="53"/>
      <c r="L659" s="53"/>
      <c r="M659" s="53">
        <f>M660</f>
        <v>2101.3000000000002</v>
      </c>
      <c r="N659" s="53">
        <f t="shared" ref="N659:N722" si="618">L659+M659</f>
        <v>2101.3000000000002</v>
      </c>
      <c r="O659" s="53"/>
      <c r="P659" s="53"/>
      <c r="Q659" s="46"/>
      <c r="R659" s="53"/>
      <c r="S659" s="46"/>
      <c r="T659" s="53">
        <f>T660</f>
        <v>2101.3000000000002</v>
      </c>
      <c r="U659" s="46">
        <f t="shared" ref="U659:U722" si="619">S659+T659</f>
        <v>2101.3000000000002</v>
      </c>
    </row>
    <row r="660" spans="1:21" x14ac:dyDescent="0.2">
      <c r="A660" s="47" t="str">
        <f ca="1">IF(ISERROR(MATCH(C660,Код_Раздел,0)),"",INDIRECT(ADDRESS(MATCH(C660,Код_Раздел,0)+1,2,,,"Раздел")))</f>
        <v>Социальная политика</v>
      </c>
      <c r="B660" s="68" t="s">
        <v>683</v>
      </c>
      <c r="C660" s="55" t="s">
        <v>53</v>
      </c>
      <c r="D660" s="43"/>
      <c r="E660" s="112"/>
      <c r="F660" s="53"/>
      <c r="G660" s="53"/>
      <c r="H660" s="53"/>
      <c r="I660" s="53"/>
      <c r="J660" s="53"/>
      <c r="K660" s="53"/>
      <c r="L660" s="53"/>
      <c r="M660" s="53">
        <f>M661</f>
        <v>2101.3000000000002</v>
      </c>
      <c r="N660" s="53">
        <f t="shared" si="618"/>
        <v>2101.3000000000002</v>
      </c>
      <c r="O660" s="53"/>
      <c r="P660" s="53"/>
      <c r="Q660" s="46"/>
      <c r="R660" s="53"/>
      <c r="S660" s="46"/>
      <c r="T660" s="53">
        <f>T661</f>
        <v>2101.3000000000002</v>
      </c>
      <c r="U660" s="46">
        <f t="shared" si="619"/>
        <v>2101.3000000000002</v>
      </c>
    </row>
    <row r="661" spans="1:21" x14ac:dyDescent="0.2">
      <c r="A661" s="42" t="s">
        <v>44</v>
      </c>
      <c r="B661" s="68" t="s">
        <v>683</v>
      </c>
      <c r="C661" s="55" t="s">
        <v>53</v>
      </c>
      <c r="D661" s="55" t="s">
        <v>72</v>
      </c>
      <c r="E661" s="112"/>
      <c r="F661" s="53"/>
      <c r="G661" s="53"/>
      <c r="H661" s="53"/>
      <c r="I661" s="53"/>
      <c r="J661" s="53"/>
      <c r="K661" s="53"/>
      <c r="L661" s="53"/>
      <c r="M661" s="53">
        <f>M662</f>
        <v>2101.3000000000002</v>
      </c>
      <c r="N661" s="53">
        <f t="shared" si="618"/>
        <v>2101.3000000000002</v>
      </c>
      <c r="O661" s="53"/>
      <c r="P661" s="53"/>
      <c r="Q661" s="46"/>
      <c r="R661" s="53"/>
      <c r="S661" s="46"/>
      <c r="T661" s="53">
        <f>T662</f>
        <v>2101.3000000000002</v>
      </c>
      <c r="U661" s="46">
        <f t="shared" si="619"/>
        <v>2101.3000000000002</v>
      </c>
    </row>
    <row r="662" spans="1:21" x14ac:dyDescent="0.2">
      <c r="A662" s="47" t="str">
        <f ca="1">IF(ISERROR(MATCH(E662,Код_КВР,0)),"",INDIRECT(ADDRESS(MATCH(E662,Код_КВР,0)+1,2,,,"КВР")))</f>
        <v>Социальное обеспечение и иные выплаты населению</v>
      </c>
      <c r="B662" s="68" t="s">
        <v>683</v>
      </c>
      <c r="C662" s="55" t="s">
        <v>53</v>
      </c>
      <c r="D662" s="55" t="s">
        <v>72</v>
      </c>
      <c r="E662" s="112">
        <v>300</v>
      </c>
      <c r="F662" s="53"/>
      <c r="G662" s="53"/>
      <c r="H662" s="53"/>
      <c r="I662" s="53"/>
      <c r="J662" s="53"/>
      <c r="K662" s="53"/>
      <c r="L662" s="53"/>
      <c r="M662" s="53">
        <f>M663</f>
        <v>2101.3000000000002</v>
      </c>
      <c r="N662" s="53">
        <f t="shared" si="618"/>
        <v>2101.3000000000002</v>
      </c>
      <c r="O662" s="53"/>
      <c r="P662" s="53"/>
      <c r="Q662" s="46"/>
      <c r="R662" s="53"/>
      <c r="S662" s="46"/>
      <c r="T662" s="53">
        <f>T663</f>
        <v>2101.3000000000002</v>
      </c>
      <c r="U662" s="46">
        <f t="shared" si="619"/>
        <v>2101.3000000000002</v>
      </c>
    </row>
    <row r="663" spans="1:21" ht="33" x14ac:dyDescent="0.2">
      <c r="A663" s="47" t="str">
        <f ca="1">IF(ISERROR(MATCH(E663,Код_КВР,0)),"",INDIRECT(ADDRESS(MATCH(E663,Код_КВР,0)+1,2,,,"КВР")))</f>
        <v>Социальные выплаты гражданам, кроме публичных нормативных социальных выплат</v>
      </c>
      <c r="B663" s="68" t="s">
        <v>683</v>
      </c>
      <c r="C663" s="55" t="s">
        <v>53</v>
      </c>
      <c r="D663" s="55" t="s">
        <v>72</v>
      </c>
      <c r="E663" s="112">
        <v>320</v>
      </c>
      <c r="F663" s="53"/>
      <c r="G663" s="53"/>
      <c r="H663" s="53"/>
      <c r="I663" s="53"/>
      <c r="J663" s="53"/>
      <c r="K663" s="53"/>
      <c r="L663" s="53"/>
      <c r="M663" s="53">
        <f>'прил. 9'!N402</f>
        <v>2101.3000000000002</v>
      </c>
      <c r="N663" s="53">
        <f t="shared" si="618"/>
        <v>2101.3000000000002</v>
      </c>
      <c r="O663" s="53"/>
      <c r="P663" s="53"/>
      <c r="Q663" s="46"/>
      <c r="R663" s="53"/>
      <c r="S663" s="46"/>
      <c r="T663" s="53">
        <f>'прил. 9'!U402</f>
        <v>2101.3000000000002</v>
      </c>
      <c r="U663" s="46">
        <f t="shared" si="619"/>
        <v>2101.3000000000002</v>
      </c>
    </row>
    <row r="664" spans="1:21" ht="33" x14ac:dyDescent="0.2">
      <c r="A664" s="47" t="str">
        <f ca="1">IF(ISERROR(MATCH(B664,Код_КЦСР,0)),"",INDIRECT(ADDRESS(MATCH(B664,Код_КЦСР,0)+1,2,,,"КЦСР")))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664" s="68" t="s">
        <v>331</v>
      </c>
      <c r="C664" s="55"/>
      <c r="D664" s="43"/>
      <c r="E664" s="105"/>
      <c r="F664" s="53">
        <f t="shared" ref="F664:T664" si="620">F665</f>
        <v>8125.4</v>
      </c>
      <c r="G664" s="53">
        <f t="shared" si="620"/>
        <v>0</v>
      </c>
      <c r="H664" s="53">
        <f t="shared" si="587"/>
        <v>8125.4</v>
      </c>
      <c r="I664" s="53">
        <f t="shared" si="620"/>
        <v>0</v>
      </c>
      <c r="J664" s="53">
        <f t="shared" si="588"/>
        <v>8125.4</v>
      </c>
      <c r="K664" s="53">
        <f t="shared" si="620"/>
        <v>0</v>
      </c>
      <c r="L664" s="53">
        <f t="shared" si="589"/>
        <v>8125.4</v>
      </c>
      <c r="M664" s="53">
        <f t="shared" si="620"/>
        <v>0</v>
      </c>
      <c r="N664" s="53">
        <f t="shared" si="618"/>
        <v>8125.4</v>
      </c>
      <c r="O664" s="53">
        <f t="shared" si="620"/>
        <v>8805</v>
      </c>
      <c r="P664" s="53">
        <f t="shared" si="620"/>
        <v>0</v>
      </c>
      <c r="Q664" s="46">
        <f t="shared" si="590"/>
        <v>8805</v>
      </c>
      <c r="R664" s="53">
        <f t="shared" si="620"/>
        <v>0</v>
      </c>
      <c r="S664" s="46">
        <f t="shared" si="591"/>
        <v>8805</v>
      </c>
      <c r="T664" s="53">
        <f t="shared" si="620"/>
        <v>0</v>
      </c>
      <c r="U664" s="46">
        <f t="shared" si="619"/>
        <v>8805</v>
      </c>
    </row>
    <row r="665" spans="1:21" ht="33" x14ac:dyDescent="0.2">
      <c r="A665" s="47" t="str">
        <f ca="1">IF(ISERROR(MATCH(B665,Код_КЦСР,0)),"",INDIRECT(ADDRESS(MATCH(B665,Код_КЦСР,0)+1,2,,,"КЦСР")))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665" s="68" t="s">
        <v>332</v>
      </c>
      <c r="C665" s="55"/>
      <c r="D665" s="43"/>
      <c r="E665" s="105"/>
      <c r="F665" s="53">
        <f t="shared" ref="F665:T668" si="621">F666</f>
        <v>8125.4</v>
      </c>
      <c r="G665" s="53">
        <f t="shared" si="621"/>
        <v>0</v>
      </c>
      <c r="H665" s="53">
        <f t="shared" si="587"/>
        <v>8125.4</v>
      </c>
      <c r="I665" s="53">
        <f t="shared" si="621"/>
        <v>0</v>
      </c>
      <c r="J665" s="53">
        <f t="shared" si="588"/>
        <v>8125.4</v>
      </c>
      <c r="K665" s="53">
        <f t="shared" si="621"/>
        <v>0</v>
      </c>
      <c r="L665" s="53">
        <f t="shared" si="589"/>
        <v>8125.4</v>
      </c>
      <c r="M665" s="53">
        <f t="shared" si="621"/>
        <v>0</v>
      </c>
      <c r="N665" s="53">
        <f t="shared" si="618"/>
        <v>8125.4</v>
      </c>
      <c r="O665" s="53">
        <f t="shared" si="621"/>
        <v>8805</v>
      </c>
      <c r="P665" s="53">
        <f t="shared" si="621"/>
        <v>0</v>
      </c>
      <c r="Q665" s="46">
        <f t="shared" si="590"/>
        <v>8805</v>
      </c>
      <c r="R665" s="53">
        <f t="shared" si="621"/>
        <v>0</v>
      </c>
      <c r="S665" s="46">
        <f t="shared" si="591"/>
        <v>8805</v>
      </c>
      <c r="T665" s="53">
        <f t="shared" si="621"/>
        <v>0</v>
      </c>
      <c r="U665" s="46">
        <f t="shared" si="619"/>
        <v>8805</v>
      </c>
    </row>
    <row r="666" spans="1:21" x14ac:dyDescent="0.2">
      <c r="A666" s="47" t="str">
        <f ca="1">IF(ISERROR(MATCH(C666,Код_Раздел,0)),"",INDIRECT(ADDRESS(MATCH(C666,Код_Раздел,0)+1,2,,,"Раздел")))</f>
        <v>Социальная политика</v>
      </c>
      <c r="B666" s="68" t="s">
        <v>332</v>
      </c>
      <c r="C666" s="55" t="s">
        <v>53</v>
      </c>
      <c r="D666" s="43"/>
      <c r="E666" s="105"/>
      <c r="F666" s="53">
        <f t="shared" si="621"/>
        <v>8125.4</v>
      </c>
      <c r="G666" s="53">
        <f t="shared" si="621"/>
        <v>0</v>
      </c>
      <c r="H666" s="53">
        <f t="shared" si="587"/>
        <v>8125.4</v>
      </c>
      <c r="I666" s="53">
        <f t="shared" si="621"/>
        <v>0</v>
      </c>
      <c r="J666" s="53">
        <f t="shared" si="588"/>
        <v>8125.4</v>
      </c>
      <c r="K666" s="53">
        <f t="shared" si="621"/>
        <v>0</v>
      </c>
      <c r="L666" s="53">
        <f t="shared" si="589"/>
        <v>8125.4</v>
      </c>
      <c r="M666" s="53">
        <f t="shared" si="621"/>
        <v>0</v>
      </c>
      <c r="N666" s="53">
        <f t="shared" si="618"/>
        <v>8125.4</v>
      </c>
      <c r="O666" s="53">
        <f t="shared" si="621"/>
        <v>8805</v>
      </c>
      <c r="P666" s="53">
        <f t="shared" si="621"/>
        <v>0</v>
      </c>
      <c r="Q666" s="46">
        <f t="shared" si="590"/>
        <v>8805</v>
      </c>
      <c r="R666" s="53">
        <f t="shared" si="621"/>
        <v>0</v>
      </c>
      <c r="S666" s="46">
        <f t="shared" si="591"/>
        <v>8805</v>
      </c>
      <c r="T666" s="53">
        <f t="shared" si="621"/>
        <v>0</v>
      </c>
      <c r="U666" s="46">
        <f t="shared" si="619"/>
        <v>8805</v>
      </c>
    </row>
    <row r="667" spans="1:21" x14ac:dyDescent="0.2">
      <c r="A667" s="42" t="s">
        <v>44</v>
      </c>
      <c r="B667" s="68" t="s">
        <v>332</v>
      </c>
      <c r="C667" s="55" t="s">
        <v>53</v>
      </c>
      <c r="D667" s="55" t="s">
        <v>72</v>
      </c>
      <c r="E667" s="105"/>
      <c r="F667" s="53">
        <f t="shared" si="621"/>
        <v>8125.4</v>
      </c>
      <c r="G667" s="53">
        <f t="shared" si="621"/>
        <v>0</v>
      </c>
      <c r="H667" s="53">
        <f t="shared" si="587"/>
        <v>8125.4</v>
      </c>
      <c r="I667" s="53">
        <f t="shared" si="621"/>
        <v>0</v>
      </c>
      <c r="J667" s="53">
        <f t="shared" si="588"/>
        <v>8125.4</v>
      </c>
      <c r="K667" s="53">
        <f t="shared" si="621"/>
        <v>0</v>
      </c>
      <c r="L667" s="53">
        <f t="shared" si="589"/>
        <v>8125.4</v>
      </c>
      <c r="M667" s="53">
        <f t="shared" si="621"/>
        <v>0</v>
      </c>
      <c r="N667" s="53">
        <f t="shared" si="618"/>
        <v>8125.4</v>
      </c>
      <c r="O667" s="53">
        <f t="shared" si="621"/>
        <v>8805</v>
      </c>
      <c r="P667" s="53">
        <f t="shared" si="621"/>
        <v>0</v>
      </c>
      <c r="Q667" s="46">
        <f t="shared" si="590"/>
        <v>8805</v>
      </c>
      <c r="R667" s="53">
        <f t="shared" si="621"/>
        <v>0</v>
      </c>
      <c r="S667" s="46">
        <f t="shared" si="591"/>
        <v>8805</v>
      </c>
      <c r="T667" s="53">
        <f t="shared" si="621"/>
        <v>0</v>
      </c>
      <c r="U667" s="46">
        <f t="shared" si="619"/>
        <v>8805</v>
      </c>
    </row>
    <row r="668" spans="1:21" x14ac:dyDescent="0.2">
      <c r="A668" s="47" t="str">
        <f ca="1">IF(ISERROR(MATCH(E668,Код_КВР,0)),"",INDIRECT(ADDRESS(MATCH(E668,Код_КВР,0)+1,2,,,"КВР")))</f>
        <v>Социальное обеспечение и иные выплаты населению</v>
      </c>
      <c r="B668" s="68" t="s">
        <v>332</v>
      </c>
      <c r="C668" s="55" t="s">
        <v>53</v>
      </c>
      <c r="D668" s="55" t="s">
        <v>72</v>
      </c>
      <c r="E668" s="105">
        <v>300</v>
      </c>
      <c r="F668" s="53">
        <f t="shared" si="621"/>
        <v>8125.4</v>
      </c>
      <c r="G668" s="53">
        <f t="shared" si="621"/>
        <v>0</v>
      </c>
      <c r="H668" s="53">
        <f t="shared" si="587"/>
        <v>8125.4</v>
      </c>
      <c r="I668" s="53">
        <f t="shared" si="621"/>
        <v>0</v>
      </c>
      <c r="J668" s="53">
        <f t="shared" si="588"/>
        <v>8125.4</v>
      </c>
      <c r="K668" s="53">
        <f t="shared" si="621"/>
        <v>0</v>
      </c>
      <c r="L668" s="53">
        <f t="shared" si="589"/>
        <v>8125.4</v>
      </c>
      <c r="M668" s="53">
        <f t="shared" si="621"/>
        <v>0</v>
      </c>
      <c r="N668" s="53">
        <f t="shared" si="618"/>
        <v>8125.4</v>
      </c>
      <c r="O668" s="53">
        <f t="shared" si="621"/>
        <v>8805</v>
      </c>
      <c r="P668" s="53">
        <f t="shared" si="621"/>
        <v>0</v>
      </c>
      <c r="Q668" s="46">
        <f t="shared" si="590"/>
        <v>8805</v>
      </c>
      <c r="R668" s="53">
        <f t="shared" si="621"/>
        <v>0</v>
      </c>
      <c r="S668" s="46">
        <f t="shared" si="591"/>
        <v>8805</v>
      </c>
      <c r="T668" s="53">
        <f t="shared" si="621"/>
        <v>0</v>
      </c>
      <c r="U668" s="46">
        <f t="shared" si="619"/>
        <v>8805</v>
      </c>
    </row>
    <row r="669" spans="1:21" ht="33" x14ac:dyDescent="0.2">
      <c r="A669" s="47" t="str">
        <f ca="1">IF(ISERROR(MATCH(E669,Код_КВР,0)),"",INDIRECT(ADDRESS(MATCH(E669,Код_КВР,0)+1,2,,,"КВР")))</f>
        <v>Социальные выплаты гражданам, кроме публичных нормативных социальных выплат</v>
      </c>
      <c r="B669" s="68" t="s">
        <v>332</v>
      </c>
      <c r="C669" s="55" t="s">
        <v>53</v>
      </c>
      <c r="D669" s="55" t="s">
        <v>72</v>
      </c>
      <c r="E669" s="105">
        <v>320</v>
      </c>
      <c r="F669" s="53">
        <f>'прил. 9'!G406</f>
        <v>8125.4</v>
      </c>
      <c r="G669" s="53">
        <f>'прил. 9'!H406</f>
        <v>0</v>
      </c>
      <c r="H669" s="53">
        <f t="shared" si="587"/>
        <v>8125.4</v>
      </c>
      <c r="I669" s="53">
        <f>'прил. 9'!J406</f>
        <v>0</v>
      </c>
      <c r="J669" s="53">
        <f t="shared" si="588"/>
        <v>8125.4</v>
      </c>
      <c r="K669" s="53">
        <f>'прил. 9'!L406</f>
        <v>0</v>
      </c>
      <c r="L669" s="53">
        <f t="shared" si="589"/>
        <v>8125.4</v>
      </c>
      <c r="M669" s="53">
        <f>'прил. 9'!N406</f>
        <v>0</v>
      </c>
      <c r="N669" s="53">
        <f t="shared" si="618"/>
        <v>8125.4</v>
      </c>
      <c r="O669" s="53">
        <f>'прил. 9'!P406</f>
        <v>8805</v>
      </c>
      <c r="P669" s="53">
        <f>'прил. 9'!Q406</f>
        <v>0</v>
      </c>
      <c r="Q669" s="46">
        <f t="shared" si="590"/>
        <v>8805</v>
      </c>
      <c r="R669" s="53">
        <f>'прил. 9'!S406</f>
        <v>0</v>
      </c>
      <c r="S669" s="46">
        <f t="shared" si="591"/>
        <v>8805</v>
      </c>
      <c r="T669" s="53">
        <f>'прил. 9'!U406</f>
        <v>0</v>
      </c>
      <c r="U669" s="46">
        <f t="shared" si="619"/>
        <v>8805</v>
      </c>
    </row>
    <row r="670" spans="1:21" ht="49.5" x14ac:dyDescent="0.2">
      <c r="A670" s="47" t="str">
        <f ca="1">IF(ISERROR(MATCH(B670,Код_КЦСР,0)),"",INDIRECT(ADDRESS(MATCH(B670,Код_КЦСР,0)+1,2,,,"КЦСР")))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v>
      </c>
      <c r="B670" s="68" t="s">
        <v>333</v>
      </c>
      <c r="C670" s="55"/>
      <c r="D670" s="43"/>
      <c r="E670" s="105"/>
      <c r="F670" s="53">
        <f t="shared" ref="F670:O670" si="622">F672</f>
        <v>298.89999999999998</v>
      </c>
      <c r="G670" s="53">
        <f t="shared" ref="G670:I670" si="623">G672</f>
        <v>0</v>
      </c>
      <c r="H670" s="53">
        <f t="shared" si="587"/>
        <v>298.89999999999998</v>
      </c>
      <c r="I670" s="53">
        <f t="shared" si="623"/>
        <v>0</v>
      </c>
      <c r="J670" s="53">
        <f t="shared" si="588"/>
        <v>298.89999999999998</v>
      </c>
      <c r="K670" s="53">
        <f t="shared" ref="K670:M670" si="624">K672</f>
        <v>0</v>
      </c>
      <c r="L670" s="53">
        <f t="shared" si="589"/>
        <v>298.89999999999998</v>
      </c>
      <c r="M670" s="53">
        <f t="shared" si="624"/>
        <v>0</v>
      </c>
      <c r="N670" s="53">
        <f t="shared" si="618"/>
        <v>298.89999999999998</v>
      </c>
      <c r="O670" s="53">
        <f t="shared" si="622"/>
        <v>298.89999999999998</v>
      </c>
      <c r="P670" s="53">
        <f t="shared" ref="P670" si="625">P672</f>
        <v>0</v>
      </c>
      <c r="Q670" s="46">
        <f t="shared" si="590"/>
        <v>298.89999999999998</v>
      </c>
      <c r="R670" s="53">
        <f t="shared" ref="R670:T670" si="626">R672</f>
        <v>0</v>
      </c>
      <c r="S670" s="46">
        <f t="shared" si="591"/>
        <v>298.89999999999998</v>
      </c>
      <c r="T670" s="53">
        <f t="shared" si="626"/>
        <v>0</v>
      </c>
      <c r="U670" s="46">
        <f t="shared" si="619"/>
        <v>298.89999999999998</v>
      </c>
    </row>
    <row r="671" spans="1:21" ht="33" x14ac:dyDescent="0.2">
      <c r="A671" s="47" t="str">
        <f ca="1">IF(ISERROR(MATCH(B671,Код_КЦСР,0)),"",INDIRECT(ADDRESS(MATCH(B671,Код_КЦСР,0)+1,2,,,"КЦСР")))</f>
        <v>Энергосбережение и повышение энергетической эффективности в жилищном фонде</v>
      </c>
      <c r="B671" s="68" t="s">
        <v>334</v>
      </c>
      <c r="C671" s="55"/>
      <c r="D671" s="55"/>
      <c r="E671" s="105"/>
      <c r="F671" s="53">
        <f t="shared" ref="F671:T675" si="627">F672</f>
        <v>298.89999999999998</v>
      </c>
      <c r="G671" s="53">
        <f t="shared" si="627"/>
        <v>0</v>
      </c>
      <c r="H671" s="53">
        <f t="shared" si="587"/>
        <v>298.89999999999998</v>
      </c>
      <c r="I671" s="53">
        <f t="shared" si="627"/>
        <v>0</v>
      </c>
      <c r="J671" s="53">
        <f t="shared" si="588"/>
        <v>298.89999999999998</v>
      </c>
      <c r="K671" s="53">
        <f t="shared" si="627"/>
        <v>0</v>
      </c>
      <c r="L671" s="53">
        <f t="shared" si="589"/>
        <v>298.89999999999998</v>
      </c>
      <c r="M671" s="53">
        <f t="shared" si="627"/>
        <v>0</v>
      </c>
      <c r="N671" s="53">
        <f t="shared" si="618"/>
        <v>298.89999999999998</v>
      </c>
      <c r="O671" s="53">
        <f t="shared" si="627"/>
        <v>298.89999999999998</v>
      </c>
      <c r="P671" s="53">
        <f t="shared" si="627"/>
        <v>0</v>
      </c>
      <c r="Q671" s="46">
        <f t="shared" si="590"/>
        <v>298.89999999999998</v>
      </c>
      <c r="R671" s="53">
        <f t="shared" si="627"/>
        <v>0</v>
      </c>
      <c r="S671" s="46">
        <f t="shared" si="591"/>
        <v>298.89999999999998</v>
      </c>
      <c r="T671" s="53">
        <f t="shared" si="627"/>
        <v>0</v>
      </c>
      <c r="U671" s="46">
        <f t="shared" si="619"/>
        <v>298.89999999999998</v>
      </c>
    </row>
    <row r="672" spans="1:21" ht="33" x14ac:dyDescent="0.2">
      <c r="A672" s="47" t="str">
        <f ca="1">IF(ISERROR(MATCH(B672,Код_КЦСР,0)),"",INDIRECT(ADDRESS(MATCH(B672,Код_КЦСР,0)+1,2,,,"КЦСР")))</f>
        <v>Оснащение индивидуальными приборами учета коммунальных ресурсов жилых помещений в многоквартирных домах</v>
      </c>
      <c r="B672" s="68" t="s">
        <v>335</v>
      </c>
      <c r="C672" s="55"/>
      <c r="D672" s="55"/>
      <c r="E672" s="105"/>
      <c r="F672" s="53">
        <f t="shared" si="627"/>
        <v>298.89999999999998</v>
      </c>
      <c r="G672" s="53">
        <f t="shared" si="627"/>
        <v>0</v>
      </c>
      <c r="H672" s="53">
        <f t="shared" si="587"/>
        <v>298.89999999999998</v>
      </c>
      <c r="I672" s="53">
        <f t="shared" si="627"/>
        <v>0</v>
      </c>
      <c r="J672" s="53">
        <f t="shared" si="588"/>
        <v>298.89999999999998</v>
      </c>
      <c r="K672" s="53">
        <f t="shared" si="627"/>
        <v>0</v>
      </c>
      <c r="L672" s="53">
        <f t="shared" si="589"/>
        <v>298.89999999999998</v>
      </c>
      <c r="M672" s="53">
        <f t="shared" si="627"/>
        <v>0</v>
      </c>
      <c r="N672" s="53">
        <f t="shared" si="618"/>
        <v>298.89999999999998</v>
      </c>
      <c r="O672" s="53">
        <f t="shared" si="627"/>
        <v>298.89999999999998</v>
      </c>
      <c r="P672" s="53">
        <f t="shared" si="627"/>
        <v>0</v>
      </c>
      <c r="Q672" s="46">
        <f t="shared" si="590"/>
        <v>298.89999999999998</v>
      </c>
      <c r="R672" s="53">
        <f t="shared" si="627"/>
        <v>0</v>
      </c>
      <c r="S672" s="46">
        <f t="shared" si="591"/>
        <v>298.89999999999998</v>
      </c>
      <c r="T672" s="53">
        <f t="shared" si="627"/>
        <v>0</v>
      </c>
      <c r="U672" s="46">
        <f t="shared" si="619"/>
        <v>298.89999999999998</v>
      </c>
    </row>
    <row r="673" spans="1:21" x14ac:dyDescent="0.2">
      <c r="A673" s="47" t="str">
        <f ca="1">IF(ISERROR(MATCH(C673,Код_Раздел,0)),"",INDIRECT(ADDRESS(MATCH(C673,Код_Раздел,0)+1,2,,,"Раздел")))</f>
        <v>Жилищно-коммунальное хозяйство</v>
      </c>
      <c r="B673" s="68" t="s">
        <v>335</v>
      </c>
      <c r="C673" s="55" t="s">
        <v>78</v>
      </c>
      <c r="D673" s="55"/>
      <c r="E673" s="105"/>
      <c r="F673" s="53">
        <f t="shared" si="627"/>
        <v>298.89999999999998</v>
      </c>
      <c r="G673" s="53">
        <f t="shared" si="627"/>
        <v>0</v>
      </c>
      <c r="H673" s="53">
        <f t="shared" si="587"/>
        <v>298.89999999999998</v>
      </c>
      <c r="I673" s="53">
        <f t="shared" si="627"/>
        <v>0</v>
      </c>
      <c r="J673" s="53">
        <f t="shared" si="588"/>
        <v>298.89999999999998</v>
      </c>
      <c r="K673" s="53">
        <f t="shared" si="627"/>
        <v>0</v>
      </c>
      <c r="L673" s="53">
        <f t="shared" si="589"/>
        <v>298.89999999999998</v>
      </c>
      <c r="M673" s="53">
        <f t="shared" si="627"/>
        <v>0</v>
      </c>
      <c r="N673" s="53">
        <f t="shared" si="618"/>
        <v>298.89999999999998</v>
      </c>
      <c r="O673" s="53">
        <f t="shared" si="627"/>
        <v>298.89999999999998</v>
      </c>
      <c r="P673" s="53">
        <f t="shared" si="627"/>
        <v>0</v>
      </c>
      <c r="Q673" s="46">
        <f t="shared" si="590"/>
        <v>298.89999999999998</v>
      </c>
      <c r="R673" s="53">
        <f t="shared" si="627"/>
        <v>0</v>
      </c>
      <c r="S673" s="46">
        <f t="shared" si="591"/>
        <v>298.89999999999998</v>
      </c>
      <c r="T673" s="53">
        <f t="shared" si="627"/>
        <v>0</v>
      </c>
      <c r="U673" s="46">
        <f t="shared" si="619"/>
        <v>298.89999999999998</v>
      </c>
    </row>
    <row r="674" spans="1:21" x14ac:dyDescent="0.2">
      <c r="A674" s="42" t="s">
        <v>83</v>
      </c>
      <c r="B674" s="68" t="s">
        <v>335</v>
      </c>
      <c r="C674" s="55" t="s">
        <v>78</v>
      </c>
      <c r="D674" s="55" t="s">
        <v>70</v>
      </c>
      <c r="E674" s="105"/>
      <c r="F674" s="53">
        <f t="shared" si="627"/>
        <v>298.89999999999998</v>
      </c>
      <c r="G674" s="53">
        <f t="shared" si="627"/>
        <v>0</v>
      </c>
      <c r="H674" s="53">
        <f t="shared" si="587"/>
        <v>298.89999999999998</v>
      </c>
      <c r="I674" s="53">
        <f t="shared" si="627"/>
        <v>0</v>
      </c>
      <c r="J674" s="53">
        <f t="shared" si="588"/>
        <v>298.89999999999998</v>
      </c>
      <c r="K674" s="53">
        <f t="shared" si="627"/>
        <v>0</v>
      </c>
      <c r="L674" s="53">
        <f t="shared" si="589"/>
        <v>298.89999999999998</v>
      </c>
      <c r="M674" s="53">
        <f t="shared" si="627"/>
        <v>0</v>
      </c>
      <c r="N674" s="53">
        <f t="shared" si="618"/>
        <v>298.89999999999998</v>
      </c>
      <c r="O674" s="53">
        <f t="shared" si="627"/>
        <v>298.89999999999998</v>
      </c>
      <c r="P674" s="53">
        <f t="shared" si="627"/>
        <v>0</v>
      </c>
      <c r="Q674" s="46">
        <f t="shared" si="590"/>
        <v>298.89999999999998</v>
      </c>
      <c r="R674" s="53">
        <f t="shared" si="627"/>
        <v>0</v>
      </c>
      <c r="S674" s="46">
        <f t="shared" si="591"/>
        <v>298.89999999999998</v>
      </c>
      <c r="T674" s="53">
        <f t="shared" si="627"/>
        <v>0</v>
      </c>
      <c r="U674" s="46">
        <f t="shared" si="619"/>
        <v>298.89999999999998</v>
      </c>
    </row>
    <row r="675" spans="1:21" ht="33" x14ac:dyDescent="0.2">
      <c r="A675" s="47" t="str">
        <f ca="1">IF(ISERROR(MATCH(E675,Код_КВР,0)),"",INDIRECT(ADDRESS(MATCH(E675,Код_КВР,0)+1,2,,,"КВР")))</f>
        <v>Закупка товаров, работ и услуг для обеспечения государственных (муниципальных) нужд</v>
      </c>
      <c r="B675" s="68" t="s">
        <v>335</v>
      </c>
      <c r="C675" s="55" t="s">
        <v>78</v>
      </c>
      <c r="D675" s="55" t="s">
        <v>70</v>
      </c>
      <c r="E675" s="105">
        <v>200</v>
      </c>
      <c r="F675" s="53">
        <f t="shared" si="627"/>
        <v>298.89999999999998</v>
      </c>
      <c r="G675" s="53">
        <f t="shared" si="627"/>
        <v>0</v>
      </c>
      <c r="H675" s="53">
        <f t="shared" si="587"/>
        <v>298.89999999999998</v>
      </c>
      <c r="I675" s="53">
        <f t="shared" si="627"/>
        <v>0</v>
      </c>
      <c r="J675" s="53">
        <f t="shared" si="588"/>
        <v>298.89999999999998</v>
      </c>
      <c r="K675" s="53">
        <f t="shared" si="627"/>
        <v>0</v>
      </c>
      <c r="L675" s="53">
        <f t="shared" si="589"/>
        <v>298.89999999999998</v>
      </c>
      <c r="M675" s="53">
        <f t="shared" si="627"/>
        <v>0</v>
      </c>
      <c r="N675" s="53">
        <f t="shared" si="618"/>
        <v>298.89999999999998</v>
      </c>
      <c r="O675" s="53">
        <f t="shared" si="627"/>
        <v>298.89999999999998</v>
      </c>
      <c r="P675" s="53">
        <f t="shared" si="627"/>
        <v>0</v>
      </c>
      <c r="Q675" s="46">
        <f t="shared" si="590"/>
        <v>298.89999999999998</v>
      </c>
      <c r="R675" s="53">
        <f t="shared" si="627"/>
        <v>0</v>
      </c>
      <c r="S675" s="46">
        <f t="shared" si="591"/>
        <v>298.89999999999998</v>
      </c>
      <c r="T675" s="53">
        <f t="shared" si="627"/>
        <v>0</v>
      </c>
      <c r="U675" s="46">
        <f t="shared" si="619"/>
        <v>298.89999999999998</v>
      </c>
    </row>
    <row r="676" spans="1:21" ht="33" x14ac:dyDescent="0.2">
      <c r="A676" s="47" t="str">
        <f ca="1">IF(ISERROR(MATCH(E676,Код_КВР,0)),"",INDIRECT(ADDRESS(MATCH(E676,Код_КВР,0)+1,2,,,"КВР")))</f>
        <v>Иные закупки товаров, работ и услуг для обеспечения государственных (муниципальных) нужд</v>
      </c>
      <c r="B676" s="68" t="s">
        <v>335</v>
      </c>
      <c r="C676" s="55" t="s">
        <v>78</v>
      </c>
      <c r="D676" s="55" t="s">
        <v>70</v>
      </c>
      <c r="E676" s="105">
        <v>240</v>
      </c>
      <c r="F676" s="53">
        <f>'прил. 9'!G528</f>
        <v>298.89999999999998</v>
      </c>
      <c r="G676" s="53">
        <f>'прил. 9'!H528</f>
        <v>0</v>
      </c>
      <c r="H676" s="53">
        <f t="shared" si="587"/>
        <v>298.89999999999998</v>
      </c>
      <c r="I676" s="53">
        <f>'прил. 9'!J528</f>
        <v>0</v>
      </c>
      <c r="J676" s="53">
        <f t="shared" si="588"/>
        <v>298.89999999999998</v>
      </c>
      <c r="K676" s="53">
        <f>'прил. 9'!L528</f>
        <v>0</v>
      </c>
      <c r="L676" s="53">
        <f t="shared" si="589"/>
        <v>298.89999999999998</v>
      </c>
      <c r="M676" s="53">
        <f>'прил. 9'!N528</f>
        <v>0</v>
      </c>
      <c r="N676" s="53">
        <f t="shared" si="618"/>
        <v>298.89999999999998</v>
      </c>
      <c r="O676" s="53">
        <f>'прил. 9'!P528</f>
        <v>298.89999999999998</v>
      </c>
      <c r="P676" s="53">
        <f>'прил. 9'!Q528</f>
        <v>0</v>
      </c>
      <c r="Q676" s="46">
        <f t="shared" si="590"/>
        <v>298.89999999999998</v>
      </c>
      <c r="R676" s="53">
        <f>'прил. 9'!S528</f>
        <v>0</v>
      </c>
      <c r="S676" s="46">
        <f t="shared" si="591"/>
        <v>298.89999999999998</v>
      </c>
      <c r="T676" s="53">
        <f>'прил. 9'!U528</f>
        <v>0</v>
      </c>
      <c r="U676" s="46">
        <f t="shared" si="619"/>
        <v>298.89999999999998</v>
      </c>
    </row>
    <row r="677" spans="1:21" ht="33" x14ac:dyDescent="0.2">
      <c r="A677" s="47" t="str">
        <f ca="1">IF(ISERROR(MATCH(B677,Код_КЦСР,0)),"",INDIRECT(ADDRESS(MATCH(B677,Код_КЦСР,0)+1,2,,,"КЦСР")))</f>
        <v>Муниципальная программа «Развитие городского общественного транспорта» на 2014 – 2022 годы</v>
      </c>
      <c r="B677" s="68" t="s">
        <v>512</v>
      </c>
      <c r="C677" s="55"/>
      <c r="D677" s="43"/>
      <c r="E677" s="105"/>
      <c r="F677" s="53">
        <f t="shared" ref="F677:T677" si="628">F678</f>
        <v>38896.9</v>
      </c>
      <c r="G677" s="53">
        <f t="shared" si="628"/>
        <v>0</v>
      </c>
      <c r="H677" s="53">
        <f t="shared" si="587"/>
        <v>38896.9</v>
      </c>
      <c r="I677" s="53">
        <f t="shared" si="628"/>
        <v>0</v>
      </c>
      <c r="J677" s="53">
        <f t="shared" si="588"/>
        <v>38896.9</v>
      </c>
      <c r="K677" s="53">
        <f t="shared" si="628"/>
        <v>0</v>
      </c>
      <c r="L677" s="53">
        <f t="shared" si="589"/>
        <v>38896.9</v>
      </c>
      <c r="M677" s="53">
        <f t="shared" si="628"/>
        <v>0</v>
      </c>
      <c r="N677" s="53">
        <f t="shared" si="618"/>
        <v>38896.9</v>
      </c>
      <c r="O677" s="53">
        <f t="shared" si="628"/>
        <v>40555.4</v>
      </c>
      <c r="P677" s="53">
        <f t="shared" si="628"/>
        <v>0</v>
      </c>
      <c r="Q677" s="46">
        <f t="shared" si="590"/>
        <v>40555.4</v>
      </c>
      <c r="R677" s="53">
        <f t="shared" si="628"/>
        <v>0</v>
      </c>
      <c r="S677" s="46">
        <f t="shared" si="591"/>
        <v>40555.4</v>
      </c>
      <c r="T677" s="53">
        <f t="shared" si="628"/>
        <v>0</v>
      </c>
      <c r="U677" s="46">
        <f t="shared" si="619"/>
        <v>40555.4</v>
      </c>
    </row>
    <row r="678" spans="1:21" x14ac:dyDescent="0.2">
      <c r="A678" s="47" t="str">
        <f ca="1">IF(ISERROR(MATCH(B678,Код_КЦСР,0)),"",INDIRECT(ADDRESS(MATCH(B678,Код_КЦСР,0)+1,2,,,"КЦСР")))</f>
        <v>Приобретение автобусов в муниципальную собственность</v>
      </c>
      <c r="B678" s="68" t="s">
        <v>520</v>
      </c>
      <c r="C678" s="55"/>
      <c r="D678" s="43"/>
      <c r="E678" s="105"/>
      <c r="F678" s="53">
        <f t="shared" ref="F678:T681" si="629">F679</f>
        <v>38896.9</v>
      </c>
      <c r="G678" s="53">
        <f t="shared" si="629"/>
        <v>0</v>
      </c>
      <c r="H678" s="53">
        <f t="shared" si="587"/>
        <v>38896.9</v>
      </c>
      <c r="I678" s="53">
        <f t="shared" si="629"/>
        <v>0</v>
      </c>
      <c r="J678" s="53">
        <f t="shared" si="588"/>
        <v>38896.9</v>
      </c>
      <c r="K678" s="53">
        <f t="shared" si="629"/>
        <v>0</v>
      </c>
      <c r="L678" s="53">
        <f t="shared" si="589"/>
        <v>38896.9</v>
      </c>
      <c r="M678" s="53">
        <f t="shared" si="629"/>
        <v>0</v>
      </c>
      <c r="N678" s="53">
        <f t="shared" si="618"/>
        <v>38896.9</v>
      </c>
      <c r="O678" s="53">
        <f t="shared" si="629"/>
        <v>40555.4</v>
      </c>
      <c r="P678" s="53">
        <f t="shared" si="629"/>
        <v>0</v>
      </c>
      <c r="Q678" s="46">
        <f t="shared" si="590"/>
        <v>40555.4</v>
      </c>
      <c r="R678" s="53">
        <f t="shared" si="629"/>
        <v>0</v>
      </c>
      <c r="S678" s="46">
        <f t="shared" si="591"/>
        <v>40555.4</v>
      </c>
      <c r="T678" s="53">
        <f t="shared" si="629"/>
        <v>0</v>
      </c>
      <c r="U678" s="46">
        <f t="shared" si="619"/>
        <v>40555.4</v>
      </c>
    </row>
    <row r="679" spans="1:21" x14ac:dyDescent="0.2">
      <c r="A679" s="47" t="str">
        <f ca="1">IF(ISERROR(MATCH(C679,Код_Раздел,0)),"",INDIRECT(ADDRESS(MATCH(C679,Код_Раздел,0)+1,2,,,"Раздел")))</f>
        <v>Национальная экономика</v>
      </c>
      <c r="B679" s="68" t="s">
        <v>520</v>
      </c>
      <c r="C679" s="55" t="s">
        <v>73</v>
      </c>
      <c r="D679" s="43"/>
      <c r="E679" s="105"/>
      <c r="F679" s="53">
        <f t="shared" si="629"/>
        <v>38896.9</v>
      </c>
      <c r="G679" s="53">
        <f t="shared" si="629"/>
        <v>0</v>
      </c>
      <c r="H679" s="53">
        <f t="shared" si="587"/>
        <v>38896.9</v>
      </c>
      <c r="I679" s="53">
        <f t="shared" si="629"/>
        <v>0</v>
      </c>
      <c r="J679" s="53">
        <f t="shared" si="588"/>
        <v>38896.9</v>
      </c>
      <c r="K679" s="53">
        <f t="shared" si="629"/>
        <v>0</v>
      </c>
      <c r="L679" s="53">
        <f t="shared" si="589"/>
        <v>38896.9</v>
      </c>
      <c r="M679" s="53">
        <f t="shared" si="629"/>
        <v>0</v>
      </c>
      <c r="N679" s="53">
        <f t="shared" si="618"/>
        <v>38896.9</v>
      </c>
      <c r="O679" s="53">
        <f t="shared" si="629"/>
        <v>40555.4</v>
      </c>
      <c r="P679" s="53">
        <f t="shared" si="629"/>
        <v>0</v>
      </c>
      <c r="Q679" s="46">
        <f t="shared" si="590"/>
        <v>40555.4</v>
      </c>
      <c r="R679" s="53">
        <f t="shared" si="629"/>
        <v>0</v>
      </c>
      <c r="S679" s="46">
        <f t="shared" si="591"/>
        <v>40555.4</v>
      </c>
      <c r="T679" s="53">
        <f t="shared" si="629"/>
        <v>0</v>
      </c>
      <c r="U679" s="46">
        <f t="shared" si="619"/>
        <v>40555.4</v>
      </c>
    </row>
    <row r="680" spans="1:21" x14ac:dyDescent="0.2">
      <c r="A680" s="48" t="s">
        <v>145</v>
      </c>
      <c r="B680" s="68" t="s">
        <v>520</v>
      </c>
      <c r="C680" s="55" t="s">
        <v>73</v>
      </c>
      <c r="D680" s="55" t="s">
        <v>79</v>
      </c>
      <c r="E680" s="105"/>
      <c r="F680" s="53">
        <f t="shared" si="629"/>
        <v>38896.9</v>
      </c>
      <c r="G680" s="53">
        <f t="shared" si="629"/>
        <v>0</v>
      </c>
      <c r="H680" s="53">
        <f t="shared" si="587"/>
        <v>38896.9</v>
      </c>
      <c r="I680" s="53">
        <f t="shared" si="629"/>
        <v>0</v>
      </c>
      <c r="J680" s="53">
        <f t="shared" si="588"/>
        <v>38896.9</v>
      </c>
      <c r="K680" s="53">
        <f t="shared" si="629"/>
        <v>0</v>
      </c>
      <c r="L680" s="53">
        <f t="shared" si="589"/>
        <v>38896.9</v>
      </c>
      <c r="M680" s="53">
        <f t="shared" si="629"/>
        <v>0</v>
      </c>
      <c r="N680" s="53">
        <f t="shared" si="618"/>
        <v>38896.9</v>
      </c>
      <c r="O680" s="53">
        <f t="shared" si="629"/>
        <v>40555.4</v>
      </c>
      <c r="P680" s="53">
        <f t="shared" si="629"/>
        <v>0</v>
      </c>
      <c r="Q680" s="46">
        <f t="shared" si="590"/>
        <v>40555.4</v>
      </c>
      <c r="R680" s="53">
        <f t="shared" si="629"/>
        <v>0</v>
      </c>
      <c r="S680" s="46">
        <f t="shared" si="591"/>
        <v>40555.4</v>
      </c>
      <c r="T680" s="53">
        <f t="shared" si="629"/>
        <v>0</v>
      </c>
      <c r="U680" s="46">
        <f t="shared" si="619"/>
        <v>40555.4</v>
      </c>
    </row>
    <row r="681" spans="1:21" ht="33" x14ac:dyDescent="0.2">
      <c r="A681" s="47" t="str">
        <f ca="1">IF(ISERROR(MATCH(E681,Код_КВР,0)),"",INDIRECT(ADDRESS(MATCH(E681,Код_КВР,0)+1,2,,,"КВР")))</f>
        <v>Закупка товаров, работ и услуг для обеспечения государственных (муниципальных) нужд</v>
      </c>
      <c r="B681" s="68" t="s">
        <v>520</v>
      </c>
      <c r="C681" s="55" t="s">
        <v>73</v>
      </c>
      <c r="D681" s="55" t="s">
        <v>79</v>
      </c>
      <c r="E681" s="105">
        <v>200</v>
      </c>
      <c r="F681" s="53">
        <f t="shared" si="629"/>
        <v>38896.9</v>
      </c>
      <c r="G681" s="53">
        <f t="shared" si="629"/>
        <v>0</v>
      </c>
      <c r="H681" s="53">
        <f t="shared" si="587"/>
        <v>38896.9</v>
      </c>
      <c r="I681" s="53">
        <f t="shared" si="629"/>
        <v>0</v>
      </c>
      <c r="J681" s="53">
        <f t="shared" si="588"/>
        <v>38896.9</v>
      </c>
      <c r="K681" s="53">
        <f t="shared" si="629"/>
        <v>0</v>
      </c>
      <c r="L681" s="53">
        <f t="shared" ref="L681:L744" si="630">J681+K681</f>
        <v>38896.9</v>
      </c>
      <c r="M681" s="53">
        <f t="shared" si="629"/>
        <v>0</v>
      </c>
      <c r="N681" s="53">
        <f t="shared" si="618"/>
        <v>38896.9</v>
      </c>
      <c r="O681" s="53">
        <f t="shared" si="629"/>
        <v>40555.4</v>
      </c>
      <c r="P681" s="53">
        <f t="shared" si="629"/>
        <v>0</v>
      </c>
      <c r="Q681" s="46">
        <f t="shared" si="590"/>
        <v>40555.4</v>
      </c>
      <c r="R681" s="53">
        <f t="shared" si="629"/>
        <v>0</v>
      </c>
      <c r="S681" s="46">
        <f t="shared" si="591"/>
        <v>40555.4</v>
      </c>
      <c r="T681" s="53">
        <f t="shared" si="629"/>
        <v>0</v>
      </c>
      <c r="U681" s="46">
        <f t="shared" si="619"/>
        <v>40555.4</v>
      </c>
    </row>
    <row r="682" spans="1:21" ht="33" x14ac:dyDescent="0.2">
      <c r="A682" s="47" t="str">
        <f ca="1">IF(ISERROR(MATCH(E682,Код_КВР,0)),"",INDIRECT(ADDRESS(MATCH(E682,Код_КВР,0)+1,2,,,"КВР")))</f>
        <v>Иные закупки товаров, работ и услуг для обеспечения государственных (муниципальных) нужд</v>
      </c>
      <c r="B682" s="68" t="s">
        <v>520</v>
      </c>
      <c r="C682" s="55" t="s">
        <v>73</v>
      </c>
      <c r="D682" s="55" t="s">
        <v>79</v>
      </c>
      <c r="E682" s="105">
        <v>240</v>
      </c>
      <c r="F682" s="53">
        <f>'прил. 9'!G1054</f>
        <v>38896.9</v>
      </c>
      <c r="G682" s="53">
        <f>'прил. 9'!H1054</f>
        <v>0</v>
      </c>
      <c r="H682" s="53">
        <f t="shared" si="587"/>
        <v>38896.9</v>
      </c>
      <c r="I682" s="53">
        <f>'прил. 9'!J1054</f>
        <v>0</v>
      </c>
      <c r="J682" s="53">
        <f t="shared" si="588"/>
        <v>38896.9</v>
      </c>
      <c r="K682" s="53">
        <f>'прил. 9'!L1054</f>
        <v>0</v>
      </c>
      <c r="L682" s="53">
        <f t="shared" si="630"/>
        <v>38896.9</v>
      </c>
      <c r="M682" s="53">
        <f>'прил. 9'!N1054</f>
        <v>0</v>
      </c>
      <c r="N682" s="53">
        <f t="shared" si="618"/>
        <v>38896.9</v>
      </c>
      <c r="O682" s="53">
        <f>'прил. 9'!P1054</f>
        <v>40555.4</v>
      </c>
      <c r="P682" s="53">
        <f>'прил. 9'!Q1054</f>
        <v>0</v>
      </c>
      <c r="Q682" s="46">
        <f t="shared" si="590"/>
        <v>40555.4</v>
      </c>
      <c r="R682" s="53">
        <f>'прил. 9'!S1054</f>
        <v>0</v>
      </c>
      <c r="S682" s="46">
        <f t="shared" si="591"/>
        <v>40555.4</v>
      </c>
      <c r="T682" s="53">
        <f>'прил. 9'!U1054</f>
        <v>0</v>
      </c>
      <c r="U682" s="46">
        <f t="shared" si="619"/>
        <v>40555.4</v>
      </c>
    </row>
    <row r="683" spans="1:21" ht="33" x14ac:dyDescent="0.2">
      <c r="A683" s="47" t="str">
        <f ca="1">IF(ISERROR(MATCH(B683,Код_КЦСР,0)),"",INDIRECT(ADDRESS(MATCH(B683,Код_КЦСР,0)+1,2,,,"КЦСР")))</f>
        <v>Муниципальная программа «Реализация градостроительной политики города Череповца» на 2014 – 2022 годы</v>
      </c>
      <c r="B683" s="68" t="s">
        <v>336</v>
      </c>
      <c r="C683" s="55"/>
      <c r="D683" s="43"/>
      <c r="E683" s="105"/>
      <c r="F683" s="53">
        <f>F689+F684</f>
        <v>25042.2</v>
      </c>
      <c r="G683" s="53">
        <f>G689+G684</f>
        <v>0</v>
      </c>
      <c r="H683" s="53">
        <f t="shared" si="587"/>
        <v>25042.2</v>
      </c>
      <c r="I683" s="53">
        <f>I689+I684</f>
        <v>0</v>
      </c>
      <c r="J683" s="53">
        <f t="shared" si="588"/>
        <v>25042.2</v>
      </c>
      <c r="K683" s="53">
        <f>K689+K684</f>
        <v>0</v>
      </c>
      <c r="L683" s="53">
        <f t="shared" si="630"/>
        <v>25042.2</v>
      </c>
      <c r="M683" s="53">
        <f>M689+M684</f>
        <v>0</v>
      </c>
      <c r="N683" s="53">
        <f t="shared" si="618"/>
        <v>25042.2</v>
      </c>
      <c r="O683" s="53">
        <f>O689+O684</f>
        <v>24924.7</v>
      </c>
      <c r="P683" s="53">
        <f>P689+P684</f>
        <v>0</v>
      </c>
      <c r="Q683" s="46">
        <f t="shared" si="590"/>
        <v>24924.7</v>
      </c>
      <c r="R683" s="53">
        <f>R689+R684</f>
        <v>0</v>
      </c>
      <c r="S683" s="46">
        <f t="shared" si="591"/>
        <v>24924.7</v>
      </c>
      <c r="T683" s="53">
        <f>T689+T684</f>
        <v>0</v>
      </c>
      <c r="U683" s="46">
        <f t="shared" si="619"/>
        <v>24924.7</v>
      </c>
    </row>
    <row r="684" spans="1:21" ht="33" x14ac:dyDescent="0.2">
      <c r="A684" s="47" t="str">
        <f ca="1">IF(ISERROR(MATCH(B684,Код_КЦСР,0)),"",INDIRECT(ADDRESS(MATCH(B684,Код_КЦСР,0)+1,2,,,"КЦСР")))</f>
        <v>Обеспечение подготовки градостроительной документации и нормативно-правовых актов</v>
      </c>
      <c r="B684" s="68" t="s">
        <v>450</v>
      </c>
      <c r="C684" s="55"/>
      <c r="D684" s="43"/>
      <c r="E684" s="105"/>
      <c r="F684" s="53">
        <f t="shared" ref="F684:T687" si="631">F685</f>
        <v>1117.5</v>
      </c>
      <c r="G684" s="53">
        <f t="shared" si="631"/>
        <v>0</v>
      </c>
      <c r="H684" s="53">
        <f t="shared" si="587"/>
        <v>1117.5</v>
      </c>
      <c r="I684" s="53">
        <f t="shared" si="631"/>
        <v>0</v>
      </c>
      <c r="J684" s="53">
        <f t="shared" si="588"/>
        <v>1117.5</v>
      </c>
      <c r="K684" s="53">
        <f t="shared" si="631"/>
        <v>0</v>
      </c>
      <c r="L684" s="53">
        <f t="shared" si="630"/>
        <v>1117.5</v>
      </c>
      <c r="M684" s="53">
        <f t="shared" si="631"/>
        <v>0</v>
      </c>
      <c r="N684" s="53">
        <f t="shared" si="618"/>
        <v>1117.5</v>
      </c>
      <c r="O684" s="53">
        <f t="shared" si="631"/>
        <v>1000</v>
      </c>
      <c r="P684" s="53">
        <f t="shared" si="631"/>
        <v>0</v>
      </c>
      <c r="Q684" s="46">
        <f t="shared" si="590"/>
        <v>1000</v>
      </c>
      <c r="R684" s="53">
        <f t="shared" si="631"/>
        <v>0</v>
      </c>
      <c r="S684" s="46">
        <f t="shared" si="591"/>
        <v>1000</v>
      </c>
      <c r="T684" s="53">
        <f t="shared" si="631"/>
        <v>0</v>
      </c>
      <c r="U684" s="46">
        <f t="shared" si="619"/>
        <v>1000</v>
      </c>
    </row>
    <row r="685" spans="1:21" x14ac:dyDescent="0.2">
      <c r="A685" s="47" t="str">
        <f ca="1">IF(ISERROR(MATCH(C685,Код_Раздел,0)),"",INDIRECT(ADDRESS(MATCH(C685,Код_Раздел,0)+1,2,,,"Раздел")))</f>
        <v>Национальная экономика</v>
      </c>
      <c r="B685" s="68" t="s">
        <v>450</v>
      </c>
      <c r="C685" s="55" t="s">
        <v>73</v>
      </c>
      <c r="D685" s="43"/>
      <c r="E685" s="105"/>
      <c r="F685" s="53">
        <f t="shared" si="631"/>
        <v>1117.5</v>
      </c>
      <c r="G685" s="53">
        <f t="shared" si="631"/>
        <v>0</v>
      </c>
      <c r="H685" s="53">
        <f t="shared" si="587"/>
        <v>1117.5</v>
      </c>
      <c r="I685" s="53">
        <f t="shared" si="631"/>
        <v>0</v>
      </c>
      <c r="J685" s="53">
        <f t="shared" si="588"/>
        <v>1117.5</v>
      </c>
      <c r="K685" s="53">
        <f t="shared" si="631"/>
        <v>0</v>
      </c>
      <c r="L685" s="53">
        <f t="shared" si="630"/>
        <v>1117.5</v>
      </c>
      <c r="M685" s="53">
        <f t="shared" si="631"/>
        <v>0</v>
      </c>
      <c r="N685" s="53">
        <f t="shared" si="618"/>
        <v>1117.5</v>
      </c>
      <c r="O685" s="53">
        <f t="shared" si="631"/>
        <v>1000</v>
      </c>
      <c r="P685" s="53">
        <f t="shared" si="631"/>
        <v>0</v>
      </c>
      <c r="Q685" s="46">
        <f t="shared" si="590"/>
        <v>1000</v>
      </c>
      <c r="R685" s="53">
        <f t="shared" si="631"/>
        <v>0</v>
      </c>
      <c r="S685" s="46">
        <f t="shared" si="591"/>
        <v>1000</v>
      </c>
      <c r="T685" s="53">
        <f t="shared" si="631"/>
        <v>0</v>
      </c>
      <c r="U685" s="46">
        <f t="shared" si="619"/>
        <v>1000</v>
      </c>
    </row>
    <row r="686" spans="1:21" x14ac:dyDescent="0.2">
      <c r="A686" s="42" t="s">
        <v>80</v>
      </c>
      <c r="B686" s="68" t="s">
        <v>450</v>
      </c>
      <c r="C686" s="55" t="s">
        <v>73</v>
      </c>
      <c r="D686" s="43" t="s">
        <v>61</v>
      </c>
      <c r="E686" s="105"/>
      <c r="F686" s="53">
        <f t="shared" si="631"/>
        <v>1117.5</v>
      </c>
      <c r="G686" s="53">
        <f t="shared" si="631"/>
        <v>0</v>
      </c>
      <c r="H686" s="53">
        <f t="shared" ref="H686:H749" si="632">F686+G686</f>
        <v>1117.5</v>
      </c>
      <c r="I686" s="53">
        <f t="shared" si="631"/>
        <v>0</v>
      </c>
      <c r="J686" s="53">
        <f t="shared" ref="J686:J749" si="633">H686+I686</f>
        <v>1117.5</v>
      </c>
      <c r="K686" s="53">
        <f t="shared" si="631"/>
        <v>0</v>
      </c>
      <c r="L686" s="53">
        <f t="shared" si="630"/>
        <v>1117.5</v>
      </c>
      <c r="M686" s="53">
        <f t="shared" si="631"/>
        <v>0</v>
      </c>
      <c r="N686" s="53">
        <f t="shared" si="618"/>
        <v>1117.5</v>
      </c>
      <c r="O686" s="53">
        <f t="shared" si="631"/>
        <v>1000</v>
      </c>
      <c r="P686" s="53">
        <f t="shared" si="631"/>
        <v>0</v>
      </c>
      <c r="Q686" s="46">
        <f t="shared" ref="Q686:Q749" si="634">O686+P686</f>
        <v>1000</v>
      </c>
      <c r="R686" s="53">
        <f t="shared" si="631"/>
        <v>0</v>
      </c>
      <c r="S686" s="46">
        <f t="shared" ref="S686:S749" si="635">Q686+R686</f>
        <v>1000</v>
      </c>
      <c r="T686" s="53">
        <f t="shared" si="631"/>
        <v>0</v>
      </c>
      <c r="U686" s="46">
        <f t="shared" si="619"/>
        <v>1000</v>
      </c>
    </row>
    <row r="687" spans="1:21" ht="33" x14ac:dyDescent="0.2">
      <c r="A687" s="47" t="str">
        <f ca="1">IF(ISERROR(MATCH(E687,Код_КВР,0)),"",INDIRECT(ADDRESS(MATCH(E687,Код_КВР,0)+1,2,,,"КВР")))</f>
        <v>Закупка товаров, работ и услуг для обеспечения государственных (муниципальных) нужд</v>
      </c>
      <c r="B687" s="68" t="s">
        <v>450</v>
      </c>
      <c r="C687" s="55" t="s">
        <v>73</v>
      </c>
      <c r="D687" s="43" t="s">
        <v>61</v>
      </c>
      <c r="E687" s="105">
        <v>200</v>
      </c>
      <c r="F687" s="53">
        <f t="shared" si="631"/>
        <v>1117.5</v>
      </c>
      <c r="G687" s="53">
        <f t="shared" si="631"/>
        <v>0</v>
      </c>
      <c r="H687" s="53">
        <f t="shared" si="632"/>
        <v>1117.5</v>
      </c>
      <c r="I687" s="53">
        <f t="shared" si="631"/>
        <v>0</v>
      </c>
      <c r="J687" s="53">
        <f t="shared" si="633"/>
        <v>1117.5</v>
      </c>
      <c r="K687" s="53">
        <f t="shared" si="631"/>
        <v>0</v>
      </c>
      <c r="L687" s="53">
        <f t="shared" si="630"/>
        <v>1117.5</v>
      </c>
      <c r="M687" s="53">
        <f t="shared" si="631"/>
        <v>0</v>
      </c>
      <c r="N687" s="53">
        <f t="shared" si="618"/>
        <v>1117.5</v>
      </c>
      <c r="O687" s="53">
        <f t="shared" si="631"/>
        <v>1000</v>
      </c>
      <c r="P687" s="53">
        <f t="shared" si="631"/>
        <v>0</v>
      </c>
      <c r="Q687" s="46">
        <f t="shared" si="634"/>
        <v>1000</v>
      </c>
      <c r="R687" s="53">
        <f t="shared" si="631"/>
        <v>0</v>
      </c>
      <c r="S687" s="46">
        <f t="shared" si="635"/>
        <v>1000</v>
      </c>
      <c r="T687" s="53">
        <f t="shared" si="631"/>
        <v>0</v>
      </c>
      <c r="U687" s="46">
        <f t="shared" si="619"/>
        <v>1000</v>
      </c>
    </row>
    <row r="688" spans="1:21" ht="33" x14ac:dyDescent="0.2">
      <c r="A688" s="47" t="str">
        <f ca="1">IF(ISERROR(MATCH(E688,Код_КВР,0)),"",INDIRECT(ADDRESS(MATCH(E688,Код_КВР,0)+1,2,,,"КВР")))</f>
        <v>Иные закупки товаров, работ и услуг для обеспечения государственных (муниципальных) нужд</v>
      </c>
      <c r="B688" s="68" t="s">
        <v>450</v>
      </c>
      <c r="C688" s="55" t="s">
        <v>73</v>
      </c>
      <c r="D688" s="43" t="s">
        <v>61</v>
      </c>
      <c r="E688" s="105">
        <v>240</v>
      </c>
      <c r="F688" s="53">
        <f>'прил. 9'!G598</f>
        <v>1117.5</v>
      </c>
      <c r="G688" s="53">
        <f>'прил. 9'!H598</f>
        <v>0</v>
      </c>
      <c r="H688" s="53">
        <f t="shared" si="632"/>
        <v>1117.5</v>
      </c>
      <c r="I688" s="53">
        <f>'прил. 9'!J598</f>
        <v>0</v>
      </c>
      <c r="J688" s="53">
        <f t="shared" si="633"/>
        <v>1117.5</v>
      </c>
      <c r="K688" s="53">
        <f>'прил. 9'!L598</f>
        <v>0</v>
      </c>
      <c r="L688" s="53">
        <f t="shared" si="630"/>
        <v>1117.5</v>
      </c>
      <c r="M688" s="53">
        <f>'прил. 9'!N598</f>
        <v>0</v>
      </c>
      <c r="N688" s="53">
        <f t="shared" si="618"/>
        <v>1117.5</v>
      </c>
      <c r="O688" s="53">
        <f>'прил. 9'!P598</f>
        <v>1000</v>
      </c>
      <c r="P688" s="53">
        <f>'прил. 9'!Q598</f>
        <v>0</v>
      </c>
      <c r="Q688" s="46">
        <f t="shared" si="634"/>
        <v>1000</v>
      </c>
      <c r="R688" s="53">
        <f>'прил. 9'!S598</f>
        <v>0</v>
      </c>
      <c r="S688" s="46">
        <f t="shared" si="635"/>
        <v>1000</v>
      </c>
      <c r="T688" s="53">
        <f>'прил. 9'!U598</f>
        <v>0</v>
      </c>
      <c r="U688" s="46">
        <f t="shared" si="619"/>
        <v>1000</v>
      </c>
    </row>
    <row r="689" spans="1:21" ht="33" x14ac:dyDescent="0.2">
      <c r="A689" s="47" t="str">
        <f ca="1">IF(ISERROR(MATCH(B689,Код_КЦСР,0)),"",INDIRECT(ADDRESS(MATCH(B689,Код_КЦСР,0)+1,2,,,"КЦСР")))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689" s="68" t="s">
        <v>338</v>
      </c>
      <c r="C689" s="55"/>
      <c r="D689" s="43"/>
      <c r="E689" s="105"/>
      <c r="F689" s="53">
        <f t="shared" ref="F689:T691" si="636">F690</f>
        <v>23924.7</v>
      </c>
      <c r="G689" s="53">
        <f t="shared" si="636"/>
        <v>0</v>
      </c>
      <c r="H689" s="53">
        <f t="shared" si="632"/>
        <v>23924.7</v>
      </c>
      <c r="I689" s="53">
        <f t="shared" si="636"/>
        <v>0</v>
      </c>
      <c r="J689" s="53">
        <f t="shared" si="633"/>
        <v>23924.7</v>
      </c>
      <c r="K689" s="53">
        <f t="shared" si="636"/>
        <v>0</v>
      </c>
      <c r="L689" s="53">
        <f t="shared" si="630"/>
        <v>23924.7</v>
      </c>
      <c r="M689" s="53">
        <f t="shared" si="636"/>
        <v>0</v>
      </c>
      <c r="N689" s="53">
        <f t="shared" si="618"/>
        <v>23924.7</v>
      </c>
      <c r="O689" s="53">
        <f t="shared" si="636"/>
        <v>23924.7</v>
      </c>
      <c r="P689" s="53">
        <f t="shared" si="636"/>
        <v>0</v>
      </c>
      <c r="Q689" s="46">
        <f t="shared" si="634"/>
        <v>23924.7</v>
      </c>
      <c r="R689" s="53">
        <f t="shared" si="636"/>
        <v>0</v>
      </c>
      <c r="S689" s="46">
        <f t="shared" si="635"/>
        <v>23924.7</v>
      </c>
      <c r="T689" s="53">
        <f t="shared" si="636"/>
        <v>0</v>
      </c>
      <c r="U689" s="46">
        <f t="shared" si="619"/>
        <v>23924.7</v>
      </c>
    </row>
    <row r="690" spans="1:21" x14ac:dyDescent="0.2">
      <c r="A690" s="47" t="str">
        <f ca="1">IF(ISERROR(MATCH(B690,Код_КЦСР,0)),"",INDIRECT(ADDRESS(MATCH(B690,Код_КЦСР,0)+1,2,,,"КЦСР")))</f>
        <v>Расходы на обеспечение функций органов местного самоуправления</v>
      </c>
      <c r="B690" s="68" t="s">
        <v>339</v>
      </c>
      <c r="C690" s="55"/>
      <c r="D690" s="43"/>
      <c r="E690" s="105"/>
      <c r="F690" s="53">
        <f t="shared" si="636"/>
        <v>23924.7</v>
      </c>
      <c r="G690" s="53">
        <f t="shared" si="636"/>
        <v>0</v>
      </c>
      <c r="H690" s="53">
        <f t="shared" si="632"/>
        <v>23924.7</v>
      </c>
      <c r="I690" s="53">
        <f t="shared" si="636"/>
        <v>0</v>
      </c>
      <c r="J690" s="53">
        <f t="shared" si="633"/>
        <v>23924.7</v>
      </c>
      <c r="K690" s="53">
        <f t="shared" si="636"/>
        <v>0</v>
      </c>
      <c r="L690" s="53">
        <f t="shared" si="630"/>
        <v>23924.7</v>
      </c>
      <c r="M690" s="53">
        <f t="shared" si="636"/>
        <v>0</v>
      </c>
      <c r="N690" s="53">
        <f t="shared" si="618"/>
        <v>23924.7</v>
      </c>
      <c r="O690" s="53">
        <f t="shared" si="636"/>
        <v>23924.7</v>
      </c>
      <c r="P690" s="53">
        <f t="shared" si="636"/>
        <v>0</v>
      </c>
      <c r="Q690" s="46">
        <f t="shared" si="634"/>
        <v>23924.7</v>
      </c>
      <c r="R690" s="53">
        <f t="shared" si="636"/>
        <v>0</v>
      </c>
      <c r="S690" s="46">
        <f t="shared" si="635"/>
        <v>23924.7</v>
      </c>
      <c r="T690" s="53">
        <f t="shared" si="636"/>
        <v>0</v>
      </c>
      <c r="U690" s="46">
        <f t="shared" si="619"/>
        <v>23924.7</v>
      </c>
    </row>
    <row r="691" spans="1:21" x14ac:dyDescent="0.2">
      <c r="A691" s="47" t="str">
        <f ca="1">IF(ISERROR(MATCH(C691,Код_Раздел,0)),"",INDIRECT(ADDRESS(MATCH(C691,Код_Раздел,0)+1,2,,,"Раздел")))</f>
        <v>Национальная экономика</v>
      </c>
      <c r="B691" s="68" t="s">
        <v>339</v>
      </c>
      <c r="C691" s="55" t="s">
        <v>73</v>
      </c>
      <c r="D691" s="43"/>
      <c r="E691" s="105"/>
      <c r="F691" s="53">
        <f t="shared" si="636"/>
        <v>23924.7</v>
      </c>
      <c r="G691" s="53">
        <f t="shared" si="636"/>
        <v>0</v>
      </c>
      <c r="H691" s="53">
        <f t="shared" si="632"/>
        <v>23924.7</v>
      </c>
      <c r="I691" s="53">
        <f t="shared" si="636"/>
        <v>0</v>
      </c>
      <c r="J691" s="53">
        <f t="shared" si="633"/>
        <v>23924.7</v>
      </c>
      <c r="K691" s="53">
        <f t="shared" si="636"/>
        <v>0</v>
      </c>
      <c r="L691" s="53">
        <f t="shared" si="630"/>
        <v>23924.7</v>
      </c>
      <c r="M691" s="53">
        <f t="shared" si="636"/>
        <v>0</v>
      </c>
      <c r="N691" s="53">
        <f t="shared" si="618"/>
        <v>23924.7</v>
      </c>
      <c r="O691" s="53">
        <f t="shared" si="636"/>
        <v>23924.7</v>
      </c>
      <c r="P691" s="53">
        <f t="shared" si="636"/>
        <v>0</v>
      </c>
      <c r="Q691" s="46">
        <f t="shared" si="634"/>
        <v>23924.7</v>
      </c>
      <c r="R691" s="53">
        <f t="shared" si="636"/>
        <v>0</v>
      </c>
      <c r="S691" s="46">
        <f t="shared" si="635"/>
        <v>23924.7</v>
      </c>
      <c r="T691" s="53">
        <f t="shared" si="636"/>
        <v>0</v>
      </c>
      <c r="U691" s="46">
        <f t="shared" si="619"/>
        <v>23924.7</v>
      </c>
    </row>
    <row r="692" spans="1:21" x14ac:dyDescent="0.2">
      <c r="A692" s="42" t="s">
        <v>80</v>
      </c>
      <c r="B692" s="68" t="s">
        <v>339</v>
      </c>
      <c r="C692" s="55" t="s">
        <v>73</v>
      </c>
      <c r="D692" s="55" t="s">
        <v>61</v>
      </c>
      <c r="E692" s="105"/>
      <c r="F692" s="53">
        <f t="shared" ref="F692:O692" si="637">F693+F695</f>
        <v>23924.7</v>
      </c>
      <c r="G692" s="53">
        <f t="shared" ref="G692:I692" si="638">G693+G695</f>
        <v>0</v>
      </c>
      <c r="H692" s="53">
        <f t="shared" si="632"/>
        <v>23924.7</v>
      </c>
      <c r="I692" s="53">
        <f t="shared" si="638"/>
        <v>0</v>
      </c>
      <c r="J692" s="53">
        <f t="shared" si="633"/>
        <v>23924.7</v>
      </c>
      <c r="K692" s="53">
        <f t="shared" ref="K692:M692" si="639">K693+K695</f>
        <v>0</v>
      </c>
      <c r="L692" s="53">
        <f t="shared" si="630"/>
        <v>23924.7</v>
      </c>
      <c r="M692" s="53">
        <f t="shared" si="639"/>
        <v>0</v>
      </c>
      <c r="N692" s="53">
        <f t="shared" si="618"/>
        <v>23924.7</v>
      </c>
      <c r="O692" s="53">
        <f t="shared" si="637"/>
        <v>23924.7</v>
      </c>
      <c r="P692" s="53">
        <f t="shared" ref="P692" si="640">P693+P695</f>
        <v>0</v>
      </c>
      <c r="Q692" s="46">
        <f t="shared" si="634"/>
        <v>23924.7</v>
      </c>
      <c r="R692" s="53">
        <f t="shared" ref="R692:T692" si="641">R693+R695</f>
        <v>0</v>
      </c>
      <c r="S692" s="46">
        <f t="shared" si="635"/>
        <v>23924.7</v>
      </c>
      <c r="T692" s="53">
        <f t="shared" si="641"/>
        <v>0</v>
      </c>
      <c r="U692" s="46">
        <f t="shared" si="619"/>
        <v>23924.7</v>
      </c>
    </row>
    <row r="693" spans="1:21" ht="49.5" x14ac:dyDescent="0.2">
      <c r="A693" s="47" t="str">
        <f ca="1">IF(ISERROR(MATCH(E693,Код_КВР,0)),"",INDIRECT(ADDRESS(MATCH(E693,Код_КВР,0)+1,2,,,"КВР")))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93" s="68" t="s">
        <v>339</v>
      </c>
      <c r="C693" s="55" t="s">
        <v>73</v>
      </c>
      <c r="D693" s="55" t="s">
        <v>61</v>
      </c>
      <c r="E693" s="105">
        <v>100</v>
      </c>
      <c r="F693" s="53">
        <f t="shared" ref="F693:T693" si="642">F694</f>
        <v>23909.7</v>
      </c>
      <c r="G693" s="53">
        <f t="shared" si="642"/>
        <v>0</v>
      </c>
      <c r="H693" s="53">
        <f t="shared" si="632"/>
        <v>23909.7</v>
      </c>
      <c r="I693" s="53">
        <f t="shared" si="642"/>
        <v>0</v>
      </c>
      <c r="J693" s="53">
        <f t="shared" si="633"/>
        <v>23909.7</v>
      </c>
      <c r="K693" s="53">
        <f t="shared" si="642"/>
        <v>0</v>
      </c>
      <c r="L693" s="53">
        <f t="shared" si="630"/>
        <v>23909.7</v>
      </c>
      <c r="M693" s="53">
        <f t="shared" si="642"/>
        <v>0</v>
      </c>
      <c r="N693" s="53">
        <f t="shared" si="618"/>
        <v>23909.7</v>
      </c>
      <c r="O693" s="53">
        <f t="shared" si="642"/>
        <v>23909.7</v>
      </c>
      <c r="P693" s="53">
        <f t="shared" si="642"/>
        <v>0</v>
      </c>
      <c r="Q693" s="46">
        <f t="shared" si="634"/>
        <v>23909.7</v>
      </c>
      <c r="R693" s="53">
        <f t="shared" si="642"/>
        <v>0</v>
      </c>
      <c r="S693" s="46">
        <f t="shared" si="635"/>
        <v>23909.7</v>
      </c>
      <c r="T693" s="53">
        <f t="shared" si="642"/>
        <v>0</v>
      </c>
      <c r="U693" s="46">
        <f t="shared" si="619"/>
        <v>23909.7</v>
      </c>
    </row>
    <row r="694" spans="1:21" ht="24.75" customHeight="1" x14ac:dyDescent="0.2">
      <c r="A694" s="47" t="str">
        <f ca="1">IF(ISERROR(MATCH(E694,Код_КВР,0)),"",INDIRECT(ADDRESS(MATCH(E694,Код_КВР,0)+1,2,,,"КВР")))</f>
        <v>Расходы на выплаты персоналу государственных (муниципальных) органов</v>
      </c>
      <c r="B694" s="68" t="s">
        <v>339</v>
      </c>
      <c r="C694" s="55" t="s">
        <v>73</v>
      </c>
      <c r="D694" s="55" t="s">
        <v>61</v>
      </c>
      <c r="E694" s="105">
        <v>120</v>
      </c>
      <c r="F694" s="53">
        <f>'прил. 9'!G602</f>
        <v>23909.7</v>
      </c>
      <c r="G694" s="53">
        <f>'прил. 9'!H602</f>
        <v>0</v>
      </c>
      <c r="H694" s="53">
        <f t="shared" si="632"/>
        <v>23909.7</v>
      </c>
      <c r="I694" s="53">
        <f>'прил. 9'!J602</f>
        <v>0</v>
      </c>
      <c r="J694" s="53">
        <f t="shared" si="633"/>
        <v>23909.7</v>
      </c>
      <c r="K694" s="53">
        <f>'прил. 9'!L602</f>
        <v>0</v>
      </c>
      <c r="L694" s="53">
        <f t="shared" si="630"/>
        <v>23909.7</v>
      </c>
      <c r="M694" s="53">
        <f>'прил. 9'!N602</f>
        <v>0</v>
      </c>
      <c r="N694" s="53">
        <f t="shared" si="618"/>
        <v>23909.7</v>
      </c>
      <c r="O694" s="53">
        <f>'прил. 9'!P602</f>
        <v>23909.7</v>
      </c>
      <c r="P694" s="53">
        <f>'прил. 9'!Q602</f>
        <v>0</v>
      </c>
      <c r="Q694" s="46">
        <f t="shared" si="634"/>
        <v>23909.7</v>
      </c>
      <c r="R694" s="53">
        <f>'прил. 9'!S602</f>
        <v>0</v>
      </c>
      <c r="S694" s="46">
        <f t="shared" si="635"/>
        <v>23909.7</v>
      </c>
      <c r="T694" s="53">
        <f>'прил. 9'!U602</f>
        <v>0</v>
      </c>
      <c r="U694" s="46">
        <f t="shared" si="619"/>
        <v>23909.7</v>
      </c>
    </row>
    <row r="695" spans="1:21" ht="33" x14ac:dyDescent="0.2">
      <c r="A695" s="47" t="str">
        <f t="shared" ref="A695:A696" ca="1" si="643">IF(ISERROR(MATCH(E695,Код_КВР,0)),"",INDIRECT(ADDRESS(MATCH(E695,Код_КВР,0)+1,2,,,"КВР")))</f>
        <v>Закупка товаров, работ и услуг для обеспечения государственных (муниципальных) нужд</v>
      </c>
      <c r="B695" s="68" t="s">
        <v>339</v>
      </c>
      <c r="C695" s="55" t="s">
        <v>73</v>
      </c>
      <c r="D695" s="55" t="s">
        <v>61</v>
      </c>
      <c r="E695" s="105">
        <v>200</v>
      </c>
      <c r="F695" s="53">
        <f t="shared" ref="F695:T695" si="644">F696</f>
        <v>15</v>
      </c>
      <c r="G695" s="53">
        <f t="shared" si="644"/>
        <v>0</v>
      </c>
      <c r="H695" s="53">
        <f t="shared" si="632"/>
        <v>15</v>
      </c>
      <c r="I695" s="53">
        <f t="shared" si="644"/>
        <v>0</v>
      </c>
      <c r="J695" s="53">
        <f t="shared" si="633"/>
        <v>15</v>
      </c>
      <c r="K695" s="53">
        <f t="shared" si="644"/>
        <v>0</v>
      </c>
      <c r="L695" s="53">
        <f t="shared" si="630"/>
        <v>15</v>
      </c>
      <c r="M695" s="53">
        <f t="shared" si="644"/>
        <v>0</v>
      </c>
      <c r="N695" s="53">
        <f t="shared" si="618"/>
        <v>15</v>
      </c>
      <c r="O695" s="53">
        <f t="shared" si="644"/>
        <v>15</v>
      </c>
      <c r="P695" s="53">
        <f t="shared" si="644"/>
        <v>0</v>
      </c>
      <c r="Q695" s="46">
        <f t="shared" si="634"/>
        <v>15</v>
      </c>
      <c r="R695" s="53">
        <f t="shared" si="644"/>
        <v>0</v>
      </c>
      <c r="S695" s="46">
        <f t="shared" si="635"/>
        <v>15</v>
      </c>
      <c r="T695" s="53">
        <f t="shared" si="644"/>
        <v>0</v>
      </c>
      <c r="U695" s="46">
        <f t="shared" si="619"/>
        <v>15</v>
      </c>
    </row>
    <row r="696" spans="1:21" ht="33" x14ac:dyDescent="0.2">
      <c r="A696" s="47" t="str">
        <f t="shared" ca="1" si="643"/>
        <v>Иные закупки товаров, работ и услуг для обеспечения государственных (муниципальных) нужд</v>
      </c>
      <c r="B696" s="68" t="s">
        <v>339</v>
      </c>
      <c r="C696" s="55" t="s">
        <v>73</v>
      </c>
      <c r="D696" s="55" t="s">
        <v>61</v>
      </c>
      <c r="E696" s="105">
        <v>240</v>
      </c>
      <c r="F696" s="53">
        <f>'прил. 9'!G604</f>
        <v>15</v>
      </c>
      <c r="G696" s="53">
        <f>'прил. 9'!H604</f>
        <v>0</v>
      </c>
      <c r="H696" s="53">
        <f t="shared" si="632"/>
        <v>15</v>
      </c>
      <c r="I696" s="53">
        <f>'прил. 9'!J604</f>
        <v>0</v>
      </c>
      <c r="J696" s="53">
        <f t="shared" si="633"/>
        <v>15</v>
      </c>
      <c r="K696" s="53">
        <f>'прил. 9'!L604</f>
        <v>0</v>
      </c>
      <c r="L696" s="53">
        <f t="shared" si="630"/>
        <v>15</v>
      </c>
      <c r="M696" s="53">
        <f>'прил. 9'!N604</f>
        <v>0</v>
      </c>
      <c r="N696" s="53">
        <f t="shared" si="618"/>
        <v>15</v>
      </c>
      <c r="O696" s="53">
        <f>'прил. 9'!P604</f>
        <v>15</v>
      </c>
      <c r="P696" s="53">
        <f>'прил. 9'!Q604</f>
        <v>0</v>
      </c>
      <c r="Q696" s="46">
        <f t="shared" si="634"/>
        <v>15</v>
      </c>
      <c r="R696" s="53">
        <f>'прил. 9'!S604</f>
        <v>0</v>
      </c>
      <c r="S696" s="46">
        <f t="shared" si="635"/>
        <v>15</v>
      </c>
      <c r="T696" s="53">
        <f>'прил. 9'!U604</f>
        <v>0</v>
      </c>
      <c r="U696" s="46">
        <f t="shared" si="619"/>
        <v>15</v>
      </c>
    </row>
    <row r="697" spans="1:21" ht="33" x14ac:dyDescent="0.2">
      <c r="A697" s="47" t="str">
        <f ca="1">IF(ISERROR(MATCH(B697,Код_КЦСР,0)),"",INDIRECT(ADDRESS(MATCH(B697,Код_КЦСР,0)+1,2,,,"КЦСР")))</f>
        <v>Муниципальная программа «Развитие жилищно-коммунального хозяйства города Череповца» на 2014 – 2020 годы</v>
      </c>
      <c r="B697" s="68" t="s">
        <v>340</v>
      </c>
      <c r="C697" s="55"/>
      <c r="D697" s="43"/>
      <c r="E697" s="105"/>
      <c r="F697" s="53">
        <f>F698+F706+F766</f>
        <v>559086.19999999995</v>
      </c>
      <c r="G697" s="53">
        <f>G698+G706+G766</f>
        <v>0</v>
      </c>
      <c r="H697" s="53">
        <f t="shared" si="632"/>
        <v>559086.19999999995</v>
      </c>
      <c r="I697" s="53">
        <f>I698+I706+I766</f>
        <v>-102000</v>
      </c>
      <c r="J697" s="53">
        <f t="shared" si="633"/>
        <v>457086.19999999995</v>
      </c>
      <c r="K697" s="53">
        <f>K698+K706+K766</f>
        <v>0</v>
      </c>
      <c r="L697" s="53">
        <f t="shared" si="630"/>
        <v>457086.19999999995</v>
      </c>
      <c r="M697" s="53">
        <f>M698+M706+M766</f>
        <v>0</v>
      </c>
      <c r="N697" s="53">
        <f t="shared" si="618"/>
        <v>457086.19999999995</v>
      </c>
      <c r="O697" s="53">
        <f>O698+O706+O766</f>
        <v>484809.6</v>
      </c>
      <c r="P697" s="53">
        <f>P698+P706+P766</f>
        <v>0</v>
      </c>
      <c r="Q697" s="46">
        <f t="shared" si="634"/>
        <v>484809.6</v>
      </c>
      <c r="R697" s="53">
        <f>R698+R706+R766</f>
        <v>0</v>
      </c>
      <c r="S697" s="46">
        <f t="shared" si="635"/>
        <v>484809.6</v>
      </c>
      <c r="T697" s="53">
        <f>T698+T706+T766</f>
        <v>0</v>
      </c>
      <c r="U697" s="46">
        <f t="shared" si="619"/>
        <v>484809.6</v>
      </c>
    </row>
    <row r="698" spans="1:21" ht="40.5" customHeight="1" x14ac:dyDescent="0.2">
      <c r="A698" s="47" t="str">
        <f ca="1">IF(ISERROR(MATCH(B698,Код_КЦСР,0)),"",INDIRECT(ADDRESS(MATCH(B698,Код_КЦСР,0)+1,2,,,"КЦСР")))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698" s="68" t="s">
        <v>353</v>
      </c>
      <c r="C698" s="55"/>
      <c r="D698" s="43"/>
      <c r="E698" s="105"/>
      <c r="F698" s="53">
        <f t="shared" ref="F698:T700" si="645">F699</f>
        <v>19568.2</v>
      </c>
      <c r="G698" s="53">
        <f t="shared" si="645"/>
        <v>0</v>
      </c>
      <c r="H698" s="53">
        <f t="shared" si="632"/>
        <v>19568.2</v>
      </c>
      <c r="I698" s="53">
        <f t="shared" si="645"/>
        <v>0</v>
      </c>
      <c r="J698" s="53">
        <f t="shared" si="633"/>
        <v>19568.2</v>
      </c>
      <c r="K698" s="53">
        <f t="shared" si="645"/>
        <v>0</v>
      </c>
      <c r="L698" s="53">
        <f t="shared" si="630"/>
        <v>19568.2</v>
      </c>
      <c r="M698" s="53">
        <f t="shared" si="645"/>
        <v>0</v>
      </c>
      <c r="N698" s="53">
        <f t="shared" si="618"/>
        <v>19568.2</v>
      </c>
      <c r="O698" s="53">
        <f t="shared" si="645"/>
        <v>19568.2</v>
      </c>
      <c r="P698" s="53">
        <f t="shared" si="645"/>
        <v>0</v>
      </c>
      <c r="Q698" s="46">
        <f t="shared" si="634"/>
        <v>19568.2</v>
      </c>
      <c r="R698" s="53">
        <f t="shared" si="645"/>
        <v>0</v>
      </c>
      <c r="S698" s="46">
        <f t="shared" si="635"/>
        <v>19568.2</v>
      </c>
      <c r="T698" s="53">
        <f t="shared" si="645"/>
        <v>0</v>
      </c>
      <c r="U698" s="46">
        <f t="shared" si="619"/>
        <v>19568.2</v>
      </c>
    </row>
    <row r="699" spans="1:21" x14ac:dyDescent="0.2">
      <c r="A699" s="47" t="str">
        <f ca="1">IF(ISERROR(MATCH(B699,Код_КЦСР,0)),"",INDIRECT(ADDRESS(MATCH(B699,Код_КЦСР,0)+1,2,,,"КЦСР")))</f>
        <v>Расходы на обеспечение функций органов местного самоуправления</v>
      </c>
      <c r="B699" s="68" t="s">
        <v>354</v>
      </c>
      <c r="C699" s="55"/>
      <c r="D699" s="43"/>
      <c r="E699" s="105"/>
      <c r="F699" s="53">
        <f t="shared" si="645"/>
        <v>19568.2</v>
      </c>
      <c r="G699" s="53">
        <f t="shared" si="645"/>
        <v>0</v>
      </c>
      <c r="H699" s="53">
        <f t="shared" si="632"/>
        <v>19568.2</v>
      </c>
      <c r="I699" s="53">
        <f t="shared" si="645"/>
        <v>0</v>
      </c>
      <c r="J699" s="53">
        <f t="shared" si="633"/>
        <v>19568.2</v>
      </c>
      <c r="K699" s="53">
        <f t="shared" si="645"/>
        <v>0</v>
      </c>
      <c r="L699" s="53">
        <f t="shared" si="630"/>
        <v>19568.2</v>
      </c>
      <c r="M699" s="53">
        <f t="shared" si="645"/>
        <v>0</v>
      </c>
      <c r="N699" s="53">
        <f t="shared" si="618"/>
        <v>19568.2</v>
      </c>
      <c r="O699" s="53">
        <f t="shared" si="645"/>
        <v>19568.2</v>
      </c>
      <c r="P699" s="53">
        <f t="shared" si="645"/>
        <v>0</v>
      </c>
      <c r="Q699" s="46">
        <f t="shared" si="634"/>
        <v>19568.2</v>
      </c>
      <c r="R699" s="53">
        <f t="shared" si="645"/>
        <v>0</v>
      </c>
      <c r="S699" s="46">
        <f t="shared" si="635"/>
        <v>19568.2</v>
      </c>
      <c r="T699" s="53">
        <f t="shared" si="645"/>
        <v>0</v>
      </c>
      <c r="U699" s="46">
        <f t="shared" si="619"/>
        <v>19568.2</v>
      </c>
    </row>
    <row r="700" spans="1:21" x14ac:dyDescent="0.2">
      <c r="A700" s="47" t="str">
        <f ca="1">IF(ISERROR(MATCH(C700,Код_Раздел,0)),"",INDIRECT(ADDRESS(MATCH(C700,Код_Раздел,0)+1,2,,,"Раздел")))</f>
        <v>Жилищно-коммунальное хозяйство</v>
      </c>
      <c r="B700" s="68" t="s">
        <v>354</v>
      </c>
      <c r="C700" s="55" t="s">
        <v>78</v>
      </c>
      <c r="D700" s="43"/>
      <c r="E700" s="105"/>
      <c r="F700" s="53">
        <f t="shared" si="645"/>
        <v>19568.2</v>
      </c>
      <c r="G700" s="53">
        <f t="shared" si="645"/>
        <v>0</v>
      </c>
      <c r="H700" s="53">
        <f t="shared" si="632"/>
        <v>19568.2</v>
      </c>
      <c r="I700" s="53">
        <f t="shared" si="645"/>
        <v>0</v>
      </c>
      <c r="J700" s="53">
        <f t="shared" si="633"/>
        <v>19568.2</v>
      </c>
      <c r="K700" s="53">
        <f t="shared" si="645"/>
        <v>0</v>
      </c>
      <c r="L700" s="53">
        <f t="shared" si="630"/>
        <v>19568.2</v>
      </c>
      <c r="M700" s="53">
        <f t="shared" si="645"/>
        <v>0</v>
      </c>
      <c r="N700" s="53">
        <f t="shared" si="618"/>
        <v>19568.2</v>
      </c>
      <c r="O700" s="53">
        <f t="shared" si="645"/>
        <v>19568.2</v>
      </c>
      <c r="P700" s="53">
        <f t="shared" si="645"/>
        <v>0</v>
      </c>
      <c r="Q700" s="46">
        <f t="shared" si="634"/>
        <v>19568.2</v>
      </c>
      <c r="R700" s="53">
        <f t="shared" si="645"/>
        <v>0</v>
      </c>
      <c r="S700" s="46">
        <f t="shared" si="635"/>
        <v>19568.2</v>
      </c>
      <c r="T700" s="53">
        <f t="shared" si="645"/>
        <v>0</v>
      </c>
      <c r="U700" s="46">
        <f t="shared" si="619"/>
        <v>19568.2</v>
      </c>
    </row>
    <row r="701" spans="1:21" x14ac:dyDescent="0.2">
      <c r="A701" s="42" t="s">
        <v>35</v>
      </c>
      <c r="B701" s="68" t="s">
        <v>354</v>
      </c>
      <c r="C701" s="55" t="s">
        <v>78</v>
      </c>
      <c r="D701" s="55" t="s">
        <v>78</v>
      </c>
      <c r="E701" s="105"/>
      <c r="F701" s="53">
        <f t="shared" ref="F701:O701" si="646">F702+F704</f>
        <v>19568.2</v>
      </c>
      <c r="G701" s="53">
        <f t="shared" ref="G701:I701" si="647">G702+G704</f>
        <v>0</v>
      </c>
      <c r="H701" s="53">
        <f t="shared" si="632"/>
        <v>19568.2</v>
      </c>
      <c r="I701" s="53">
        <f t="shared" si="647"/>
        <v>0</v>
      </c>
      <c r="J701" s="53">
        <f t="shared" si="633"/>
        <v>19568.2</v>
      </c>
      <c r="K701" s="53">
        <f t="shared" ref="K701:M701" si="648">K702+K704</f>
        <v>0</v>
      </c>
      <c r="L701" s="53">
        <f t="shared" si="630"/>
        <v>19568.2</v>
      </c>
      <c r="M701" s="53">
        <f t="shared" si="648"/>
        <v>0</v>
      </c>
      <c r="N701" s="53">
        <f t="shared" si="618"/>
        <v>19568.2</v>
      </c>
      <c r="O701" s="53">
        <f t="shared" si="646"/>
        <v>19568.2</v>
      </c>
      <c r="P701" s="53">
        <f t="shared" ref="P701" si="649">P702+P704</f>
        <v>0</v>
      </c>
      <c r="Q701" s="46">
        <f t="shared" si="634"/>
        <v>19568.2</v>
      </c>
      <c r="R701" s="53">
        <f t="shared" ref="R701:T701" si="650">R702+R704</f>
        <v>0</v>
      </c>
      <c r="S701" s="46">
        <f t="shared" si="635"/>
        <v>19568.2</v>
      </c>
      <c r="T701" s="53">
        <f t="shared" si="650"/>
        <v>0</v>
      </c>
      <c r="U701" s="46">
        <f t="shared" si="619"/>
        <v>19568.2</v>
      </c>
    </row>
    <row r="702" spans="1:21" ht="49.5" x14ac:dyDescent="0.2">
      <c r="A702" s="47" t="str">
        <f t="shared" ref="A702:A705" ca="1" si="651">IF(ISERROR(MATCH(E702,Код_КВР,0)),"",INDIRECT(ADDRESS(MATCH(E702,Код_КВР,0)+1,2,,,"КВР")))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02" s="68" t="s">
        <v>354</v>
      </c>
      <c r="C702" s="55" t="s">
        <v>78</v>
      </c>
      <c r="D702" s="55" t="s">
        <v>78</v>
      </c>
      <c r="E702" s="105">
        <v>100</v>
      </c>
      <c r="F702" s="53">
        <f t="shared" ref="F702:T702" si="652">F703</f>
        <v>19553.2</v>
      </c>
      <c r="G702" s="53">
        <f t="shared" si="652"/>
        <v>0</v>
      </c>
      <c r="H702" s="53">
        <f t="shared" si="632"/>
        <v>19553.2</v>
      </c>
      <c r="I702" s="53">
        <f t="shared" si="652"/>
        <v>0</v>
      </c>
      <c r="J702" s="53">
        <f t="shared" si="633"/>
        <v>19553.2</v>
      </c>
      <c r="K702" s="53">
        <f t="shared" si="652"/>
        <v>0</v>
      </c>
      <c r="L702" s="53">
        <f t="shared" si="630"/>
        <v>19553.2</v>
      </c>
      <c r="M702" s="53">
        <f t="shared" si="652"/>
        <v>0</v>
      </c>
      <c r="N702" s="53">
        <f t="shared" si="618"/>
        <v>19553.2</v>
      </c>
      <c r="O702" s="53">
        <f t="shared" si="652"/>
        <v>19553.2</v>
      </c>
      <c r="P702" s="53">
        <f t="shared" si="652"/>
        <v>0</v>
      </c>
      <c r="Q702" s="46">
        <f t="shared" si="634"/>
        <v>19553.2</v>
      </c>
      <c r="R702" s="53">
        <f t="shared" si="652"/>
        <v>0</v>
      </c>
      <c r="S702" s="46">
        <f t="shared" si="635"/>
        <v>19553.2</v>
      </c>
      <c r="T702" s="53">
        <f t="shared" si="652"/>
        <v>0</v>
      </c>
      <c r="U702" s="46">
        <f t="shared" si="619"/>
        <v>19553.2</v>
      </c>
    </row>
    <row r="703" spans="1:21" ht="23.25" customHeight="1" x14ac:dyDescent="0.2">
      <c r="A703" s="47" t="str">
        <f t="shared" ca="1" si="651"/>
        <v>Расходы на выплаты персоналу государственных (муниципальных) органов</v>
      </c>
      <c r="B703" s="68" t="s">
        <v>354</v>
      </c>
      <c r="C703" s="55" t="s">
        <v>78</v>
      </c>
      <c r="D703" s="55" t="s">
        <v>78</v>
      </c>
      <c r="E703" s="105">
        <v>120</v>
      </c>
      <c r="F703" s="53">
        <f>'прил. 9'!G561</f>
        <v>19553.2</v>
      </c>
      <c r="G703" s="53">
        <f>'прил. 9'!H561</f>
        <v>0</v>
      </c>
      <c r="H703" s="53">
        <f t="shared" si="632"/>
        <v>19553.2</v>
      </c>
      <c r="I703" s="53">
        <f>'прил. 9'!J561</f>
        <v>0</v>
      </c>
      <c r="J703" s="53">
        <f t="shared" si="633"/>
        <v>19553.2</v>
      </c>
      <c r="K703" s="53">
        <f>'прил. 9'!L561</f>
        <v>0</v>
      </c>
      <c r="L703" s="53">
        <f t="shared" si="630"/>
        <v>19553.2</v>
      </c>
      <c r="M703" s="53">
        <f>'прил. 9'!N561</f>
        <v>0</v>
      </c>
      <c r="N703" s="53">
        <f t="shared" si="618"/>
        <v>19553.2</v>
      </c>
      <c r="O703" s="53">
        <f>'прил. 9'!P561</f>
        <v>19553.2</v>
      </c>
      <c r="P703" s="53">
        <f>'прил. 9'!Q561</f>
        <v>0</v>
      </c>
      <c r="Q703" s="46">
        <f t="shared" si="634"/>
        <v>19553.2</v>
      </c>
      <c r="R703" s="53">
        <f>'прил. 9'!S561</f>
        <v>0</v>
      </c>
      <c r="S703" s="46">
        <f t="shared" si="635"/>
        <v>19553.2</v>
      </c>
      <c r="T703" s="53">
        <f>'прил. 9'!U561</f>
        <v>0</v>
      </c>
      <c r="U703" s="46">
        <f t="shared" si="619"/>
        <v>19553.2</v>
      </c>
    </row>
    <row r="704" spans="1:21" ht="33" x14ac:dyDescent="0.2">
      <c r="A704" s="47" t="str">
        <f t="shared" ca="1" si="651"/>
        <v>Закупка товаров, работ и услуг для обеспечения государственных (муниципальных) нужд</v>
      </c>
      <c r="B704" s="68" t="s">
        <v>354</v>
      </c>
      <c r="C704" s="55" t="s">
        <v>78</v>
      </c>
      <c r="D704" s="55" t="s">
        <v>78</v>
      </c>
      <c r="E704" s="105">
        <v>200</v>
      </c>
      <c r="F704" s="53">
        <f t="shared" ref="F704:T704" si="653">F705</f>
        <v>15</v>
      </c>
      <c r="G704" s="53">
        <f t="shared" si="653"/>
        <v>0</v>
      </c>
      <c r="H704" s="53">
        <f t="shared" si="632"/>
        <v>15</v>
      </c>
      <c r="I704" s="53">
        <f t="shared" si="653"/>
        <v>0</v>
      </c>
      <c r="J704" s="53">
        <f t="shared" si="633"/>
        <v>15</v>
      </c>
      <c r="K704" s="53">
        <f t="shared" si="653"/>
        <v>0</v>
      </c>
      <c r="L704" s="53">
        <f t="shared" si="630"/>
        <v>15</v>
      </c>
      <c r="M704" s="53">
        <f t="shared" si="653"/>
        <v>0</v>
      </c>
      <c r="N704" s="53">
        <f t="shared" si="618"/>
        <v>15</v>
      </c>
      <c r="O704" s="53">
        <f t="shared" si="653"/>
        <v>15</v>
      </c>
      <c r="P704" s="53">
        <f t="shared" si="653"/>
        <v>0</v>
      </c>
      <c r="Q704" s="46">
        <f t="shared" si="634"/>
        <v>15</v>
      </c>
      <c r="R704" s="53">
        <f t="shared" si="653"/>
        <v>0</v>
      </c>
      <c r="S704" s="46">
        <f t="shared" si="635"/>
        <v>15</v>
      </c>
      <c r="T704" s="53">
        <f t="shared" si="653"/>
        <v>0</v>
      </c>
      <c r="U704" s="46">
        <f t="shared" si="619"/>
        <v>15</v>
      </c>
    </row>
    <row r="705" spans="1:21" ht="33" x14ac:dyDescent="0.2">
      <c r="A705" s="47" t="str">
        <f t="shared" ca="1" si="651"/>
        <v>Иные закупки товаров, работ и услуг для обеспечения государственных (муниципальных) нужд</v>
      </c>
      <c r="B705" s="68" t="s">
        <v>354</v>
      </c>
      <c r="C705" s="55" t="s">
        <v>78</v>
      </c>
      <c r="D705" s="55" t="s">
        <v>78</v>
      </c>
      <c r="E705" s="105">
        <v>240</v>
      </c>
      <c r="F705" s="53">
        <f>'прил. 9'!G563</f>
        <v>15</v>
      </c>
      <c r="G705" s="53">
        <f>'прил. 9'!H563</f>
        <v>0</v>
      </c>
      <c r="H705" s="53">
        <f t="shared" si="632"/>
        <v>15</v>
      </c>
      <c r="I705" s="53">
        <f>'прил. 9'!J563</f>
        <v>0</v>
      </c>
      <c r="J705" s="53">
        <f t="shared" si="633"/>
        <v>15</v>
      </c>
      <c r="K705" s="53">
        <f>'прил. 9'!L563</f>
        <v>0</v>
      </c>
      <c r="L705" s="53">
        <f t="shared" si="630"/>
        <v>15</v>
      </c>
      <c r="M705" s="53">
        <f>'прил. 9'!N563</f>
        <v>0</v>
      </c>
      <c r="N705" s="53">
        <f t="shared" si="618"/>
        <v>15</v>
      </c>
      <c r="O705" s="53">
        <f>'прил. 9'!P563</f>
        <v>15</v>
      </c>
      <c r="P705" s="53">
        <f>'прил. 9'!Q563</f>
        <v>0</v>
      </c>
      <c r="Q705" s="46">
        <f t="shared" si="634"/>
        <v>15</v>
      </c>
      <c r="R705" s="53">
        <f>'прил. 9'!S563</f>
        <v>0</v>
      </c>
      <c r="S705" s="46">
        <f t="shared" si="635"/>
        <v>15</v>
      </c>
      <c r="T705" s="53">
        <f>'прил. 9'!U563</f>
        <v>0</v>
      </c>
      <c r="U705" s="46">
        <f t="shared" si="619"/>
        <v>15</v>
      </c>
    </row>
    <row r="706" spans="1:21" x14ac:dyDescent="0.2">
      <c r="A706" s="47" t="str">
        <f ca="1">IF(ISERROR(MATCH(B706,Код_КЦСР,0)),"",INDIRECT(ADDRESS(MATCH(B706,Код_КЦСР,0)+1,2,,,"КЦСР")))</f>
        <v>Развитие благоустройства города</v>
      </c>
      <c r="B706" s="68" t="s">
        <v>341</v>
      </c>
      <c r="C706" s="55"/>
      <c r="D706" s="55"/>
      <c r="E706" s="105"/>
      <c r="F706" s="53">
        <f>F707+F714+F734+F743+F749+F755+F760</f>
        <v>516546.5</v>
      </c>
      <c r="G706" s="53">
        <f>G707+G714+G734+G743+G749+G755+G760</f>
        <v>0</v>
      </c>
      <c r="H706" s="53">
        <f t="shared" si="632"/>
        <v>516546.5</v>
      </c>
      <c r="I706" s="53">
        <f>I707+I714+I734+I743+I749+I755+I760</f>
        <v>-102000</v>
      </c>
      <c r="J706" s="53">
        <f t="shared" si="633"/>
        <v>414546.5</v>
      </c>
      <c r="K706" s="53">
        <f>K707+K714+K734+K743+K749+K755+K760</f>
        <v>0</v>
      </c>
      <c r="L706" s="53">
        <f t="shared" si="630"/>
        <v>414546.5</v>
      </c>
      <c r="M706" s="53">
        <f>M707+M714+M734+M743+M749+M755+M760</f>
        <v>0</v>
      </c>
      <c r="N706" s="53">
        <f t="shared" si="618"/>
        <v>414546.5</v>
      </c>
      <c r="O706" s="53">
        <f>O707+O714+O734+O743+O749+O755+O760</f>
        <v>444265.8</v>
      </c>
      <c r="P706" s="53">
        <f>P707+P714+P734+P743+P749+P755+P760</f>
        <v>0</v>
      </c>
      <c r="Q706" s="46">
        <f t="shared" si="634"/>
        <v>444265.8</v>
      </c>
      <c r="R706" s="53">
        <f>R707+R714+R734+R743+R749+R755+R760</f>
        <v>0</v>
      </c>
      <c r="S706" s="46">
        <f t="shared" si="635"/>
        <v>444265.8</v>
      </c>
      <c r="T706" s="53">
        <f>T707+T714+T734+T743+T749+T755+T760</f>
        <v>0</v>
      </c>
      <c r="U706" s="46">
        <f t="shared" si="619"/>
        <v>444265.8</v>
      </c>
    </row>
    <row r="707" spans="1:21" ht="33" x14ac:dyDescent="0.2">
      <c r="A707" s="47" t="str">
        <f ca="1">IF(ISERROR(MATCH(B707,Код_КЦСР,0)),"",INDIRECT(ADDRESS(MATCH(B707,Код_КЦСР,0)+1,2,,,"КЦСР")))</f>
        <v>Мероприятия по благоустройству и повышению внешней привлекательности города</v>
      </c>
      <c r="B707" s="68" t="s">
        <v>342</v>
      </c>
      <c r="C707" s="55"/>
      <c r="D707" s="43"/>
      <c r="E707" s="105"/>
      <c r="F707" s="53">
        <f t="shared" ref="F707:T707" si="654">F708</f>
        <v>149510</v>
      </c>
      <c r="G707" s="53">
        <f t="shared" si="654"/>
        <v>0</v>
      </c>
      <c r="H707" s="53">
        <f t="shared" si="632"/>
        <v>149510</v>
      </c>
      <c r="I707" s="53">
        <f t="shared" si="654"/>
        <v>0</v>
      </c>
      <c r="J707" s="53">
        <f t="shared" si="633"/>
        <v>149510</v>
      </c>
      <c r="K707" s="53">
        <f t="shared" si="654"/>
        <v>0</v>
      </c>
      <c r="L707" s="53">
        <f t="shared" si="630"/>
        <v>149510</v>
      </c>
      <c r="M707" s="53">
        <f t="shared" si="654"/>
        <v>0</v>
      </c>
      <c r="N707" s="53">
        <f t="shared" si="618"/>
        <v>149510</v>
      </c>
      <c r="O707" s="53">
        <f t="shared" si="654"/>
        <v>151437.9</v>
      </c>
      <c r="P707" s="53">
        <f t="shared" si="654"/>
        <v>0</v>
      </c>
      <c r="Q707" s="46">
        <f t="shared" si="634"/>
        <v>151437.9</v>
      </c>
      <c r="R707" s="53">
        <f t="shared" si="654"/>
        <v>0</v>
      </c>
      <c r="S707" s="46">
        <f t="shared" si="635"/>
        <v>151437.9</v>
      </c>
      <c r="T707" s="53">
        <f t="shared" si="654"/>
        <v>0</v>
      </c>
      <c r="U707" s="46">
        <f t="shared" si="619"/>
        <v>151437.9</v>
      </c>
    </row>
    <row r="708" spans="1:21" x14ac:dyDescent="0.2">
      <c r="A708" s="47" t="str">
        <f ca="1">IF(ISERROR(MATCH(C708,Код_Раздел,0)),"",INDIRECT(ADDRESS(MATCH(C708,Код_Раздел,0)+1,2,,,"Раздел")))</f>
        <v>Жилищно-коммунальное хозяйство</v>
      </c>
      <c r="B708" s="68" t="s">
        <v>342</v>
      </c>
      <c r="C708" s="55" t="s">
        <v>78</v>
      </c>
      <c r="D708" s="43"/>
      <c r="E708" s="105"/>
      <c r="F708" s="53">
        <f t="shared" ref="F708:T708" si="655">F709</f>
        <v>149510</v>
      </c>
      <c r="G708" s="53">
        <f t="shared" si="655"/>
        <v>0</v>
      </c>
      <c r="H708" s="53">
        <f t="shared" si="632"/>
        <v>149510</v>
      </c>
      <c r="I708" s="53">
        <f t="shared" si="655"/>
        <v>0</v>
      </c>
      <c r="J708" s="53">
        <f t="shared" si="633"/>
        <v>149510</v>
      </c>
      <c r="K708" s="53">
        <f t="shared" si="655"/>
        <v>0</v>
      </c>
      <c r="L708" s="53">
        <f t="shared" si="630"/>
        <v>149510</v>
      </c>
      <c r="M708" s="53">
        <f t="shared" si="655"/>
        <v>0</v>
      </c>
      <c r="N708" s="53">
        <f t="shared" si="618"/>
        <v>149510</v>
      </c>
      <c r="O708" s="53">
        <f t="shared" si="655"/>
        <v>151437.9</v>
      </c>
      <c r="P708" s="53">
        <f t="shared" si="655"/>
        <v>0</v>
      </c>
      <c r="Q708" s="46">
        <f t="shared" si="634"/>
        <v>151437.9</v>
      </c>
      <c r="R708" s="53">
        <f t="shared" si="655"/>
        <v>0</v>
      </c>
      <c r="S708" s="46">
        <f t="shared" si="635"/>
        <v>151437.9</v>
      </c>
      <c r="T708" s="53">
        <f t="shared" si="655"/>
        <v>0</v>
      </c>
      <c r="U708" s="46">
        <f t="shared" si="619"/>
        <v>151437.9</v>
      </c>
    </row>
    <row r="709" spans="1:21" x14ac:dyDescent="0.2">
      <c r="A709" s="47" t="s">
        <v>104</v>
      </c>
      <c r="B709" s="68" t="s">
        <v>342</v>
      </c>
      <c r="C709" s="55" t="s">
        <v>78</v>
      </c>
      <c r="D709" s="55" t="s">
        <v>72</v>
      </c>
      <c r="E709" s="105"/>
      <c r="F709" s="53">
        <f t="shared" ref="F709:O709" si="656">F710+F712</f>
        <v>149510</v>
      </c>
      <c r="G709" s="53">
        <f t="shared" ref="G709:I709" si="657">G710+G712</f>
        <v>0</v>
      </c>
      <c r="H709" s="53">
        <f t="shared" si="632"/>
        <v>149510</v>
      </c>
      <c r="I709" s="53">
        <f t="shared" si="657"/>
        <v>0</v>
      </c>
      <c r="J709" s="53">
        <f t="shared" si="633"/>
        <v>149510</v>
      </c>
      <c r="K709" s="53">
        <f t="shared" ref="K709:M709" si="658">K710+K712</f>
        <v>0</v>
      </c>
      <c r="L709" s="53">
        <f t="shared" si="630"/>
        <v>149510</v>
      </c>
      <c r="M709" s="53">
        <f t="shared" si="658"/>
        <v>0</v>
      </c>
      <c r="N709" s="53">
        <f t="shared" si="618"/>
        <v>149510</v>
      </c>
      <c r="O709" s="53">
        <f t="shared" si="656"/>
        <v>151437.9</v>
      </c>
      <c r="P709" s="53">
        <f t="shared" ref="P709" si="659">P710+P712</f>
        <v>0</v>
      </c>
      <c r="Q709" s="46">
        <f t="shared" si="634"/>
        <v>151437.9</v>
      </c>
      <c r="R709" s="53">
        <f t="shared" ref="R709:T709" si="660">R710+R712</f>
        <v>0</v>
      </c>
      <c r="S709" s="46">
        <f t="shared" si="635"/>
        <v>151437.9</v>
      </c>
      <c r="T709" s="53">
        <f t="shared" si="660"/>
        <v>0</v>
      </c>
      <c r="U709" s="46">
        <f t="shared" si="619"/>
        <v>151437.9</v>
      </c>
    </row>
    <row r="710" spans="1:21" ht="33" x14ac:dyDescent="0.2">
      <c r="A710" s="47" t="str">
        <f ca="1">IF(ISERROR(MATCH(E710,Код_КВР,0)),"",INDIRECT(ADDRESS(MATCH(E710,Код_КВР,0)+1,2,,,"КВР")))</f>
        <v>Закупка товаров, работ и услуг для обеспечения государственных (муниципальных) нужд</v>
      </c>
      <c r="B710" s="68" t="s">
        <v>342</v>
      </c>
      <c r="C710" s="55" t="s">
        <v>78</v>
      </c>
      <c r="D710" s="55" t="s">
        <v>72</v>
      </c>
      <c r="E710" s="105">
        <v>200</v>
      </c>
      <c r="F710" s="53">
        <f t="shared" ref="F710:T710" si="661">F711</f>
        <v>119923.2</v>
      </c>
      <c r="G710" s="53">
        <f t="shared" si="661"/>
        <v>0</v>
      </c>
      <c r="H710" s="53">
        <f t="shared" si="632"/>
        <v>119923.2</v>
      </c>
      <c r="I710" s="53">
        <f t="shared" si="661"/>
        <v>0</v>
      </c>
      <c r="J710" s="53">
        <f t="shared" si="633"/>
        <v>119923.2</v>
      </c>
      <c r="K710" s="53">
        <f t="shared" si="661"/>
        <v>0</v>
      </c>
      <c r="L710" s="53">
        <f t="shared" si="630"/>
        <v>119923.2</v>
      </c>
      <c r="M710" s="53">
        <f t="shared" si="661"/>
        <v>0</v>
      </c>
      <c r="N710" s="53">
        <f t="shared" si="618"/>
        <v>119923.2</v>
      </c>
      <c r="O710" s="53">
        <f t="shared" si="661"/>
        <v>121851.1</v>
      </c>
      <c r="P710" s="53">
        <f t="shared" si="661"/>
        <v>0</v>
      </c>
      <c r="Q710" s="46">
        <f t="shared" si="634"/>
        <v>121851.1</v>
      </c>
      <c r="R710" s="53">
        <f t="shared" si="661"/>
        <v>0</v>
      </c>
      <c r="S710" s="46">
        <f t="shared" si="635"/>
        <v>121851.1</v>
      </c>
      <c r="T710" s="53">
        <f t="shared" si="661"/>
        <v>0</v>
      </c>
      <c r="U710" s="46">
        <f t="shared" si="619"/>
        <v>121851.1</v>
      </c>
    </row>
    <row r="711" spans="1:21" ht="33" x14ac:dyDescent="0.2">
      <c r="A711" s="47" t="str">
        <f ca="1">IF(ISERROR(MATCH(E711,Код_КВР,0)),"",INDIRECT(ADDRESS(MATCH(E711,Код_КВР,0)+1,2,,,"КВР")))</f>
        <v>Иные закупки товаров, работ и услуг для обеспечения государственных (муниципальных) нужд</v>
      </c>
      <c r="B711" s="68" t="s">
        <v>342</v>
      </c>
      <c r="C711" s="55" t="s">
        <v>78</v>
      </c>
      <c r="D711" s="55" t="s">
        <v>72</v>
      </c>
      <c r="E711" s="105">
        <v>240</v>
      </c>
      <c r="F711" s="53">
        <f>'прил. 9'!G553</f>
        <v>119923.2</v>
      </c>
      <c r="G711" s="53">
        <f>'прил. 9'!H553</f>
        <v>0</v>
      </c>
      <c r="H711" s="53">
        <f t="shared" si="632"/>
        <v>119923.2</v>
      </c>
      <c r="I711" s="53">
        <f>'прил. 9'!J553</f>
        <v>0</v>
      </c>
      <c r="J711" s="53">
        <f t="shared" si="633"/>
        <v>119923.2</v>
      </c>
      <c r="K711" s="53">
        <f>'прил. 9'!L553</f>
        <v>0</v>
      </c>
      <c r="L711" s="53">
        <f t="shared" si="630"/>
        <v>119923.2</v>
      </c>
      <c r="M711" s="53">
        <f>'прил. 9'!N553</f>
        <v>0</v>
      </c>
      <c r="N711" s="53">
        <f t="shared" si="618"/>
        <v>119923.2</v>
      </c>
      <c r="O711" s="53">
        <f>'прил. 9'!P553</f>
        <v>121851.1</v>
      </c>
      <c r="P711" s="53">
        <f>'прил. 9'!Q553</f>
        <v>0</v>
      </c>
      <c r="Q711" s="46">
        <f t="shared" si="634"/>
        <v>121851.1</v>
      </c>
      <c r="R711" s="53">
        <f>'прил. 9'!S553</f>
        <v>0</v>
      </c>
      <c r="S711" s="46">
        <f t="shared" si="635"/>
        <v>121851.1</v>
      </c>
      <c r="T711" s="53">
        <f>'прил. 9'!U553</f>
        <v>0</v>
      </c>
      <c r="U711" s="46">
        <f t="shared" si="619"/>
        <v>121851.1</v>
      </c>
    </row>
    <row r="712" spans="1:21" x14ac:dyDescent="0.2">
      <c r="A712" s="47" t="str">
        <f ca="1">IF(ISERROR(MATCH(E712,Код_КВР,0)),"",INDIRECT(ADDRESS(MATCH(E712,Код_КВР,0)+1,2,,,"КВР")))</f>
        <v>Иные бюджетные ассигнования</v>
      </c>
      <c r="B712" s="68" t="s">
        <v>342</v>
      </c>
      <c r="C712" s="55" t="s">
        <v>78</v>
      </c>
      <c r="D712" s="55" t="s">
        <v>72</v>
      </c>
      <c r="E712" s="105">
        <v>800</v>
      </c>
      <c r="F712" s="53">
        <f t="shared" ref="F712:T712" si="662">F713</f>
        <v>29586.799999999999</v>
      </c>
      <c r="G712" s="53">
        <f t="shared" si="662"/>
        <v>0</v>
      </c>
      <c r="H712" s="53">
        <f t="shared" si="632"/>
        <v>29586.799999999999</v>
      </c>
      <c r="I712" s="53">
        <f t="shared" si="662"/>
        <v>0</v>
      </c>
      <c r="J712" s="53">
        <f t="shared" si="633"/>
        <v>29586.799999999999</v>
      </c>
      <c r="K712" s="53">
        <f t="shared" si="662"/>
        <v>0</v>
      </c>
      <c r="L712" s="53">
        <f t="shared" si="630"/>
        <v>29586.799999999999</v>
      </c>
      <c r="M712" s="53">
        <f t="shared" si="662"/>
        <v>0</v>
      </c>
      <c r="N712" s="53">
        <f t="shared" si="618"/>
        <v>29586.799999999999</v>
      </c>
      <c r="O712" s="53">
        <f t="shared" si="662"/>
        <v>29586.799999999999</v>
      </c>
      <c r="P712" s="53">
        <f t="shared" si="662"/>
        <v>0</v>
      </c>
      <c r="Q712" s="46">
        <f t="shared" si="634"/>
        <v>29586.799999999999</v>
      </c>
      <c r="R712" s="53">
        <f t="shared" si="662"/>
        <v>0</v>
      </c>
      <c r="S712" s="46">
        <f t="shared" si="635"/>
        <v>29586.799999999999</v>
      </c>
      <c r="T712" s="53">
        <f t="shared" si="662"/>
        <v>0</v>
      </c>
      <c r="U712" s="46">
        <f t="shared" si="619"/>
        <v>29586.799999999999</v>
      </c>
    </row>
    <row r="713" spans="1:21" ht="49.5" x14ac:dyDescent="0.2">
      <c r="A713" s="47" t="str">
        <f ca="1">IF(ISERROR(MATCH(E713,Код_КВР,0)),"",INDIRECT(ADDRESS(MATCH(E713,Код_КВР,0)+1,2,,,"КВР")))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713" s="68" t="s">
        <v>342</v>
      </c>
      <c r="C713" s="55" t="s">
        <v>78</v>
      </c>
      <c r="D713" s="55" t="s">
        <v>72</v>
      </c>
      <c r="E713" s="105">
        <v>810</v>
      </c>
      <c r="F713" s="53">
        <f>'прил. 9'!G555</f>
        <v>29586.799999999999</v>
      </c>
      <c r="G713" s="53">
        <f>'прил. 9'!H555</f>
        <v>0</v>
      </c>
      <c r="H713" s="53">
        <f t="shared" si="632"/>
        <v>29586.799999999999</v>
      </c>
      <c r="I713" s="53">
        <f>'прил. 9'!J555</f>
        <v>0</v>
      </c>
      <c r="J713" s="53">
        <f t="shared" si="633"/>
        <v>29586.799999999999</v>
      </c>
      <c r="K713" s="53">
        <f>'прил. 9'!L555</f>
        <v>0</v>
      </c>
      <c r="L713" s="53">
        <f t="shared" si="630"/>
        <v>29586.799999999999</v>
      </c>
      <c r="M713" s="53">
        <f>'прил. 9'!N555</f>
        <v>0</v>
      </c>
      <c r="N713" s="53">
        <f t="shared" si="618"/>
        <v>29586.799999999999</v>
      </c>
      <c r="O713" s="53">
        <f>'прил. 9'!P555</f>
        <v>29586.799999999999</v>
      </c>
      <c r="P713" s="53">
        <f>'прил. 9'!Q555</f>
        <v>0</v>
      </c>
      <c r="Q713" s="46">
        <f t="shared" si="634"/>
        <v>29586.799999999999</v>
      </c>
      <c r="R713" s="53">
        <f>'прил. 9'!S555</f>
        <v>0</v>
      </c>
      <c r="S713" s="46">
        <f t="shared" si="635"/>
        <v>29586.799999999999</v>
      </c>
      <c r="T713" s="53">
        <f>'прил. 9'!U555</f>
        <v>0</v>
      </c>
      <c r="U713" s="46">
        <f t="shared" si="619"/>
        <v>29586.799999999999</v>
      </c>
    </row>
    <row r="714" spans="1:21" x14ac:dyDescent="0.2">
      <c r="A714" s="47" t="str">
        <f ca="1">IF(ISERROR(MATCH(B714,Код_КЦСР,0)),"",INDIRECT(ADDRESS(MATCH(B714,Код_КЦСР,0)+1,2,,,"КЦСР")))</f>
        <v>Мероприятия по содержанию и ремонту улично-дорожной сети города</v>
      </c>
      <c r="B714" s="68" t="s">
        <v>343</v>
      </c>
      <c r="C714" s="55"/>
      <c r="D714" s="43"/>
      <c r="E714" s="105"/>
      <c r="F714" s="53">
        <f t="shared" ref="F714:O714" si="663">F715+F724+F729</f>
        <v>263800.7</v>
      </c>
      <c r="G714" s="53">
        <f t="shared" ref="G714:I714" si="664">G715+G724+G729</f>
        <v>0</v>
      </c>
      <c r="H714" s="53">
        <f t="shared" si="632"/>
        <v>263800.7</v>
      </c>
      <c r="I714" s="53">
        <f t="shared" si="664"/>
        <v>0</v>
      </c>
      <c r="J714" s="53">
        <f t="shared" si="633"/>
        <v>263800.7</v>
      </c>
      <c r="K714" s="53">
        <f t="shared" ref="K714:M714" si="665">K715+K724+K729</f>
        <v>0</v>
      </c>
      <c r="L714" s="53">
        <f t="shared" si="630"/>
        <v>263800.7</v>
      </c>
      <c r="M714" s="53">
        <f t="shared" si="665"/>
        <v>0</v>
      </c>
      <c r="N714" s="53">
        <f t="shared" si="618"/>
        <v>263800.7</v>
      </c>
      <c r="O714" s="53">
        <f t="shared" si="663"/>
        <v>291592.10000000003</v>
      </c>
      <c r="P714" s="53">
        <f t="shared" ref="P714" si="666">P715+P724+P729</f>
        <v>0</v>
      </c>
      <c r="Q714" s="46">
        <f t="shared" si="634"/>
        <v>291592.10000000003</v>
      </c>
      <c r="R714" s="53">
        <f t="shared" ref="R714:T714" si="667">R715+R724+R729</f>
        <v>0</v>
      </c>
      <c r="S714" s="46">
        <f t="shared" si="635"/>
        <v>291592.10000000003</v>
      </c>
      <c r="T714" s="53">
        <f t="shared" si="667"/>
        <v>0</v>
      </c>
      <c r="U714" s="46">
        <f t="shared" si="619"/>
        <v>291592.10000000003</v>
      </c>
    </row>
    <row r="715" spans="1:21" ht="35.25" customHeight="1" x14ac:dyDescent="0.2">
      <c r="A715" s="47" t="str">
        <f ca="1">IF(ISERROR(MATCH(B715,Код_КЦСР,0)),"",INDIRECT(ADDRESS(MATCH(B715,Код_КЦСР,0)+1,2,,,"КЦСР")))</f>
        <v>Мероприятия по содержанию и ремонту улично-дорожной сети города, за счет средств городского бюджета</v>
      </c>
      <c r="B715" s="68" t="s">
        <v>634</v>
      </c>
      <c r="C715" s="55"/>
      <c r="D715" s="43"/>
      <c r="E715" s="105"/>
      <c r="F715" s="53">
        <f t="shared" ref="F715:T715" si="668">F716</f>
        <v>233959.4</v>
      </c>
      <c r="G715" s="53">
        <f t="shared" si="668"/>
        <v>0</v>
      </c>
      <c r="H715" s="53">
        <f t="shared" si="632"/>
        <v>233959.4</v>
      </c>
      <c r="I715" s="53">
        <f t="shared" si="668"/>
        <v>0</v>
      </c>
      <c r="J715" s="53">
        <f t="shared" si="633"/>
        <v>233959.4</v>
      </c>
      <c r="K715" s="53">
        <f t="shared" si="668"/>
        <v>0</v>
      </c>
      <c r="L715" s="53">
        <f t="shared" si="630"/>
        <v>233959.4</v>
      </c>
      <c r="M715" s="53">
        <f t="shared" si="668"/>
        <v>0</v>
      </c>
      <c r="N715" s="53">
        <f t="shared" si="618"/>
        <v>233959.4</v>
      </c>
      <c r="O715" s="53">
        <f t="shared" si="668"/>
        <v>261750.80000000005</v>
      </c>
      <c r="P715" s="53">
        <f t="shared" si="668"/>
        <v>0</v>
      </c>
      <c r="Q715" s="46">
        <f t="shared" si="634"/>
        <v>261750.80000000005</v>
      </c>
      <c r="R715" s="53">
        <f t="shared" si="668"/>
        <v>0</v>
      </c>
      <c r="S715" s="46">
        <f t="shared" si="635"/>
        <v>261750.80000000005</v>
      </c>
      <c r="T715" s="53">
        <f t="shared" si="668"/>
        <v>0</v>
      </c>
      <c r="U715" s="46">
        <f t="shared" si="619"/>
        <v>261750.80000000005</v>
      </c>
    </row>
    <row r="716" spans="1:21" x14ac:dyDescent="0.2">
      <c r="A716" s="47" t="str">
        <f ca="1">IF(ISERROR(MATCH(C716,Код_Раздел,0)),"",INDIRECT(ADDRESS(MATCH(C716,Код_Раздел,0)+1,2,,,"Раздел")))</f>
        <v>Национальная экономика</v>
      </c>
      <c r="B716" s="68" t="s">
        <v>634</v>
      </c>
      <c r="C716" s="55" t="s">
        <v>73</v>
      </c>
      <c r="D716" s="43"/>
      <c r="E716" s="105"/>
      <c r="F716" s="53">
        <f t="shared" ref="F716:T716" si="669">F717</f>
        <v>233959.4</v>
      </c>
      <c r="G716" s="53">
        <f t="shared" si="669"/>
        <v>0</v>
      </c>
      <c r="H716" s="53">
        <f t="shared" si="632"/>
        <v>233959.4</v>
      </c>
      <c r="I716" s="53">
        <f t="shared" si="669"/>
        <v>0</v>
      </c>
      <c r="J716" s="53">
        <f t="shared" si="633"/>
        <v>233959.4</v>
      </c>
      <c r="K716" s="53">
        <f t="shared" si="669"/>
        <v>0</v>
      </c>
      <c r="L716" s="53">
        <f t="shared" si="630"/>
        <v>233959.4</v>
      </c>
      <c r="M716" s="53">
        <f t="shared" si="669"/>
        <v>0</v>
      </c>
      <c r="N716" s="53">
        <f t="shared" si="618"/>
        <v>233959.4</v>
      </c>
      <c r="O716" s="53">
        <f t="shared" si="669"/>
        <v>261750.80000000005</v>
      </c>
      <c r="P716" s="53">
        <f t="shared" si="669"/>
        <v>0</v>
      </c>
      <c r="Q716" s="46">
        <f t="shared" si="634"/>
        <v>261750.80000000005</v>
      </c>
      <c r="R716" s="53">
        <f t="shared" si="669"/>
        <v>0</v>
      </c>
      <c r="S716" s="46">
        <f t="shared" si="635"/>
        <v>261750.80000000005</v>
      </c>
      <c r="T716" s="53">
        <f t="shared" si="669"/>
        <v>0</v>
      </c>
      <c r="U716" s="46">
        <f t="shared" si="619"/>
        <v>261750.80000000005</v>
      </c>
    </row>
    <row r="717" spans="1:21" x14ac:dyDescent="0.2">
      <c r="A717" s="48" t="s">
        <v>45</v>
      </c>
      <c r="B717" s="68" t="s">
        <v>634</v>
      </c>
      <c r="C717" s="55" t="s">
        <v>73</v>
      </c>
      <c r="D717" s="55" t="s">
        <v>76</v>
      </c>
      <c r="E717" s="105"/>
      <c r="F717" s="53">
        <f t="shared" ref="F717:O717" si="670">F718+F720+F722</f>
        <v>233959.4</v>
      </c>
      <c r="G717" s="53">
        <f t="shared" ref="G717:I717" si="671">G718+G720+G722</f>
        <v>0</v>
      </c>
      <c r="H717" s="53">
        <f t="shared" si="632"/>
        <v>233959.4</v>
      </c>
      <c r="I717" s="53">
        <f t="shared" si="671"/>
        <v>0</v>
      </c>
      <c r="J717" s="53">
        <f t="shared" si="633"/>
        <v>233959.4</v>
      </c>
      <c r="K717" s="53">
        <f t="shared" ref="K717:M717" si="672">K718+K720+K722</f>
        <v>0</v>
      </c>
      <c r="L717" s="53">
        <f t="shared" si="630"/>
        <v>233959.4</v>
      </c>
      <c r="M717" s="53">
        <f t="shared" si="672"/>
        <v>0</v>
      </c>
      <c r="N717" s="53">
        <f t="shared" si="618"/>
        <v>233959.4</v>
      </c>
      <c r="O717" s="53">
        <f t="shared" si="670"/>
        <v>261750.80000000005</v>
      </c>
      <c r="P717" s="53">
        <f t="shared" ref="P717" si="673">P718+P720+P722</f>
        <v>0</v>
      </c>
      <c r="Q717" s="46">
        <f t="shared" si="634"/>
        <v>261750.80000000005</v>
      </c>
      <c r="R717" s="53">
        <f t="shared" ref="R717:T717" si="674">R718+R720+R722</f>
        <v>0</v>
      </c>
      <c r="S717" s="46">
        <f t="shared" si="635"/>
        <v>261750.80000000005</v>
      </c>
      <c r="T717" s="53">
        <f t="shared" si="674"/>
        <v>0</v>
      </c>
      <c r="U717" s="46">
        <f t="shared" si="619"/>
        <v>261750.80000000005</v>
      </c>
    </row>
    <row r="718" spans="1:21" ht="49.5" x14ac:dyDescent="0.2">
      <c r="A718" s="47" t="str">
        <f t="shared" ref="A718:A723" ca="1" si="675">IF(ISERROR(MATCH(E718,Код_КВР,0)),"",INDIRECT(ADDRESS(MATCH(E718,Код_КВР,0)+1,2,,,"КВР")))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18" s="68" t="s">
        <v>634</v>
      </c>
      <c r="C718" s="55" t="s">
        <v>73</v>
      </c>
      <c r="D718" s="55" t="s">
        <v>76</v>
      </c>
      <c r="E718" s="105">
        <v>100</v>
      </c>
      <c r="F718" s="53">
        <f t="shared" ref="F718:T718" si="676">F719</f>
        <v>14034</v>
      </c>
      <c r="G718" s="53">
        <f t="shared" si="676"/>
        <v>0</v>
      </c>
      <c r="H718" s="53">
        <f t="shared" si="632"/>
        <v>14034</v>
      </c>
      <c r="I718" s="53">
        <f t="shared" si="676"/>
        <v>0</v>
      </c>
      <c r="J718" s="53">
        <f t="shared" si="633"/>
        <v>14034</v>
      </c>
      <c r="K718" s="53">
        <f t="shared" si="676"/>
        <v>0</v>
      </c>
      <c r="L718" s="53">
        <f t="shared" si="630"/>
        <v>14034</v>
      </c>
      <c r="M718" s="53">
        <f t="shared" si="676"/>
        <v>0</v>
      </c>
      <c r="N718" s="53">
        <f t="shared" si="618"/>
        <v>14034</v>
      </c>
      <c r="O718" s="53">
        <f t="shared" si="676"/>
        <v>14033.2</v>
      </c>
      <c r="P718" s="53">
        <f t="shared" si="676"/>
        <v>0</v>
      </c>
      <c r="Q718" s="46">
        <f t="shared" si="634"/>
        <v>14033.2</v>
      </c>
      <c r="R718" s="53">
        <f t="shared" si="676"/>
        <v>0</v>
      </c>
      <c r="S718" s="46">
        <f t="shared" si="635"/>
        <v>14033.2</v>
      </c>
      <c r="T718" s="53">
        <f t="shared" si="676"/>
        <v>0</v>
      </c>
      <c r="U718" s="46">
        <f t="shared" si="619"/>
        <v>14033.2</v>
      </c>
    </row>
    <row r="719" spans="1:21" x14ac:dyDescent="0.2">
      <c r="A719" s="47" t="str">
        <f t="shared" ca="1" si="675"/>
        <v>Расходы на выплаты персоналу казенных учреждений</v>
      </c>
      <c r="B719" s="68" t="s">
        <v>634</v>
      </c>
      <c r="C719" s="55" t="s">
        <v>73</v>
      </c>
      <c r="D719" s="55" t="s">
        <v>76</v>
      </c>
      <c r="E719" s="105">
        <v>110</v>
      </c>
      <c r="F719" s="53">
        <f>'прил. 9'!G494</f>
        <v>14034</v>
      </c>
      <c r="G719" s="53">
        <f>'прил. 9'!H494</f>
        <v>0</v>
      </c>
      <c r="H719" s="53">
        <f t="shared" si="632"/>
        <v>14034</v>
      </c>
      <c r="I719" s="53">
        <f>'прил. 9'!J494</f>
        <v>0</v>
      </c>
      <c r="J719" s="53">
        <f t="shared" si="633"/>
        <v>14034</v>
      </c>
      <c r="K719" s="53">
        <f>'прил. 9'!L494</f>
        <v>0</v>
      </c>
      <c r="L719" s="53">
        <f t="shared" si="630"/>
        <v>14034</v>
      </c>
      <c r="M719" s="53">
        <f>'прил. 9'!N494</f>
        <v>0</v>
      </c>
      <c r="N719" s="53">
        <f t="shared" si="618"/>
        <v>14034</v>
      </c>
      <c r="O719" s="53">
        <f>'прил. 9'!P494</f>
        <v>14033.2</v>
      </c>
      <c r="P719" s="53">
        <f>'прил. 9'!Q494</f>
        <v>0</v>
      </c>
      <c r="Q719" s="46">
        <f t="shared" si="634"/>
        <v>14033.2</v>
      </c>
      <c r="R719" s="53">
        <f>'прил. 9'!S494</f>
        <v>0</v>
      </c>
      <c r="S719" s="46">
        <f t="shared" si="635"/>
        <v>14033.2</v>
      </c>
      <c r="T719" s="53">
        <f>'прил. 9'!U494</f>
        <v>0</v>
      </c>
      <c r="U719" s="46">
        <f t="shared" si="619"/>
        <v>14033.2</v>
      </c>
    </row>
    <row r="720" spans="1:21" ht="33" x14ac:dyDescent="0.2">
      <c r="A720" s="47" t="str">
        <f t="shared" ca="1" si="675"/>
        <v>Закупка товаров, работ и услуг для обеспечения государственных (муниципальных) нужд</v>
      </c>
      <c r="B720" s="68" t="s">
        <v>634</v>
      </c>
      <c r="C720" s="55" t="s">
        <v>73</v>
      </c>
      <c r="D720" s="55" t="s">
        <v>76</v>
      </c>
      <c r="E720" s="105">
        <v>200</v>
      </c>
      <c r="F720" s="53">
        <f t="shared" ref="F720:T720" si="677">F721</f>
        <v>219914.6</v>
      </c>
      <c r="G720" s="53">
        <f t="shared" si="677"/>
        <v>0</v>
      </c>
      <c r="H720" s="53">
        <f t="shared" si="632"/>
        <v>219914.6</v>
      </c>
      <c r="I720" s="53">
        <f t="shared" si="677"/>
        <v>0</v>
      </c>
      <c r="J720" s="53">
        <f t="shared" si="633"/>
        <v>219914.6</v>
      </c>
      <c r="K720" s="53">
        <f t="shared" si="677"/>
        <v>0</v>
      </c>
      <c r="L720" s="53">
        <f t="shared" si="630"/>
        <v>219914.6</v>
      </c>
      <c r="M720" s="53">
        <f t="shared" si="677"/>
        <v>0</v>
      </c>
      <c r="N720" s="53">
        <f t="shared" si="618"/>
        <v>219914.6</v>
      </c>
      <c r="O720" s="53">
        <f t="shared" si="677"/>
        <v>247706.90000000002</v>
      </c>
      <c r="P720" s="53">
        <f t="shared" si="677"/>
        <v>0</v>
      </c>
      <c r="Q720" s="46">
        <f t="shared" si="634"/>
        <v>247706.90000000002</v>
      </c>
      <c r="R720" s="53">
        <f t="shared" si="677"/>
        <v>0</v>
      </c>
      <c r="S720" s="46">
        <f t="shared" si="635"/>
        <v>247706.90000000002</v>
      </c>
      <c r="T720" s="53">
        <f t="shared" si="677"/>
        <v>0</v>
      </c>
      <c r="U720" s="46">
        <f t="shared" si="619"/>
        <v>247706.90000000002</v>
      </c>
    </row>
    <row r="721" spans="1:21" ht="33" x14ac:dyDescent="0.2">
      <c r="A721" s="47" t="str">
        <f t="shared" ca="1" si="675"/>
        <v>Иные закупки товаров, работ и услуг для обеспечения государственных (муниципальных) нужд</v>
      </c>
      <c r="B721" s="68" t="s">
        <v>634</v>
      </c>
      <c r="C721" s="55" t="s">
        <v>73</v>
      </c>
      <c r="D721" s="55" t="s">
        <v>76</v>
      </c>
      <c r="E721" s="105">
        <v>240</v>
      </c>
      <c r="F721" s="53">
        <f>'прил. 9'!G496</f>
        <v>219914.6</v>
      </c>
      <c r="G721" s="53">
        <f>'прил. 9'!H496</f>
        <v>0</v>
      </c>
      <c r="H721" s="53">
        <f t="shared" si="632"/>
        <v>219914.6</v>
      </c>
      <c r="I721" s="53">
        <f>'прил. 9'!J496</f>
        <v>0</v>
      </c>
      <c r="J721" s="53">
        <f t="shared" si="633"/>
        <v>219914.6</v>
      </c>
      <c r="K721" s="53">
        <f>'прил. 9'!L496</f>
        <v>0</v>
      </c>
      <c r="L721" s="53">
        <f t="shared" si="630"/>
        <v>219914.6</v>
      </c>
      <c r="M721" s="53">
        <f>'прил. 9'!N496</f>
        <v>0</v>
      </c>
      <c r="N721" s="53">
        <f t="shared" si="618"/>
        <v>219914.6</v>
      </c>
      <c r="O721" s="53">
        <f>'прил. 9'!P496</f>
        <v>247706.90000000002</v>
      </c>
      <c r="P721" s="53">
        <f>'прил. 9'!Q496</f>
        <v>0</v>
      </c>
      <c r="Q721" s="46">
        <f t="shared" si="634"/>
        <v>247706.90000000002</v>
      </c>
      <c r="R721" s="53">
        <f>'прил. 9'!S496</f>
        <v>0</v>
      </c>
      <c r="S721" s="46">
        <f t="shared" si="635"/>
        <v>247706.90000000002</v>
      </c>
      <c r="T721" s="53">
        <f>'прил. 9'!U496</f>
        <v>0</v>
      </c>
      <c r="U721" s="46">
        <f t="shared" si="619"/>
        <v>247706.90000000002</v>
      </c>
    </row>
    <row r="722" spans="1:21" x14ac:dyDescent="0.2">
      <c r="A722" s="47" t="str">
        <f t="shared" ca="1" si="675"/>
        <v>Иные бюджетные ассигнования</v>
      </c>
      <c r="B722" s="68" t="s">
        <v>634</v>
      </c>
      <c r="C722" s="55" t="s">
        <v>73</v>
      </c>
      <c r="D722" s="55" t="s">
        <v>76</v>
      </c>
      <c r="E722" s="105">
        <v>800</v>
      </c>
      <c r="F722" s="53">
        <f t="shared" ref="F722:T722" si="678">F723</f>
        <v>10.799999999999999</v>
      </c>
      <c r="G722" s="53">
        <f t="shared" si="678"/>
        <v>0</v>
      </c>
      <c r="H722" s="53">
        <f t="shared" si="632"/>
        <v>10.799999999999999</v>
      </c>
      <c r="I722" s="53">
        <f t="shared" si="678"/>
        <v>0</v>
      </c>
      <c r="J722" s="53">
        <f t="shared" si="633"/>
        <v>10.799999999999999</v>
      </c>
      <c r="K722" s="53">
        <f t="shared" si="678"/>
        <v>0</v>
      </c>
      <c r="L722" s="53">
        <f t="shared" si="630"/>
        <v>10.799999999999999</v>
      </c>
      <c r="M722" s="53">
        <f t="shared" si="678"/>
        <v>0</v>
      </c>
      <c r="N722" s="53">
        <f t="shared" si="618"/>
        <v>10.799999999999999</v>
      </c>
      <c r="O722" s="53">
        <f t="shared" si="678"/>
        <v>10.7</v>
      </c>
      <c r="P722" s="53">
        <f t="shared" si="678"/>
        <v>0</v>
      </c>
      <c r="Q722" s="46">
        <f t="shared" si="634"/>
        <v>10.7</v>
      </c>
      <c r="R722" s="53">
        <f t="shared" si="678"/>
        <v>0</v>
      </c>
      <c r="S722" s="46">
        <f t="shared" si="635"/>
        <v>10.7</v>
      </c>
      <c r="T722" s="53">
        <f t="shared" si="678"/>
        <v>0</v>
      </c>
      <c r="U722" s="46">
        <f t="shared" si="619"/>
        <v>10.7</v>
      </c>
    </row>
    <row r="723" spans="1:21" x14ac:dyDescent="0.2">
      <c r="A723" s="47" t="str">
        <f t="shared" ca="1" si="675"/>
        <v>Уплата налогов, сборов и иных платежей</v>
      </c>
      <c r="B723" s="68" t="s">
        <v>634</v>
      </c>
      <c r="C723" s="55" t="s">
        <v>73</v>
      </c>
      <c r="D723" s="55" t="s">
        <v>76</v>
      </c>
      <c r="E723" s="105">
        <v>850</v>
      </c>
      <c r="F723" s="53">
        <f>'прил. 9'!G498</f>
        <v>10.799999999999999</v>
      </c>
      <c r="G723" s="53">
        <f>'прил. 9'!H498</f>
        <v>0</v>
      </c>
      <c r="H723" s="53">
        <f t="shared" si="632"/>
        <v>10.799999999999999</v>
      </c>
      <c r="I723" s="53">
        <f>'прил. 9'!J498</f>
        <v>0</v>
      </c>
      <c r="J723" s="53">
        <f t="shared" si="633"/>
        <v>10.799999999999999</v>
      </c>
      <c r="K723" s="53">
        <f>'прил. 9'!L498</f>
        <v>0</v>
      </c>
      <c r="L723" s="53">
        <f t="shared" si="630"/>
        <v>10.799999999999999</v>
      </c>
      <c r="M723" s="53">
        <f>'прил. 9'!N498</f>
        <v>0</v>
      </c>
      <c r="N723" s="53">
        <f t="shared" ref="N723:N786" si="679">L723+M723</f>
        <v>10.799999999999999</v>
      </c>
      <c r="O723" s="53">
        <f>'прил. 9'!P498</f>
        <v>10.7</v>
      </c>
      <c r="P723" s="53">
        <f>'прил. 9'!Q498</f>
        <v>0</v>
      </c>
      <c r="Q723" s="46">
        <f t="shared" si="634"/>
        <v>10.7</v>
      </c>
      <c r="R723" s="53">
        <f>'прил. 9'!S498</f>
        <v>0</v>
      </c>
      <c r="S723" s="46">
        <f t="shared" si="635"/>
        <v>10.7</v>
      </c>
      <c r="T723" s="53">
        <f>'прил. 9'!U498</f>
        <v>0</v>
      </c>
      <c r="U723" s="46">
        <f t="shared" ref="U723:U786" si="680">S723+T723</f>
        <v>10.7</v>
      </c>
    </row>
    <row r="724" spans="1:21" ht="33" x14ac:dyDescent="0.2">
      <c r="A724" s="47" t="str">
        <f ca="1">IF(ISERROR(MATCH(B724,Код_КЦСР,0)),"",INDIRECT(ADDRESS(MATCH(B724,Код_КЦСР,0)+1,2,,,"КЦСР")))</f>
        <v>Содержание и ремонт улично-дорожной сети города, в рамках софинансирования с областным Дорожным фондом</v>
      </c>
      <c r="B724" s="68" t="s">
        <v>345</v>
      </c>
      <c r="C724" s="55"/>
      <c r="D724" s="55"/>
      <c r="E724" s="105"/>
      <c r="F724" s="53">
        <f t="shared" ref="F724:T725" si="681">F725</f>
        <v>29841.3</v>
      </c>
      <c r="G724" s="53">
        <f t="shared" si="681"/>
        <v>0</v>
      </c>
      <c r="H724" s="53">
        <f t="shared" si="632"/>
        <v>29841.3</v>
      </c>
      <c r="I724" s="53">
        <f t="shared" si="681"/>
        <v>0</v>
      </c>
      <c r="J724" s="53">
        <f t="shared" si="633"/>
        <v>29841.3</v>
      </c>
      <c r="K724" s="53">
        <f t="shared" si="681"/>
        <v>0</v>
      </c>
      <c r="L724" s="53">
        <f t="shared" si="630"/>
        <v>29841.3</v>
      </c>
      <c r="M724" s="53">
        <f t="shared" si="681"/>
        <v>0</v>
      </c>
      <c r="N724" s="53">
        <f t="shared" si="679"/>
        <v>29841.3</v>
      </c>
      <c r="O724" s="53">
        <f t="shared" si="681"/>
        <v>29841.3</v>
      </c>
      <c r="P724" s="53">
        <f t="shared" si="681"/>
        <v>0</v>
      </c>
      <c r="Q724" s="46">
        <f t="shared" si="634"/>
        <v>29841.3</v>
      </c>
      <c r="R724" s="53">
        <f t="shared" si="681"/>
        <v>0</v>
      </c>
      <c r="S724" s="46">
        <f t="shared" si="635"/>
        <v>29841.3</v>
      </c>
      <c r="T724" s="53">
        <f t="shared" si="681"/>
        <v>0</v>
      </c>
      <c r="U724" s="46">
        <f t="shared" si="680"/>
        <v>29841.3</v>
      </c>
    </row>
    <row r="725" spans="1:21" x14ac:dyDescent="0.2">
      <c r="A725" s="47" t="str">
        <f ca="1">IF(ISERROR(MATCH(C725,Код_Раздел,0)),"",INDIRECT(ADDRESS(MATCH(C725,Код_Раздел,0)+1,2,,,"Раздел")))</f>
        <v>Национальная экономика</v>
      </c>
      <c r="B725" s="68" t="s">
        <v>345</v>
      </c>
      <c r="C725" s="55" t="s">
        <v>73</v>
      </c>
      <c r="D725" s="55"/>
      <c r="E725" s="105"/>
      <c r="F725" s="53">
        <f t="shared" si="681"/>
        <v>29841.3</v>
      </c>
      <c r="G725" s="53">
        <f t="shared" si="681"/>
        <v>0</v>
      </c>
      <c r="H725" s="53">
        <f t="shared" si="632"/>
        <v>29841.3</v>
      </c>
      <c r="I725" s="53">
        <f t="shared" si="681"/>
        <v>0</v>
      </c>
      <c r="J725" s="53">
        <f t="shared" si="633"/>
        <v>29841.3</v>
      </c>
      <c r="K725" s="53">
        <f t="shared" si="681"/>
        <v>0</v>
      </c>
      <c r="L725" s="53">
        <f t="shared" si="630"/>
        <v>29841.3</v>
      </c>
      <c r="M725" s="53">
        <f t="shared" si="681"/>
        <v>0</v>
      </c>
      <c r="N725" s="53">
        <f t="shared" si="679"/>
        <v>29841.3</v>
      </c>
      <c r="O725" s="53">
        <f t="shared" si="681"/>
        <v>29841.3</v>
      </c>
      <c r="P725" s="53">
        <f t="shared" si="681"/>
        <v>0</v>
      </c>
      <c r="Q725" s="46">
        <f t="shared" si="634"/>
        <v>29841.3</v>
      </c>
      <c r="R725" s="53">
        <f t="shared" si="681"/>
        <v>0</v>
      </c>
      <c r="S725" s="46">
        <f t="shared" si="635"/>
        <v>29841.3</v>
      </c>
      <c r="T725" s="53">
        <f t="shared" si="681"/>
        <v>0</v>
      </c>
      <c r="U725" s="46">
        <f t="shared" si="680"/>
        <v>29841.3</v>
      </c>
    </row>
    <row r="726" spans="1:21" x14ac:dyDescent="0.2">
      <c r="A726" s="48" t="s">
        <v>45</v>
      </c>
      <c r="B726" s="68" t="s">
        <v>345</v>
      </c>
      <c r="C726" s="55" t="s">
        <v>73</v>
      </c>
      <c r="D726" s="55" t="s">
        <v>76</v>
      </c>
      <c r="E726" s="105"/>
      <c r="F726" s="53">
        <f t="shared" ref="F726:T727" si="682">F727</f>
        <v>29841.3</v>
      </c>
      <c r="G726" s="53">
        <f t="shared" si="682"/>
        <v>0</v>
      </c>
      <c r="H726" s="53">
        <f t="shared" si="632"/>
        <v>29841.3</v>
      </c>
      <c r="I726" s="53">
        <f t="shared" si="682"/>
        <v>0</v>
      </c>
      <c r="J726" s="53">
        <f t="shared" si="633"/>
        <v>29841.3</v>
      </c>
      <c r="K726" s="53">
        <f t="shared" si="682"/>
        <v>0</v>
      </c>
      <c r="L726" s="53">
        <f t="shared" si="630"/>
        <v>29841.3</v>
      </c>
      <c r="M726" s="53">
        <f t="shared" si="682"/>
        <v>0</v>
      </c>
      <c r="N726" s="53">
        <f t="shared" si="679"/>
        <v>29841.3</v>
      </c>
      <c r="O726" s="53">
        <f t="shared" si="682"/>
        <v>29841.3</v>
      </c>
      <c r="P726" s="53">
        <f t="shared" si="682"/>
        <v>0</v>
      </c>
      <c r="Q726" s="46">
        <f t="shared" si="634"/>
        <v>29841.3</v>
      </c>
      <c r="R726" s="53">
        <f t="shared" si="682"/>
        <v>0</v>
      </c>
      <c r="S726" s="46">
        <f t="shared" si="635"/>
        <v>29841.3</v>
      </c>
      <c r="T726" s="53">
        <f t="shared" si="682"/>
        <v>0</v>
      </c>
      <c r="U726" s="46">
        <f t="shared" si="680"/>
        <v>29841.3</v>
      </c>
    </row>
    <row r="727" spans="1:21" ht="33" x14ac:dyDescent="0.2">
      <c r="A727" s="47" t="str">
        <f t="shared" ref="A727:A728" ca="1" si="683">IF(ISERROR(MATCH(E727,Код_КВР,0)),"",INDIRECT(ADDRESS(MATCH(E727,Код_КВР,0)+1,2,,,"КВР")))</f>
        <v>Закупка товаров, работ и услуг для обеспечения государственных (муниципальных) нужд</v>
      </c>
      <c r="B727" s="68" t="s">
        <v>345</v>
      </c>
      <c r="C727" s="55" t="s">
        <v>73</v>
      </c>
      <c r="D727" s="55" t="s">
        <v>76</v>
      </c>
      <c r="E727" s="105">
        <v>200</v>
      </c>
      <c r="F727" s="53">
        <f t="shared" si="682"/>
        <v>29841.3</v>
      </c>
      <c r="G727" s="53">
        <f t="shared" si="682"/>
        <v>0</v>
      </c>
      <c r="H727" s="53">
        <f t="shared" si="632"/>
        <v>29841.3</v>
      </c>
      <c r="I727" s="53">
        <f t="shared" si="682"/>
        <v>0</v>
      </c>
      <c r="J727" s="53">
        <f t="shared" si="633"/>
        <v>29841.3</v>
      </c>
      <c r="K727" s="53">
        <f t="shared" si="682"/>
        <v>0</v>
      </c>
      <c r="L727" s="53">
        <f t="shared" si="630"/>
        <v>29841.3</v>
      </c>
      <c r="M727" s="53">
        <f t="shared" si="682"/>
        <v>0</v>
      </c>
      <c r="N727" s="53">
        <f t="shared" si="679"/>
        <v>29841.3</v>
      </c>
      <c r="O727" s="53">
        <f t="shared" si="682"/>
        <v>29841.3</v>
      </c>
      <c r="P727" s="53">
        <f t="shared" si="682"/>
        <v>0</v>
      </c>
      <c r="Q727" s="46">
        <f t="shared" si="634"/>
        <v>29841.3</v>
      </c>
      <c r="R727" s="53">
        <f t="shared" si="682"/>
        <v>0</v>
      </c>
      <c r="S727" s="46">
        <f t="shared" si="635"/>
        <v>29841.3</v>
      </c>
      <c r="T727" s="53">
        <f t="shared" si="682"/>
        <v>0</v>
      </c>
      <c r="U727" s="46">
        <f t="shared" si="680"/>
        <v>29841.3</v>
      </c>
    </row>
    <row r="728" spans="1:21" ht="33" x14ac:dyDescent="0.2">
      <c r="A728" s="47" t="str">
        <f t="shared" ca="1" si="683"/>
        <v>Иные закупки товаров, работ и услуг для обеспечения государственных (муниципальных) нужд</v>
      </c>
      <c r="B728" s="68" t="s">
        <v>345</v>
      </c>
      <c r="C728" s="55" t="s">
        <v>73</v>
      </c>
      <c r="D728" s="55" t="s">
        <v>76</v>
      </c>
      <c r="E728" s="105">
        <v>240</v>
      </c>
      <c r="F728" s="53">
        <f>'прил. 9'!G501</f>
        <v>29841.3</v>
      </c>
      <c r="G728" s="53">
        <f>'прил. 9'!H501</f>
        <v>0</v>
      </c>
      <c r="H728" s="53">
        <f t="shared" si="632"/>
        <v>29841.3</v>
      </c>
      <c r="I728" s="53">
        <f>'прил. 9'!J501</f>
        <v>0</v>
      </c>
      <c r="J728" s="53">
        <f t="shared" si="633"/>
        <v>29841.3</v>
      </c>
      <c r="K728" s="53">
        <f>'прил. 9'!L501</f>
        <v>0</v>
      </c>
      <c r="L728" s="53">
        <f t="shared" si="630"/>
        <v>29841.3</v>
      </c>
      <c r="M728" s="53">
        <f>'прил. 9'!N501</f>
        <v>0</v>
      </c>
      <c r="N728" s="53">
        <f t="shared" si="679"/>
        <v>29841.3</v>
      </c>
      <c r="O728" s="53">
        <f>'прил. 9'!P501</f>
        <v>29841.3</v>
      </c>
      <c r="P728" s="53">
        <f>'прил. 9'!Q501</f>
        <v>0</v>
      </c>
      <c r="Q728" s="46">
        <f t="shared" si="634"/>
        <v>29841.3</v>
      </c>
      <c r="R728" s="53">
        <f>'прил. 9'!S501</f>
        <v>0</v>
      </c>
      <c r="S728" s="46">
        <f t="shared" si="635"/>
        <v>29841.3</v>
      </c>
      <c r="T728" s="53">
        <f>'прил. 9'!U501</f>
        <v>0</v>
      </c>
      <c r="U728" s="46">
        <f t="shared" si="680"/>
        <v>29841.3</v>
      </c>
    </row>
    <row r="729" spans="1:21" ht="49.5" hidden="1" x14ac:dyDescent="0.2">
      <c r="A729" s="47" t="str">
        <f ca="1">IF(ISERROR(MATCH(B729,Код_КЦСР,0)),"",INDIRECT(ADDRESS(MATCH(B729,Код_КЦСР,0)+1,2,,,"КЦСР")))</f>
        <v>Обеспечение подъездов к земельным участкам, предоставляемым отдельным категориям граждан, в рамках софинансирования с областным Дорожным фондом</v>
      </c>
      <c r="B729" s="68" t="s">
        <v>531</v>
      </c>
      <c r="C729" s="55"/>
      <c r="D729" s="55"/>
      <c r="E729" s="105"/>
      <c r="F729" s="53">
        <f t="shared" ref="F729:T732" si="684">F730</f>
        <v>0</v>
      </c>
      <c r="G729" s="53">
        <f t="shared" si="684"/>
        <v>0</v>
      </c>
      <c r="H729" s="53">
        <f t="shared" si="632"/>
        <v>0</v>
      </c>
      <c r="I729" s="53">
        <f t="shared" si="684"/>
        <v>0</v>
      </c>
      <c r="J729" s="53">
        <f t="shared" si="633"/>
        <v>0</v>
      </c>
      <c r="K729" s="53">
        <f t="shared" si="684"/>
        <v>0</v>
      </c>
      <c r="L729" s="53">
        <f t="shared" si="630"/>
        <v>0</v>
      </c>
      <c r="M729" s="53">
        <f t="shared" si="684"/>
        <v>0</v>
      </c>
      <c r="N729" s="53">
        <f t="shared" si="679"/>
        <v>0</v>
      </c>
      <c r="O729" s="53">
        <f t="shared" si="684"/>
        <v>0</v>
      </c>
      <c r="P729" s="53">
        <f t="shared" si="684"/>
        <v>0</v>
      </c>
      <c r="Q729" s="46">
        <f t="shared" si="634"/>
        <v>0</v>
      </c>
      <c r="R729" s="53">
        <f t="shared" si="684"/>
        <v>0</v>
      </c>
      <c r="S729" s="46">
        <f t="shared" si="635"/>
        <v>0</v>
      </c>
      <c r="T729" s="53">
        <f t="shared" si="684"/>
        <v>0</v>
      </c>
      <c r="U729" s="46">
        <f t="shared" si="680"/>
        <v>0</v>
      </c>
    </row>
    <row r="730" spans="1:21" hidden="1" x14ac:dyDescent="0.2">
      <c r="A730" s="47" t="str">
        <f ca="1">IF(ISERROR(MATCH(C730,Код_Раздел,0)),"",INDIRECT(ADDRESS(MATCH(C730,Код_Раздел,0)+1,2,,,"Раздел")))</f>
        <v>Национальная экономика</v>
      </c>
      <c r="B730" s="68" t="s">
        <v>531</v>
      </c>
      <c r="C730" s="55" t="s">
        <v>73</v>
      </c>
      <c r="D730" s="55"/>
      <c r="E730" s="105"/>
      <c r="F730" s="53">
        <f t="shared" si="684"/>
        <v>0</v>
      </c>
      <c r="G730" s="53">
        <f t="shared" si="684"/>
        <v>0</v>
      </c>
      <c r="H730" s="53">
        <f t="shared" si="632"/>
        <v>0</v>
      </c>
      <c r="I730" s="53">
        <f t="shared" si="684"/>
        <v>0</v>
      </c>
      <c r="J730" s="53">
        <f t="shared" si="633"/>
        <v>0</v>
      </c>
      <c r="K730" s="53">
        <f t="shared" si="684"/>
        <v>0</v>
      </c>
      <c r="L730" s="53">
        <f t="shared" si="630"/>
        <v>0</v>
      </c>
      <c r="M730" s="53">
        <f t="shared" si="684"/>
        <v>0</v>
      </c>
      <c r="N730" s="53">
        <f t="shared" si="679"/>
        <v>0</v>
      </c>
      <c r="O730" s="53">
        <f t="shared" si="684"/>
        <v>0</v>
      </c>
      <c r="P730" s="53">
        <f t="shared" si="684"/>
        <v>0</v>
      </c>
      <c r="Q730" s="46">
        <f t="shared" si="634"/>
        <v>0</v>
      </c>
      <c r="R730" s="53">
        <f t="shared" si="684"/>
        <v>0</v>
      </c>
      <c r="S730" s="46">
        <f t="shared" si="635"/>
        <v>0</v>
      </c>
      <c r="T730" s="53">
        <f t="shared" si="684"/>
        <v>0</v>
      </c>
      <c r="U730" s="46">
        <f t="shared" si="680"/>
        <v>0</v>
      </c>
    </row>
    <row r="731" spans="1:21" hidden="1" x14ac:dyDescent="0.2">
      <c r="A731" s="48" t="s">
        <v>45</v>
      </c>
      <c r="B731" s="68" t="s">
        <v>531</v>
      </c>
      <c r="C731" s="55" t="s">
        <v>73</v>
      </c>
      <c r="D731" s="55" t="s">
        <v>76</v>
      </c>
      <c r="E731" s="105"/>
      <c r="F731" s="53">
        <f t="shared" si="684"/>
        <v>0</v>
      </c>
      <c r="G731" s="53">
        <f t="shared" si="684"/>
        <v>0</v>
      </c>
      <c r="H731" s="53">
        <f t="shared" si="632"/>
        <v>0</v>
      </c>
      <c r="I731" s="53">
        <f t="shared" si="684"/>
        <v>0</v>
      </c>
      <c r="J731" s="53">
        <f t="shared" si="633"/>
        <v>0</v>
      </c>
      <c r="K731" s="53">
        <f t="shared" si="684"/>
        <v>0</v>
      </c>
      <c r="L731" s="53">
        <f t="shared" si="630"/>
        <v>0</v>
      </c>
      <c r="M731" s="53">
        <f t="shared" si="684"/>
        <v>0</v>
      </c>
      <c r="N731" s="53">
        <f t="shared" si="679"/>
        <v>0</v>
      </c>
      <c r="O731" s="53">
        <f t="shared" si="684"/>
        <v>0</v>
      </c>
      <c r="P731" s="53">
        <f t="shared" si="684"/>
        <v>0</v>
      </c>
      <c r="Q731" s="46">
        <f t="shared" si="634"/>
        <v>0</v>
      </c>
      <c r="R731" s="53">
        <f t="shared" si="684"/>
        <v>0</v>
      </c>
      <c r="S731" s="46">
        <f t="shared" si="635"/>
        <v>0</v>
      </c>
      <c r="T731" s="53">
        <f t="shared" si="684"/>
        <v>0</v>
      </c>
      <c r="U731" s="46">
        <f t="shared" si="680"/>
        <v>0</v>
      </c>
    </row>
    <row r="732" spans="1:21" ht="33" hidden="1" x14ac:dyDescent="0.2">
      <c r="A732" s="47" t="str">
        <f t="shared" ref="A732:A733" ca="1" si="685">IF(ISERROR(MATCH(E732,Код_КВР,0)),"",INDIRECT(ADDRESS(MATCH(E732,Код_КВР,0)+1,2,,,"КВР")))</f>
        <v>Закупка товаров, работ и услуг для обеспечения государственных (муниципальных) нужд</v>
      </c>
      <c r="B732" s="68" t="s">
        <v>531</v>
      </c>
      <c r="C732" s="55" t="s">
        <v>73</v>
      </c>
      <c r="D732" s="55" t="s">
        <v>76</v>
      </c>
      <c r="E732" s="105">
        <v>200</v>
      </c>
      <c r="F732" s="53">
        <f t="shared" si="684"/>
        <v>0</v>
      </c>
      <c r="G732" s="53">
        <f t="shared" si="684"/>
        <v>0</v>
      </c>
      <c r="H732" s="53">
        <f t="shared" si="632"/>
        <v>0</v>
      </c>
      <c r="I732" s="53">
        <f t="shared" si="684"/>
        <v>0</v>
      </c>
      <c r="J732" s="53">
        <f t="shared" si="633"/>
        <v>0</v>
      </c>
      <c r="K732" s="53">
        <f t="shared" si="684"/>
        <v>0</v>
      </c>
      <c r="L732" s="53">
        <f t="shared" si="630"/>
        <v>0</v>
      </c>
      <c r="M732" s="53">
        <f t="shared" si="684"/>
        <v>0</v>
      </c>
      <c r="N732" s="53">
        <f t="shared" si="679"/>
        <v>0</v>
      </c>
      <c r="O732" s="53">
        <f t="shared" si="684"/>
        <v>0</v>
      </c>
      <c r="P732" s="53">
        <f t="shared" si="684"/>
        <v>0</v>
      </c>
      <c r="Q732" s="46">
        <f t="shared" si="634"/>
        <v>0</v>
      </c>
      <c r="R732" s="53">
        <f t="shared" si="684"/>
        <v>0</v>
      </c>
      <c r="S732" s="46">
        <f t="shared" si="635"/>
        <v>0</v>
      </c>
      <c r="T732" s="53">
        <f t="shared" si="684"/>
        <v>0</v>
      </c>
      <c r="U732" s="46">
        <f t="shared" si="680"/>
        <v>0</v>
      </c>
    </row>
    <row r="733" spans="1:21" ht="33" hidden="1" x14ac:dyDescent="0.2">
      <c r="A733" s="47" t="str">
        <f t="shared" ca="1" si="685"/>
        <v>Иные закупки товаров, работ и услуг для обеспечения государственных (муниципальных) нужд</v>
      </c>
      <c r="B733" s="68" t="s">
        <v>531</v>
      </c>
      <c r="C733" s="55" t="s">
        <v>73</v>
      </c>
      <c r="D733" s="55" t="s">
        <v>76</v>
      </c>
      <c r="E733" s="105">
        <v>240</v>
      </c>
      <c r="F733" s="53">
        <f>'прил. 9'!G504</f>
        <v>0</v>
      </c>
      <c r="G733" s="53">
        <f>'прил. 9'!H504</f>
        <v>0</v>
      </c>
      <c r="H733" s="53">
        <f t="shared" si="632"/>
        <v>0</v>
      </c>
      <c r="I733" s="53">
        <f>'прил. 9'!J504</f>
        <v>0</v>
      </c>
      <c r="J733" s="53">
        <f t="shared" si="633"/>
        <v>0</v>
      </c>
      <c r="K733" s="53">
        <f>'прил. 9'!L504</f>
        <v>0</v>
      </c>
      <c r="L733" s="53">
        <f t="shared" si="630"/>
        <v>0</v>
      </c>
      <c r="M733" s="53">
        <f>'прил. 9'!N504</f>
        <v>0</v>
      </c>
      <c r="N733" s="53">
        <f t="shared" si="679"/>
        <v>0</v>
      </c>
      <c r="O733" s="53">
        <f>'прил. 9'!P504</f>
        <v>0</v>
      </c>
      <c r="P733" s="53">
        <f>'прил. 9'!Q504</f>
        <v>0</v>
      </c>
      <c r="Q733" s="46">
        <f t="shared" si="634"/>
        <v>0</v>
      </c>
      <c r="R733" s="53">
        <f>'прил. 9'!S504</f>
        <v>0</v>
      </c>
      <c r="S733" s="46">
        <f t="shared" si="635"/>
        <v>0</v>
      </c>
      <c r="T733" s="53">
        <f>'прил. 9'!U504</f>
        <v>0</v>
      </c>
      <c r="U733" s="46">
        <f t="shared" si="680"/>
        <v>0</v>
      </c>
    </row>
    <row r="734" spans="1:21" ht="33" x14ac:dyDescent="0.2">
      <c r="A734" s="47" t="str">
        <f ca="1">IF(ISERROR(MATCH(B734,Код_КЦСР,0)),"",INDIRECT(ADDRESS(MATCH(B734,Код_КЦСР,0)+1,2,,,"КЦСР")))</f>
        <v>Мероприятия по решению общегосударственных вопросов и вопросов в области национальной политики</v>
      </c>
      <c r="B734" s="68" t="s">
        <v>346</v>
      </c>
      <c r="C734" s="55"/>
      <c r="D734" s="43"/>
      <c r="E734" s="105"/>
      <c r="F734" s="53">
        <f t="shared" ref="F734:O734" si="686">F735+F739</f>
        <v>80</v>
      </c>
      <c r="G734" s="53">
        <f t="shared" ref="G734:I734" si="687">G735+G739</f>
        <v>0</v>
      </c>
      <c r="H734" s="53">
        <f t="shared" si="632"/>
        <v>80</v>
      </c>
      <c r="I734" s="53">
        <f t="shared" si="687"/>
        <v>0</v>
      </c>
      <c r="J734" s="53">
        <f t="shared" si="633"/>
        <v>80</v>
      </c>
      <c r="K734" s="53">
        <f t="shared" ref="K734:M734" si="688">K735+K739</f>
        <v>0</v>
      </c>
      <c r="L734" s="53">
        <f t="shared" si="630"/>
        <v>80</v>
      </c>
      <c r="M734" s="53">
        <f t="shared" si="688"/>
        <v>0</v>
      </c>
      <c r="N734" s="53">
        <f t="shared" si="679"/>
        <v>80</v>
      </c>
      <c r="O734" s="53">
        <f t="shared" si="686"/>
        <v>80</v>
      </c>
      <c r="P734" s="53">
        <f t="shared" ref="P734" si="689">P735+P739</f>
        <v>0</v>
      </c>
      <c r="Q734" s="46">
        <f t="shared" si="634"/>
        <v>80</v>
      </c>
      <c r="R734" s="53">
        <f t="shared" ref="R734:T734" si="690">R735+R739</f>
        <v>0</v>
      </c>
      <c r="S734" s="46">
        <f t="shared" si="635"/>
        <v>80</v>
      </c>
      <c r="T734" s="53">
        <f t="shared" si="690"/>
        <v>0</v>
      </c>
      <c r="U734" s="46">
        <f t="shared" si="680"/>
        <v>80</v>
      </c>
    </row>
    <row r="735" spans="1:21" x14ac:dyDescent="0.2">
      <c r="A735" s="47" t="str">
        <f ca="1">IF(ISERROR(MATCH(C735,Код_Раздел,0)),"",INDIRECT(ADDRESS(MATCH(C735,Код_Раздел,0)+1,2,,,"Раздел")))</f>
        <v>Общегосударственные вопросы</v>
      </c>
      <c r="B735" s="68" t="s">
        <v>346</v>
      </c>
      <c r="C735" s="55" t="s">
        <v>70</v>
      </c>
      <c r="D735" s="43"/>
      <c r="E735" s="105"/>
      <c r="F735" s="53">
        <f t="shared" ref="F735:T737" si="691">F736</f>
        <v>50</v>
      </c>
      <c r="G735" s="53">
        <f t="shared" si="691"/>
        <v>0</v>
      </c>
      <c r="H735" s="53">
        <f t="shared" si="632"/>
        <v>50</v>
      </c>
      <c r="I735" s="53">
        <f t="shared" si="691"/>
        <v>0</v>
      </c>
      <c r="J735" s="53">
        <f t="shared" si="633"/>
        <v>50</v>
      </c>
      <c r="K735" s="53">
        <f t="shared" si="691"/>
        <v>0</v>
      </c>
      <c r="L735" s="53">
        <f t="shared" si="630"/>
        <v>50</v>
      </c>
      <c r="M735" s="53">
        <f t="shared" si="691"/>
        <v>0</v>
      </c>
      <c r="N735" s="53">
        <f t="shared" si="679"/>
        <v>50</v>
      </c>
      <c r="O735" s="53">
        <f t="shared" si="691"/>
        <v>50</v>
      </c>
      <c r="P735" s="53">
        <f t="shared" si="691"/>
        <v>0</v>
      </c>
      <c r="Q735" s="46">
        <f t="shared" si="634"/>
        <v>50</v>
      </c>
      <c r="R735" s="53">
        <f t="shared" si="691"/>
        <v>0</v>
      </c>
      <c r="S735" s="46">
        <f t="shared" si="635"/>
        <v>50</v>
      </c>
      <c r="T735" s="53">
        <f t="shared" si="691"/>
        <v>0</v>
      </c>
      <c r="U735" s="46">
        <f t="shared" si="680"/>
        <v>50</v>
      </c>
    </row>
    <row r="736" spans="1:21" x14ac:dyDescent="0.2">
      <c r="A736" s="42" t="s">
        <v>91</v>
      </c>
      <c r="B736" s="68" t="s">
        <v>346</v>
      </c>
      <c r="C736" s="55" t="s">
        <v>70</v>
      </c>
      <c r="D736" s="43" t="s">
        <v>55</v>
      </c>
      <c r="E736" s="105"/>
      <c r="F736" s="53">
        <f t="shared" si="691"/>
        <v>50</v>
      </c>
      <c r="G736" s="53">
        <f t="shared" si="691"/>
        <v>0</v>
      </c>
      <c r="H736" s="53">
        <f t="shared" si="632"/>
        <v>50</v>
      </c>
      <c r="I736" s="53">
        <f t="shared" si="691"/>
        <v>0</v>
      </c>
      <c r="J736" s="53">
        <f t="shared" si="633"/>
        <v>50</v>
      </c>
      <c r="K736" s="53">
        <f t="shared" si="691"/>
        <v>0</v>
      </c>
      <c r="L736" s="53">
        <f t="shared" si="630"/>
        <v>50</v>
      </c>
      <c r="M736" s="53">
        <f t="shared" si="691"/>
        <v>0</v>
      </c>
      <c r="N736" s="53">
        <f t="shared" si="679"/>
        <v>50</v>
      </c>
      <c r="O736" s="53">
        <f t="shared" si="691"/>
        <v>50</v>
      </c>
      <c r="P736" s="53">
        <f t="shared" si="691"/>
        <v>0</v>
      </c>
      <c r="Q736" s="46">
        <f t="shared" si="634"/>
        <v>50</v>
      </c>
      <c r="R736" s="53">
        <f t="shared" si="691"/>
        <v>0</v>
      </c>
      <c r="S736" s="46">
        <f t="shared" si="635"/>
        <v>50</v>
      </c>
      <c r="T736" s="53">
        <f t="shared" si="691"/>
        <v>0</v>
      </c>
      <c r="U736" s="46">
        <f t="shared" si="680"/>
        <v>50</v>
      </c>
    </row>
    <row r="737" spans="1:21" ht="33" x14ac:dyDescent="0.2">
      <c r="A737" s="47" t="str">
        <f ca="1">IF(ISERROR(MATCH(E737,Код_КВР,0)),"",INDIRECT(ADDRESS(MATCH(E737,Код_КВР,0)+1,2,,,"КВР")))</f>
        <v>Закупка товаров, работ и услуг для обеспечения государственных (муниципальных) нужд</v>
      </c>
      <c r="B737" s="68" t="s">
        <v>346</v>
      </c>
      <c r="C737" s="55" t="s">
        <v>70</v>
      </c>
      <c r="D737" s="43" t="s">
        <v>55</v>
      </c>
      <c r="E737" s="105">
        <v>200</v>
      </c>
      <c r="F737" s="53">
        <f t="shared" si="691"/>
        <v>50</v>
      </c>
      <c r="G737" s="53">
        <f t="shared" si="691"/>
        <v>0</v>
      </c>
      <c r="H737" s="53">
        <f t="shared" si="632"/>
        <v>50</v>
      </c>
      <c r="I737" s="53">
        <f t="shared" si="691"/>
        <v>0</v>
      </c>
      <c r="J737" s="53">
        <f t="shared" si="633"/>
        <v>50</v>
      </c>
      <c r="K737" s="53">
        <f t="shared" si="691"/>
        <v>0</v>
      </c>
      <c r="L737" s="53">
        <f t="shared" si="630"/>
        <v>50</v>
      </c>
      <c r="M737" s="53">
        <f t="shared" si="691"/>
        <v>0</v>
      </c>
      <c r="N737" s="53">
        <f t="shared" si="679"/>
        <v>50</v>
      </c>
      <c r="O737" s="53">
        <f t="shared" si="691"/>
        <v>50</v>
      </c>
      <c r="P737" s="53">
        <f t="shared" si="691"/>
        <v>0</v>
      </c>
      <c r="Q737" s="46">
        <f t="shared" si="634"/>
        <v>50</v>
      </c>
      <c r="R737" s="53">
        <f t="shared" si="691"/>
        <v>0</v>
      </c>
      <c r="S737" s="46">
        <f t="shared" si="635"/>
        <v>50</v>
      </c>
      <c r="T737" s="53">
        <f t="shared" si="691"/>
        <v>0</v>
      </c>
      <c r="U737" s="46">
        <f t="shared" si="680"/>
        <v>50</v>
      </c>
    </row>
    <row r="738" spans="1:21" ht="33" x14ac:dyDescent="0.2">
      <c r="A738" s="47" t="str">
        <f ca="1">IF(ISERROR(MATCH(E738,Код_КВР,0)),"",INDIRECT(ADDRESS(MATCH(E738,Код_КВР,0)+1,2,,,"КВР")))</f>
        <v>Иные закупки товаров, работ и услуг для обеспечения государственных (муниципальных) нужд</v>
      </c>
      <c r="B738" s="68" t="s">
        <v>346</v>
      </c>
      <c r="C738" s="55" t="s">
        <v>70</v>
      </c>
      <c r="D738" s="43" t="s">
        <v>55</v>
      </c>
      <c r="E738" s="105">
        <v>240</v>
      </c>
      <c r="F738" s="53">
        <f>'прил. 9'!G481</f>
        <v>50</v>
      </c>
      <c r="G738" s="53">
        <f>'прил. 9'!H481</f>
        <v>0</v>
      </c>
      <c r="H738" s="53">
        <f t="shared" si="632"/>
        <v>50</v>
      </c>
      <c r="I738" s="53">
        <f>'прил. 9'!J481</f>
        <v>0</v>
      </c>
      <c r="J738" s="53">
        <f t="shared" si="633"/>
        <v>50</v>
      </c>
      <c r="K738" s="53">
        <f>'прил. 9'!L481</f>
        <v>0</v>
      </c>
      <c r="L738" s="53">
        <f t="shared" si="630"/>
        <v>50</v>
      </c>
      <c r="M738" s="53">
        <f>'прил. 9'!N481</f>
        <v>0</v>
      </c>
      <c r="N738" s="53">
        <f t="shared" si="679"/>
        <v>50</v>
      </c>
      <c r="O738" s="53">
        <f>'прил. 9'!P481</f>
        <v>50</v>
      </c>
      <c r="P738" s="53">
        <f>'прил. 9'!Q481</f>
        <v>0</v>
      </c>
      <c r="Q738" s="46">
        <f t="shared" si="634"/>
        <v>50</v>
      </c>
      <c r="R738" s="53">
        <f>'прил. 9'!S481</f>
        <v>0</v>
      </c>
      <c r="S738" s="46">
        <f t="shared" si="635"/>
        <v>50</v>
      </c>
      <c r="T738" s="53">
        <f>'прил. 9'!U481</f>
        <v>0</v>
      </c>
      <c r="U738" s="46">
        <f t="shared" si="680"/>
        <v>50</v>
      </c>
    </row>
    <row r="739" spans="1:21" x14ac:dyDescent="0.2">
      <c r="A739" s="47" t="str">
        <f ca="1">IF(ISERROR(MATCH(C739,Код_Раздел,0)),"",INDIRECT(ADDRESS(MATCH(C739,Код_Раздел,0)+1,2,,,"Раздел")))</f>
        <v>Национальная экономика</v>
      </c>
      <c r="B739" s="68" t="s">
        <v>346</v>
      </c>
      <c r="C739" s="55" t="s">
        <v>73</v>
      </c>
      <c r="D739" s="43"/>
      <c r="E739" s="105"/>
      <c r="F739" s="53">
        <f t="shared" ref="F739:T739" si="692">F740</f>
        <v>30</v>
      </c>
      <c r="G739" s="53">
        <f t="shared" si="692"/>
        <v>0</v>
      </c>
      <c r="H739" s="53">
        <f t="shared" si="632"/>
        <v>30</v>
      </c>
      <c r="I739" s="53">
        <f t="shared" si="692"/>
        <v>0</v>
      </c>
      <c r="J739" s="53">
        <f t="shared" si="633"/>
        <v>30</v>
      </c>
      <c r="K739" s="53">
        <f t="shared" si="692"/>
        <v>0</v>
      </c>
      <c r="L739" s="53">
        <f t="shared" si="630"/>
        <v>30</v>
      </c>
      <c r="M739" s="53">
        <f t="shared" si="692"/>
        <v>0</v>
      </c>
      <c r="N739" s="53">
        <f t="shared" si="679"/>
        <v>30</v>
      </c>
      <c r="O739" s="53">
        <f t="shared" si="692"/>
        <v>30</v>
      </c>
      <c r="P739" s="53">
        <f t="shared" si="692"/>
        <v>0</v>
      </c>
      <c r="Q739" s="46">
        <f t="shared" si="634"/>
        <v>30</v>
      </c>
      <c r="R739" s="53">
        <f t="shared" si="692"/>
        <v>0</v>
      </c>
      <c r="S739" s="46">
        <f t="shared" si="635"/>
        <v>30</v>
      </c>
      <c r="T739" s="53">
        <f t="shared" si="692"/>
        <v>0</v>
      </c>
      <c r="U739" s="46">
        <f t="shared" si="680"/>
        <v>30</v>
      </c>
    </row>
    <row r="740" spans="1:21" x14ac:dyDescent="0.2">
      <c r="A740" s="42" t="s">
        <v>80</v>
      </c>
      <c r="B740" s="68" t="s">
        <v>346</v>
      </c>
      <c r="C740" s="55" t="s">
        <v>73</v>
      </c>
      <c r="D740" s="55" t="s">
        <v>61</v>
      </c>
      <c r="E740" s="105"/>
      <c r="F740" s="53">
        <f t="shared" ref="F740:T741" si="693">F741</f>
        <v>30</v>
      </c>
      <c r="G740" s="53">
        <f t="shared" si="693"/>
        <v>0</v>
      </c>
      <c r="H740" s="53">
        <f t="shared" si="632"/>
        <v>30</v>
      </c>
      <c r="I740" s="53">
        <f t="shared" si="693"/>
        <v>0</v>
      </c>
      <c r="J740" s="53">
        <f t="shared" si="633"/>
        <v>30</v>
      </c>
      <c r="K740" s="53">
        <f t="shared" si="693"/>
        <v>0</v>
      </c>
      <c r="L740" s="53">
        <f t="shared" si="630"/>
        <v>30</v>
      </c>
      <c r="M740" s="53">
        <f t="shared" si="693"/>
        <v>0</v>
      </c>
      <c r="N740" s="53">
        <f t="shared" si="679"/>
        <v>30</v>
      </c>
      <c r="O740" s="53">
        <f t="shared" si="693"/>
        <v>30</v>
      </c>
      <c r="P740" s="53">
        <f t="shared" si="693"/>
        <v>0</v>
      </c>
      <c r="Q740" s="46">
        <f t="shared" si="634"/>
        <v>30</v>
      </c>
      <c r="R740" s="53">
        <f t="shared" si="693"/>
        <v>0</v>
      </c>
      <c r="S740" s="46">
        <f t="shared" si="635"/>
        <v>30</v>
      </c>
      <c r="T740" s="53">
        <f t="shared" si="693"/>
        <v>0</v>
      </c>
      <c r="U740" s="46">
        <f t="shared" si="680"/>
        <v>30</v>
      </c>
    </row>
    <row r="741" spans="1:21" ht="33" x14ac:dyDescent="0.2">
      <c r="A741" s="47" t="str">
        <f ca="1">IF(ISERROR(MATCH(E741,Код_КВР,0)),"",INDIRECT(ADDRESS(MATCH(E741,Код_КВР,0)+1,2,,,"КВР")))</f>
        <v>Закупка товаров, работ и услуг для обеспечения государственных (муниципальных) нужд</v>
      </c>
      <c r="B741" s="68" t="s">
        <v>346</v>
      </c>
      <c r="C741" s="55" t="s">
        <v>73</v>
      </c>
      <c r="D741" s="55" t="s">
        <v>61</v>
      </c>
      <c r="E741" s="105">
        <v>200</v>
      </c>
      <c r="F741" s="53">
        <f t="shared" si="693"/>
        <v>30</v>
      </c>
      <c r="G741" s="53">
        <f t="shared" si="693"/>
        <v>0</v>
      </c>
      <c r="H741" s="53">
        <f t="shared" si="632"/>
        <v>30</v>
      </c>
      <c r="I741" s="53">
        <f t="shared" si="693"/>
        <v>0</v>
      </c>
      <c r="J741" s="53">
        <f t="shared" si="633"/>
        <v>30</v>
      </c>
      <c r="K741" s="53">
        <f t="shared" si="693"/>
        <v>0</v>
      </c>
      <c r="L741" s="53">
        <f t="shared" si="630"/>
        <v>30</v>
      </c>
      <c r="M741" s="53">
        <f t="shared" si="693"/>
        <v>0</v>
      </c>
      <c r="N741" s="53">
        <f t="shared" si="679"/>
        <v>30</v>
      </c>
      <c r="O741" s="53">
        <f t="shared" si="693"/>
        <v>30</v>
      </c>
      <c r="P741" s="53">
        <f t="shared" si="693"/>
        <v>0</v>
      </c>
      <c r="Q741" s="46">
        <f t="shared" si="634"/>
        <v>30</v>
      </c>
      <c r="R741" s="53">
        <f t="shared" si="693"/>
        <v>0</v>
      </c>
      <c r="S741" s="46">
        <f t="shared" si="635"/>
        <v>30</v>
      </c>
      <c r="T741" s="53">
        <f t="shared" si="693"/>
        <v>0</v>
      </c>
      <c r="U741" s="46">
        <f t="shared" si="680"/>
        <v>30</v>
      </c>
    </row>
    <row r="742" spans="1:21" ht="33" x14ac:dyDescent="0.2">
      <c r="A742" s="47" t="str">
        <f ca="1">IF(ISERROR(MATCH(E742,Код_КВР,0)),"",INDIRECT(ADDRESS(MATCH(E742,Код_КВР,0)+1,2,,,"КВР")))</f>
        <v>Иные закупки товаров, работ и услуг для обеспечения государственных (муниципальных) нужд</v>
      </c>
      <c r="B742" s="68" t="s">
        <v>346</v>
      </c>
      <c r="C742" s="55" t="s">
        <v>73</v>
      </c>
      <c r="D742" s="55" t="s">
        <v>61</v>
      </c>
      <c r="E742" s="105">
        <v>240</v>
      </c>
      <c r="F742" s="53">
        <f>'прил. 9'!G521</f>
        <v>30</v>
      </c>
      <c r="G742" s="53">
        <f>'прил. 9'!H521</f>
        <v>0</v>
      </c>
      <c r="H742" s="53">
        <f t="shared" si="632"/>
        <v>30</v>
      </c>
      <c r="I742" s="53">
        <f>'прил. 9'!J521</f>
        <v>0</v>
      </c>
      <c r="J742" s="53">
        <f t="shared" si="633"/>
        <v>30</v>
      </c>
      <c r="K742" s="53">
        <f>'прил. 9'!L521</f>
        <v>0</v>
      </c>
      <c r="L742" s="53">
        <f t="shared" si="630"/>
        <v>30</v>
      </c>
      <c r="M742" s="53">
        <f>'прил. 9'!N521</f>
        <v>0</v>
      </c>
      <c r="N742" s="53">
        <f t="shared" si="679"/>
        <v>30</v>
      </c>
      <c r="O742" s="53">
        <f>'прил. 9'!P521</f>
        <v>30</v>
      </c>
      <c r="P742" s="53">
        <f>'прил. 9'!Q521</f>
        <v>0</v>
      </c>
      <c r="Q742" s="46">
        <f t="shared" si="634"/>
        <v>30</v>
      </c>
      <c r="R742" s="53">
        <f>'прил. 9'!S521</f>
        <v>0</v>
      </c>
      <c r="S742" s="46">
        <f t="shared" si="635"/>
        <v>30</v>
      </c>
      <c r="T742" s="53">
        <f>'прил. 9'!U521</f>
        <v>0</v>
      </c>
      <c r="U742" s="46">
        <f t="shared" si="680"/>
        <v>30</v>
      </c>
    </row>
    <row r="743" spans="1:21" ht="33" hidden="1" x14ac:dyDescent="0.2">
      <c r="A743" s="47" t="str">
        <f ca="1">IF(ISERROR(MATCH(B743,Код_КЦСР,0)),"",INDIRECT(ADDRESS(MATCH(B743,Код_КЦСР,0)+1,2,,,"КЦСР")))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743" s="68" t="s">
        <v>487</v>
      </c>
      <c r="C743" s="55"/>
      <c r="D743" s="55"/>
      <c r="E743" s="105"/>
      <c r="F743" s="53">
        <f t="shared" ref="F743:T747" si="694">F744</f>
        <v>0</v>
      </c>
      <c r="G743" s="53">
        <f t="shared" si="694"/>
        <v>0</v>
      </c>
      <c r="H743" s="53">
        <f t="shared" si="632"/>
        <v>0</v>
      </c>
      <c r="I743" s="53">
        <f t="shared" si="694"/>
        <v>0</v>
      </c>
      <c r="J743" s="53">
        <f t="shared" si="633"/>
        <v>0</v>
      </c>
      <c r="K743" s="53">
        <f t="shared" si="694"/>
        <v>0</v>
      </c>
      <c r="L743" s="53">
        <f t="shared" si="630"/>
        <v>0</v>
      </c>
      <c r="M743" s="53">
        <f t="shared" si="694"/>
        <v>0</v>
      </c>
      <c r="N743" s="53">
        <f t="shared" si="679"/>
        <v>0</v>
      </c>
      <c r="O743" s="53">
        <f t="shared" si="694"/>
        <v>0</v>
      </c>
      <c r="P743" s="53">
        <f t="shared" si="694"/>
        <v>0</v>
      </c>
      <c r="Q743" s="46">
        <f t="shared" si="634"/>
        <v>0</v>
      </c>
      <c r="R743" s="53">
        <f t="shared" si="694"/>
        <v>0</v>
      </c>
      <c r="S743" s="46">
        <f t="shared" si="635"/>
        <v>0</v>
      </c>
      <c r="T743" s="53">
        <f t="shared" si="694"/>
        <v>0</v>
      </c>
      <c r="U743" s="46">
        <f t="shared" si="680"/>
        <v>0</v>
      </c>
    </row>
    <row r="744" spans="1:21" ht="49.5" hidden="1" x14ac:dyDescent="0.2">
      <c r="A744" s="47" t="str">
        <f ca="1">IF(ISERROR(MATCH(B744,Код_КЦСР,0)),"",INDIRECT(ADDRESS(MATCH(B744,Код_КЦСР,0)+1,2,,,"КЦСР")))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744" s="68" t="s">
        <v>475</v>
      </c>
      <c r="C744" s="55"/>
      <c r="D744" s="55"/>
      <c r="E744" s="105"/>
      <c r="F744" s="53">
        <f t="shared" si="694"/>
        <v>0</v>
      </c>
      <c r="G744" s="53">
        <f t="shared" si="694"/>
        <v>0</v>
      </c>
      <c r="H744" s="53">
        <f t="shared" si="632"/>
        <v>0</v>
      </c>
      <c r="I744" s="53">
        <f t="shared" si="694"/>
        <v>0</v>
      </c>
      <c r="J744" s="53">
        <f t="shared" si="633"/>
        <v>0</v>
      </c>
      <c r="K744" s="53">
        <f t="shared" si="694"/>
        <v>0</v>
      </c>
      <c r="L744" s="53">
        <f t="shared" si="630"/>
        <v>0</v>
      </c>
      <c r="M744" s="53">
        <f t="shared" si="694"/>
        <v>0</v>
      </c>
      <c r="N744" s="53">
        <f t="shared" si="679"/>
        <v>0</v>
      </c>
      <c r="O744" s="53">
        <f t="shared" si="694"/>
        <v>0</v>
      </c>
      <c r="P744" s="53">
        <f t="shared" si="694"/>
        <v>0</v>
      </c>
      <c r="Q744" s="46">
        <f t="shared" si="634"/>
        <v>0</v>
      </c>
      <c r="R744" s="53">
        <f t="shared" si="694"/>
        <v>0</v>
      </c>
      <c r="S744" s="46">
        <f t="shared" si="635"/>
        <v>0</v>
      </c>
      <c r="T744" s="53">
        <f t="shared" si="694"/>
        <v>0</v>
      </c>
      <c r="U744" s="46">
        <f t="shared" si="680"/>
        <v>0</v>
      </c>
    </row>
    <row r="745" spans="1:21" hidden="1" x14ac:dyDescent="0.2">
      <c r="A745" s="47" t="str">
        <f ca="1">IF(ISERROR(MATCH(C745,Код_Раздел,0)),"",INDIRECT(ADDRESS(MATCH(C745,Код_Раздел,0)+1,2,,,"Раздел")))</f>
        <v>Национальная экономика</v>
      </c>
      <c r="B745" s="68" t="s">
        <v>475</v>
      </c>
      <c r="C745" s="55" t="s">
        <v>73</v>
      </c>
      <c r="D745" s="55"/>
      <c r="E745" s="105"/>
      <c r="F745" s="53">
        <f t="shared" si="694"/>
        <v>0</v>
      </c>
      <c r="G745" s="53">
        <f t="shared" si="694"/>
        <v>0</v>
      </c>
      <c r="H745" s="53">
        <f t="shared" si="632"/>
        <v>0</v>
      </c>
      <c r="I745" s="53">
        <f t="shared" si="694"/>
        <v>0</v>
      </c>
      <c r="J745" s="53">
        <f t="shared" si="633"/>
        <v>0</v>
      </c>
      <c r="K745" s="53">
        <f t="shared" si="694"/>
        <v>0</v>
      </c>
      <c r="L745" s="53">
        <f t="shared" ref="L745:L810" si="695">J745+K745</f>
        <v>0</v>
      </c>
      <c r="M745" s="53">
        <f t="shared" si="694"/>
        <v>0</v>
      </c>
      <c r="N745" s="53">
        <f t="shared" si="679"/>
        <v>0</v>
      </c>
      <c r="O745" s="53">
        <f t="shared" si="694"/>
        <v>0</v>
      </c>
      <c r="P745" s="53">
        <f t="shared" si="694"/>
        <v>0</v>
      </c>
      <c r="Q745" s="46">
        <f t="shared" si="634"/>
        <v>0</v>
      </c>
      <c r="R745" s="53">
        <f t="shared" si="694"/>
        <v>0</v>
      </c>
      <c r="S745" s="46">
        <f t="shared" si="635"/>
        <v>0</v>
      </c>
      <c r="T745" s="53">
        <f t="shared" si="694"/>
        <v>0</v>
      </c>
      <c r="U745" s="46">
        <f t="shared" si="680"/>
        <v>0</v>
      </c>
    </row>
    <row r="746" spans="1:21" hidden="1" x14ac:dyDescent="0.2">
      <c r="A746" s="48" t="s">
        <v>45</v>
      </c>
      <c r="B746" s="68" t="s">
        <v>475</v>
      </c>
      <c r="C746" s="55" t="s">
        <v>73</v>
      </c>
      <c r="D746" s="55" t="s">
        <v>76</v>
      </c>
      <c r="E746" s="105"/>
      <c r="F746" s="53">
        <f t="shared" si="694"/>
        <v>0</v>
      </c>
      <c r="G746" s="53">
        <f t="shared" si="694"/>
        <v>0</v>
      </c>
      <c r="H746" s="53">
        <f t="shared" si="632"/>
        <v>0</v>
      </c>
      <c r="I746" s="53">
        <f t="shared" si="694"/>
        <v>0</v>
      </c>
      <c r="J746" s="53">
        <f t="shared" si="633"/>
        <v>0</v>
      </c>
      <c r="K746" s="53">
        <f t="shared" si="694"/>
        <v>0</v>
      </c>
      <c r="L746" s="53">
        <f t="shared" si="695"/>
        <v>0</v>
      </c>
      <c r="M746" s="53">
        <f t="shared" si="694"/>
        <v>0</v>
      </c>
      <c r="N746" s="53">
        <f t="shared" si="679"/>
        <v>0</v>
      </c>
      <c r="O746" s="53">
        <f t="shared" si="694"/>
        <v>0</v>
      </c>
      <c r="P746" s="53">
        <f t="shared" si="694"/>
        <v>0</v>
      </c>
      <c r="Q746" s="46">
        <f t="shared" si="634"/>
        <v>0</v>
      </c>
      <c r="R746" s="53">
        <f t="shared" si="694"/>
        <v>0</v>
      </c>
      <c r="S746" s="46">
        <f t="shared" si="635"/>
        <v>0</v>
      </c>
      <c r="T746" s="53">
        <f t="shared" si="694"/>
        <v>0</v>
      </c>
      <c r="U746" s="46">
        <f t="shared" si="680"/>
        <v>0</v>
      </c>
    </row>
    <row r="747" spans="1:21" ht="33" hidden="1" x14ac:dyDescent="0.2">
      <c r="A747" s="47" t="str">
        <f t="shared" ref="A747:A748" ca="1" si="696">IF(ISERROR(MATCH(E747,Код_КВР,0)),"",INDIRECT(ADDRESS(MATCH(E747,Код_КВР,0)+1,2,,,"КВР")))</f>
        <v>Закупка товаров, работ и услуг для обеспечения государственных (муниципальных) нужд</v>
      </c>
      <c r="B747" s="68" t="s">
        <v>475</v>
      </c>
      <c r="C747" s="55" t="s">
        <v>73</v>
      </c>
      <c r="D747" s="55" t="s">
        <v>76</v>
      </c>
      <c r="E747" s="105">
        <v>200</v>
      </c>
      <c r="F747" s="53">
        <f t="shared" si="694"/>
        <v>0</v>
      </c>
      <c r="G747" s="53">
        <f t="shared" si="694"/>
        <v>0</v>
      </c>
      <c r="H747" s="53">
        <f t="shared" si="632"/>
        <v>0</v>
      </c>
      <c r="I747" s="53">
        <f t="shared" si="694"/>
        <v>0</v>
      </c>
      <c r="J747" s="53">
        <f t="shared" si="633"/>
        <v>0</v>
      </c>
      <c r="K747" s="53">
        <f t="shared" si="694"/>
        <v>0</v>
      </c>
      <c r="L747" s="53">
        <f t="shared" si="695"/>
        <v>0</v>
      </c>
      <c r="M747" s="53">
        <f t="shared" si="694"/>
        <v>0</v>
      </c>
      <c r="N747" s="53">
        <f t="shared" si="679"/>
        <v>0</v>
      </c>
      <c r="O747" s="53">
        <f t="shared" si="694"/>
        <v>0</v>
      </c>
      <c r="P747" s="53">
        <f t="shared" si="694"/>
        <v>0</v>
      </c>
      <c r="Q747" s="46">
        <f t="shared" si="634"/>
        <v>0</v>
      </c>
      <c r="R747" s="53">
        <f t="shared" si="694"/>
        <v>0</v>
      </c>
      <c r="S747" s="46">
        <f t="shared" si="635"/>
        <v>0</v>
      </c>
      <c r="T747" s="53">
        <f t="shared" si="694"/>
        <v>0</v>
      </c>
      <c r="U747" s="46">
        <f t="shared" si="680"/>
        <v>0</v>
      </c>
    </row>
    <row r="748" spans="1:21" ht="33" hidden="1" x14ac:dyDescent="0.2">
      <c r="A748" s="47" t="str">
        <f t="shared" ca="1" si="696"/>
        <v>Иные закупки товаров, работ и услуг для обеспечения государственных (муниципальных) нужд</v>
      </c>
      <c r="B748" s="68" t="s">
        <v>475</v>
      </c>
      <c r="C748" s="55" t="s">
        <v>73</v>
      </c>
      <c r="D748" s="55" t="s">
        <v>76</v>
      </c>
      <c r="E748" s="105">
        <v>240</v>
      </c>
      <c r="F748" s="53">
        <f>'прил. 9'!G508</f>
        <v>0</v>
      </c>
      <c r="G748" s="53">
        <f>'прил. 9'!H508</f>
        <v>0</v>
      </c>
      <c r="H748" s="53">
        <f t="shared" si="632"/>
        <v>0</v>
      </c>
      <c r="I748" s="53">
        <f>'прил. 9'!J508</f>
        <v>0</v>
      </c>
      <c r="J748" s="53">
        <f t="shared" si="633"/>
        <v>0</v>
      </c>
      <c r="K748" s="53">
        <f>'прил. 9'!L508</f>
        <v>0</v>
      </c>
      <c r="L748" s="53">
        <f t="shared" si="695"/>
        <v>0</v>
      </c>
      <c r="M748" s="53">
        <f>'прил. 9'!N508</f>
        <v>0</v>
      </c>
      <c r="N748" s="53">
        <f t="shared" si="679"/>
        <v>0</v>
      </c>
      <c r="O748" s="53">
        <f>'прил. 9'!P508</f>
        <v>0</v>
      </c>
      <c r="P748" s="53">
        <f>'прил. 9'!Q508</f>
        <v>0</v>
      </c>
      <c r="Q748" s="46">
        <f t="shared" si="634"/>
        <v>0</v>
      </c>
      <c r="R748" s="53">
        <f>'прил. 9'!S508</f>
        <v>0</v>
      </c>
      <c r="S748" s="46">
        <f t="shared" si="635"/>
        <v>0</v>
      </c>
      <c r="T748" s="53">
        <f>'прил. 9'!U508</f>
        <v>0</v>
      </c>
      <c r="U748" s="46">
        <f t="shared" si="680"/>
        <v>0</v>
      </c>
    </row>
    <row r="749" spans="1:21" ht="66" x14ac:dyDescent="0.2">
      <c r="A749" s="47" t="str">
        <f ca="1">IF(ISERROR(MATCH(B749,Код_КЦСР,0)),"",INDIRECT(ADDRESS(MATCH(B749,Код_КЦСР,0)+1,2,,,"КЦСР")))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749" s="68" t="s">
        <v>347</v>
      </c>
      <c r="C749" s="55"/>
      <c r="D749" s="55"/>
      <c r="E749" s="105"/>
      <c r="F749" s="53">
        <f t="shared" ref="F749:T753" si="697">F750</f>
        <v>1155.8</v>
      </c>
      <c r="G749" s="53">
        <f t="shared" si="697"/>
        <v>0</v>
      </c>
      <c r="H749" s="53">
        <f t="shared" si="632"/>
        <v>1155.8</v>
      </c>
      <c r="I749" s="53">
        <f t="shared" si="697"/>
        <v>0</v>
      </c>
      <c r="J749" s="53">
        <f t="shared" si="633"/>
        <v>1155.8</v>
      </c>
      <c r="K749" s="53">
        <f t="shared" si="697"/>
        <v>0</v>
      </c>
      <c r="L749" s="53">
        <f t="shared" si="695"/>
        <v>1155.8</v>
      </c>
      <c r="M749" s="53">
        <f t="shared" si="697"/>
        <v>0</v>
      </c>
      <c r="N749" s="53">
        <f t="shared" si="679"/>
        <v>1155.8</v>
      </c>
      <c r="O749" s="53">
        <f t="shared" si="697"/>
        <v>1155.8</v>
      </c>
      <c r="P749" s="53">
        <f t="shared" si="697"/>
        <v>0</v>
      </c>
      <c r="Q749" s="46">
        <f t="shared" si="634"/>
        <v>1155.8</v>
      </c>
      <c r="R749" s="53">
        <f t="shared" si="697"/>
        <v>0</v>
      </c>
      <c r="S749" s="46">
        <f t="shared" si="635"/>
        <v>1155.8</v>
      </c>
      <c r="T749" s="53">
        <f t="shared" si="697"/>
        <v>0</v>
      </c>
      <c r="U749" s="46">
        <f t="shared" si="680"/>
        <v>1155.8</v>
      </c>
    </row>
    <row r="750" spans="1:21" ht="82.5" x14ac:dyDescent="0.2">
      <c r="A750" s="47" t="str">
        <f ca="1">IF(ISERROR(MATCH(B750,Код_КЦСР,0)),"",INDIRECT(ADDRESS(MATCH(B750,Код_КЦСР,0)+1,2,,,"КЦСР")))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v>
      </c>
      <c r="B750" s="68" t="s">
        <v>348</v>
      </c>
      <c r="C750" s="55"/>
      <c r="D750" s="55"/>
      <c r="E750" s="105"/>
      <c r="F750" s="53">
        <f t="shared" si="697"/>
        <v>1155.8</v>
      </c>
      <c r="G750" s="53">
        <f t="shared" si="697"/>
        <v>0</v>
      </c>
      <c r="H750" s="53">
        <f t="shared" ref="H750:H815" si="698">F750+G750</f>
        <v>1155.8</v>
      </c>
      <c r="I750" s="53">
        <f t="shared" si="697"/>
        <v>0</v>
      </c>
      <c r="J750" s="53">
        <f t="shared" ref="J750:J815" si="699">H750+I750</f>
        <v>1155.8</v>
      </c>
      <c r="K750" s="53">
        <f t="shared" si="697"/>
        <v>0</v>
      </c>
      <c r="L750" s="53">
        <f t="shared" si="695"/>
        <v>1155.8</v>
      </c>
      <c r="M750" s="53">
        <f t="shared" si="697"/>
        <v>0</v>
      </c>
      <c r="N750" s="53">
        <f t="shared" si="679"/>
        <v>1155.8</v>
      </c>
      <c r="O750" s="53">
        <f t="shared" si="697"/>
        <v>1155.8</v>
      </c>
      <c r="P750" s="53">
        <f t="shared" si="697"/>
        <v>0</v>
      </c>
      <c r="Q750" s="46">
        <f t="shared" ref="Q750:Q815" si="700">O750+P750</f>
        <v>1155.8</v>
      </c>
      <c r="R750" s="53">
        <f t="shared" si="697"/>
        <v>0</v>
      </c>
      <c r="S750" s="46">
        <f t="shared" ref="S750:S815" si="701">Q750+R750</f>
        <v>1155.8</v>
      </c>
      <c r="T750" s="53">
        <f t="shared" si="697"/>
        <v>0</v>
      </c>
      <c r="U750" s="46">
        <f t="shared" si="680"/>
        <v>1155.8</v>
      </c>
    </row>
    <row r="751" spans="1:21" x14ac:dyDescent="0.2">
      <c r="A751" s="47" t="str">
        <f ca="1">IF(ISERROR(MATCH(C751,Код_Раздел,0)),"",INDIRECT(ADDRESS(MATCH(C751,Код_Раздел,0)+1,2,,,"Раздел")))</f>
        <v>Здравоохранение</v>
      </c>
      <c r="B751" s="68" t="s">
        <v>348</v>
      </c>
      <c r="C751" s="55" t="s">
        <v>76</v>
      </c>
      <c r="D751" s="55"/>
      <c r="E751" s="105"/>
      <c r="F751" s="53">
        <f t="shared" si="697"/>
        <v>1155.8</v>
      </c>
      <c r="G751" s="53">
        <f t="shared" si="697"/>
        <v>0</v>
      </c>
      <c r="H751" s="53">
        <f t="shared" si="698"/>
        <v>1155.8</v>
      </c>
      <c r="I751" s="53">
        <f t="shared" si="697"/>
        <v>0</v>
      </c>
      <c r="J751" s="53">
        <f t="shared" si="699"/>
        <v>1155.8</v>
      </c>
      <c r="K751" s="53">
        <f t="shared" si="697"/>
        <v>0</v>
      </c>
      <c r="L751" s="53">
        <f t="shared" si="695"/>
        <v>1155.8</v>
      </c>
      <c r="M751" s="53">
        <f t="shared" si="697"/>
        <v>0</v>
      </c>
      <c r="N751" s="53">
        <f t="shared" si="679"/>
        <v>1155.8</v>
      </c>
      <c r="O751" s="53">
        <f t="shared" si="697"/>
        <v>1155.8</v>
      </c>
      <c r="P751" s="53">
        <f t="shared" si="697"/>
        <v>0</v>
      </c>
      <c r="Q751" s="46">
        <f t="shared" si="700"/>
        <v>1155.8</v>
      </c>
      <c r="R751" s="53">
        <f t="shared" si="697"/>
        <v>0</v>
      </c>
      <c r="S751" s="46">
        <f t="shared" si="701"/>
        <v>1155.8</v>
      </c>
      <c r="T751" s="53">
        <f t="shared" si="697"/>
        <v>0</v>
      </c>
      <c r="U751" s="46">
        <f t="shared" si="680"/>
        <v>1155.8</v>
      </c>
    </row>
    <row r="752" spans="1:21" x14ac:dyDescent="0.2">
      <c r="A752" s="48" t="s">
        <v>113</v>
      </c>
      <c r="B752" s="68" t="s">
        <v>348</v>
      </c>
      <c r="C752" s="55" t="s">
        <v>76</v>
      </c>
      <c r="D752" s="55" t="s">
        <v>60</v>
      </c>
      <c r="E752" s="105"/>
      <c r="F752" s="53">
        <f t="shared" si="697"/>
        <v>1155.8</v>
      </c>
      <c r="G752" s="53">
        <f t="shared" si="697"/>
        <v>0</v>
      </c>
      <c r="H752" s="53">
        <f t="shared" si="698"/>
        <v>1155.8</v>
      </c>
      <c r="I752" s="53">
        <f t="shared" si="697"/>
        <v>0</v>
      </c>
      <c r="J752" s="53">
        <f t="shared" si="699"/>
        <v>1155.8</v>
      </c>
      <c r="K752" s="53">
        <f t="shared" si="697"/>
        <v>0</v>
      </c>
      <c r="L752" s="53">
        <f t="shared" si="695"/>
        <v>1155.8</v>
      </c>
      <c r="M752" s="53">
        <f t="shared" si="697"/>
        <v>0</v>
      </c>
      <c r="N752" s="53">
        <f t="shared" si="679"/>
        <v>1155.8</v>
      </c>
      <c r="O752" s="53">
        <f t="shared" si="697"/>
        <v>1155.8</v>
      </c>
      <c r="P752" s="53">
        <f t="shared" si="697"/>
        <v>0</v>
      </c>
      <c r="Q752" s="46">
        <f t="shared" si="700"/>
        <v>1155.8</v>
      </c>
      <c r="R752" s="53">
        <f t="shared" si="697"/>
        <v>0</v>
      </c>
      <c r="S752" s="46">
        <f t="shared" si="701"/>
        <v>1155.8</v>
      </c>
      <c r="T752" s="53">
        <f t="shared" si="697"/>
        <v>0</v>
      </c>
      <c r="U752" s="46">
        <f t="shared" si="680"/>
        <v>1155.8</v>
      </c>
    </row>
    <row r="753" spans="1:21" ht="33" x14ac:dyDescent="0.2">
      <c r="A753" s="47" t="str">
        <f ca="1">IF(ISERROR(MATCH(E753,Код_КВР,0)),"",INDIRECT(ADDRESS(MATCH(E753,Код_КВР,0)+1,2,,,"КВР")))</f>
        <v>Закупка товаров, работ и услуг для обеспечения государственных (муниципальных) нужд</v>
      </c>
      <c r="B753" s="68" t="s">
        <v>348</v>
      </c>
      <c r="C753" s="55" t="s">
        <v>76</v>
      </c>
      <c r="D753" s="55" t="s">
        <v>60</v>
      </c>
      <c r="E753" s="105">
        <v>200</v>
      </c>
      <c r="F753" s="53">
        <f t="shared" si="697"/>
        <v>1155.8</v>
      </c>
      <c r="G753" s="53">
        <f t="shared" si="697"/>
        <v>0</v>
      </c>
      <c r="H753" s="53">
        <f t="shared" si="698"/>
        <v>1155.8</v>
      </c>
      <c r="I753" s="53">
        <f t="shared" si="697"/>
        <v>0</v>
      </c>
      <c r="J753" s="53">
        <f t="shared" si="699"/>
        <v>1155.8</v>
      </c>
      <c r="K753" s="53">
        <f t="shared" si="697"/>
        <v>0</v>
      </c>
      <c r="L753" s="53">
        <f t="shared" si="695"/>
        <v>1155.8</v>
      </c>
      <c r="M753" s="53">
        <f t="shared" si="697"/>
        <v>0</v>
      </c>
      <c r="N753" s="53">
        <f t="shared" si="679"/>
        <v>1155.8</v>
      </c>
      <c r="O753" s="53">
        <f t="shared" si="697"/>
        <v>1155.8</v>
      </c>
      <c r="P753" s="53">
        <f t="shared" si="697"/>
        <v>0</v>
      </c>
      <c r="Q753" s="46">
        <f t="shared" si="700"/>
        <v>1155.8</v>
      </c>
      <c r="R753" s="53">
        <f t="shared" si="697"/>
        <v>0</v>
      </c>
      <c r="S753" s="46">
        <f t="shared" si="701"/>
        <v>1155.8</v>
      </c>
      <c r="T753" s="53">
        <f t="shared" si="697"/>
        <v>0</v>
      </c>
      <c r="U753" s="46">
        <f t="shared" si="680"/>
        <v>1155.8</v>
      </c>
    </row>
    <row r="754" spans="1:21" ht="33" x14ac:dyDescent="0.2">
      <c r="A754" s="47" t="str">
        <f ca="1">IF(ISERROR(MATCH(E754,Код_КВР,0)),"",INDIRECT(ADDRESS(MATCH(E754,Код_КВР,0)+1,2,,,"КВР")))</f>
        <v>Иные закупки товаров, работ и услуг для обеспечения государственных (муниципальных) нужд</v>
      </c>
      <c r="B754" s="68" t="s">
        <v>348</v>
      </c>
      <c r="C754" s="55" t="s">
        <v>76</v>
      </c>
      <c r="D754" s="55" t="s">
        <v>60</v>
      </c>
      <c r="E754" s="105">
        <v>240</v>
      </c>
      <c r="F754" s="53">
        <f>'прил. 9'!G582</f>
        <v>1155.8</v>
      </c>
      <c r="G754" s="53">
        <f>'прил. 9'!H582</f>
        <v>0</v>
      </c>
      <c r="H754" s="53">
        <f t="shared" si="698"/>
        <v>1155.8</v>
      </c>
      <c r="I754" s="53">
        <f>'прил. 9'!J582</f>
        <v>0</v>
      </c>
      <c r="J754" s="53">
        <f t="shared" si="699"/>
        <v>1155.8</v>
      </c>
      <c r="K754" s="53">
        <f>'прил. 9'!L582</f>
        <v>0</v>
      </c>
      <c r="L754" s="53">
        <f t="shared" si="695"/>
        <v>1155.8</v>
      </c>
      <c r="M754" s="53">
        <f>'прил. 9'!N582</f>
        <v>0</v>
      </c>
      <c r="N754" s="53">
        <f t="shared" si="679"/>
        <v>1155.8</v>
      </c>
      <c r="O754" s="53">
        <f>'прил. 9'!P582</f>
        <v>1155.8</v>
      </c>
      <c r="P754" s="53">
        <f>'прил. 9'!Q582</f>
        <v>0</v>
      </c>
      <c r="Q754" s="46">
        <f t="shared" si="700"/>
        <v>1155.8</v>
      </c>
      <c r="R754" s="53">
        <f>'прил. 9'!S582</f>
        <v>0</v>
      </c>
      <c r="S754" s="46">
        <f t="shared" si="701"/>
        <v>1155.8</v>
      </c>
      <c r="T754" s="53">
        <f>'прил. 9'!U582</f>
        <v>0</v>
      </c>
      <c r="U754" s="46">
        <f t="shared" si="680"/>
        <v>1155.8</v>
      </c>
    </row>
    <row r="755" spans="1:21" ht="55.5" hidden="1" customHeight="1" x14ac:dyDescent="0.2">
      <c r="A755" s="47" t="str">
        <f ca="1">IF(ISERROR(MATCH(B755,Код_КЦСР,0)),"",INDIRECT(ADDRESS(MATCH(B755,Код_КЦСР,0)+1,2,,,"КЦСР")))</f>
        <v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v>
      </c>
      <c r="B755" s="68" t="s">
        <v>579</v>
      </c>
      <c r="C755" s="55"/>
      <c r="D755" s="55"/>
      <c r="E755" s="105"/>
      <c r="F755" s="53">
        <f t="shared" ref="F755:T758" si="702">F756</f>
        <v>102000</v>
      </c>
      <c r="G755" s="53">
        <f t="shared" si="702"/>
        <v>0</v>
      </c>
      <c r="H755" s="53">
        <f t="shared" si="698"/>
        <v>102000</v>
      </c>
      <c r="I755" s="53">
        <f t="shared" si="702"/>
        <v>-102000</v>
      </c>
      <c r="J755" s="53">
        <f t="shared" si="699"/>
        <v>0</v>
      </c>
      <c r="K755" s="53">
        <f t="shared" si="702"/>
        <v>0</v>
      </c>
      <c r="L755" s="53">
        <f t="shared" si="695"/>
        <v>0</v>
      </c>
      <c r="M755" s="53">
        <f t="shared" si="702"/>
        <v>0</v>
      </c>
      <c r="N755" s="53">
        <f t="shared" si="679"/>
        <v>0</v>
      </c>
      <c r="O755" s="53">
        <f t="shared" si="702"/>
        <v>0</v>
      </c>
      <c r="P755" s="53">
        <f t="shared" si="702"/>
        <v>0</v>
      </c>
      <c r="Q755" s="46">
        <f t="shared" si="700"/>
        <v>0</v>
      </c>
      <c r="R755" s="53">
        <f t="shared" si="702"/>
        <v>0</v>
      </c>
      <c r="S755" s="46">
        <f t="shared" si="701"/>
        <v>0</v>
      </c>
      <c r="T755" s="53">
        <f t="shared" si="702"/>
        <v>0</v>
      </c>
      <c r="U755" s="46">
        <f t="shared" si="680"/>
        <v>0</v>
      </c>
    </row>
    <row r="756" spans="1:21" hidden="1" x14ac:dyDescent="0.2">
      <c r="A756" s="47" t="str">
        <f ca="1">IF(ISERROR(MATCH(C756,Код_Раздел,0)),"",INDIRECT(ADDRESS(MATCH(C756,Код_Раздел,0)+1,2,,,"Раздел")))</f>
        <v>Национальная экономика</v>
      </c>
      <c r="B756" s="68" t="s">
        <v>579</v>
      </c>
      <c r="C756" s="55" t="s">
        <v>73</v>
      </c>
      <c r="D756" s="55"/>
      <c r="E756" s="105"/>
      <c r="F756" s="53">
        <f t="shared" si="702"/>
        <v>102000</v>
      </c>
      <c r="G756" s="53">
        <f t="shared" si="702"/>
        <v>0</v>
      </c>
      <c r="H756" s="53">
        <f t="shared" si="698"/>
        <v>102000</v>
      </c>
      <c r="I756" s="53">
        <f t="shared" si="702"/>
        <v>-102000</v>
      </c>
      <c r="J756" s="53">
        <f t="shared" si="699"/>
        <v>0</v>
      </c>
      <c r="K756" s="53">
        <f t="shared" si="702"/>
        <v>0</v>
      </c>
      <c r="L756" s="53">
        <f t="shared" si="695"/>
        <v>0</v>
      </c>
      <c r="M756" s="53">
        <f t="shared" si="702"/>
        <v>0</v>
      </c>
      <c r="N756" s="53">
        <f t="shared" si="679"/>
        <v>0</v>
      </c>
      <c r="O756" s="53">
        <f t="shared" si="702"/>
        <v>0</v>
      </c>
      <c r="P756" s="53">
        <f t="shared" si="702"/>
        <v>0</v>
      </c>
      <c r="Q756" s="46">
        <f t="shared" si="700"/>
        <v>0</v>
      </c>
      <c r="R756" s="53">
        <f t="shared" si="702"/>
        <v>0</v>
      </c>
      <c r="S756" s="46">
        <f t="shared" si="701"/>
        <v>0</v>
      </c>
      <c r="T756" s="53">
        <f t="shared" si="702"/>
        <v>0</v>
      </c>
      <c r="U756" s="46">
        <f t="shared" si="680"/>
        <v>0</v>
      </c>
    </row>
    <row r="757" spans="1:21" hidden="1" x14ac:dyDescent="0.2">
      <c r="A757" s="48" t="s">
        <v>45</v>
      </c>
      <c r="B757" s="68" t="s">
        <v>579</v>
      </c>
      <c r="C757" s="55" t="s">
        <v>73</v>
      </c>
      <c r="D757" s="55" t="s">
        <v>76</v>
      </c>
      <c r="E757" s="105"/>
      <c r="F757" s="53">
        <f t="shared" si="702"/>
        <v>102000</v>
      </c>
      <c r="G757" s="53">
        <f t="shared" si="702"/>
        <v>0</v>
      </c>
      <c r="H757" s="53">
        <f t="shared" si="698"/>
        <v>102000</v>
      </c>
      <c r="I757" s="53">
        <f t="shared" si="702"/>
        <v>-102000</v>
      </c>
      <c r="J757" s="53">
        <f t="shared" si="699"/>
        <v>0</v>
      </c>
      <c r="K757" s="53">
        <f t="shared" si="702"/>
        <v>0</v>
      </c>
      <c r="L757" s="53">
        <f t="shared" si="695"/>
        <v>0</v>
      </c>
      <c r="M757" s="53">
        <f t="shared" si="702"/>
        <v>0</v>
      </c>
      <c r="N757" s="53">
        <f t="shared" si="679"/>
        <v>0</v>
      </c>
      <c r="O757" s="53">
        <f t="shared" si="702"/>
        <v>0</v>
      </c>
      <c r="P757" s="53">
        <f t="shared" si="702"/>
        <v>0</v>
      </c>
      <c r="Q757" s="46">
        <f t="shared" si="700"/>
        <v>0</v>
      </c>
      <c r="R757" s="53">
        <f t="shared" si="702"/>
        <v>0</v>
      </c>
      <c r="S757" s="46">
        <f t="shared" si="701"/>
        <v>0</v>
      </c>
      <c r="T757" s="53">
        <f t="shared" si="702"/>
        <v>0</v>
      </c>
      <c r="U757" s="46">
        <f t="shared" si="680"/>
        <v>0</v>
      </c>
    </row>
    <row r="758" spans="1:21" ht="18.75" hidden="1" customHeight="1" x14ac:dyDescent="0.2">
      <c r="A758" s="47" t="str">
        <f ca="1">IF(ISERROR(MATCH(E758,Код_КВР,0)),"",INDIRECT(ADDRESS(MATCH(E758,Код_КВР,0)+1,2,,,"КВР")))</f>
        <v>Иные бюджетные ассигнования</v>
      </c>
      <c r="B758" s="68" t="s">
        <v>579</v>
      </c>
      <c r="C758" s="55" t="s">
        <v>73</v>
      </c>
      <c r="D758" s="55" t="s">
        <v>76</v>
      </c>
      <c r="E758" s="105">
        <v>800</v>
      </c>
      <c r="F758" s="53">
        <f t="shared" si="702"/>
        <v>102000</v>
      </c>
      <c r="G758" s="53">
        <f t="shared" si="702"/>
        <v>0</v>
      </c>
      <c r="H758" s="53">
        <f t="shared" si="698"/>
        <v>102000</v>
      </c>
      <c r="I758" s="53">
        <f t="shared" si="702"/>
        <v>-102000</v>
      </c>
      <c r="J758" s="53">
        <f t="shared" si="699"/>
        <v>0</v>
      </c>
      <c r="K758" s="53">
        <f t="shared" si="702"/>
        <v>0</v>
      </c>
      <c r="L758" s="53">
        <f t="shared" si="695"/>
        <v>0</v>
      </c>
      <c r="M758" s="53">
        <f t="shared" si="702"/>
        <v>0</v>
      </c>
      <c r="N758" s="53">
        <f t="shared" si="679"/>
        <v>0</v>
      </c>
      <c r="O758" s="53">
        <f t="shared" si="702"/>
        <v>0</v>
      </c>
      <c r="P758" s="53">
        <f t="shared" si="702"/>
        <v>0</v>
      </c>
      <c r="Q758" s="46">
        <f t="shared" si="700"/>
        <v>0</v>
      </c>
      <c r="R758" s="53">
        <f t="shared" si="702"/>
        <v>0</v>
      </c>
      <c r="S758" s="46">
        <f t="shared" si="701"/>
        <v>0</v>
      </c>
      <c r="T758" s="53">
        <f t="shared" si="702"/>
        <v>0</v>
      </c>
      <c r="U758" s="46">
        <f t="shared" si="680"/>
        <v>0</v>
      </c>
    </row>
    <row r="759" spans="1:21" ht="59.25" hidden="1" customHeight="1" x14ac:dyDescent="0.2">
      <c r="A759" s="47" t="str">
        <f ca="1">IF(ISERROR(MATCH(E759,Код_КВР,0)),"",INDIRECT(ADDRESS(MATCH(E759,Код_КВР,0)+1,2,,,"КВР")))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759" s="68" t="s">
        <v>579</v>
      </c>
      <c r="C759" s="55" t="s">
        <v>73</v>
      </c>
      <c r="D759" s="55" t="s">
        <v>76</v>
      </c>
      <c r="E759" s="105">
        <v>840</v>
      </c>
      <c r="F759" s="53">
        <f>'прил. 9'!G511</f>
        <v>102000</v>
      </c>
      <c r="G759" s="53">
        <f>'прил. 9'!H511</f>
        <v>0</v>
      </c>
      <c r="H759" s="53">
        <f t="shared" si="698"/>
        <v>102000</v>
      </c>
      <c r="I759" s="53">
        <f>'прил. 9'!J511</f>
        <v>-102000</v>
      </c>
      <c r="J759" s="53">
        <f t="shared" si="699"/>
        <v>0</v>
      </c>
      <c r="K759" s="53">
        <f>'прил. 9'!L511</f>
        <v>0</v>
      </c>
      <c r="L759" s="53">
        <f t="shared" si="695"/>
        <v>0</v>
      </c>
      <c r="M759" s="53">
        <f>'прил. 9'!N511</f>
        <v>0</v>
      </c>
      <c r="N759" s="53">
        <f t="shared" si="679"/>
        <v>0</v>
      </c>
      <c r="O759" s="53">
        <f>'прил. 9'!P511</f>
        <v>0</v>
      </c>
      <c r="P759" s="53">
        <f>'прил. 9'!Q511</f>
        <v>0</v>
      </c>
      <c r="Q759" s="46">
        <f t="shared" si="700"/>
        <v>0</v>
      </c>
      <c r="R759" s="53">
        <f>'прил. 9'!S511</f>
        <v>0</v>
      </c>
      <c r="S759" s="46">
        <f t="shared" si="701"/>
        <v>0</v>
      </c>
      <c r="T759" s="53">
        <f>'прил. 9'!U511</f>
        <v>0</v>
      </c>
      <c r="U759" s="46">
        <f t="shared" si="680"/>
        <v>0</v>
      </c>
    </row>
    <row r="760" spans="1:21" ht="60" hidden="1" customHeight="1" x14ac:dyDescent="0.2">
      <c r="A760" s="47" t="str">
        <f ca="1">IF(ISERROR(MATCH(B760,Код_КЦСР,0)),"",INDIRECT(ADDRESS(MATCH(B760,Код_КЦСР,0)+1,2,,,"КЦСР")))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v>
      </c>
      <c r="B760" s="68" t="s">
        <v>527</v>
      </c>
      <c r="C760" s="55"/>
      <c r="D760" s="55"/>
      <c r="E760" s="105"/>
      <c r="F760" s="53">
        <f t="shared" ref="F760:T764" si="703">F761</f>
        <v>0</v>
      </c>
      <c r="G760" s="53">
        <f t="shared" si="703"/>
        <v>0</v>
      </c>
      <c r="H760" s="53">
        <f t="shared" si="698"/>
        <v>0</v>
      </c>
      <c r="I760" s="53">
        <f t="shared" si="703"/>
        <v>0</v>
      </c>
      <c r="J760" s="53">
        <f t="shared" si="699"/>
        <v>0</v>
      </c>
      <c r="K760" s="53">
        <f t="shared" si="703"/>
        <v>0</v>
      </c>
      <c r="L760" s="53">
        <f t="shared" si="695"/>
        <v>0</v>
      </c>
      <c r="M760" s="53">
        <f t="shared" si="703"/>
        <v>0</v>
      </c>
      <c r="N760" s="53">
        <f t="shared" si="679"/>
        <v>0</v>
      </c>
      <c r="O760" s="53">
        <f t="shared" si="703"/>
        <v>0</v>
      </c>
      <c r="P760" s="53">
        <f t="shared" si="703"/>
        <v>0</v>
      </c>
      <c r="Q760" s="46">
        <f t="shared" si="700"/>
        <v>0</v>
      </c>
      <c r="R760" s="53">
        <f t="shared" si="703"/>
        <v>0</v>
      </c>
      <c r="S760" s="46">
        <f t="shared" si="701"/>
        <v>0</v>
      </c>
      <c r="T760" s="53">
        <f t="shared" si="703"/>
        <v>0</v>
      </c>
      <c r="U760" s="46">
        <f t="shared" si="680"/>
        <v>0</v>
      </c>
    </row>
    <row r="761" spans="1:21" ht="69.75" hidden="1" customHeight="1" x14ac:dyDescent="0.2">
      <c r="A761" s="47" t="str">
        <f ca="1">IF(ISERROR(MATCH(B761,Код_КЦСР,0)),"",INDIRECT(ADDRESS(MATCH(B761,Код_КЦСР,0)+1,2,,,"КЦСР")))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v>
      </c>
      <c r="B761" s="68" t="s">
        <v>525</v>
      </c>
      <c r="C761" s="55"/>
      <c r="D761" s="55"/>
      <c r="E761" s="105"/>
      <c r="F761" s="53">
        <f t="shared" si="703"/>
        <v>0</v>
      </c>
      <c r="G761" s="53">
        <f t="shared" si="703"/>
        <v>0</v>
      </c>
      <c r="H761" s="53">
        <f t="shared" si="698"/>
        <v>0</v>
      </c>
      <c r="I761" s="53">
        <f t="shared" si="703"/>
        <v>0</v>
      </c>
      <c r="J761" s="53">
        <f t="shared" si="699"/>
        <v>0</v>
      </c>
      <c r="K761" s="53">
        <f t="shared" si="703"/>
        <v>0</v>
      </c>
      <c r="L761" s="53">
        <f t="shared" si="695"/>
        <v>0</v>
      </c>
      <c r="M761" s="53">
        <f t="shared" si="703"/>
        <v>0</v>
      </c>
      <c r="N761" s="53">
        <f t="shared" si="679"/>
        <v>0</v>
      </c>
      <c r="O761" s="53">
        <f t="shared" si="703"/>
        <v>0</v>
      </c>
      <c r="P761" s="53">
        <f t="shared" si="703"/>
        <v>0</v>
      </c>
      <c r="Q761" s="46">
        <f t="shared" si="700"/>
        <v>0</v>
      </c>
      <c r="R761" s="53">
        <f t="shared" si="703"/>
        <v>0</v>
      </c>
      <c r="S761" s="46">
        <f t="shared" si="701"/>
        <v>0</v>
      </c>
      <c r="T761" s="53">
        <f t="shared" si="703"/>
        <v>0</v>
      </c>
      <c r="U761" s="46">
        <f t="shared" si="680"/>
        <v>0</v>
      </c>
    </row>
    <row r="762" spans="1:21" hidden="1" x14ac:dyDescent="0.2">
      <c r="A762" s="47" t="str">
        <f ca="1">IF(ISERROR(MATCH(C762,Код_Раздел,0)),"",INDIRECT(ADDRESS(MATCH(C762,Код_Раздел,0)+1,2,,,"Раздел")))</f>
        <v>Национальная экономика</v>
      </c>
      <c r="B762" s="68" t="s">
        <v>525</v>
      </c>
      <c r="C762" s="55" t="s">
        <v>73</v>
      </c>
      <c r="D762" s="55"/>
      <c r="E762" s="105"/>
      <c r="F762" s="53">
        <f t="shared" si="703"/>
        <v>0</v>
      </c>
      <c r="G762" s="53">
        <f t="shared" si="703"/>
        <v>0</v>
      </c>
      <c r="H762" s="53">
        <f t="shared" si="698"/>
        <v>0</v>
      </c>
      <c r="I762" s="53">
        <f t="shared" si="703"/>
        <v>0</v>
      </c>
      <c r="J762" s="53">
        <f t="shared" si="699"/>
        <v>0</v>
      </c>
      <c r="K762" s="53">
        <f t="shared" si="703"/>
        <v>0</v>
      </c>
      <c r="L762" s="53">
        <f t="shared" si="695"/>
        <v>0</v>
      </c>
      <c r="M762" s="53">
        <f t="shared" si="703"/>
        <v>0</v>
      </c>
      <c r="N762" s="53">
        <f t="shared" si="679"/>
        <v>0</v>
      </c>
      <c r="O762" s="53">
        <f t="shared" si="703"/>
        <v>0</v>
      </c>
      <c r="P762" s="53">
        <f t="shared" si="703"/>
        <v>0</v>
      </c>
      <c r="Q762" s="46">
        <f t="shared" si="700"/>
        <v>0</v>
      </c>
      <c r="R762" s="53">
        <f t="shared" si="703"/>
        <v>0</v>
      </c>
      <c r="S762" s="46">
        <f t="shared" si="701"/>
        <v>0</v>
      </c>
      <c r="T762" s="53">
        <f t="shared" si="703"/>
        <v>0</v>
      </c>
      <c r="U762" s="46">
        <f t="shared" si="680"/>
        <v>0</v>
      </c>
    </row>
    <row r="763" spans="1:21" hidden="1" x14ac:dyDescent="0.2">
      <c r="A763" s="48" t="s">
        <v>45</v>
      </c>
      <c r="B763" s="68" t="s">
        <v>525</v>
      </c>
      <c r="C763" s="55" t="s">
        <v>73</v>
      </c>
      <c r="D763" s="55" t="s">
        <v>76</v>
      </c>
      <c r="E763" s="105"/>
      <c r="F763" s="53">
        <f t="shared" si="703"/>
        <v>0</v>
      </c>
      <c r="G763" s="53">
        <f t="shared" si="703"/>
        <v>0</v>
      </c>
      <c r="H763" s="53">
        <f t="shared" si="698"/>
        <v>0</v>
      </c>
      <c r="I763" s="53">
        <f t="shared" si="703"/>
        <v>0</v>
      </c>
      <c r="J763" s="53">
        <f t="shared" si="699"/>
        <v>0</v>
      </c>
      <c r="K763" s="53">
        <f t="shared" si="703"/>
        <v>0</v>
      </c>
      <c r="L763" s="53">
        <f t="shared" si="695"/>
        <v>0</v>
      </c>
      <c r="M763" s="53">
        <f t="shared" si="703"/>
        <v>0</v>
      </c>
      <c r="N763" s="53">
        <f t="shared" si="679"/>
        <v>0</v>
      </c>
      <c r="O763" s="53">
        <f t="shared" si="703"/>
        <v>0</v>
      </c>
      <c r="P763" s="53">
        <f t="shared" si="703"/>
        <v>0</v>
      </c>
      <c r="Q763" s="46">
        <f t="shared" si="700"/>
        <v>0</v>
      </c>
      <c r="R763" s="53">
        <f t="shared" si="703"/>
        <v>0</v>
      </c>
      <c r="S763" s="46">
        <f t="shared" si="701"/>
        <v>0</v>
      </c>
      <c r="T763" s="53">
        <f t="shared" si="703"/>
        <v>0</v>
      </c>
      <c r="U763" s="46">
        <f t="shared" si="680"/>
        <v>0</v>
      </c>
    </row>
    <row r="764" spans="1:21" ht="33" hidden="1" x14ac:dyDescent="0.2">
      <c r="A764" s="47" t="str">
        <f ca="1">IF(ISERROR(MATCH(E764,Код_КВР,0)),"",INDIRECT(ADDRESS(MATCH(E764,Код_КВР,0)+1,2,,,"КВР")))</f>
        <v>Закупка товаров, работ и услуг для обеспечения государственных (муниципальных) нужд</v>
      </c>
      <c r="B764" s="68" t="s">
        <v>525</v>
      </c>
      <c r="C764" s="55" t="s">
        <v>73</v>
      </c>
      <c r="D764" s="55" t="s">
        <v>76</v>
      </c>
      <c r="E764" s="105">
        <v>200</v>
      </c>
      <c r="F764" s="53">
        <f t="shared" si="703"/>
        <v>0</v>
      </c>
      <c r="G764" s="53">
        <f t="shared" si="703"/>
        <v>0</v>
      </c>
      <c r="H764" s="53">
        <f t="shared" si="698"/>
        <v>0</v>
      </c>
      <c r="I764" s="53">
        <f t="shared" si="703"/>
        <v>0</v>
      </c>
      <c r="J764" s="53">
        <f t="shared" si="699"/>
        <v>0</v>
      </c>
      <c r="K764" s="53">
        <f t="shared" si="703"/>
        <v>0</v>
      </c>
      <c r="L764" s="53">
        <f t="shared" si="695"/>
        <v>0</v>
      </c>
      <c r="M764" s="53">
        <f t="shared" si="703"/>
        <v>0</v>
      </c>
      <c r="N764" s="53">
        <f t="shared" si="679"/>
        <v>0</v>
      </c>
      <c r="O764" s="53">
        <f t="shared" si="703"/>
        <v>0</v>
      </c>
      <c r="P764" s="53">
        <f t="shared" si="703"/>
        <v>0</v>
      </c>
      <c r="Q764" s="46">
        <f t="shared" si="700"/>
        <v>0</v>
      </c>
      <c r="R764" s="53">
        <f t="shared" si="703"/>
        <v>0</v>
      </c>
      <c r="S764" s="46">
        <f t="shared" si="701"/>
        <v>0</v>
      </c>
      <c r="T764" s="53">
        <f t="shared" si="703"/>
        <v>0</v>
      </c>
      <c r="U764" s="46">
        <f t="shared" si="680"/>
        <v>0</v>
      </c>
    </row>
    <row r="765" spans="1:21" ht="33" hidden="1" x14ac:dyDescent="0.2">
      <c r="A765" s="47" t="str">
        <f ca="1">IF(ISERROR(MATCH(E765,Код_КВР,0)),"",INDIRECT(ADDRESS(MATCH(E765,Код_КВР,0)+1,2,,,"КВР")))</f>
        <v>Иные закупки товаров, работ и услуг для обеспечения государственных (муниципальных) нужд</v>
      </c>
      <c r="B765" s="68" t="s">
        <v>525</v>
      </c>
      <c r="C765" s="55" t="s">
        <v>73</v>
      </c>
      <c r="D765" s="55" t="s">
        <v>76</v>
      </c>
      <c r="E765" s="105">
        <v>240</v>
      </c>
      <c r="F765" s="53">
        <f>'прил. 9'!G515</f>
        <v>0</v>
      </c>
      <c r="G765" s="53">
        <f>'прил. 9'!H515</f>
        <v>0</v>
      </c>
      <c r="H765" s="53">
        <f t="shared" si="698"/>
        <v>0</v>
      </c>
      <c r="I765" s="53">
        <f>'прил. 9'!J515</f>
        <v>0</v>
      </c>
      <c r="J765" s="53">
        <f t="shared" si="699"/>
        <v>0</v>
      </c>
      <c r="K765" s="53">
        <f>'прил. 9'!L515</f>
        <v>0</v>
      </c>
      <c r="L765" s="53">
        <f t="shared" si="695"/>
        <v>0</v>
      </c>
      <c r="M765" s="53">
        <f>'прил. 9'!N515</f>
        <v>0</v>
      </c>
      <c r="N765" s="53">
        <f t="shared" si="679"/>
        <v>0</v>
      </c>
      <c r="O765" s="53">
        <f>'прил. 9'!P515</f>
        <v>0</v>
      </c>
      <c r="P765" s="53">
        <f>'прил. 9'!Q515</f>
        <v>0</v>
      </c>
      <c r="Q765" s="46">
        <f t="shared" si="700"/>
        <v>0</v>
      </c>
      <c r="R765" s="53">
        <f>'прил. 9'!S515</f>
        <v>0</v>
      </c>
      <c r="S765" s="46">
        <f t="shared" si="701"/>
        <v>0</v>
      </c>
      <c r="T765" s="53">
        <f>'прил. 9'!U515</f>
        <v>0</v>
      </c>
      <c r="U765" s="46">
        <f t="shared" si="680"/>
        <v>0</v>
      </c>
    </row>
    <row r="766" spans="1:21" x14ac:dyDescent="0.2">
      <c r="A766" s="47" t="str">
        <f ca="1">IF(ISERROR(MATCH(B766,Код_КЦСР,0)),"",INDIRECT(ADDRESS(MATCH(B766,Код_КЦСР,0)+1,2,,,"КЦСР")))</f>
        <v>Содержание и ремонт жилищного фонда</v>
      </c>
      <c r="B766" s="68" t="s">
        <v>349</v>
      </c>
      <c r="C766" s="55"/>
      <c r="D766" s="43"/>
      <c r="E766" s="105"/>
      <c r="F766" s="53">
        <f t="shared" ref="F766:O766" si="704">F767+F772+F777+F782</f>
        <v>22971.5</v>
      </c>
      <c r="G766" s="53">
        <f t="shared" ref="G766:I766" si="705">G767+G772+G777+G782</f>
        <v>0</v>
      </c>
      <c r="H766" s="53">
        <f t="shared" si="698"/>
        <v>22971.5</v>
      </c>
      <c r="I766" s="53">
        <f t="shared" si="705"/>
        <v>0</v>
      </c>
      <c r="J766" s="53">
        <f t="shared" si="699"/>
        <v>22971.5</v>
      </c>
      <c r="K766" s="53">
        <f t="shared" ref="K766:M766" si="706">K767+K772+K777+K782</f>
        <v>0</v>
      </c>
      <c r="L766" s="53">
        <f t="shared" si="695"/>
        <v>22971.5</v>
      </c>
      <c r="M766" s="53">
        <f t="shared" si="706"/>
        <v>0</v>
      </c>
      <c r="N766" s="53">
        <f t="shared" si="679"/>
        <v>22971.5</v>
      </c>
      <c r="O766" s="53">
        <f t="shared" si="704"/>
        <v>20975.599999999999</v>
      </c>
      <c r="P766" s="53">
        <f t="shared" ref="P766" si="707">P767+P772+P777+P782</f>
        <v>0</v>
      </c>
      <c r="Q766" s="46">
        <f t="shared" si="700"/>
        <v>20975.599999999999</v>
      </c>
      <c r="R766" s="53">
        <f t="shared" ref="R766:T766" si="708">R767+R772+R777+R782</f>
        <v>0</v>
      </c>
      <c r="S766" s="46">
        <f t="shared" si="701"/>
        <v>20975.599999999999</v>
      </c>
      <c r="T766" s="53">
        <f t="shared" si="708"/>
        <v>0</v>
      </c>
      <c r="U766" s="46">
        <f t="shared" si="680"/>
        <v>20975.599999999999</v>
      </c>
    </row>
    <row r="767" spans="1:21" x14ac:dyDescent="0.2">
      <c r="A767" s="47" t="str">
        <f ca="1">IF(ISERROR(MATCH(B767,Код_КЦСР,0)),"",INDIRECT(ADDRESS(MATCH(B767,Код_КЦСР,0)+1,2,,,"КЦСР")))</f>
        <v>Капитальный ремонт жилищного фонда</v>
      </c>
      <c r="B767" s="68" t="s">
        <v>350</v>
      </c>
      <c r="C767" s="55"/>
      <c r="D767" s="43"/>
      <c r="E767" s="105"/>
      <c r="F767" s="53">
        <f t="shared" ref="F767:T770" si="709">F768</f>
        <v>500</v>
      </c>
      <c r="G767" s="53">
        <f t="shared" si="709"/>
        <v>0</v>
      </c>
      <c r="H767" s="53">
        <f t="shared" si="698"/>
        <v>500</v>
      </c>
      <c r="I767" s="53">
        <f t="shared" si="709"/>
        <v>0</v>
      </c>
      <c r="J767" s="53">
        <f t="shared" si="699"/>
        <v>500</v>
      </c>
      <c r="K767" s="53">
        <f t="shared" si="709"/>
        <v>0</v>
      </c>
      <c r="L767" s="53">
        <f t="shared" si="695"/>
        <v>500</v>
      </c>
      <c r="M767" s="53">
        <f t="shared" si="709"/>
        <v>0</v>
      </c>
      <c r="N767" s="53">
        <f t="shared" si="679"/>
        <v>500</v>
      </c>
      <c r="O767" s="53">
        <f t="shared" si="709"/>
        <v>500</v>
      </c>
      <c r="P767" s="53">
        <f t="shared" si="709"/>
        <v>0</v>
      </c>
      <c r="Q767" s="46">
        <f t="shared" si="700"/>
        <v>500</v>
      </c>
      <c r="R767" s="53">
        <f t="shared" si="709"/>
        <v>0</v>
      </c>
      <c r="S767" s="46">
        <f t="shared" si="701"/>
        <v>500</v>
      </c>
      <c r="T767" s="53">
        <f t="shared" si="709"/>
        <v>0</v>
      </c>
      <c r="U767" s="46">
        <f t="shared" si="680"/>
        <v>500</v>
      </c>
    </row>
    <row r="768" spans="1:21" x14ac:dyDescent="0.2">
      <c r="A768" s="47" t="str">
        <f ca="1">IF(ISERROR(MATCH(C768,Код_Раздел,0)),"",INDIRECT(ADDRESS(MATCH(C768,Код_Раздел,0)+1,2,,,"Раздел")))</f>
        <v>Жилищно-коммунальное хозяйство</v>
      </c>
      <c r="B768" s="68" t="s">
        <v>350</v>
      </c>
      <c r="C768" s="55" t="s">
        <v>78</v>
      </c>
      <c r="D768" s="43"/>
      <c r="E768" s="105"/>
      <c r="F768" s="53">
        <f t="shared" si="709"/>
        <v>500</v>
      </c>
      <c r="G768" s="53">
        <f t="shared" si="709"/>
        <v>0</v>
      </c>
      <c r="H768" s="53">
        <f t="shared" si="698"/>
        <v>500</v>
      </c>
      <c r="I768" s="53">
        <f t="shared" si="709"/>
        <v>0</v>
      </c>
      <c r="J768" s="53">
        <f t="shared" si="699"/>
        <v>500</v>
      </c>
      <c r="K768" s="53">
        <f t="shared" si="709"/>
        <v>0</v>
      </c>
      <c r="L768" s="53">
        <f t="shared" si="695"/>
        <v>500</v>
      </c>
      <c r="M768" s="53">
        <f t="shared" si="709"/>
        <v>0</v>
      </c>
      <c r="N768" s="53">
        <f t="shared" si="679"/>
        <v>500</v>
      </c>
      <c r="O768" s="53">
        <f t="shared" si="709"/>
        <v>500</v>
      </c>
      <c r="P768" s="53">
        <f t="shared" si="709"/>
        <v>0</v>
      </c>
      <c r="Q768" s="46">
        <f t="shared" si="700"/>
        <v>500</v>
      </c>
      <c r="R768" s="53">
        <f t="shared" si="709"/>
        <v>0</v>
      </c>
      <c r="S768" s="46">
        <f t="shared" si="701"/>
        <v>500</v>
      </c>
      <c r="T768" s="53">
        <f t="shared" si="709"/>
        <v>0</v>
      </c>
      <c r="U768" s="46">
        <f t="shared" si="680"/>
        <v>500</v>
      </c>
    </row>
    <row r="769" spans="1:21" x14ac:dyDescent="0.2">
      <c r="A769" s="42" t="s">
        <v>83</v>
      </c>
      <c r="B769" s="68" t="s">
        <v>350</v>
      </c>
      <c r="C769" s="55" t="s">
        <v>78</v>
      </c>
      <c r="D769" s="55" t="s">
        <v>70</v>
      </c>
      <c r="E769" s="105"/>
      <c r="F769" s="53">
        <f t="shared" si="709"/>
        <v>500</v>
      </c>
      <c r="G769" s="53">
        <f t="shared" si="709"/>
        <v>0</v>
      </c>
      <c r="H769" s="53">
        <f t="shared" si="698"/>
        <v>500</v>
      </c>
      <c r="I769" s="53">
        <f t="shared" si="709"/>
        <v>0</v>
      </c>
      <c r="J769" s="53">
        <f t="shared" si="699"/>
        <v>500</v>
      </c>
      <c r="K769" s="53">
        <f t="shared" si="709"/>
        <v>0</v>
      </c>
      <c r="L769" s="53">
        <f t="shared" si="695"/>
        <v>500</v>
      </c>
      <c r="M769" s="53">
        <f t="shared" si="709"/>
        <v>0</v>
      </c>
      <c r="N769" s="53">
        <f t="shared" si="679"/>
        <v>500</v>
      </c>
      <c r="O769" s="53">
        <f t="shared" si="709"/>
        <v>500</v>
      </c>
      <c r="P769" s="53">
        <f t="shared" si="709"/>
        <v>0</v>
      </c>
      <c r="Q769" s="46">
        <f t="shared" si="700"/>
        <v>500</v>
      </c>
      <c r="R769" s="53">
        <f t="shared" si="709"/>
        <v>0</v>
      </c>
      <c r="S769" s="46">
        <f t="shared" si="701"/>
        <v>500</v>
      </c>
      <c r="T769" s="53">
        <f t="shared" si="709"/>
        <v>0</v>
      </c>
      <c r="U769" s="46">
        <f t="shared" si="680"/>
        <v>500</v>
      </c>
    </row>
    <row r="770" spans="1:21" ht="33" x14ac:dyDescent="0.2">
      <c r="A770" s="47" t="str">
        <f ca="1">IF(ISERROR(MATCH(E770,Код_КВР,0)),"",INDIRECT(ADDRESS(MATCH(E770,Код_КВР,0)+1,2,,,"КВР")))</f>
        <v>Закупка товаров, работ и услуг для обеспечения государственных (муниципальных) нужд</v>
      </c>
      <c r="B770" s="68" t="s">
        <v>350</v>
      </c>
      <c r="C770" s="55" t="s">
        <v>78</v>
      </c>
      <c r="D770" s="55" t="s">
        <v>70</v>
      </c>
      <c r="E770" s="105">
        <v>200</v>
      </c>
      <c r="F770" s="53">
        <f t="shared" si="709"/>
        <v>500</v>
      </c>
      <c r="G770" s="53">
        <f t="shared" si="709"/>
        <v>0</v>
      </c>
      <c r="H770" s="53">
        <f t="shared" si="698"/>
        <v>500</v>
      </c>
      <c r="I770" s="53">
        <f t="shared" si="709"/>
        <v>0</v>
      </c>
      <c r="J770" s="53">
        <f t="shared" si="699"/>
        <v>500</v>
      </c>
      <c r="K770" s="53">
        <f t="shared" si="709"/>
        <v>0</v>
      </c>
      <c r="L770" s="53">
        <f t="shared" si="695"/>
        <v>500</v>
      </c>
      <c r="M770" s="53">
        <f t="shared" si="709"/>
        <v>0</v>
      </c>
      <c r="N770" s="53">
        <f t="shared" si="679"/>
        <v>500</v>
      </c>
      <c r="O770" s="53">
        <f t="shared" si="709"/>
        <v>500</v>
      </c>
      <c r="P770" s="53">
        <f t="shared" si="709"/>
        <v>0</v>
      </c>
      <c r="Q770" s="46">
        <f t="shared" si="700"/>
        <v>500</v>
      </c>
      <c r="R770" s="53">
        <f t="shared" si="709"/>
        <v>0</v>
      </c>
      <c r="S770" s="46">
        <f t="shared" si="701"/>
        <v>500</v>
      </c>
      <c r="T770" s="53">
        <f t="shared" si="709"/>
        <v>0</v>
      </c>
      <c r="U770" s="46">
        <f t="shared" si="680"/>
        <v>500</v>
      </c>
    </row>
    <row r="771" spans="1:21" ht="33" x14ac:dyDescent="0.2">
      <c r="A771" s="47" t="str">
        <f ca="1">IF(ISERROR(MATCH(E771,Код_КВР,0)),"",INDIRECT(ADDRESS(MATCH(E771,Код_КВР,0)+1,2,,,"КВР")))</f>
        <v>Иные закупки товаров, работ и услуг для обеспечения государственных (муниципальных) нужд</v>
      </c>
      <c r="B771" s="68" t="s">
        <v>350</v>
      </c>
      <c r="C771" s="55" t="s">
        <v>78</v>
      </c>
      <c r="D771" s="55" t="s">
        <v>70</v>
      </c>
      <c r="E771" s="105">
        <v>240</v>
      </c>
      <c r="F771" s="53">
        <f>'прил. 9'!G533</f>
        <v>500</v>
      </c>
      <c r="G771" s="53">
        <f>'прил. 9'!H533</f>
        <v>0</v>
      </c>
      <c r="H771" s="53">
        <f t="shared" si="698"/>
        <v>500</v>
      </c>
      <c r="I771" s="53">
        <f>'прил. 9'!J533</f>
        <v>0</v>
      </c>
      <c r="J771" s="53">
        <f t="shared" si="699"/>
        <v>500</v>
      </c>
      <c r="K771" s="53">
        <f>'прил. 9'!L533</f>
        <v>0</v>
      </c>
      <c r="L771" s="53">
        <f t="shared" si="695"/>
        <v>500</v>
      </c>
      <c r="M771" s="53">
        <f>'прил. 9'!N533</f>
        <v>0</v>
      </c>
      <c r="N771" s="53">
        <f t="shared" si="679"/>
        <v>500</v>
      </c>
      <c r="O771" s="53">
        <f>'прил. 9'!P533</f>
        <v>500</v>
      </c>
      <c r="P771" s="53">
        <f>'прил. 9'!Q533</f>
        <v>0</v>
      </c>
      <c r="Q771" s="46">
        <f t="shared" si="700"/>
        <v>500</v>
      </c>
      <c r="R771" s="53">
        <f>'прил. 9'!S533</f>
        <v>0</v>
      </c>
      <c r="S771" s="46">
        <f t="shared" si="701"/>
        <v>500</v>
      </c>
      <c r="T771" s="53">
        <f>'прил. 9'!U533</f>
        <v>0</v>
      </c>
      <c r="U771" s="46">
        <f t="shared" si="680"/>
        <v>500</v>
      </c>
    </row>
    <row r="772" spans="1:21" ht="33" x14ac:dyDescent="0.2">
      <c r="A772" s="47" t="str">
        <f ca="1">IF(ISERROR(MATCH(B772,Код_КЦСР,0)),"",INDIRECT(ADDRESS(MATCH(B772,Код_КЦСР,0)+1,2,,,"КЦСР")))</f>
        <v>Содержание и ремонт временно незаселенных жилых помещений муниципального жилищного фонда</v>
      </c>
      <c r="B772" s="68" t="s">
        <v>351</v>
      </c>
      <c r="C772" s="55"/>
      <c r="D772" s="55"/>
      <c r="E772" s="105"/>
      <c r="F772" s="53">
        <f t="shared" ref="F772:T772" si="710">F773</f>
        <v>3484.1</v>
      </c>
      <c r="G772" s="53">
        <f t="shared" si="710"/>
        <v>0</v>
      </c>
      <c r="H772" s="53">
        <f t="shared" si="698"/>
        <v>3484.1</v>
      </c>
      <c r="I772" s="53">
        <f t="shared" si="710"/>
        <v>0</v>
      </c>
      <c r="J772" s="53">
        <f t="shared" si="699"/>
        <v>3484.1</v>
      </c>
      <c r="K772" s="53">
        <f t="shared" si="710"/>
        <v>0</v>
      </c>
      <c r="L772" s="53">
        <f t="shared" si="695"/>
        <v>3484.1</v>
      </c>
      <c r="M772" s="53">
        <f t="shared" si="710"/>
        <v>0</v>
      </c>
      <c r="N772" s="53">
        <f t="shared" si="679"/>
        <v>3484.1</v>
      </c>
      <c r="O772" s="53">
        <f t="shared" si="710"/>
        <v>3484.1</v>
      </c>
      <c r="P772" s="53">
        <f t="shared" si="710"/>
        <v>0</v>
      </c>
      <c r="Q772" s="46">
        <f t="shared" si="700"/>
        <v>3484.1</v>
      </c>
      <c r="R772" s="53">
        <f t="shared" si="710"/>
        <v>0</v>
      </c>
      <c r="S772" s="46">
        <f t="shared" si="701"/>
        <v>3484.1</v>
      </c>
      <c r="T772" s="53">
        <f t="shared" si="710"/>
        <v>0</v>
      </c>
      <c r="U772" s="46">
        <f t="shared" si="680"/>
        <v>3484.1</v>
      </c>
    </row>
    <row r="773" spans="1:21" x14ac:dyDescent="0.2">
      <c r="A773" s="47" t="str">
        <f ca="1">IF(ISERROR(MATCH(C773,Код_Раздел,0)),"",INDIRECT(ADDRESS(MATCH(C773,Код_Раздел,0)+1,2,,,"Раздел")))</f>
        <v>Жилищно-коммунальное хозяйство</v>
      </c>
      <c r="B773" s="68" t="s">
        <v>351</v>
      </c>
      <c r="C773" s="55" t="s">
        <v>78</v>
      </c>
      <c r="D773" s="43"/>
      <c r="E773" s="105"/>
      <c r="F773" s="53">
        <f t="shared" ref="F773:T775" si="711">F774</f>
        <v>3484.1</v>
      </c>
      <c r="G773" s="53">
        <f t="shared" si="711"/>
        <v>0</v>
      </c>
      <c r="H773" s="53">
        <f t="shared" si="698"/>
        <v>3484.1</v>
      </c>
      <c r="I773" s="53">
        <f t="shared" si="711"/>
        <v>0</v>
      </c>
      <c r="J773" s="53">
        <f t="shared" si="699"/>
        <v>3484.1</v>
      </c>
      <c r="K773" s="53">
        <f t="shared" si="711"/>
        <v>0</v>
      </c>
      <c r="L773" s="53">
        <f t="shared" si="695"/>
        <v>3484.1</v>
      </c>
      <c r="M773" s="53">
        <f t="shared" si="711"/>
        <v>0</v>
      </c>
      <c r="N773" s="53">
        <f t="shared" si="679"/>
        <v>3484.1</v>
      </c>
      <c r="O773" s="53">
        <f t="shared" si="711"/>
        <v>3484.1</v>
      </c>
      <c r="P773" s="53">
        <f t="shared" si="711"/>
        <v>0</v>
      </c>
      <c r="Q773" s="46">
        <f t="shared" si="700"/>
        <v>3484.1</v>
      </c>
      <c r="R773" s="53">
        <f t="shared" si="711"/>
        <v>0</v>
      </c>
      <c r="S773" s="46">
        <f t="shared" si="701"/>
        <v>3484.1</v>
      </c>
      <c r="T773" s="53">
        <f t="shared" si="711"/>
        <v>0</v>
      </c>
      <c r="U773" s="46">
        <f t="shared" si="680"/>
        <v>3484.1</v>
      </c>
    </row>
    <row r="774" spans="1:21" x14ac:dyDescent="0.2">
      <c r="A774" s="42" t="s">
        <v>83</v>
      </c>
      <c r="B774" s="68" t="s">
        <v>351</v>
      </c>
      <c r="C774" s="55" t="s">
        <v>78</v>
      </c>
      <c r="D774" s="55" t="s">
        <v>70</v>
      </c>
      <c r="E774" s="105"/>
      <c r="F774" s="53">
        <f t="shared" si="711"/>
        <v>3484.1</v>
      </c>
      <c r="G774" s="53">
        <f t="shared" si="711"/>
        <v>0</v>
      </c>
      <c r="H774" s="53">
        <f t="shared" si="698"/>
        <v>3484.1</v>
      </c>
      <c r="I774" s="53">
        <f t="shared" si="711"/>
        <v>0</v>
      </c>
      <c r="J774" s="53">
        <f t="shared" si="699"/>
        <v>3484.1</v>
      </c>
      <c r="K774" s="53">
        <f t="shared" si="711"/>
        <v>0</v>
      </c>
      <c r="L774" s="53">
        <f t="shared" si="695"/>
        <v>3484.1</v>
      </c>
      <c r="M774" s="53">
        <f t="shared" si="711"/>
        <v>0</v>
      </c>
      <c r="N774" s="53">
        <f t="shared" si="679"/>
        <v>3484.1</v>
      </c>
      <c r="O774" s="53">
        <f t="shared" si="711"/>
        <v>3484.1</v>
      </c>
      <c r="P774" s="53">
        <f t="shared" si="711"/>
        <v>0</v>
      </c>
      <c r="Q774" s="46">
        <f t="shared" si="700"/>
        <v>3484.1</v>
      </c>
      <c r="R774" s="53">
        <f t="shared" si="711"/>
        <v>0</v>
      </c>
      <c r="S774" s="46">
        <f t="shared" si="701"/>
        <v>3484.1</v>
      </c>
      <c r="T774" s="53">
        <f t="shared" si="711"/>
        <v>0</v>
      </c>
      <c r="U774" s="46">
        <f t="shared" si="680"/>
        <v>3484.1</v>
      </c>
    </row>
    <row r="775" spans="1:21" ht="33" x14ac:dyDescent="0.2">
      <c r="A775" s="47" t="str">
        <f ca="1">IF(ISERROR(MATCH(E775,Код_КВР,0)),"",INDIRECT(ADDRESS(MATCH(E775,Код_КВР,0)+1,2,,,"КВР")))</f>
        <v>Закупка товаров, работ и услуг для обеспечения государственных (муниципальных) нужд</v>
      </c>
      <c r="B775" s="68" t="s">
        <v>351</v>
      </c>
      <c r="C775" s="55" t="s">
        <v>78</v>
      </c>
      <c r="D775" s="55" t="s">
        <v>70</v>
      </c>
      <c r="E775" s="105">
        <v>200</v>
      </c>
      <c r="F775" s="53">
        <f t="shared" si="711"/>
        <v>3484.1</v>
      </c>
      <c r="G775" s="53">
        <f t="shared" si="711"/>
        <v>0</v>
      </c>
      <c r="H775" s="53">
        <f t="shared" si="698"/>
        <v>3484.1</v>
      </c>
      <c r="I775" s="53">
        <f t="shared" si="711"/>
        <v>0</v>
      </c>
      <c r="J775" s="53">
        <f t="shared" si="699"/>
        <v>3484.1</v>
      </c>
      <c r="K775" s="53">
        <f t="shared" si="711"/>
        <v>0</v>
      </c>
      <c r="L775" s="53">
        <f t="shared" si="695"/>
        <v>3484.1</v>
      </c>
      <c r="M775" s="53">
        <f t="shared" si="711"/>
        <v>0</v>
      </c>
      <c r="N775" s="53">
        <f t="shared" si="679"/>
        <v>3484.1</v>
      </c>
      <c r="O775" s="53">
        <f t="shared" si="711"/>
        <v>3484.1</v>
      </c>
      <c r="P775" s="53">
        <f t="shared" si="711"/>
        <v>0</v>
      </c>
      <c r="Q775" s="46">
        <f t="shared" si="700"/>
        <v>3484.1</v>
      </c>
      <c r="R775" s="53">
        <f t="shared" si="711"/>
        <v>0</v>
      </c>
      <c r="S775" s="46">
        <f t="shared" si="701"/>
        <v>3484.1</v>
      </c>
      <c r="T775" s="53">
        <f t="shared" si="711"/>
        <v>0</v>
      </c>
      <c r="U775" s="46">
        <f t="shared" si="680"/>
        <v>3484.1</v>
      </c>
    </row>
    <row r="776" spans="1:21" ht="33" x14ac:dyDescent="0.2">
      <c r="A776" s="47" t="str">
        <f ca="1">IF(ISERROR(MATCH(E776,Код_КВР,0)),"",INDIRECT(ADDRESS(MATCH(E776,Код_КВР,0)+1,2,,,"КВР")))</f>
        <v>Иные закупки товаров, работ и услуг для обеспечения государственных (муниципальных) нужд</v>
      </c>
      <c r="B776" s="68" t="s">
        <v>351</v>
      </c>
      <c r="C776" s="55" t="s">
        <v>78</v>
      </c>
      <c r="D776" s="55" t="s">
        <v>70</v>
      </c>
      <c r="E776" s="105">
        <v>240</v>
      </c>
      <c r="F776" s="53">
        <f>'прил. 9'!G536</f>
        <v>3484.1</v>
      </c>
      <c r="G776" s="53">
        <f>'прил. 9'!H536</f>
        <v>0</v>
      </c>
      <c r="H776" s="53">
        <f t="shared" si="698"/>
        <v>3484.1</v>
      </c>
      <c r="I776" s="53">
        <f>'прил. 9'!J536</f>
        <v>0</v>
      </c>
      <c r="J776" s="53">
        <f t="shared" si="699"/>
        <v>3484.1</v>
      </c>
      <c r="K776" s="53">
        <f>'прил. 9'!L536</f>
        <v>0</v>
      </c>
      <c r="L776" s="53">
        <f t="shared" si="695"/>
        <v>3484.1</v>
      </c>
      <c r="M776" s="53">
        <f>'прил. 9'!N536</f>
        <v>0</v>
      </c>
      <c r="N776" s="53">
        <f t="shared" si="679"/>
        <v>3484.1</v>
      </c>
      <c r="O776" s="53">
        <f>'прил. 9'!P536</f>
        <v>3484.1</v>
      </c>
      <c r="P776" s="53">
        <f>'прил. 9'!Q536</f>
        <v>0</v>
      </c>
      <c r="Q776" s="46">
        <f t="shared" si="700"/>
        <v>3484.1</v>
      </c>
      <c r="R776" s="53">
        <f>'прил. 9'!S536</f>
        <v>0</v>
      </c>
      <c r="S776" s="46">
        <f t="shared" si="701"/>
        <v>3484.1</v>
      </c>
      <c r="T776" s="53">
        <f>'прил. 9'!U536</f>
        <v>0</v>
      </c>
      <c r="U776" s="46">
        <f t="shared" si="680"/>
        <v>3484.1</v>
      </c>
    </row>
    <row r="777" spans="1:21" ht="33" x14ac:dyDescent="0.2">
      <c r="A777" s="47" t="str">
        <f ca="1">IF(ISERROR(MATCH(B777,Код_КЦСР,0)),"",INDIRECT(ADDRESS(MATCH(B777,Код_КЦСР,0)+1,2,,,"КЦСР")))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777" s="68" t="s">
        <v>352</v>
      </c>
      <c r="C777" s="55"/>
      <c r="D777" s="55"/>
      <c r="E777" s="105"/>
      <c r="F777" s="53">
        <f t="shared" ref="F777:T780" si="712">F778</f>
        <v>18987.400000000001</v>
      </c>
      <c r="G777" s="53">
        <f t="shared" si="712"/>
        <v>0</v>
      </c>
      <c r="H777" s="53">
        <f t="shared" si="698"/>
        <v>18987.400000000001</v>
      </c>
      <c r="I777" s="53">
        <f t="shared" si="712"/>
        <v>0</v>
      </c>
      <c r="J777" s="53">
        <f t="shared" si="699"/>
        <v>18987.400000000001</v>
      </c>
      <c r="K777" s="53">
        <f t="shared" si="712"/>
        <v>0</v>
      </c>
      <c r="L777" s="53">
        <f t="shared" si="695"/>
        <v>18987.400000000001</v>
      </c>
      <c r="M777" s="53">
        <f t="shared" si="712"/>
        <v>0</v>
      </c>
      <c r="N777" s="53">
        <f t="shared" si="679"/>
        <v>18987.400000000001</v>
      </c>
      <c r="O777" s="53">
        <f t="shared" si="712"/>
        <v>16991.5</v>
      </c>
      <c r="P777" s="53">
        <f t="shared" si="712"/>
        <v>0</v>
      </c>
      <c r="Q777" s="46">
        <f t="shared" si="700"/>
        <v>16991.5</v>
      </c>
      <c r="R777" s="53">
        <f t="shared" si="712"/>
        <v>0</v>
      </c>
      <c r="S777" s="46">
        <f t="shared" si="701"/>
        <v>16991.5</v>
      </c>
      <c r="T777" s="53">
        <f t="shared" si="712"/>
        <v>0</v>
      </c>
      <c r="U777" s="46">
        <f t="shared" si="680"/>
        <v>16991.5</v>
      </c>
    </row>
    <row r="778" spans="1:21" x14ac:dyDescent="0.2">
      <c r="A778" s="47" t="str">
        <f ca="1">IF(ISERROR(MATCH(C778,Код_Раздел,0)),"",INDIRECT(ADDRESS(MATCH(C778,Код_Раздел,0)+1,2,,,"Раздел")))</f>
        <v>Жилищно-коммунальное хозяйство</v>
      </c>
      <c r="B778" s="68" t="s">
        <v>352</v>
      </c>
      <c r="C778" s="55" t="s">
        <v>78</v>
      </c>
      <c r="D778" s="43"/>
      <c r="E778" s="105"/>
      <c r="F778" s="53">
        <f t="shared" si="712"/>
        <v>18987.400000000001</v>
      </c>
      <c r="G778" s="53">
        <f t="shared" si="712"/>
        <v>0</v>
      </c>
      <c r="H778" s="53">
        <f t="shared" si="698"/>
        <v>18987.400000000001</v>
      </c>
      <c r="I778" s="53">
        <f t="shared" si="712"/>
        <v>0</v>
      </c>
      <c r="J778" s="53">
        <f t="shared" si="699"/>
        <v>18987.400000000001</v>
      </c>
      <c r="K778" s="53">
        <f t="shared" si="712"/>
        <v>0</v>
      </c>
      <c r="L778" s="53">
        <f t="shared" si="695"/>
        <v>18987.400000000001</v>
      </c>
      <c r="M778" s="53">
        <f t="shared" si="712"/>
        <v>0</v>
      </c>
      <c r="N778" s="53">
        <f t="shared" si="679"/>
        <v>18987.400000000001</v>
      </c>
      <c r="O778" s="53">
        <f t="shared" si="712"/>
        <v>16991.5</v>
      </c>
      <c r="P778" s="53">
        <f t="shared" si="712"/>
        <v>0</v>
      </c>
      <c r="Q778" s="46">
        <f t="shared" si="700"/>
        <v>16991.5</v>
      </c>
      <c r="R778" s="53">
        <f t="shared" si="712"/>
        <v>0</v>
      </c>
      <c r="S778" s="46">
        <f t="shared" si="701"/>
        <v>16991.5</v>
      </c>
      <c r="T778" s="53">
        <f t="shared" si="712"/>
        <v>0</v>
      </c>
      <c r="U778" s="46">
        <f t="shared" si="680"/>
        <v>16991.5</v>
      </c>
    </row>
    <row r="779" spans="1:21" x14ac:dyDescent="0.2">
      <c r="A779" s="42" t="s">
        <v>83</v>
      </c>
      <c r="B779" s="68" t="s">
        <v>352</v>
      </c>
      <c r="C779" s="55" t="s">
        <v>78</v>
      </c>
      <c r="D779" s="55" t="s">
        <v>70</v>
      </c>
      <c r="E779" s="105"/>
      <c r="F779" s="53">
        <f t="shared" si="712"/>
        <v>18987.400000000001</v>
      </c>
      <c r="G779" s="53">
        <f t="shared" si="712"/>
        <v>0</v>
      </c>
      <c r="H779" s="53">
        <f t="shared" si="698"/>
        <v>18987.400000000001</v>
      </c>
      <c r="I779" s="53">
        <f t="shared" si="712"/>
        <v>0</v>
      </c>
      <c r="J779" s="53">
        <f t="shared" si="699"/>
        <v>18987.400000000001</v>
      </c>
      <c r="K779" s="53">
        <f t="shared" si="712"/>
        <v>0</v>
      </c>
      <c r="L779" s="53">
        <f t="shared" si="695"/>
        <v>18987.400000000001</v>
      </c>
      <c r="M779" s="53">
        <f t="shared" si="712"/>
        <v>0</v>
      </c>
      <c r="N779" s="53">
        <f t="shared" si="679"/>
        <v>18987.400000000001</v>
      </c>
      <c r="O779" s="53">
        <f t="shared" si="712"/>
        <v>16991.5</v>
      </c>
      <c r="P779" s="53">
        <f t="shared" si="712"/>
        <v>0</v>
      </c>
      <c r="Q779" s="46">
        <f t="shared" si="700"/>
        <v>16991.5</v>
      </c>
      <c r="R779" s="53">
        <f t="shared" si="712"/>
        <v>0</v>
      </c>
      <c r="S779" s="46">
        <f t="shared" si="701"/>
        <v>16991.5</v>
      </c>
      <c r="T779" s="53">
        <f t="shared" si="712"/>
        <v>0</v>
      </c>
      <c r="U779" s="46">
        <f t="shared" si="680"/>
        <v>16991.5</v>
      </c>
    </row>
    <row r="780" spans="1:21" ht="33" x14ac:dyDescent="0.2">
      <c r="A780" s="47" t="str">
        <f ca="1">IF(ISERROR(MATCH(E780,Код_КВР,0)),"",INDIRECT(ADDRESS(MATCH(E780,Код_КВР,0)+1,2,,,"КВР")))</f>
        <v>Закупка товаров, работ и услуг для обеспечения государственных (муниципальных) нужд</v>
      </c>
      <c r="B780" s="68" t="s">
        <v>352</v>
      </c>
      <c r="C780" s="55" t="s">
        <v>78</v>
      </c>
      <c r="D780" s="55" t="s">
        <v>70</v>
      </c>
      <c r="E780" s="105">
        <v>200</v>
      </c>
      <c r="F780" s="53">
        <f t="shared" si="712"/>
        <v>18987.400000000001</v>
      </c>
      <c r="G780" s="53">
        <f t="shared" si="712"/>
        <v>0</v>
      </c>
      <c r="H780" s="53">
        <f t="shared" si="698"/>
        <v>18987.400000000001</v>
      </c>
      <c r="I780" s="53">
        <f t="shared" si="712"/>
        <v>0</v>
      </c>
      <c r="J780" s="53">
        <f t="shared" si="699"/>
        <v>18987.400000000001</v>
      </c>
      <c r="K780" s="53">
        <f t="shared" si="712"/>
        <v>0</v>
      </c>
      <c r="L780" s="53">
        <f t="shared" si="695"/>
        <v>18987.400000000001</v>
      </c>
      <c r="M780" s="53">
        <f t="shared" si="712"/>
        <v>0</v>
      </c>
      <c r="N780" s="53">
        <f t="shared" si="679"/>
        <v>18987.400000000001</v>
      </c>
      <c r="O780" s="53">
        <f t="shared" si="712"/>
        <v>16991.5</v>
      </c>
      <c r="P780" s="53">
        <f t="shared" si="712"/>
        <v>0</v>
      </c>
      <c r="Q780" s="46">
        <f t="shared" si="700"/>
        <v>16991.5</v>
      </c>
      <c r="R780" s="53">
        <f t="shared" si="712"/>
        <v>0</v>
      </c>
      <c r="S780" s="46">
        <f t="shared" si="701"/>
        <v>16991.5</v>
      </c>
      <c r="T780" s="53">
        <f t="shared" si="712"/>
        <v>0</v>
      </c>
      <c r="U780" s="46">
        <f t="shared" si="680"/>
        <v>16991.5</v>
      </c>
    </row>
    <row r="781" spans="1:21" ht="33" x14ac:dyDescent="0.2">
      <c r="A781" s="47" t="str">
        <f ca="1">IF(ISERROR(MATCH(E781,Код_КВР,0)),"",INDIRECT(ADDRESS(MATCH(E781,Код_КВР,0)+1,2,,,"КВР")))</f>
        <v>Иные закупки товаров, работ и услуг для обеспечения государственных (муниципальных) нужд</v>
      </c>
      <c r="B781" s="68" t="s">
        <v>352</v>
      </c>
      <c r="C781" s="55" t="s">
        <v>78</v>
      </c>
      <c r="D781" s="55" t="s">
        <v>70</v>
      </c>
      <c r="E781" s="105">
        <v>240</v>
      </c>
      <c r="F781" s="53">
        <f>'прил. 9'!G539</f>
        <v>18987.400000000001</v>
      </c>
      <c r="G781" s="53">
        <f>'прил. 9'!H539</f>
        <v>0</v>
      </c>
      <c r="H781" s="53">
        <f t="shared" si="698"/>
        <v>18987.400000000001</v>
      </c>
      <c r="I781" s="53">
        <f>'прил. 9'!J539</f>
        <v>0</v>
      </c>
      <c r="J781" s="53">
        <f t="shared" si="699"/>
        <v>18987.400000000001</v>
      </c>
      <c r="K781" s="53">
        <f>'прил. 9'!L539</f>
        <v>0</v>
      </c>
      <c r="L781" s="53">
        <f t="shared" si="695"/>
        <v>18987.400000000001</v>
      </c>
      <c r="M781" s="53">
        <f>'прил. 9'!N539</f>
        <v>0</v>
      </c>
      <c r="N781" s="53">
        <f t="shared" si="679"/>
        <v>18987.400000000001</v>
      </c>
      <c r="O781" s="53">
        <f>'прил. 9'!P539</f>
        <v>16991.5</v>
      </c>
      <c r="P781" s="53">
        <f>'прил. 9'!Q539</f>
        <v>0</v>
      </c>
      <c r="Q781" s="46">
        <f t="shared" si="700"/>
        <v>16991.5</v>
      </c>
      <c r="R781" s="53">
        <f>'прил. 9'!S539</f>
        <v>0</v>
      </c>
      <c r="S781" s="46">
        <f t="shared" si="701"/>
        <v>16991.5</v>
      </c>
      <c r="T781" s="53">
        <f>'прил. 9'!U539</f>
        <v>0</v>
      </c>
      <c r="U781" s="46">
        <f t="shared" si="680"/>
        <v>16991.5</v>
      </c>
    </row>
    <row r="782" spans="1:21" ht="33" hidden="1" x14ac:dyDescent="0.2">
      <c r="A782" s="47" t="str">
        <f ca="1">IF(ISERROR(MATCH(B782,Код_КЦСР,0)),"",INDIRECT(ADDRESS(MATCH(B782,Код_КЦСР,0)+1,2,,,"КЦСР")))</f>
        <v>Предоставление финансовой поддержки в виде субсидий на капитальный ремонт жилищного фонда (включая установку элементов благоустройства)</v>
      </c>
      <c r="B782" s="68" t="s">
        <v>452</v>
      </c>
      <c r="C782" s="55"/>
      <c r="D782" s="55"/>
      <c r="E782" s="105"/>
      <c r="F782" s="53">
        <f t="shared" ref="F782:T785" si="713">F783</f>
        <v>0</v>
      </c>
      <c r="G782" s="53">
        <f t="shared" si="713"/>
        <v>0</v>
      </c>
      <c r="H782" s="53">
        <f t="shared" si="698"/>
        <v>0</v>
      </c>
      <c r="I782" s="53">
        <f t="shared" si="713"/>
        <v>0</v>
      </c>
      <c r="J782" s="53">
        <f t="shared" si="699"/>
        <v>0</v>
      </c>
      <c r="K782" s="53">
        <f t="shared" si="713"/>
        <v>0</v>
      </c>
      <c r="L782" s="53">
        <f t="shared" si="695"/>
        <v>0</v>
      </c>
      <c r="M782" s="53">
        <f t="shared" si="713"/>
        <v>0</v>
      </c>
      <c r="N782" s="53">
        <f t="shared" si="679"/>
        <v>0</v>
      </c>
      <c r="O782" s="53">
        <f t="shared" si="713"/>
        <v>0</v>
      </c>
      <c r="P782" s="53">
        <f t="shared" si="713"/>
        <v>0</v>
      </c>
      <c r="Q782" s="46">
        <f t="shared" si="700"/>
        <v>0</v>
      </c>
      <c r="R782" s="53">
        <f t="shared" si="713"/>
        <v>0</v>
      </c>
      <c r="S782" s="46">
        <f t="shared" si="701"/>
        <v>0</v>
      </c>
      <c r="T782" s="53">
        <f t="shared" si="713"/>
        <v>0</v>
      </c>
      <c r="U782" s="46">
        <f t="shared" si="680"/>
        <v>0</v>
      </c>
    </row>
    <row r="783" spans="1:21" hidden="1" x14ac:dyDescent="0.2">
      <c r="A783" s="47" t="str">
        <f ca="1">IF(ISERROR(MATCH(C783,Код_Раздел,0)),"",INDIRECT(ADDRESS(MATCH(C783,Код_Раздел,0)+1,2,,,"Раздел")))</f>
        <v>Жилищно-коммунальное хозяйство</v>
      </c>
      <c r="B783" s="68" t="s">
        <v>452</v>
      </c>
      <c r="C783" s="55" t="s">
        <v>78</v>
      </c>
      <c r="D783" s="43"/>
      <c r="E783" s="105"/>
      <c r="F783" s="53">
        <f t="shared" si="713"/>
        <v>0</v>
      </c>
      <c r="G783" s="53">
        <f t="shared" si="713"/>
        <v>0</v>
      </c>
      <c r="H783" s="53">
        <f t="shared" si="698"/>
        <v>0</v>
      </c>
      <c r="I783" s="53">
        <f t="shared" si="713"/>
        <v>0</v>
      </c>
      <c r="J783" s="53">
        <f t="shared" si="699"/>
        <v>0</v>
      </c>
      <c r="K783" s="53">
        <f t="shared" si="713"/>
        <v>0</v>
      </c>
      <c r="L783" s="53">
        <f t="shared" si="695"/>
        <v>0</v>
      </c>
      <c r="M783" s="53">
        <f t="shared" si="713"/>
        <v>0</v>
      </c>
      <c r="N783" s="53">
        <f t="shared" si="679"/>
        <v>0</v>
      </c>
      <c r="O783" s="53">
        <f t="shared" si="713"/>
        <v>0</v>
      </c>
      <c r="P783" s="53">
        <f t="shared" si="713"/>
        <v>0</v>
      </c>
      <c r="Q783" s="46">
        <f t="shared" si="700"/>
        <v>0</v>
      </c>
      <c r="R783" s="53">
        <f t="shared" si="713"/>
        <v>0</v>
      </c>
      <c r="S783" s="46">
        <f t="shared" si="701"/>
        <v>0</v>
      </c>
      <c r="T783" s="53">
        <f t="shared" si="713"/>
        <v>0</v>
      </c>
      <c r="U783" s="46">
        <f t="shared" si="680"/>
        <v>0</v>
      </c>
    </row>
    <row r="784" spans="1:21" hidden="1" x14ac:dyDescent="0.2">
      <c r="A784" s="42" t="s">
        <v>83</v>
      </c>
      <c r="B784" s="68" t="s">
        <v>452</v>
      </c>
      <c r="C784" s="55" t="s">
        <v>78</v>
      </c>
      <c r="D784" s="55" t="s">
        <v>70</v>
      </c>
      <c r="E784" s="105"/>
      <c r="F784" s="53">
        <f t="shared" si="713"/>
        <v>0</v>
      </c>
      <c r="G784" s="53">
        <f t="shared" si="713"/>
        <v>0</v>
      </c>
      <c r="H784" s="53">
        <f t="shared" si="698"/>
        <v>0</v>
      </c>
      <c r="I784" s="53">
        <f t="shared" si="713"/>
        <v>0</v>
      </c>
      <c r="J784" s="53">
        <f t="shared" si="699"/>
        <v>0</v>
      </c>
      <c r="K784" s="53">
        <f t="shared" si="713"/>
        <v>0</v>
      </c>
      <c r="L784" s="53">
        <f t="shared" si="695"/>
        <v>0</v>
      </c>
      <c r="M784" s="53">
        <f t="shared" si="713"/>
        <v>0</v>
      </c>
      <c r="N784" s="53">
        <f t="shared" si="679"/>
        <v>0</v>
      </c>
      <c r="O784" s="53">
        <f t="shared" si="713"/>
        <v>0</v>
      </c>
      <c r="P784" s="53">
        <f t="shared" si="713"/>
        <v>0</v>
      </c>
      <c r="Q784" s="46">
        <f t="shared" si="700"/>
        <v>0</v>
      </c>
      <c r="R784" s="53">
        <f t="shared" si="713"/>
        <v>0</v>
      </c>
      <c r="S784" s="46">
        <f t="shared" si="701"/>
        <v>0</v>
      </c>
      <c r="T784" s="53">
        <f t="shared" si="713"/>
        <v>0</v>
      </c>
      <c r="U784" s="46">
        <f t="shared" si="680"/>
        <v>0</v>
      </c>
    </row>
    <row r="785" spans="1:21" hidden="1" x14ac:dyDescent="0.2">
      <c r="A785" s="47" t="str">
        <f ca="1">IF(ISERROR(MATCH(E785,Код_КВР,0)),"",INDIRECT(ADDRESS(MATCH(E785,Код_КВР,0)+1,2,,,"КВР")))</f>
        <v>Иные бюджетные ассигнования</v>
      </c>
      <c r="B785" s="68" t="s">
        <v>452</v>
      </c>
      <c r="C785" s="55" t="s">
        <v>78</v>
      </c>
      <c r="D785" s="55" t="s">
        <v>70</v>
      </c>
      <c r="E785" s="105">
        <v>800</v>
      </c>
      <c r="F785" s="53">
        <f t="shared" si="713"/>
        <v>0</v>
      </c>
      <c r="G785" s="53">
        <f t="shared" si="713"/>
        <v>0</v>
      </c>
      <c r="H785" s="53">
        <f t="shared" si="698"/>
        <v>0</v>
      </c>
      <c r="I785" s="53">
        <f t="shared" si="713"/>
        <v>0</v>
      </c>
      <c r="J785" s="53">
        <f t="shared" si="699"/>
        <v>0</v>
      </c>
      <c r="K785" s="53">
        <f t="shared" si="713"/>
        <v>0</v>
      </c>
      <c r="L785" s="53">
        <f t="shared" si="695"/>
        <v>0</v>
      </c>
      <c r="M785" s="53">
        <f t="shared" si="713"/>
        <v>0</v>
      </c>
      <c r="N785" s="53">
        <f t="shared" si="679"/>
        <v>0</v>
      </c>
      <c r="O785" s="53">
        <f t="shared" si="713"/>
        <v>0</v>
      </c>
      <c r="P785" s="53">
        <f t="shared" si="713"/>
        <v>0</v>
      </c>
      <c r="Q785" s="46">
        <f t="shared" si="700"/>
        <v>0</v>
      </c>
      <c r="R785" s="53">
        <f t="shared" si="713"/>
        <v>0</v>
      </c>
      <c r="S785" s="46">
        <f t="shared" si="701"/>
        <v>0</v>
      </c>
      <c r="T785" s="53">
        <f t="shared" si="713"/>
        <v>0</v>
      </c>
      <c r="U785" s="46">
        <f t="shared" si="680"/>
        <v>0</v>
      </c>
    </row>
    <row r="786" spans="1:21" ht="49.5" hidden="1" x14ac:dyDescent="0.2">
      <c r="A786" s="47" t="str">
        <f ca="1">IF(ISERROR(MATCH(E786,Код_КВР,0)),"",INDIRECT(ADDRESS(MATCH(E786,Код_КВР,0)+1,2,,,"КВР")))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786" s="68" t="s">
        <v>452</v>
      </c>
      <c r="C786" s="55" t="s">
        <v>78</v>
      </c>
      <c r="D786" s="55" t="s">
        <v>70</v>
      </c>
      <c r="E786" s="105">
        <v>810</v>
      </c>
      <c r="F786" s="53">
        <f>'прил. 9'!G542</f>
        <v>0</v>
      </c>
      <c r="G786" s="53">
        <f>'прил. 9'!H542</f>
        <v>0</v>
      </c>
      <c r="H786" s="53">
        <f t="shared" si="698"/>
        <v>0</v>
      </c>
      <c r="I786" s="53">
        <f>'прил. 9'!J542</f>
        <v>0</v>
      </c>
      <c r="J786" s="53">
        <f t="shared" si="699"/>
        <v>0</v>
      </c>
      <c r="K786" s="53">
        <f>'прил. 9'!L542</f>
        <v>0</v>
      </c>
      <c r="L786" s="53">
        <f t="shared" si="695"/>
        <v>0</v>
      </c>
      <c r="M786" s="53">
        <f>'прил. 9'!N542</f>
        <v>0</v>
      </c>
      <c r="N786" s="53">
        <f t="shared" si="679"/>
        <v>0</v>
      </c>
      <c r="O786" s="53">
        <f>'прил. 9'!P542</f>
        <v>0</v>
      </c>
      <c r="P786" s="53">
        <f>'прил. 9'!Q542</f>
        <v>0</v>
      </c>
      <c r="Q786" s="46">
        <f t="shared" si="700"/>
        <v>0</v>
      </c>
      <c r="R786" s="53">
        <f>'прил. 9'!S542</f>
        <v>0</v>
      </c>
      <c r="S786" s="46">
        <f t="shared" si="701"/>
        <v>0</v>
      </c>
      <c r="T786" s="53">
        <f>'прил. 9'!U542</f>
        <v>0</v>
      </c>
      <c r="U786" s="46">
        <f t="shared" si="680"/>
        <v>0</v>
      </c>
    </row>
    <row r="787" spans="1:21" ht="33" x14ac:dyDescent="0.2">
      <c r="A787" s="47" t="str">
        <f ca="1">IF(ISERROR(MATCH(B787,Код_КЦСР,0)),"",INDIRECT(ADDRESS(MATCH(B787,Код_КЦСР,0)+1,2,,,"КЦСР")))</f>
        <v>Муниципальная программа «Развитие земельно-имущественного комплекса города Череповца» на 2014 – 2022 годы</v>
      </c>
      <c r="B787" s="68" t="s">
        <v>355</v>
      </c>
      <c r="C787" s="55"/>
      <c r="D787" s="43"/>
      <c r="E787" s="105"/>
      <c r="F787" s="53">
        <f>F788+F810+F818+F823</f>
        <v>36419.5</v>
      </c>
      <c r="G787" s="53">
        <f>G788+G810+G818+G823</f>
        <v>0</v>
      </c>
      <c r="H787" s="53">
        <f t="shared" si="698"/>
        <v>36419.5</v>
      </c>
      <c r="I787" s="53">
        <f>I788+I810+I818+I823</f>
        <v>0</v>
      </c>
      <c r="J787" s="53">
        <f t="shared" si="699"/>
        <v>36419.5</v>
      </c>
      <c r="K787" s="53">
        <f>K788+K810+K818+K823</f>
        <v>0</v>
      </c>
      <c r="L787" s="53">
        <f t="shared" si="695"/>
        <v>36419.5</v>
      </c>
      <c r="M787" s="53">
        <f>M788+M810+M818+M823</f>
        <v>16155</v>
      </c>
      <c r="N787" s="53">
        <f t="shared" ref="N787:N850" si="714">L787+M787</f>
        <v>52574.5</v>
      </c>
      <c r="O787" s="53">
        <f>O788+O810+O818+O823</f>
        <v>36419.5</v>
      </c>
      <c r="P787" s="53">
        <f>P788+P810+P818+P823</f>
        <v>0</v>
      </c>
      <c r="Q787" s="46">
        <f t="shared" si="700"/>
        <v>36419.5</v>
      </c>
      <c r="R787" s="53">
        <f>R788+R810+R818+R823</f>
        <v>0</v>
      </c>
      <c r="S787" s="46">
        <f t="shared" si="701"/>
        <v>36419.5</v>
      </c>
      <c r="T787" s="53">
        <f>T788+T810+T818+T823</f>
        <v>0</v>
      </c>
      <c r="U787" s="46">
        <f t="shared" ref="U787:U850" si="715">S787+T787</f>
        <v>36419.5</v>
      </c>
    </row>
    <row r="788" spans="1:21" ht="33" x14ac:dyDescent="0.2">
      <c r="A788" s="47" t="str">
        <f ca="1">IF(ISERROR(MATCH(B788,Код_КЦСР,0)),"",INDIRECT(ADDRESS(MATCH(B788,Код_КЦСР,0)+1,2,,,"КЦСР")))</f>
        <v>Формирование и обеспечение сохранности муниципального земельно-имущественного комплекса</v>
      </c>
      <c r="B788" s="68" t="s">
        <v>356</v>
      </c>
      <c r="C788" s="55"/>
      <c r="D788" s="43"/>
      <c r="E788" s="105"/>
      <c r="F788" s="53">
        <f t="shared" ref="F788:O788" si="716">F789+F793+F800+F804</f>
        <v>6125.5999999999995</v>
      </c>
      <c r="G788" s="53">
        <f t="shared" ref="G788:I788" si="717">G789+G793+G800+G804</f>
        <v>0</v>
      </c>
      <c r="H788" s="53">
        <f t="shared" si="698"/>
        <v>6125.5999999999995</v>
      </c>
      <c r="I788" s="53">
        <f t="shared" si="717"/>
        <v>0</v>
      </c>
      <c r="J788" s="53">
        <f t="shared" si="699"/>
        <v>6125.5999999999995</v>
      </c>
      <c r="K788" s="53">
        <f t="shared" ref="K788:M788" si="718">K789+K793+K800+K804</f>
        <v>0</v>
      </c>
      <c r="L788" s="53">
        <f t="shared" si="695"/>
        <v>6125.5999999999995</v>
      </c>
      <c r="M788" s="53">
        <f t="shared" si="718"/>
        <v>16155</v>
      </c>
      <c r="N788" s="53">
        <f t="shared" si="714"/>
        <v>22280.6</v>
      </c>
      <c r="O788" s="53">
        <f t="shared" si="716"/>
        <v>6125.5999999999995</v>
      </c>
      <c r="P788" s="53">
        <f t="shared" ref="P788" si="719">P789+P793+P800+P804</f>
        <v>0</v>
      </c>
      <c r="Q788" s="46">
        <f t="shared" si="700"/>
        <v>6125.5999999999995</v>
      </c>
      <c r="R788" s="53">
        <f t="shared" ref="R788:T788" si="720">R789+R793+R800+R804</f>
        <v>0</v>
      </c>
      <c r="S788" s="46">
        <f t="shared" si="701"/>
        <v>6125.5999999999995</v>
      </c>
      <c r="T788" s="53">
        <f t="shared" si="720"/>
        <v>0</v>
      </c>
      <c r="U788" s="46">
        <f t="shared" si="715"/>
        <v>6125.5999999999995</v>
      </c>
    </row>
    <row r="789" spans="1:21" x14ac:dyDescent="0.2">
      <c r="A789" s="47" t="str">
        <f ca="1">IF(ISERROR(MATCH(C789,Код_Раздел,0)),"",INDIRECT(ADDRESS(MATCH(C789,Код_Раздел,0)+1,2,,,"Раздел")))</f>
        <v>Общегосударственные вопросы</v>
      </c>
      <c r="B789" s="68" t="s">
        <v>356</v>
      </c>
      <c r="C789" s="55" t="s">
        <v>70</v>
      </c>
      <c r="D789" s="43"/>
      <c r="E789" s="105"/>
      <c r="F789" s="53">
        <f t="shared" ref="F789:T791" si="721">F790</f>
        <v>6125.5999999999995</v>
      </c>
      <c r="G789" s="53">
        <f t="shared" si="721"/>
        <v>0</v>
      </c>
      <c r="H789" s="53">
        <f t="shared" si="698"/>
        <v>6125.5999999999995</v>
      </c>
      <c r="I789" s="53">
        <f t="shared" si="721"/>
        <v>0</v>
      </c>
      <c r="J789" s="53">
        <f t="shared" si="699"/>
        <v>6125.5999999999995</v>
      </c>
      <c r="K789" s="53">
        <f t="shared" si="721"/>
        <v>0</v>
      </c>
      <c r="L789" s="53">
        <f t="shared" si="695"/>
        <v>6125.5999999999995</v>
      </c>
      <c r="M789" s="53">
        <f t="shared" si="721"/>
        <v>16155</v>
      </c>
      <c r="N789" s="53">
        <f t="shared" si="714"/>
        <v>22280.6</v>
      </c>
      <c r="O789" s="53">
        <f t="shared" si="721"/>
        <v>6125.5999999999995</v>
      </c>
      <c r="P789" s="53">
        <f t="shared" si="721"/>
        <v>0</v>
      </c>
      <c r="Q789" s="46">
        <f t="shared" si="700"/>
        <v>6125.5999999999995</v>
      </c>
      <c r="R789" s="53">
        <f t="shared" si="721"/>
        <v>0</v>
      </c>
      <c r="S789" s="46">
        <f t="shared" si="701"/>
        <v>6125.5999999999995</v>
      </c>
      <c r="T789" s="53">
        <f t="shared" si="721"/>
        <v>0</v>
      </c>
      <c r="U789" s="46">
        <f t="shared" si="715"/>
        <v>6125.5999999999995</v>
      </c>
    </row>
    <row r="790" spans="1:21" x14ac:dyDescent="0.2">
      <c r="A790" s="42" t="s">
        <v>91</v>
      </c>
      <c r="B790" s="68" t="s">
        <v>356</v>
      </c>
      <c r="C790" s="55" t="s">
        <v>70</v>
      </c>
      <c r="D790" s="43" t="s">
        <v>55</v>
      </c>
      <c r="E790" s="105"/>
      <c r="F790" s="53">
        <f t="shared" si="721"/>
        <v>6125.5999999999995</v>
      </c>
      <c r="G790" s="53">
        <f t="shared" si="721"/>
        <v>0</v>
      </c>
      <c r="H790" s="53">
        <f t="shared" si="698"/>
        <v>6125.5999999999995</v>
      </c>
      <c r="I790" s="53">
        <f t="shared" si="721"/>
        <v>0</v>
      </c>
      <c r="J790" s="53">
        <f t="shared" si="699"/>
        <v>6125.5999999999995</v>
      </c>
      <c r="K790" s="53">
        <f t="shared" si="721"/>
        <v>0</v>
      </c>
      <c r="L790" s="53">
        <f t="shared" si="695"/>
        <v>6125.5999999999995</v>
      </c>
      <c r="M790" s="53">
        <f>M791+M808</f>
        <v>16155</v>
      </c>
      <c r="N790" s="53">
        <f t="shared" si="714"/>
        <v>22280.6</v>
      </c>
      <c r="O790" s="53">
        <f t="shared" si="721"/>
        <v>6125.5999999999995</v>
      </c>
      <c r="P790" s="53">
        <f t="shared" si="721"/>
        <v>0</v>
      </c>
      <c r="Q790" s="46">
        <f t="shared" si="700"/>
        <v>6125.5999999999995</v>
      </c>
      <c r="R790" s="53">
        <f t="shared" si="721"/>
        <v>0</v>
      </c>
      <c r="S790" s="46">
        <f t="shared" si="701"/>
        <v>6125.5999999999995</v>
      </c>
      <c r="T790" s="53">
        <f t="shared" si="721"/>
        <v>0</v>
      </c>
      <c r="U790" s="46">
        <f t="shared" si="715"/>
        <v>6125.5999999999995</v>
      </c>
    </row>
    <row r="791" spans="1:21" ht="33" x14ac:dyDescent="0.2">
      <c r="A791" s="47" t="str">
        <f ca="1">IF(ISERROR(MATCH(E791,Код_КВР,0)),"",INDIRECT(ADDRESS(MATCH(E791,Код_КВР,0)+1,2,,,"КВР")))</f>
        <v>Закупка товаров, работ и услуг для обеспечения государственных (муниципальных) нужд</v>
      </c>
      <c r="B791" s="68" t="s">
        <v>356</v>
      </c>
      <c r="C791" s="55" t="s">
        <v>70</v>
      </c>
      <c r="D791" s="43" t="s">
        <v>55</v>
      </c>
      <c r="E791" s="105">
        <v>200</v>
      </c>
      <c r="F791" s="53">
        <f t="shared" si="721"/>
        <v>6125.5999999999995</v>
      </c>
      <c r="G791" s="53">
        <f t="shared" si="721"/>
        <v>0</v>
      </c>
      <c r="H791" s="53">
        <f t="shared" si="698"/>
        <v>6125.5999999999995</v>
      </c>
      <c r="I791" s="53">
        <f t="shared" si="721"/>
        <v>0</v>
      </c>
      <c r="J791" s="53">
        <f t="shared" si="699"/>
        <v>6125.5999999999995</v>
      </c>
      <c r="K791" s="53">
        <f t="shared" si="721"/>
        <v>0</v>
      </c>
      <c r="L791" s="53">
        <f t="shared" si="695"/>
        <v>6125.5999999999995</v>
      </c>
      <c r="M791" s="53">
        <f t="shared" si="721"/>
        <v>0</v>
      </c>
      <c r="N791" s="53">
        <f t="shared" si="714"/>
        <v>6125.5999999999995</v>
      </c>
      <c r="O791" s="53">
        <f t="shared" si="721"/>
        <v>6125.5999999999995</v>
      </c>
      <c r="P791" s="53">
        <f t="shared" si="721"/>
        <v>0</v>
      </c>
      <c r="Q791" s="46">
        <f t="shared" si="700"/>
        <v>6125.5999999999995</v>
      </c>
      <c r="R791" s="53">
        <f t="shared" si="721"/>
        <v>0</v>
      </c>
      <c r="S791" s="46">
        <f t="shared" si="701"/>
        <v>6125.5999999999995</v>
      </c>
      <c r="T791" s="53">
        <f t="shared" si="721"/>
        <v>0</v>
      </c>
      <c r="U791" s="46">
        <f t="shared" si="715"/>
        <v>6125.5999999999995</v>
      </c>
    </row>
    <row r="792" spans="1:21" ht="33" x14ac:dyDescent="0.2">
      <c r="A792" s="47" t="str">
        <f ca="1">IF(ISERROR(MATCH(E792,Код_КВР,0)),"",INDIRECT(ADDRESS(MATCH(E792,Код_КВР,0)+1,2,,,"КВР")))</f>
        <v>Иные закупки товаров, работ и услуг для обеспечения государственных (муниципальных) нужд</v>
      </c>
      <c r="B792" s="68" t="s">
        <v>356</v>
      </c>
      <c r="C792" s="55" t="s">
        <v>70</v>
      </c>
      <c r="D792" s="43" t="s">
        <v>55</v>
      </c>
      <c r="E792" s="105">
        <v>240</v>
      </c>
      <c r="F792" s="53">
        <f>'прил. 9'!G75+'прил. 9'!G1035</f>
        <v>6125.5999999999995</v>
      </c>
      <c r="G792" s="53">
        <f>'прил. 9'!H75+'прил. 9'!H1035</f>
        <v>0</v>
      </c>
      <c r="H792" s="53">
        <f t="shared" si="698"/>
        <v>6125.5999999999995</v>
      </c>
      <c r="I792" s="53">
        <f>'прил. 9'!J75+'прил. 9'!J1035</f>
        <v>0</v>
      </c>
      <c r="J792" s="53">
        <f t="shared" si="699"/>
        <v>6125.5999999999995</v>
      </c>
      <c r="K792" s="53">
        <f>'прил. 9'!L75+'прил. 9'!L1035</f>
        <v>0</v>
      </c>
      <c r="L792" s="53">
        <f t="shared" si="695"/>
        <v>6125.5999999999995</v>
      </c>
      <c r="M792" s="53">
        <f>'прил. 9'!N75+'прил. 9'!N1035</f>
        <v>0</v>
      </c>
      <c r="N792" s="53">
        <f t="shared" si="714"/>
        <v>6125.5999999999995</v>
      </c>
      <c r="O792" s="53">
        <f>'прил. 9'!P75+'прил. 9'!P1035</f>
        <v>6125.5999999999995</v>
      </c>
      <c r="P792" s="53">
        <f>'прил. 9'!Q75+'прил. 9'!Q1035</f>
        <v>0</v>
      </c>
      <c r="Q792" s="46">
        <f t="shared" si="700"/>
        <v>6125.5999999999995</v>
      </c>
      <c r="R792" s="53">
        <f>'прил. 9'!S75+'прил. 9'!S1035</f>
        <v>0</v>
      </c>
      <c r="S792" s="46">
        <f t="shared" si="701"/>
        <v>6125.5999999999995</v>
      </c>
      <c r="T792" s="53">
        <f>'прил. 9'!U75+'прил. 9'!U1035</f>
        <v>0</v>
      </c>
      <c r="U792" s="46">
        <f t="shared" si="715"/>
        <v>6125.5999999999995</v>
      </c>
    </row>
    <row r="793" spans="1:21" hidden="1" x14ac:dyDescent="0.2">
      <c r="A793" s="47" t="str">
        <f ca="1">IF(ISERROR(MATCH(C793,Код_Раздел,0)),"",INDIRECT(ADDRESS(MATCH(C793,Код_Раздел,0)+1,2,,,"Раздел")))</f>
        <v>Национальная экономика</v>
      </c>
      <c r="B793" s="68" t="s">
        <v>356</v>
      </c>
      <c r="C793" s="55" t="s">
        <v>73</v>
      </c>
      <c r="D793" s="43"/>
      <c r="E793" s="105"/>
      <c r="F793" s="53">
        <f t="shared" ref="F793:O793" si="722">F794+F797</f>
        <v>0</v>
      </c>
      <c r="G793" s="53">
        <f t="shared" ref="G793:I793" si="723">G794+G797</f>
        <v>0</v>
      </c>
      <c r="H793" s="53">
        <f t="shared" si="698"/>
        <v>0</v>
      </c>
      <c r="I793" s="53">
        <f t="shared" si="723"/>
        <v>0</v>
      </c>
      <c r="J793" s="53">
        <f t="shared" si="699"/>
        <v>0</v>
      </c>
      <c r="K793" s="53">
        <f t="shared" ref="K793:M793" si="724">K794+K797</f>
        <v>0</v>
      </c>
      <c r="L793" s="53">
        <f t="shared" si="695"/>
        <v>0</v>
      </c>
      <c r="M793" s="53">
        <f t="shared" si="724"/>
        <v>0</v>
      </c>
      <c r="N793" s="53">
        <f t="shared" si="714"/>
        <v>0</v>
      </c>
      <c r="O793" s="53">
        <f t="shared" si="722"/>
        <v>0</v>
      </c>
      <c r="P793" s="53">
        <f t="shared" ref="P793" si="725">P794+P797</f>
        <v>0</v>
      </c>
      <c r="Q793" s="46">
        <f t="shared" si="700"/>
        <v>0</v>
      </c>
      <c r="R793" s="53">
        <f t="shared" ref="R793:T793" si="726">R794+R797</f>
        <v>0</v>
      </c>
      <c r="S793" s="46">
        <f t="shared" si="701"/>
        <v>0</v>
      </c>
      <c r="T793" s="53">
        <f t="shared" si="726"/>
        <v>0</v>
      </c>
      <c r="U793" s="46">
        <f t="shared" si="715"/>
        <v>0</v>
      </c>
    </row>
    <row r="794" spans="1:21" hidden="1" x14ac:dyDescent="0.2">
      <c r="A794" s="48" t="s">
        <v>145</v>
      </c>
      <c r="B794" s="68" t="s">
        <v>356</v>
      </c>
      <c r="C794" s="55" t="s">
        <v>73</v>
      </c>
      <c r="D794" s="55" t="s">
        <v>79</v>
      </c>
      <c r="E794" s="105"/>
      <c r="F794" s="53">
        <f t="shared" ref="F794:T795" si="727">F795</f>
        <v>0</v>
      </c>
      <c r="G794" s="53">
        <f t="shared" si="727"/>
        <v>0</v>
      </c>
      <c r="H794" s="53">
        <f t="shared" si="698"/>
        <v>0</v>
      </c>
      <c r="I794" s="53">
        <f t="shared" si="727"/>
        <v>0</v>
      </c>
      <c r="J794" s="53">
        <f t="shared" si="699"/>
        <v>0</v>
      </c>
      <c r="K794" s="53">
        <f t="shared" si="727"/>
        <v>0</v>
      </c>
      <c r="L794" s="53">
        <f t="shared" si="695"/>
        <v>0</v>
      </c>
      <c r="M794" s="53">
        <f t="shared" si="727"/>
        <v>0</v>
      </c>
      <c r="N794" s="53">
        <f t="shared" si="714"/>
        <v>0</v>
      </c>
      <c r="O794" s="53">
        <f t="shared" si="727"/>
        <v>0</v>
      </c>
      <c r="P794" s="53">
        <f t="shared" si="727"/>
        <v>0</v>
      </c>
      <c r="Q794" s="46">
        <f t="shared" si="700"/>
        <v>0</v>
      </c>
      <c r="R794" s="53">
        <f t="shared" si="727"/>
        <v>0</v>
      </c>
      <c r="S794" s="46">
        <f t="shared" si="701"/>
        <v>0</v>
      </c>
      <c r="T794" s="53">
        <f t="shared" si="727"/>
        <v>0</v>
      </c>
      <c r="U794" s="46">
        <f t="shared" si="715"/>
        <v>0</v>
      </c>
    </row>
    <row r="795" spans="1:21" ht="33" hidden="1" x14ac:dyDescent="0.2">
      <c r="A795" s="47" t="str">
        <f ca="1">IF(ISERROR(MATCH(E795,Код_КВР,0)),"",INDIRECT(ADDRESS(MATCH(E795,Код_КВР,0)+1,2,,,"КВР")))</f>
        <v>Закупка товаров, работ и услуг для обеспечения государственных (муниципальных) нужд</v>
      </c>
      <c r="B795" s="68" t="s">
        <v>356</v>
      </c>
      <c r="C795" s="55" t="s">
        <v>73</v>
      </c>
      <c r="D795" s="55" t="s">
        <v>79</v>
      </c>
      <c r="E795" s="105">
        <v>200</v>
      </c>
      <c r="F795" s="53">
        <f t="shared" si="727"/>
        <v>0</v>
      </c>
      <c r="G795" s="53">
        <f t="shared" si="727"/>
        <v>0</v>
      </c>
      <c r="H795" s="53">
        <f t="shared" si="698"/>
        <v>0</v>
      </c>
      <c r="I795" s="53">
        <f t="shared" si="727"/>
        <v>0</v>
      </c>
      <c r="J795" s="53">
        <f t="shared" si="699"/>
        <v>0</v>
      </c>
      <c r="K795" s="53">
        <f t="shared" si="727"/>
        <v>0</v>
      </c>
      <c r="L795" s="53">
        <f t="shared" si="695"/>
        <v>0</v>
      </c>
      <c r="M795" s="53">
        <f t="shared" si="727"/>
        <v>0</v>
      </c>
      <c r="N795" s="53">
        <f t="shared" si="714"/>
        <v>0</v>
      </c>
      <c r="O795" s="53">
        <f t="shared" si="727"/>
        <v>0</v>
      </c>
      <c r="P795" s="53">
        <f t="shared" si="727"/>
        <v>0</v>
      </c>
      <c r="Q795" s="46">
        <f t="shared" si="700"/>
        <v>0</v>
      </c>
      <c r="R795" s="53">
        <f t="shared" si="727"/>
        <v>0</v>
      </c>
      <c r="S795" s="46">
        <f t="shared" si="701"/>
        <v>0</v>
      </c>
      <c r="T795" s="53">
        <f t="shared" si="727"/>
        <v>0</v>
      </c>
      <c r="U795" s="46">
        <f t="shared" si="715"/>
        <v>0</v>
      </c>
    </row>
    <row r="796" spans="1:21" ht="33" hidden="1" x14ac:dyDescent="0.2">
      <c r="A796" s="47" t="str">
        <f ca="1">IF(ISERROR(MATCH(E796,Код_КВР,0)),"",INDIRECT(ADDRESS(MATCH(E796,Код_КВР,0)+1,2,,,"КВР")))</f>
        <v>Иные закупки товаров, работ и услуг для обеспечения государственных (муниципальных) нужд</v>
      </c>
      <c r="B796" s="68" t="s">
        <v>356</v>
      </c>
      <c r="C796" s="55" t="s">
        <v>73</v>
      </c>
      <c r="D796" s="55" t="s">
        <v>79</v>
      </c>
      <c r="E796" s="105">
        <v>240</v>
      </c>
      <c r="F796" s="53">
        <f>'прил. 9'!G487+'прил. 9'!G1058</f>
        <v>0</v>
      </c>
      <c r="G796" s="53">
        <f>'прил. 9'!H487+'прил. 9'!H1058</f>
        <v>0</v>
      </c>
      <c r="H796" s="53">
        <f t="shared" si="698"/>
        <v>0</v>
      </c>
      <c r="I796" s="53">
        <f>'прил. 9'!J487+'прил. 9'!J1058</f>
        <v>0</v>
      </c>
      <c r="J796" s="53">
        <f t="shared" si="699"/>
        <v>0</v>
      </c>
      <c r="K796" s="53">
        <f>'прил. 9'!L487+'прил. 9'!L1058</f>
        <v>0</v>
      </c>
      <c r="L796" s="53">
        <f t="shared" si="695"/>
        <v>0</v>
      </c>
      <c r="M796" s="53">
        <f>'прил. 9'!N487+'прил. 9'!N1058</f>
        <v>0</v>
      </c>
      <c r="N796" s="53">
        <f t="shared" si="714"/>
        <v>0</v>
      </c>
      <c r="O796" s="53">
        <f>'прил. 9'!P487+'прил. 9'!P1058</f>
        <v>0</v>
      </c>
      <c r="P796" s="53">
        <f>'прил. 9'!Q487+'прил. 9'!Q1058</f>
        <v>0</v>
      </c>
      <c r="Q796" s="46">
        <f t="shared" si="700"/>
        <v>0</v>
      </c>
      <c r="R796" s="53">
        <f>'прил. 9'!S487+'прил. 9'!S1058</f>
        <v>0</v>
      </c>
      <c r="S796" s="46">
        <f t="shared" si="701"/>
        <v>0</v>
      </c>
      <c r="T796" s="53">
        <f>'прил. 9'!U487+'прил. 9'!U1058</f>
        <v>0</v>
      </c>
      <c r="U796" s="46">
        <f t="shared" si="715"/>
        <v>0</v>
      </c>
    </row>
    <row r="797" spans="1:21" hidden="1" x14ac:dyDescent="0.2">
      <c r="A797" s="48" t="s">
        <v>87</v>
      </c>
      <c r="B797" s="68" t="s">
        <v>356</v>
      </c>
      <c r="C797" s="55" t="s">
        <v>73</v>
      </c>
      <c r="D797" s="55" t="s">
        <v>53</v>
      </c>
      <c r="E797" s="105"/>
      <c r="F797" s="53">
        <f t="shared" ref="F797:T798" si="728">F798</f>
        <v>0</v>
      </c>
      <c r="G797" s="53">
        <f t="shared" si="728"/>
        <v>0</v>
      </c>
      <c r="H797" s="53">
        <f t="shared" si="698"/>
        <v>0</v>
      </c>
      <c r="I797" s="53">
        <f t="shared" si="728"/>
        <v>0</v>
      </c>
      <c r="J797" s="53">
        <f t="shared" si="699"/>
        <v>0</v>
      </c>
      <c r="K797" s="53">
        <f t="shared" si="728"/>
        <v>0</v>
      </c>
      <c r="L797" s="53">
        <f t="shared" si="695"/>
        <v>0</v>
      </c>
      <c r="M797" s="53">
        <f t="shared" si="728"/>
        <v>0</v>
      </c>
      <c r="N797" s="53">
        <f t="shared" si="714"/>
        <v>0</v>
      </c>
      <c r="O797" s="53">
        <f t="shared" si="728"/>
        <v>0</v>
      </c>
      <c r="P797" s="53">
        <f t="shared" si="728"/>
        <v>0</v>
      </c>
      <c r="Q797" s="46">
        <f t="shared" si="700"/>
        <v>0</v>
      </c>
      <c r="R797" s="53">
        <f t="shared" si="728"/>
        <v>0</v>
      </c>
      <c r="S797" s="46">
        <f t="shared" si="701"/>
        <v>0</v>
      </c>
      <c r="T797" s="53">
        <f t="shared" si="728"/>
        <v>0</v>
      </c>
      <c r="U797" s="46">
        <f t="shared" si="715"/>
        <v>0</v>
      </c>
    </row>
    <row r="798" spans="1:21" ht="33" hidden="1" x14ac:dyDescent="0.2">
      <c r="A798" s="47" t="str">
        <f ca="1">IF(ISERROR(MATCH(E798,Код_КВР,0)),"",INDIRECT(ADDRESS(MATCH(E798,Код_КВР,0)+1,2,,,"КВР")))</f>
        <v>Предоставление субсидий бюджетным, автономным учреждениям и иным некоммерческим организациям</v>
      </c>
      <c r="B798" s="68" t="s">
        <v>356</v>
      </c>
      <c r="C798" s="55" t="s">
        <v>73</v>
      </c>
      <c r="D798" s="55" t="s">
        <v>53</v>
      </c>
      <c r="E798" s="105">
        <v>600</v>
      </c>
      <c r="F798" s="53">
        <f t="shared" si="728"/>
        <v>0</v>
      </c>
      <c r="G798" s="53">
        <f t="shared" si="728"/>
        <v>0</v>
      </c>
      <c r="H798" s="53">
        <f t="shared" si="698"/>
        <v>0</v>
      </c>
      <c r="I798" s="53">
        <f t="shared" si="728"/>
        <v>0</v>
      </c>
      <c r="J798" s="53">
        <f t="shared" si="699"/>
        <v>0</v>
      </c>
      <c r="K798" s="53">
        <f t="shared" si="728"/>
        <v>0</v>
      </c>
      <c r="L798" s="53">
        <f t="shared" si="695"/>
        <v>0</v>
      </c>
      <c r="M798" s="53">
        <f t="shared" si="728"/>
        <v>0</v>
      </c>
      <c r="N798" s="53">
        <f t="shared" si="714"/>
        <v>0</v>
      </c>
      <c r="O798" s="53">
        <f t="shared" si="728"/>
        <v>0</v>
      </c>
      <c r="P798" s="53">
        <f t="shared" si="728"/>
        <v>0</v>
      </c>
      <c r="Q798" s="46">
        <f t="shared" si="700"/>
        <v>0</v>
      </c>
      <c r="R798" s="53">
        <f t="shared" si="728"/>
        <v>0</v>
      </c>
      <c r="S798" s="46">
        <f t="shared" si="701"/>
        <v>0</v>
      </c>
      <c r="T798" s="53">
        <f t="shared" si="728"/>
        <v>0</v>
      </c>
      <c r="U798" s="46">
        <f t="shared" si="715"/>
        <v>0</v>
      </c>
    </row>
    <row r="799" spans="1:21" hidden="1" x14ac:dyDescent="0.2">
      <c r="A799" s="47" t="str">
        <f ca="1">IF(ISERROR(MATCH(E799,Код_КВР,0)),"",INDIRECT(ADDRESS(MATCH(E799,Код_КВР,0)+1,2,,,"КВР")))</f>
        <v>Субсидии бюджетным учреждениям</v>
      </c>
      <c r="B799" s="68" t="s">
        <v>356</v>
      </c>
      <c r="C799" s="55" t="s">
        <v>73</v>
      </c>
      <c r="D799" s="55" t="s">
        <v>53</v>
      </c>
      <c r="E799" s="105">
        <v>610</v>
      </c>
      <c r="F799" s="53">
        <f>'прил. 9'!G202</f>
        <v>0</v>
      </c>
      <c r="G799" s="53">
        <f>'прил. 9'!H202</f>
        <v>0</v>
      </c>
      <c r="H799" s="53">
        <f t="shared" si="698"/>
        <v>0</v>
      </c>
      <c r="I799" s="53">
        <f>'прил. 9'!J202</f>
        <v>0</v>
      </c>
      <c r="J799" s="53">
        <f t="shared" si="699"/>
        <v>0</v>
      </c>
      <c r="K799" s="53">
        <f>'прил. 9'!L202</f>
        <v>0</v>
      </c>
      <c r="L799" s="53">
        <f t="shared" si="695"/>
        <v>0</v>
      </c>
      <c r="M799" s="53">
        <f>'прил. 9'!N202</f>
        <v>0</v>
      </c>
      <c r="N799" s="53">
        <f t="shared" si="714"/>
        <v>0</v>
      </c>
      <c r="O799" s="53">
        <f>'прил. 9'!P202</f>
        <v>0</v>
      </c>
      <c r="P799" s="53">
        <f>'прил. 9'!Q202</f>
        <v>0</v>
      </c>
      <c r="Q799" s="46">
        <f t="shared" si="700"/>
        <v>0</v>
      </c>
      <c r="R799" s="53">
        <f>'прил. 9'!S202</f>
        <v>0</v>
      </c>
      <c r="S799" s="46">
        <f t="shared" si="701"/>
        <v>0</v>
      </c>
      <c r="T799" s="53">
        <f>'прил. 9'!U202</f>
        <v>0</v>
      </c>
      <c r="U799" s="46">
        <f t="shared" si="715"/>
        <v>0</v>
      </c>
    </row>
    <row r="800" spans="1:21" hidden="1" x14ac:dyDescent="0.2">
      <c r="A800" s="47" t="str">
        <f ca="1">IF(ISERROR(MATCH(C800,Код_Раздел,0)),"",INDIRECT(ADDRESS(MATCH(C800,Код_Раздел,0)+1,2,,,"Раздел")))</f>
        <v>Жилищно-коммунальное хозяйство</v>
      </c>
      <c r="B800" s="68" t="s">
        <v>356</v>
      </c>
      <c r="C800" s="55" t="s">
        <v>78</v>
      </c>
      <c r="D800" s="43"/>
      <c r="E800" s="105"/>
      <c r="F800" s="53">
        <f t="shared" ref="F800:T802" si="729">F801</f>
        <v>0</v>
      </c>
      <c r="G800" s="53">
        <f t="shared" si="729"/>
        <v>0</v>
      </c>
      <c r="H800" s="53">
        <f t="shared" si="698"/>
        <v>0</v>
      </c>
      <c r="I800" s="53">
        <f t="shared" si="729"/>
        <v>0</v>
      </c>
      <c r="J800" s="53">
        <f t="shared" si="699"/>
        <v>0</v>
      </c>
      <c r="K800" s="53">
        <f t="shared" si="729"/>
        <v>0</v>
      </c>
      <c r="L800" s="53">
        <f t="shared" si="695"/>
        <v>0</v>
      </c>
      <c r="M800" s="53">
        <f t="shared" si="729"/>
        <v>0</v>
      </c>
      <c r="N800" s="53">
        <f t="shared" si="714"/>
        <v>0</v>
      </c>
      <c r="O800" s="53">
        <f t="shared" si="729"/>
        <v>0</v>
      </c>
      <c r="P800" s="53">
        <f t="shared" si="729"/>
        <v>0</v>
      </c>
      <c r="Q800" s="46">
        <f t="shared" si="700"/>
        <v>0</v>
      </c>
      <c r="R800" s="53">
        <f t="shared" si="729"/>
        <v>0</v>
      </c>
      <c r="S800" s="46">
        <f t="shared" si="701"/>
        <v>0</v>
      </c>
      <c r="T800" s="53">
        <f t="shared" si="729"/>
        <v>0</v>
      </c>
      <c r="U800" s="46">
        <f t="shared" si="715"/>
        <v>0</v>
      </c>
    </row>
    <row r="801" spans="1:21" hidden="1" x14ac:dyDescent="0.2">
      <c r="A801" s="47" t="s">
        <v>104</v>
      </c>
      <c r="B801" s="68" t="s">
        <v>356</v>
      </c>
      <c r="C801" s="55" t="s">
        <v>78</v>
      </c>
      <c r="D801" s="43" t="s">
        <v>72</v>
      </c>
      <c r="E801" s="105"/>
      <c r="F801" s="53">
        <f t="shared" si="729"/>
        <v>0</v>
      </c>
      <c r="G801" s="53">
        <f t="shared" si="729"/>
        <v>0</v>
      </c>
      <c r="H801" s="53">
        <f t="shared" si="698"/>
        <v>0</v>
      </c>
      <c r="I801" s="53">
        <f t="shared" si="729"/>
        <v>0</v>
      </c>
      <c r="J801" s="53">
        <f t="shared" si="699"/>
        <v>0</v>
      </c>
      <c r="K801" s="53">
        <f t="shared" si="729"/>
        <v>0</v>
      </c>
      <c r="L801" s="53">
        <f t="shared" si="695"/>
        <v>0</v>
      </c>
      <c r="M801" s="53">
        <f t="shared" si="729"/>
        <v>0</v>
      </c>
      <c r="N801" s="53">
        <f t="shared" si="714"/>
        <v>0</v>
      </c>
      <c r="O801" s="53">
        <f t="shared" si="729"/>
        <v>0</v>
      </c>
      <c r="P801" s="53">
        <f t="shared" si="729"/>
        <v>0</v>
      </c>
      <c r="Q801" s="46">
        <f t="shared" si="700"/>
        <v>0</v>
      </c>
      <c r="R801" s="53">
        <f t="shared" si="729"/>
        <v>0</v>
      </c>
      <c r="S801" s="46">
        <f t="shared" si="701"/>
        <v>0</v>
      </c>
      <c r="T801" s="53">
        <f t="shared" si="729"/>
        <v>0</v>
      </c>
      <c r="U801" s="46">
        <f t="shared" si="715"/>
        <v>0</v>
      </c>
    </row>
    <row r="802" spans="1:21" ht="33" hidden="1" x14ac:dyDescent="0.2">
      <c r="A802" s="47" t="str">
        <f ca="1">IF(ISERROR(MATCH(E802,Код_КВР,0)),"",INDIRECT(ADDRESS(MATCH(E802,Код_КВР,0)+1,2,,,"КВР")))</f>
        <v>Закупка товаров, работ и услуг для обеспечения государственных (муниципальных) нужд</v>
      </c>
      <c r="B802" s="68" t="s">
        <v>356</v>
      </c>
      <c r="C802" s="55" t="s">
        <v>78</v>
      </c>
      <c r="D802" s="43" t="s">
        <v>72</v>
      </c>
      <c r="E802" s="105">
        <v>200</v>
      </c>
      <c r="F802" s="53">
        <f t="shared" si="729"/>
        <v>0</v>
      </c>
      <c r="G802" s="53">
        <f t="shared" si="729"/>
        <v>0</v>
      </c>
      <c r="H802" s="53">
        <f t="shared" si="698"/>
        <v>0</v>
      </c>
      <c r="I802" s="53">
        <f t="shared" si="729"/>
        <v>0</v>
      </c>
      <c r="J802" s="53">
        <f t="shared" si="699"/>
        <v>0</v>
      </c>
      <c r="K802" s="53">
        <f t="shared" si="729"/>
        <v>0</v>
      </c>
      <c r="L802" s="53">
        <f t="shared" si="695"/>
        <v>0</v>
      </c>
      <c r="M802" s="53">
        <f t="shared" si="729"/>
        <v>0</v>
      </c>
      <c r="N802" s="53">
        <f t="shared" si="714"/>
        <v>0</v>
      </c>
      <c r="O802" s="53">
        <f t="shared" si="729"/>
        <v>0</v>
      </c>
      <c r="P802" s="53">
        <f t="shared" si="729"/>
        <v>0</v>
      </c>
      <c r="Q802" s="46">
        <f t="shared" si="700"/>
        <v>0</v>
      </c>
      <c r="R802" s="53">
        <f t="shared" si="729"/>
        <v>0</v>
      </c>
      <c r="S802" s="46">
        <f t="shared" si="701"/>
        <v>0</v>
      </c>
      <c r="T802" s="53">
        <f t="shared" si="729"/>
        <v>0</v>
      </c>
      <c r="U802" s="46">
        <f t="shared" si="715"/>
        <v>0</v>
      </c>
    </row>
    <row r="803" spans="1:21" ht="33" hidden="1" x14ac:dyDescent="0.2">
      <c r="A803" s="47" t="str">
        <f ca="1">IF(ISERROR(MATCH(E803,Код_КВР,0)),"",INDIRECT(ADDRESS(MATCH(E803,Код_КВР,0)+1,2,,,"КВР")))</f>
        <v>Иные закупки товаров, работ и услуг для обеспечения государственных (муниципальных) нужд</v>
      </c>
      <c r="B803" s="68" t="s">
        <v>356</v>
      </c>
      <c r="C803" s="55" t="s">
        <v>78</v>
      </c>
      <c r="D803" s="43" t="s">
        <v>72</v>
      </c>
      <c r="E803" s="105">
        <v>240</v>
      </c>
      <c r="F803" s="53">
        <f>'прил. 9'!G1121</f>
        <v>0</v>
      </c>
      <c r="G803" s="53">
        <f>'прил. 9'!H1121</f>
        <v>0</v>
      </c>
      <c r="H803" s="53">
        <f t="shared" si="698"/>
        <v>0</v>
      </c>
      <c r="I803" s="53">
        <f>'прил. 9'!J1121</f>
        <v>0</v>
      </c>
      <c r="J803" s="53">
        <f t="shared" si="699"/>
        <v>0</v>
      </c>
      <c r="K803" s="53">
        <f>'прил. 9'!L1121</f>
        <v>0</v>
      </c>
      <c r="L803" s="53">
        <f t="shared" si="695"/>
        <v>0</v>
      </c>
      <c r="M803" s="53">
        <f>'прил. 9'!N1121</f>
        <v>0</v>
      </c>
      <c r="N803" s="53">
        <f t="shared" si="714"/>
        <v>0</v>
      </c>
      <c r="O803" s="53">
        <f>'прил. 9'!P1121</f>
        <v>0</v>
      </c>
      <c r="P803" s="53">
        <f>'прил. 9'!Q1121</f>
        <v>0</v>
      </c>
      <c r="Q803" s="46">
        <f t="shared" si="700"/>
        <v>0</v>
      </c>
      <c r="R803" s="53">
        <f>'прил. 9'!S1121</f>
        <v>0</v>
      </c>
      <c r="S803" s="46">
        <f t="shared" si="701"/>
        <v>0</v>
      </c>
      <c r="T803" s="53">
        <f>'прил. 9'!U1121</f>
        <v>0</v>
      </c>
      <c r="U803" s="46">
        <f t="shared" si="715"/>
        <v>0</v>
      </c>
    </row>
    <row r="804" spans="1:21" hidden="1" x14ac:dyDescent="0.2">
      <c r="A804" s="47" t="str">
        <f ca="1">IF(ISERROR(MATCH(C804,Код_Раздел,0)),"",INDIRECT(ADDRESS(MATCH(C804,Код_Раздел,0)+1,2,,,"Раздел")))</f>
        <v>Образование</v>
      </c>
      <c r="B804" s="68" t="s">
        <v>356</v>
      </c>
      <c r="C804" s="55" t="s">
        <v>60</v>
      </c>
      <c r="D804" s="43"/>
      <c r="E804" s="105"/>
      <c r="F804" s="53">
        <f t="shared" ref="F804:T806" si="730">F805</f>
        <v>0</v>
      </c>
      <c r="G804" s="53">
        <f t="shared" si="730"/>
        <v>0</v>
      </c>
      <c r="H804" s="53">
        <f t="shared" si="698"/>
        <v>0</v>
      </c>
      <c r="I804" s="53">
        <f t="shared" si="730"/>
        <v>0</v>
      </c>
      <c r="J804" s="53">
        <f t="shared" si="699"/>
        <v>0</v>
      </c>
      <c r="K804" s="53">
        <f t="shared" si="730"/>
        <v>0</v>
      </c>
      <c r="L804" s="53">
        <f t="shared" si="695"/>
        <v>0</v>
      </c>
      <c r="M804" s="53">
        <f t="shared" si="730"/>
        <v>0</v>
      </c>
      <c r="N804" s="53">
        <f t="shared" si="714"/>
        <v>0</v>
      </c>
      <c r="O804" s="53">
        <f t="shared" si="730"/>
        <v>0</v>
      </c>
      <c r="P804" s="53">
        <f t="shared" si="730"/>
        <v>0</v>
      </c>
      <c r="Q804" s="46">
        <f t="shared" si="700"/>
        <v>0</v>
      </c>
      <c r="R804" s="53">
        <f t="shared" si="730"/>
        <v>0</v>
      </c>
      <c r="S804" s="46">
        <f t="shared" si="701"/>
        <v>0</v>
      </c>
      <c r="T804" s="53">
        <f t="shared" si="730"/>
        <v>0</v>
      </c>
      <c r="U804" s="46">
        <f t="shared" si="715"/>
        <v>0</v>
      </c>
    </row>
    <row r="805" spans="1:21" hidden="1" x14ac:dyDescent="0.2">
      <c r="A805" s="42" t="s">
        <v>530</v>
      </c>
      <c r="B805" s="68" t="s">
        <v>356</v>
      </c>
      <c r="C805" s="55" t="s">
        <v>60</v>
      </c>
      <c r="D805" s="43" t="s">
        <v>78</v>
      </c>
      <c r="E805" s="105"/>
      <c r="F805" s="53">
        <f t="shared" si="730"/>
        <v>0</v>
      </c>
      <c r="G805" s="53">
        <f t="shared" si="730"/>
        <v>0</v>
      </c>
      <c r="H805" s="53">
        <f t="shared" si="698"/>
        <v>0</v>
      </c>
      <c r="I805" s="53">
        <f t="shared" si="730"/>
        <v>0</v>
      </c>
      <c r="J805" s="53">
        <f t="shared" si="699"/>
        <v>0</v>
      </c>
      <c r="K805" s="53">
        <f t="shared" si="730"/>
        <v>0</v>
      </c>
      <c r="L805" s="53">
        <f t="shared" si="695"/>
        <v>0</v>
      </c>
      <c r="M805" s="53">
        <f t="shared" si="730"/>
        <v>0</v>
      </c>
      <c r="N805" s="53">
        <f t="shared" si="714"/>
        <v>0</v>
      </c>
      <c r="O805" s="53">
        <f t="shared" si="730"/>
        <v>0</v>
      </c>
      <c r="P805" s="53">
        <f t="shared" si="730"/>
        <v>0</v>
      </c>
      <c r="Q805" s="46">
        <f t="shared" si="700"/>
        <v>0</v>
      </c>
      <c r="R805" s="53">
        <f t="shared" si="730"/>
        <v>0</v>
      </c>
      <c r="S805" s="46">
        <f t="shared" si="701"/>
        <v>0</v>
      </c>
      <c r="T805" s="53">
        <f t="shared" si="730"/>
        <v>0</v>
      </c>
      <c r="U805" s="46">
        <f t="shared" si="715"/>
        <v>0</v>
      </c>
    </row>
    <row r="806" spans="1:21" ht="33" hidden="1" x14ac:dyDescent="0.2">
      <c r="A806" s="47" t="str">
        <f ca="1">IF(ISERROR(MATCH(E806,Код_КВР,0)),"",INDIRECT(ADDRESS(MATCH(E806,Код_КВР,0)+1,2,,,"КВР")))</f>
        <v>Предоставление субсидий бюджетным, автономным учреждениям и иным некоммерческим организациям</v>
      </c>
      <c r="B806" s="68" t="s">
        <v>356</v>
      </c>
      <c r="C806" s="55" t="s">
        <v>60</v>
      </c>
      <c r="D806" s="43" t="s">
        <v>78</v>
      </c>
      <c r="E806" s="105">
        <v>600</v>
      </c>
      <c r="F806" s="53">
        <f t="shared" si="730"/>
        <v>0</v>
      </c>
      <c r="G806" s="53">
        <f t="shared" si="730"/>
        <v>0</v>
      </c>
      <c r="H806" s="53">
        <f t="shared" si="698"/>
        <v>0</v>
      </c>
      <c r="I806" s="53">
        <f t="shared" si="730"/>
        <v>0</v>
      </c>
      <c r="J806" s="53">
        <f t="shared" si="699"/>
        <v>0</v>
      </c>
      <c r="K806" s="53">
        <f t="shared" si="730"/>
        <v>0</v>
      </c>
      <c r="L806" s="53">
        <f t="shared" si="695"/>
        <v>0</v>
      </c>
      <c r="M806" s="53">
        <f t="shared" si="730"/>
        <v>0</v>
      </c>
      <c r="N806" s="53">
        <f t="shared" si="714"/>
        <v>0</v>
      </c>
      <c r="O806" s="53">
        <f t="shared" si="730"/>
        <v>0</v>
      </c>
      <c r="P806" s="53">
        <f t="shared" si="730"/>
        <v>0</v>
      </c>
      <c r="Q806" s="46">
        <f t="shared" si="700"/>
        <v>0</v>
      </c>
      <c r="R806" s="53">
        <f t="shared" si="730"/>
        <v>0</v>
      </c>
      <c r="S806" s="46">
        <f t="shared" si="701"/>
        <v>0</v>
      </c>
      <c r="T806" s="53">
        <f t="shared" si="730"/>
        <v>0</v>
      </c>
      <c r="U806" s="46">
        <f t="shared" si="715"/>
        <v>0</v>
      </c>
    </row>
    <row r="807" spans="1:21" ht="21.75" hidden="1" customHeight="1" x14ac:dyDescent="0.2">
      <c r="A807" s="47" t="str">
        <f ca="1">IF(ISERROR(MATCH(E807,Код_КВР,0)),"",INDIRECT(ADDRESS(MATCH(E807,Код_КВР,0)+1,2,,,"КВР")))</f>
        <v>Субсидии бюджетным учреждениям</v>
      </c>
      <c r="B807" s="68" t="s">
        <v>356</v>
      </c>
      <c r="C807" s="55" t="s">
        <v>60</v>
      </c>
      <c r="D807" s="43" t="s">
        <v>78</v>
      </c>
      <c r="E807" s="105">
        <v>610</v>
      </c>
      <c r="F807" s="53">
        <f>'прил. 9'!G1125</f>
        <v>0</v>
      </c>
      <c r="G807" s="53">
        <f>'прил. 9'!H1125</f>
        <v>0</v>
      </c>
      <c r="H807" s="53">
        <f t="shared" si="698"/>
        <v>0</v>
      </c>
      <c r="I807" s="53">
        <f>'прил. 9'!J1125</f>
        <v>0</v>
      </c>
      <c r="J807" s="53">
        <f t="shared" si="699"/>
        <v>0</v>
      </c>
      <c r="K807" s="53">
        <f>'прил. 9'!L1125</f>
        <v>0</v>
      </c>
      <c r="L807" s="53">
        <f t="shared" si="695"/>
        <v>0</v>
      </c>
      <c r="M807" s="53">
        <f>'прил. 9'!N1125</f>
        <v>0</v>
      </c>
      <c r="N807" s="53">
        <f t="shared" si="714"/>
        <v>0</v>
      </c>
      <c r="O807" s="53">
        <f>'прил. 9'!P1125</f>
        <v>0</v>
      </c>
      <c r="P807" s="53">
        <f>'прил. 9'!Q1125</f>
        <v>0</v>
      </c>
      <c r="Q807" s="46">
        <f t="shared" si="700"/>
        <v>0</v>
      </c>
      <c r="R807" s="53">
        <f>'прил. 9'!S1125</f>
        <v>0</v>
      </c>
      <c r="S807" s="46">
        <f t="shared" si="701"/>
        <v>0</v>
      </c>
      <c r="T807" s="53">
        <f>'прил. 9'!U1125</f>
        <v>0</v>
      </c>
      <c r="U807" s="46">
        <f t="shared" si="715"/>
        <v>0</v>
      </c>
    </row>
    <row r="808" spans="1:21" ht="21.75" customHeight="1" x14ac:dyDescent="0.2">
      <c r="A808" s="47" t="str">
        <f ca="1">IF(ISERROR(MATCH(E808,Код_КВР,0)),"",INDIRECT(ADDRESS(MATCH(E808,Код_КВР,0)+1,2,,,"КВР")))</f>
        <v>Иные бюджетные ассигнования</v>
      </c>
      <c r="B808" s="68" t="s">
        <v>356</v>
      </c>
      <c r="C808" s="55" t="s">
        <v>70</v>
      </c>
      <c r="D808" s="43" t="s">
        <v>55</v>
      </c>
      <c r="E808" s="112">
        <v>800</v>
      </c>
      <c r="F808" s="53"/>
      <c r="G808" s="53"/>
      <c r="H808" s="53"/>
      <c r="I808" s="53"/>
      <c r="J808" s="53"/>
      <c r="K808" s="53"/>
      <c r="L808" s="53"/>
      <c r="M808" s="53">
        <f>M809</f>
        <v>16155</v>
      </c>
      <c r="N808" s="53">
        <f t="shared" si="714"/>
        <v>16155</v>
      </c>
      <c r="O808" s="53"/>
      <c r="P808" s="53"/>
      <c r="Q808" s="46"/>
      <c r="R808" s="53"/>
      <c r="S808" s="46"/>
      <c r="T808" s="53"/>
      <c r="U808" s="46">
        <f t="shared" si="715"/>
        <v>0</v>
      </c>
    </row>
    <row r="809" spans="1:21" ht="21.75" customHeight="1" x14ac:dyDescent="0.2">
      <c r="A809" s="47" t="str">
        <f ca="1">IF(ISERROR(MATCH(E809,Код_КВР,0)),"",INDIRECT(ADDRESS(MATCH(E809,Код_КВР,0)+1,2,,,"КВР")))</f>
        <v>Уплата налогов, сборов и иных платежей</v>
      </c>
      <c r="B809" s="68" t="s">
        <v>356</v>
      </c>
      <c r="C809" s="55" t="s">
        <v>70</v>
      </c>
      <c r="D809" s="43" t="s">
        <v>55</v>
      </c>
      <c r="E809" s="112">
        <v>850</v>
      </c>
      <c r="F809" s="53"/>
      <c r="G809" s="53"/>
      <c r="H809" s="53"/>
      <c r="I809" s="53"/>
      <c r="J809" s="53"/>
      <c r="K809" s="53"/>
      <c r="L809" s="53"/>
      <c r="M809" s="53">
        <f>'прил. 9'!N1037</f>
        <v>16155</v>
      </c>
      <c r="N809" s="53">
        <f t="shared" si="714"/>
        <v>16155</v>
      </c>
      <c r="O809" s="53"/>
      <c r="P809" s="53"/>
      <c r="Q809" s="46"/>
      <c r="R809" s="53"/>
      <c r="S809" s="46"/>
      <c r="T809" s="53"/>
      <c r="U809" s="46">
        <f t="shared" si="715"/>
        <v>0</v>
      </c>
    </row>
    <row r="810" spans="1:21" ht="33" x14ac:dyDescent="0.2">
      <c r="A810" s="47" t="str">
        <f ca="1">IF(ISERROR(MATCH(B810,Код_КЦСР,0)),"",INDIRECT(ADDRESS(MATCH(B810,Код_КЦСР,0)+1,2,,,"КЦСР")))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810" s="68" t="s">
        <v>357</v>
      </c>
      <c r="C810" s="55"/>
      <c r="D810" s="43"/>
      <c r="E810" s="105"/>
      <c r="F810" s="53">
        <f t="shared" ref="F810:T810" si="731">F811</f>
        <v>2284.4</v>
      </c>
      <c r="G810" s="53">
        <f t="shared" si="731"/>
        <v>0</v>
      </c>
      <c r="H810" s="53">
        <f t="shared" si="698"/>
        <v>2284.4</v>
      </c>
      <c r="I810" s="53">
        <f t="shared" si="731"/>
        <v>0</v>
      </c>
      <c r="J810" s="53">
        <f t="shared" si="699"/>
        <v>2284.4</v>
      </c>
      <c r="K810" s="53">
        <f t="shared" si="731"/>
        <v>0</v>
      </c>
      <c r="L810" s="53">
        <f t="shared" si="695"/>
        <v>2284.4</v>
      </c>
      <c r="M810" s="53">
        <f t="shared" si="731"/>
        <v>0</v>
      </c>
      <c r="N810" s="53">
        <f t="shared" si="714"/>
        <v>2284.4</v>
      </c>
      <c r="O810" s="53">
        <f t="shared" si="731"/>
        <v>2284.4</v>
      </c>
      <c r="P810" s="53">
        <f t="shared" si="731"/>
        <v>0</v>
      </c>
      <c r="Q810" s="46">
        <f t="shared" si="700"/>
        <v>2284.4</v>
      </c>
      <c r="R810" s="53">
        <f t="shared" si="731"/>
        <v>0</v>
      </c>
      <c r="S810" s="46">
        <f t="shared" si="701"/>
        <v>2284.4</v>
      </c>
      <c r="T810" s="53">
        <f t="shared" si="731"/>
        <v>0</v>
      </c>
      <c r="U810" s="46">
        <f t="shared" si="715"/>
        <v>2284.4</v>
      </c>
    </row>
    <row r="811" spans="1:21" x14ac:dyDescent="0.2">
      <c r="A811" s="47" t="str">
        <f ca="1">IF(ISERROR(MATCH(C811,Код_Раздел,0)),"",INDIRECT(ADDRESS(MATCH(C811,Код_Раздел,0)+1,2,,,"Раздел")))</f>
        <v>Общегосударственные вопросы</v>
      </c>
      <c r="B811" s="68" t="s">
        <v>357</v>
      </c>
      <c r="C811" s="55" t="s">
        <v>70</v>
      </c>
      <c r="D811" s="43"/>
      <c r="E811" s="105"/>
      <c r="F811" s="53">
        <f t="shared" ref="F811:T813" si="732">F812</f>
        <v>2284.4</v>
      </c>
      <c r="G811" s="53">
        <f t="shared" si="732"/>
        <v>0</v>
      </c>
      <c r="H811" s="53">
        <f t="shared" si="698"/>
        <v>2284.4</v>
      </c>
      <c r="I811" s="53">
        <f t="shared" si="732"/>
        <v>0</v>
      </c>
      <c r="J811" s="53">
        <f t="shared" si="699"/>
        <v>2284.4</v>
      </c>
      <c r="K811" s="53">
        <f t="shared" si="732"/>
        <v>0</v>
      </c>
      <c r="L811" s="53">
        <f t="shared" ref="L811:L874" si="733">J811+K811</f>
        <v>2284.4</v>
      </c>
      <c r="M811" s="53">
        <f t="shared" si="732"/>
        <v>0</v>
      </c>
      <c r="N811" s="53">
        <f t="shared" si="714"/>
        <v>2284.4</v>
      </c>
      <c r="O811" s="53">
        <f t="shared" si="732"/>
        <v>2284.4</v>
      </c>
      <c r="P811" s="53">
        <f t="shared" si="732"/>
        <v>0</v>
      </c>
      <c r="Q811" s="46">
        <f t="shared" si="700"/>
        <v>2284.4</v>
      </c>
      <c r="R811" s="53">
        <f t="shared" si="732"/>
        <v>0</v>
      </c>
      <c r="S811" s="46">
        <f t="shared" si="701"/>
        <v>2284.4</v>
      </c>
      <c r="T811" s="53">
        <f t="shared" si="732"/>
        <v>0</v>
      </c>
      <c r="U811" s="46">
        <f t="shared" si="715"/>
        <v>2284.4</v>
      </c>
    </row>
    <row r="812" spans="1:21" x14ac:dyDescent="0.2">
      <c r="A812" s="42" t="s">
        <v>91</v>
      </c>
      <c r="B812" s="68" t="s">
        <v>357</v>
      </c>
      <c r="C812" s="55" t="s">
        <v>70</v>
      </c>
      <c r="D812" s="43" t="s">
        <v>55</v>
      </c>
      <c r="E812" s="105"/>
      <c r="F812" s="53">
        <f t="shared" ref="F812:O812" si="734">F813+F815</f>
        <v>2284.4</v>
      </c>
      <c r="G812" s="53">
        <f t="shared" ref="G812:I812" si="735">G813+G815</f>
        <v>0</v>
      </c>
      <c r="H812" s="53">
        <f t="shared" si="698"/>
        <v>2284.4</v>
      </c>
      <c r="I812" s="53">
        <f t="shared" si="735"/>
        <v>0</v>
      </c>
      <c r="J812" s="53">
        <f t="shared" si="699"/>
        <v>2284.4</v>
      </c>
      <c r="K812" s="53">
        <f t="shared" ref="K812:M812" si="736">K813+K815</f>
        <v>0</v>
      </c>
      <c r="L812" s="53">
        <f t="shared" si="733"/>
        <v>2284.4</v>
      </c>
      <c r="M812" s="53">
        <f t="shared" si="736"/>
        <v>0</v>
      </c>
      <c r="N812" s="53">
        <f t="shared" si="714"/>
        <v>2284.4</v>
      </c>
      <c r="O812" s="53">
        <f t="shared" si="734"/>
        <v>2284.4</v>
      </c>
      <c r="P812" s="53">
        <f t="shared" ref="P812" si="737">P813+P815</f>
        <v>0</v>
      </c>
      <c r="Q812" s="46">
        <f t="shared" si="700"/>
        <v>2284.4</v>
      </c>
      <c r="R812" s="53">
        <f t="shared" ref="R812:T812" si="738">R813+R815</f>
        <v>0</v>
      </c>
      <c r="S812" s="46">
        <f t="shared" si="701"/>
        <v>2284.4</v>
      </c>
      <c r="T812" s="53">
        <f t="shared" si="738"/>
        <v>0</v>
      </c>
      <c r="U812" s="46">
        <f t="shared" si="715"/>
        <v>2284.4</v>
      </c>
    </row>
    <row r="813" spans="1:21" ht="33" x14ac:dyDescent="0.2">
      <c r="A813" s="47" t="str">
        <f ca="1">IF(ISERROR(MATCH(E813,Код_КВР,0)),"",INDIRECT(ADDRESS(MATCH(E813,Код_КВР,0)+1,2,,,"КВР")))</f>
        <v>Закупка товаров, работ и услуг для обеспечения государственных (муниципальных) нужд</v>
      </c>
      <c r="B813" s="68" t="s">
        <v>357</v>
      </c>
      <c r="C813" s="55" t="s">
        <v>70</v>
      </c>
      <c r="D813" s="43" t="s">
        <v>55</v>
      </c>
      <c r="E813" s="105">
        <v>200</v>
      </c>
      <c r="F813" s="53">
        <f t="shared" si="732"/>
        <v>2134.4</v>
      </c>
      <c r="G813" s="53">
        <f t="shared" si="732"/>
        <v>0</v>
      </c>
      <c r="H813" s="53">
        <f t="shared" si="698"/>
        <v>2134.4</v>
      </c>
      <c r="I813" s="53">
        <f t="shared" si="732"/>
        <v>0</v>
      </c>
      <c r="J813" s="53">
        <f t="shared" si="699"/>
        <v>2134.4</v>
      </c>
      <c r="K813" s="53">
        <f t="shared" si="732"/>
        <v>0</v>
      </c>
      <c r="L813" s="53">
        <f t="shared" si="733"/>
        <v>2134.4</v>
      </c>
      <c r="M813" s="53">
        <f t="shared" si="732"/>
        <v>0</v>
      </c>
      <c r="N813" s="53">
        <f t="shared" si="714"/>
        <v>2134.4</v>
      </c>
      <c r="O813" s="53">
        <f t="shared" si="732"/>
        <v>2134.4</v>
      </c>
      <c r="P813" s="53">
        <f t="shared" si="732"/>
        <v>0</v>
      </c>
      <c r="Q813" s="46">
        <f t="shared" si="700"/>
        <v>2134.4</v>
      </c>
      <c r="R813" s="53">
        <f t="shared" si="732"/>
        <v>0</v>
      </c>
      <c r="S813" s="46">
        <f t="shared" si="701"/>
        <v>2134.4</v>
      </c>
      <c r="T813" s="53">
        <f t="shared" si="732"/>
        <v>0</v>
      </c>
      <c r="U813" s="46">
        <f t="shared" si="715"/>
        <v>2134.4</v>
      </c>
    </row>
    <row r="814" spans="1:21" ht="33" x14ac:dyDescent="0.2">
      <c r="A814" s="47" t="str">
        <f ca="1">IF(ISERROR(MATCH(E814,Код_КВР,0)),"",INDIRECT(ADDRESS(MATCH(E814,Код_КВР,0)+1,2,,,"КВР")))</f>
        <v>Иные закупки товаров, работ и услуг для обеспечения государственных (муниципальных) нужд</v>
      </c>
      <c r="B814" s="68" t="s">
        <v>357</v>
      </c>
      <c r="C814" s="55" t="s">
        <v>70</v>
      </c>
      <c r="D814" s="43" t="s">
        <v>55</v>
      </c>
      <c r="E814" s="105">
        <v>240</v>
      </c>
      <c r="F814" s="53">
        <f>'прил. 9'!G1040</f>
        <v>2134.4</v>
      </c>
      <c r="G814" s="53">
        <f>'прил. 9'!H1040</f>
        <v>0</v>
      </c>
      <c r="H814" s="53">
        <f t="shared" si="698"/>
        <v>2134.4</v>
      </c>
      <c r="I814" s="53">
        <f>'прил. 9'!J1040</f>
        <v>0</v>
      </c>
      <c r="J814" s="53">
        <f t="shared" si="699"/>
        <v>2134.4</v>
      </c>
      <c r="K814" s="53">
        <f>'прил. 9'!L1040</f>
        <v>0</v>
      </c>
      <c r="L814" s="53">
        <f t="shared" si="733"/>
        <v>2134.4</v>
      </c>
      <c r="M814" s="53">
        <f>'прил. 9'!N1040</f>
        <v>0</v>
      </c>
      <c r="N814" s="53">
        <f t="shared" si="714"/>
        <v>2134.4</v>
      </c>
      <c r="O814" s="53">
        <f>'прил. 9'!P1040</f>
        <v>2134.4</v>
      </c>
      <c r="P814" s="53">
        <f>'прил. 9'!Q1040</f>
        <v>0</v>
      </c>
      <c r="Q814" s="46">
        <f t="shared" si="700"/>
        <v>2134.4</v>
      </c>
      <c r="R814" s="53">
        <f>'прил. 9'!S1040</f>
        <v>0</v>
      </c>
      <c r="S814" s="46">
        <f t="shared" si="701"/>
        <v>2134.4</v>
      </c>
      <c r="T814" s="53">
        <f>'прил. 9'!U1040</f>
        <v>0</v>
      </c>
      <c r="U814" s="46">
        <f t="shared" si="715"/>
        <v>2134.4</v>
      </c>
    </row>
    <row r="815" spans="1:21" x14ac:dyDescent="0.2">
      <c r="A815" s="47" t="str">
        <f ca="1">IF(ISERROR(MATCH(E815,Код_КВР,0)),"",INDIRECT(ADDRESS(MATCH(E815,Код_КВР,0)+1,2,,,"КВР")))</f>
        <v>Иные бюджетные ассигнования</v>
      </c>
      <c r="B815" s="68" t="s">
        <v>357</v>
      </c>
      <c r="C815" s="55" t="s">
        <v>70</v>
      </c>
      <c r="D815" s="43" t="s">
        <v>55</v>
      </c>
      <c r="E815" s="105">
        <v>800</v>
      </c>
      <c r="F815" s="53">
        <f t="shared" ref="F815:O815" si="739">F816+F817</f>
        <v>150</v>
      </c>
      <c r="G815" s="53">
        <f t="shared" ref="G815:I815" si="740">G816+G817</f>
        <v>0</v>
      </c>
      <c r="H815" s="53">
        <f t="shared" si="698"/>
        <v>150</v>
      </c>
      <c r="I815" s="53">
        <f t="shared" si="740"/>
        <v>0</v>
      </c>
      <c r="J815" s="53">
        <f t="shared" si="699"/>
        <v>150</v>
      </c>
      <c r="K815" s="53">
        <f t="shared" ref="K815:M815" si="741">K816+K817</f>
        <v>0</v>
      </c>
      <c r="L815" s="53">
        <f t="shared" si="733"/>
        <v>150</v>
      </c>
      <c r="M815" s="53">
        <f t="shared" si="741"/>
        <v>0</v>
      </c>
      <c r="N815" s="53">
        <f t="shared" si="714"/>
        <v>150</v>
      </c>
      <c r="O815" s="53">
        <f t="shared" si="739"/>
        <v>150</v>
      </c>
      <c r="P815" s="53">
        <f t="shared" ref="P815" si="742">P816+P817</f>
        <v>0</v>
      </c>
      <c r="Q815" s="46">
        <f t="shared" si="700"/>
        <v>150</v>
      </c>
      <c r="R815" s="53">
        <f t="shared" ref="R815:T815" si="743">R816+R817</f>
        <v>0</v>
      </c>
      <c r="S815" s="46">
        <f t="shared" si="701"/>
        <v>150</v>
      </c>
      <c r="T815" s="53">
        <f t="shared" si="743"/>
        <v>0</v>
      </c>
      <c r="U815" s="46">
        <f t="shared" si="715"/>
        <v>150</v>
      </c>
    </row>
    <row r="816" spans="1:21" x14ac:dyDescent="0.2">
      <c r="A816" s="47" t="str">
        <f ca="1">IF(ISERROR(MATCH(E816,Код_КВР,0)),"",INDIRECT(ADDRESS(MATCH(E816,Код_КВР,0)+1,2,,,"КВР")))</f>
        <v>Исполнение судебных актов</v>
      </c>
      <c r="B816" s="68" t="s">
        <v>357</v>
      </c>
      <c r="C816" s="55" t="s">
        <v>70</v>
      </c>
      <c r="D816" s="43" t="s">
        <v>55</v>
      </c>
      <c r="E816" s="105">
        <v>830</v>
      </c>
      <c r="F816" s="53">
        <f>'прил. 9'!G1042</f>
        <v>150</v>
      </c>
      <c r="G816" s="53">
        <f>'прил. 9'!H1042</f>
        <v>0</v>
      </c>
      <c r="H816" s="53">
        <f t="shared" ref="H816:H879" si="744">F816+G816</f>
        <v>150</v>
      </c>
      <c r="I816" s="53">
        <f>'прил. 9'!J1042</f>
        <v>0</v>
      </c>
      <c r="J816" s="53">
        <f t="shared" ref="J816:J879" si="745">H816+I816</f>
        <v>150</v>
      </c>
      <c r="K816" s="53">
        <f>'прил. 9'!L1042</f>
        <v>0</v>
      </c>
      <c r="L816" s="53">
        <f t="shared" si="733"/>
        <v>150</v>
      </c>
      <c r="M816" s="53">
        <f>'прил. 9'!N1042</f>
        <v>0</v>
      </c>
      <c r="N816" s="53">
        <f t="shared" si="714"/>
        <v>150</v>
      </c>
      <c r="O816" s="53">
        <f>'прил. 9'!P1042</f>
        <v>150</v>
      </c>
      <c r="P816" s="53">
        <f>'прил. 9'!Q1042</f>
        <v>0</v>
      </c>
      <c r="Q816" s="46">
        <f t="shared" ref="Q816:Q879" si="746">O816+P816</f>
        <v>150</v>
      </c>
      <c r="R816" s="53">
        <f>'прил. 9'!S1042</f>
        <v>0</v>
      </c>
      <c r="S816" s="46">
        <f t="shared" ref="S816:S879" si="747">Q816+R816</f>
        <v>150</v>
      </c>
      <c r="T816" s="53">
        <f>'прил. 9'!U1042</f>
        <v>0</v>
      </c>
      <c r="U816" s="46">
        <f t="shared" si="715"/>
        <v>150</v>
      </c>
    </row>
    <row r="817" spans="1:21" hidden="1" x14ac:dyDescent="0.2">
      <c r="A817" s="47" t="str">
        <f ca="1">IF(ISERROR(MATCH(E817,Код_КВР,0)),"",INDIRECT(ADDRESS(MATCH(E817,Код_КВР,0)+1,2,,,"КВР")))</f>
        <v>Уплата налогов, сборов и иных платежей</v>
      </c>
      <c r="B817" s="68" t="s">
        <v>357</v>
      </c>
      <c r="C817" s="55" t="s">
        <v>70</v>
      </c>
      <c r="D817" s="43" t="s">
        <v>55</v>
      </c>
      <c r="E817" s="105">
        <v>850</v>
      </c>
      <c r="F817" s="53">
        <f>'прил. 9'!G1043</f>
        <v>0</v>
      </c>
      <c r="G817" s="53">
        <f>'прил. 9'!H1043</f>
        <v>0</v>
      </c>
      <c r="H817" s="53">
        <f t="shared" si="744"/>
        <v>0</v>
      </c>
      <c r="I817" s="53">
        <f>'прил. 9'!J1043</f>
        <v>0</v>
      </c>
      <c r="J817" s="53">
        <f t="shared" si="745"/>
        <v>0</v>
      </c>
      <c r="K817" s="53">
        <f>'прил. 9'!L1043</f>
        <v>0</v>
      </c>
      <c r="L817" s="53">
        <f t="shared" si="733"/>
        <v>0</v>
      </c>
      <c r="M817" s="53">
        <f>'прил. 9'!N1043</f>
        <v>0</v>
      </c>
      <c r="N817" s="53">
        <f t="shared" si="714"/>
        <v>0</v>
      </c>
      <c r="O817" s="53">
        <f>'прил. 9'!P1043</f>
        <v>0</v>
      </c>
      <c r="P817" s="53">
        <f>'прил. 9'!Q1043</f>
        <v>0</v>
      </c>
      <c r="Q817" s="46">
        <f t="shared" si="746"/>
        <v>0</v>
      </c>
      <c r="R817" s="53">
        <f>'прил. 9'!S1043</f>
        <v>0</v>
      </c>
      <c r="S817" s="46">
        <f t="shared" si="747"/>
        <v>0</v>
      </c>
      <c r="T817" s="53">
        <f>'прил. 9'!U1043</f>
        <v>0</v>
      </c>
      <c r="U817" s="46">
        <f t="shared" si="715"/>
        <v>0</v>
      </c>
    </row>
    <row r="818" spans="1:21" ht="33" x14ac:dyDescent="0.2">
      <c r="A818" s="47" t="str">
        <f ca="1">IF(ISERROR(MATCH(B818,Код_КЦСР,0)),"",INDIRECT(ADDRESS(MATCH(B818,Код_КЦСР,0)+1,2,,,"КЦСР")))</f>
        <v>Обеспечение исполнения полномочий органа местного самоуправления в области наружной рекламы</v>
      </c>
      <c r="B818" s="68" t="s">
        <v>358</v>
      </c>
      <c r="C818" s="55"/>
      <c r="D818" s="43"/>
      <c r="E818" s="105"/>
      <c r="F818" s="53">
        <f t="shared" ref="F818:T818" si="748">F819</f>
        <v>656</v>
      </c>
      <c r="G818" s="53">
        <f t="shared" si="748"/>
        <v>0</v>
      </c>
      <c r="H818" s="53">
        <f t="shared" si="744"/>
        <v>656</v>
      </c>
      <c r="I818" s="53">
        <f t="shared" si="748"/>
        <v>0</v>
      </c>
      <c r="J818" s="53">
        <f t="shared" si="745"/>
        <v>656</v>
      </c>
      <c r="K818" s="53">
        <f t="shared" si="748"/>
        <v>0</v>
      </c>
      <c r="L818" s="53">
        <f t="shared" si="733"/>
        <v>656</v>
      </c>
      <c r="M818" s="53">
        <f t="shared" si="748"/>
        <v>0</v>
      </c>
      <c r="N818" s="53">
        <f t="shared" si="714"/>
        <v>656</v>
      </c>
      <c r="O818" s="53">
        <f t="shared" si="748"/>
        <v>656</v>
      </c>
      <c r="P818" s="53">
        <f t="shared" si="748"/>
        <v>0</v>
      </c>
      <c r="Q818" s="46">
        <f t="shared" si="746"/>
        <v>656</v>
      </c>
      <c r="R818" s="53">
        <f t="shared" si="748"/>
        <v>0</v>
      </c>
      <c r="S818" s="46">
        <f t="shared" si="747"/>
        <v>656</v>
      </c>
      <c r="T818" s="53">
        <f t="shared" si="748"/>
        <v>0</v>
      </c>
      <c r="U818" s="46">
        <f t="shared" si="715"/>
        <v>656</v>
      </c>
    </row>
    <row r="819" spans="1:21" x14ac:dyDescent="0.2">
      <c r="A819" s="47" t="str">
        <f ca="1">IF(ISERROR(MATCH(C819,Код_Раздел,0)),"",INDIRECT(ADDRESS(MATCH(C819,Код_Раздел,0)+1,2,,,"Раздел")))</f>
        <v>Национальная экономика</v>
      </c>
      <c r="B819" s="68" t="s">
        <v>358</v>
      </c>
      <c r="C819" s="55" t="s">
        <v>73</v>
      </c>
      <c r="D819" s="43"/>
      <c r="E819" s="105"/>
      <c r="F819" s="53">
        <f t="shared" ref="F819:T821" si="749">F820</f>
        <v>656</v>
      </c>
      <c r="G819" s="53">
        <f t="shared" si="749"/>
        <v>0</v>
      </c>
      <c r="H819" s="53">
        <f t="shared" si="744"/>
        <v>656</v>
      </c>
      <c r="I819" s="53">
        <f t="shared" si="749"/>
        <v>0</v>
      </c>
      <c r="J819" s="53">
        <f t="shared" si="745"/>
        <v>656</v>
      </c>
      <c r="K819" s="53">
        <f t="shared" si="749"/>
        <v>0</v>
      </c>
      <c r="L819" s="53">
        <f t="shared" si="733"/>
        <v>656</v>
      </c>
      <c r="M819" s="53">
        <f t="shared" si="749"/>
        <v>0</v>
      </c>
      <c r="N819" s="53">
        <f t="shared" si="714"/>
        <v>656</v>
      </c>
      <c r="O819" s="53">
        <f t="shared" si="749"/>
        <v>656</v>
      </c>
      <c r="P819" s="53">
        <f t="shared" si="749"/>
        <v>0</v>
      </c>
      <c r="Q819" s="46">
        <f t="shared" si="746"/>
        <v>656</v>
      </c>
      <c r="R819" s="53">
        <f t="shared" si="749"/>
        <v>0</v>
      </c>
      <c r="S819" s="46">
        <f t="shared" si="747"/>
        <v>656</v>
      </c>
      <c r="T819" s="53">
        <f t="shared" si="749"/>
        <v>0</v>
      </c>
      <c r="U819" s="46">
        <f t="shared" si="715"/>
        <v>656</v>
      </c>
    </row>
    <row r="820" spans="1:21" x14ac:dyDescent="0.2">
      <c r="A820" s="42" t="s">
        <v>80</v>
      </c>
      <c r="B820" s="68" t="s">
        <v>358</v>
      </c>
      <c r="C820" s="55" t="s">
        <v>73</v>
      </c>
      <c r="D820" s="55" t="s">
        <v>61</v>
      </c>
      <c r="E820" s="105"/>
      <c r="F820" s="53">
        <f t="shared" si="749"/>
        <v>656</v>
      </c>
      <c r="G820" s="53">
        <f t="shared" si="749"/>
        <v>0</v>
      </c>
      <c r="H820" s="53">
        <f t="shared" si="744"/>
        <v>656</v>
      </c>
      <c r="I820" s="53">
        <f t="shared" si="749"/>
        <v>0</v>
      </c>
      <c r="J820" s="53">
        <f t="shared" si="745"/>
        <v>656</v>
      </c>
      <c r="K820" s="53">
        <f t="shared" si="749"/>
        <v>0</v>
      </c>
      <c r="L820" s="53">
        <f t="shared" si="733"/>
        <v>656</v>
      </c>
      <c r="M820" s="53">
        <f t="shared" si="749"/>
        <v>0</v>
      </c>
      <c r="N820" s="53">
        <f t="shared" si="714"/>
        <v>656</v>
      </c>
      <c r="O820" s="53">
        <f t="shared" si="749"/>
        <v>656</v>
      </c>
      <c r="P820" s="53">
        <f t="shared" si="749"/>
        <v>0</v>
      </c>
      <c r="Q820" s="46">
        <f t="shared" si="746"/>
        <v>656</v>
      </c>
      <c r="R820" s="53">
        <f t="shared" si="749"/>
        <v>0</v>
      </c>
      <c r="S820" s="46">
        <f t="shared" si="747"/>
        <v>656</v>
      </c>
      <c r="T820" s="53">
        <f t="shared" si="749"/>
        <v>0</v>
      </c>
      <c r="U820" s="46">
        <f t="shared" si="715"/>
        <v>656</v>
      </c>
    </row>
    <row r="821" spans="1:21" ht="33" x14ac:dyDescent="0.2">
      <c r="A821" s="47" t="str">
        <f ca="1">IF(ISERROR(MATCH(E821,Код_КВР,0)),"",INDIRECT(ADDRESS(MATCH(E821,Код_КВР,0)+1,2,,,"КВР")))</f>
        <v>Закупка товаров, работ и услуг для обеспечения государственных (муниципальных) нужд</v>
      </c>
      <c r="B821" s="68" t="s">
        <v>358</v>
      </c>
      <c r="C821" s="55" t="s">
        <v>73</v>
      </c>
      <c r="D821" s="55" t="s">
        <v>61</v>
      </c>
      <c r="E821" s="105">
        <v>200</v>
      </c>
      <c r="F821" s="53">
        <f t="shared" si="749"/>
        <v>656</v>
      </c>
      <c r="G821" s="53">
        <f t="shared" si="749"/>
        <v>0</v>
      </c>
      <c r="H821" s="53">
        <f t="shared" si="744"/>
        <v>656</v>
      </c>
      <c r="I821" s="53">
        <f t="shared" si="749"/>
        <v>0</v>
      </c>
      <c r="J821" s="53">
        <f t="shared" si="745"/>
        <v>656</v>
      </c>
      <c r="K821" s="53">
        <f t="shared" si="749"/>
        <v>0</v>
      </c>
      <c r="L821" s="53">
        <f t="shared" si="733"/>
        <v>656</v>
      </c>
      <c r="M821" s="53">
        <f t="shared" si="749"/>
        <v>0</v>
      </c>
      <c r="N821" s="53">
        <f t="shared" si="714"/>
        <v>656</v>
      </c>
      <c r="O821" s="53">
        <f t="shared" si="749"/>
        <v>656</v>
      </c>
      <c r="P821" s="53">
        <f t="shared" si="749"/>
        <v>0</v>
      </c>
      <c r="Q821" s="46">
        <f t="shared" si="746"/>
        <v>656</v>
      </c>
      <c r="R821" s="53">
        <f t="shared" si="749"/>
        <v>0</v>
      </c>
      <c r="S821" s="46">
        <f t="shared" si="747"/>
        <v>656</v>
      </c>
      <c r="T821" s="53">
        <f t="shared" si="749"/>
        <v>0</v>
      </c>
      <c r="U821" s="46">
        <f t="shared" si="715"/>
        <v>656</v>
      </c>
    </row>
    <row r="822" spans="1:21" ht="33" x14ac:dyDescent="0.2">
      <c r="A822" s="47" t="str">
        <f ca="1">IF(ISERROR(MATCH(E822,Код_КВР,0)),"",INDIRECT(ADDRESS(MATCH(E822,Код_КВР,0)+1,2,,,"КВР")))</f>
        <v>Иные закупки товаров, работ и услуг для обеспечения государственных (муниципальных) нужд</v>
      </c>
      <c r="B822" s="68" t="s">
        <v>358</v>
      </c>
      <c r="C822" s="55" t="s">
        <v>73</v>
      </c>
      <c r="D822" s="55" t="s">
        <v>61</v>
      </c>
      <c r="E822" s="105">
        <v>240</v>
      </c>
      <c r="F822" s="53">
        <f>'прил. 9'!G1089</f>
        <v>656</v>
      </c>
      <c r="G822" s="53">
        <f>'прил. 9'!H1089</f>
        <v>0</v>
      </c>
      <c r="H822" s="53">
        <f t="shared" si="744"/>
        <v>656</v>
      </c>
      <c r="I822" s="53">
        <f>'прил. 9'!J1089</f>
        <v>0</v>
      </c>
      <c r="J822" s="53">
        <f t="shared" si="745"/>
        <v>656</v>
      </c>
      <c r="K822" s="53">
        <f>'прил. 9'!L1089</f>
        <v>0</v>
      </c>
      <c r="L822" s="53">
        <f t="shared" si="733"/>
        <v>656</v>
      </c>
      <c r="M822" s="53">
        <f>'прил. 9'!N1089</f>
        <v>0</v>
      </c>
      <c r="N822" s="53">
        <f t="shared" si="714"/>
        <v>656</v>
      </c>
      <c r="O822" s="53">
        <f>'прил. 9'!P1089</f>
        <v>656</v>
      </c>
      <c r="P822" s="53">
        <f>'прил. 9'!Q1089</f>
        <v>0</v>
      </c>
      <c r="Q822" s="46">
        <f t="shared" si="746"/>
        <v>656</v>
      </c>
      <c r="R822" s="53">
        <f>'прил. 9'!S1089</f>
        <v>0</v>
      </c>
      <c r="S822" s="46">
        <f t="shared" si="747"/>
        <v>656</v>
      </c>
      <c r="T822" s="53">
        <f>'прил. 9'!U1089</f>
        <v>0</v>
      </c>
      <c r="U822" s="46">
        <f t="shared" si="715"/>
        <v>656</v>
      </c>
    </row>
    <row r="823" spans="1:21" ht="33" x14ac:dyDescent="0.2">
      <c r="A823" s="47" t="str">
        <f ca="1">IF(ISERROR(MATCH(B823,Код_КЦСР,0)),"",INDIRECT(ADDRESS(MATCH(B823,Код_КЦСР,0)+1,2,,,"КЦСР")))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823" s="109" t="s">
        <v>359</v>
      </c>
      <c r="C823" s="55"/>
      <c r="D823" s="43"/>
      <c r="E823" s="105"/>
      <c r="F823" s="53">
        <f t="shared" ref="F823:T825" si="750">F824</f>
        <v>27353.5</v>
      </c>
      <c r="G823" s="53">
        <f t="shared" si="750"/>
        <v>0</v>
      </c>
      <c r="H823" s="53">
        <f t="shared" si="744"/>
        <v>27353.5</v>
      </c>
      <c r="I823" s="53">
        <f t="shared" si="750"/>
        <v>0</v>
      </c>
      <c r="J823" s="53">
        <f t="shared" si="745"/>
        <v>27353.5</v>
      </c>
      <c r="K823" s="53">
        <f t="shared" si="750"/>
        <v>0</v>
      </c>
      <c r="L823" s="53">
        <f t="shared" si="733"/>
        <v>27353.5</v>
      </c>
      <c r="M823" s="53">
        <f t="shared" si="750"/>
        <v>0</v>
      </c>
      <c r="N823" s="53">
        <f t="shared" si="714"/>
        <v>27353.5</v>
      </c>
      <c r="O823" s="53">
        <f t="shared" si="750"/>
        <v>27353.5</v>
      </c>
      <c r="P823" s="53">
        <f t="shared" si="750"/>
        <v>0</v>
      </c>
      <c r="Q823" s="46">
        <f t="shared" si="746"/>
        <v>27353.5</v>
      </c>
      <c r="R823" s="53">
        <f t="shared" si="750"/>
        <v>0</v>
      </c>
      <c r="S823" s="46">
        <f t="shared" si="747"/>
        <v>27353.5</v>
      </c>
      <c r="T823" s="53">
        <f t="shared" si="750"/>
        <v>0</v>
      </c>
      <c r="U823" s="46">
        <f t="shared" si="715"/>
        <v>27353.5</v>
      </c>
    </row>
    <row r="824" spans="1:21" x14ac:dyDescent="0.2">
      <c r="A824" s="47" t="str">
        <f ca="1">IF(ISERROR(MATCH(B824,Код_КЦСР,0)),"",INDIRECT(ADDRESS(MATCH(B824,Код_КЦСР,0)+1,2,,,"КЦСР")))</f>
        <v>Расходы на обеспечение функций органов местного самоуправления</v>
      </c>
      <c r="B824" s="109" t="s">
        <v>360</v>
      </c>
      <c r="C824" s="55"/>
      <c r="D824" s="43"/>
      <c r="E824" s="105"/>
      <c r="F824" s="53">
        <f t="shared" si="750"/>
        <v>27353.5</v>
      </c>
      <c r="G824" s="53">
        <f t="shared" si="750"/>
        <v>0</v>
      </c>
      <c r="H824" s="53">
        <f t="shared" si="744"/>
        <v>27353.5</v>
      </c>
      <c r="I824" s="53">
        <f t="shared" si="750"/>
        <v>0</v>
      </c>
      <c r="J824" s="53">
        <f t="shared" si="745"/>
        <v>27353.5</v>
      </c>
      <c r="K824" s="53">
        <f t="shared" si="750"/>
        <v>0</v>
      </c>
      <c r="L824" s="53">
        <f t="shared" si="733"/>
        <v>27353.5</v>
      </c>
      <c r="M824" s="53">
        <f t="shared" si="750"/>
        <v>0</v>
      </c>
      <c r="N824" s="53">
        <f t="shared" si="714"/>
        <v>27353.5</v>
      </c>
      <c r="O824" s="53">
        <f t="shared" si="750"/>
        <v>27353.5</v>
      </c>
      <c r="P824" s="53">
        <f t="shared" si="750"/>
        <v>0</v>
      </c>
      <c r="Q824" s="46">
        <f t="shared" si="746"/>
        <v>27353.5</v>
      </c>
      <c r="R824" s="53">
        <f t="shared" si="750"/>
        <v>0</v>
      </c>
      <c r="S824" s="46">
        <f t="shared" si="747"/>
        <v>27353.5</v>
      </c>
      <c r="T824" s="53">
        <f t="shared" si="750"/>
        <v>0</v>
      </c>
      <c r="U824" s="46">
        <f t="shared" si="715"/>
        <v>27353.5</v>
      </c>
    </row>
    <row r="825" spans="1:21" x14ac:dyDescent="0.2">
      <c r="A825" s="47" t="str">
        <f ca="1">IF(ISERROR(MATCH(C825,Код_Раздел,0)),"",INDIRECT(ADDRESS(MATCH(C825,Код_Раздел,0)+1,2,,,"Раздел")))</f>
        <v>Национальная экономика</v>
      </c>
      <c r="B825" s="109" t="s">
        <v>360</v>
      </c>
      <c r="C825" s="55" t="s">
        <v>73</v>
      </c>
      <c r="D825" s="43"/>
      <c r="E825" s="105"/>
      <c r="F825" s="53">
        <f t="shared" si="750"/>
        <v>27353.5</v>
      </c>
      <c r="G825" s="53">
        <f t="shared" si="750"/>
        <v>0</v>
      </c>
      <c r="H825" s="53">
        <f t="shared" si="744"/>
        <v>27353.5</v>
      </c>
      <c r="I825" s="53">
        <f t="shared" si="750"/>
        <v>0</v>
      </c>
      <c r="J825" s="53">
        <f t="shared" si="745"/>
        <v>27353.5</v>
      </c>
      <c r="K825" s="53">
        <f t="shared" si="750"/>
        <v>0</v>
      </c>
      <c r="L825" s="53">
        <f t="shared" si="733"/>
        <v>27353.5</v>
      </c>
      <c r="M825" s="53">
        <f t="shared" si="750"/>
        <v>0</v>
      </c>
      <c r="N825" s="53">
        <f t="shared" si="714"/>
        <v>27353.5</v>
      </c>
      <c r="O825" s="53">
        <f t="shared" si="750"/>
        <v>27353.5</v>
      </c>
      <c r="P825" s="53">
        <f t="shared" si="750"/>
        <v>0</v>
      </c>
      <c r="Q825" s="46">
        <f t="shared" si="746"/>
        <v>27353.5</v>
      </c>
      <c r="R825" s="53">
        <f t="shared" si="750"/>
        <v>0</v>
      </c>
      <c r="S825" s="46">
        <f t="shared" si="747"/>
        <v>27353.5</v>
      </c>
      <c r="T825" s="53">
        <f t="shared" si="750"/>
        <v>0</v>
      </c>
      <c r="U825" s="46">
        <f t="shared" si="715"/>
        <v>27353.5</v>
      </c>
    </row>
    <row r="826" spans="1:21" x14ac:dyDescent="0.2">
      <c r="A826" s="42" t="s">
        <v>80</v>
      </c>
      <c r="B826" s="109" t="s">
        <v>360</v>
      </c>
      <c r="C826" s="55" t="s">
        <v>73</v>
      </c>
      <c r="D826" s="55" t="s">
        <v>61</v>
      </c>
      <c r="E826" s="105"/>
      <c r="F826" s="53">
        <f t="shared" ref="F826:O826" si="751">F827+F829</f>
        <v>27353.5</v>
      </c>
      <c r="G826" s="53">
        <f t="shared" ref="G826:I826" si="752">G827+G829</f>
        <v>0</v>
      </c>
      <c r="H826" s="53">
        <f t="shared" si="744"/>
        <v>27353.5</v>
      </c>
      <c r="I826" s="53">
        <f t="shared" si="752"/>
        <v>0</v>
      </c>
      <c r="J826" s="53">
        <f t="shared" si="745"/>
        <v>27353.5</v>
      </c>
      <c r="K826" s="53">
        <f t="shared" ref="K826:M826" si="753">K827+K829</f>
        <v>0</v>
      </c>
      <c r="L826" s="53">
        <f t="shared" si="733"/>
        <v>27353.5</v>
      </c>
      <c r="M826" s="53">
        <f t="shared" si="753"/>
        <v>0</v>
      </c>
      <c r="N826" s="53">
        <f t="shared" si="714"/>
        <v>27353.5</v>
      </c>
      <c r="O826" s="53">
        <f t="shared" si="751"/>
        <v>27353.5</v>
      </c>
      <c r="P826" s="53">
        <f t="shared" ref="P826" si="754">P827+P829</f>
        <v>0</v>
      </c>
      <c r="Q826" s="46">
        <f t="shared" si="746"/>
        <v>27353.5</v>
      </c>
      <c r="R826" s="53">
        <f t="shared" ref="R826:T826" si="755">R827+R829</f>
        <v>0</v>
      </c>
      <c r="S826" s="46">
        <f t="shared" si="747"/>
        <v>27353.5</v>
      </c>
      <c r="T826" s="53">
        <f t="shared" si="755"/>
        <v>0</v>
      </c>
      <c r="U826" s="46">
        <f t="shared" si="715"/>
        <v>27353.5</v>
      </c>
    </row>
    <row r="827" spans="1:21" ht="49.5" x14ac:dyDescent="0.2">
      <c r="A827" s="47" t="str">
        <f t="shared" ref="A827:A830" ca="1" si="756">IF(ISERROR(MATCH(E827,Код_КВР,0)),"",INDIRECT(ADDRESS(MATCH(E827,Код_КВР,0)+1,2,,,"КВР")))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7" s="109" t="s">
        <v>360</v>
      </c>
      <c r="C827" s="55" t="s">
        <v>73</v>
      </c>
      <c r="D827" s="55" t="s">
        <v>61</v>
      </c>
      <c r="E827" s="105">
        <v>100</v>
      </c>
      <c r="F827" s="53">
        <f t="shared" ref="F827:T827" si="757">F828</f>
        <v>27338.5</v>
      </c>
      <c r="G827" s="53">
        <f t="shared" si="757"/>
        <v>0</v>
      </c>
      <c r="H827" s="53">
        <f t="shared" si="744"/>
        <v>27338.5</v>
      </c>
      <c r="I827" s="53">
        <f t="shared" si="757"/>
        <v>0</v>
      </c>
      <c r="J827" s="53">
        <f t="shared" si="745"/>
        <v>27338.5</v>
      </c>
      <c r="K827" s="53">
        <f t="shared" si="757"/>
        <v>0</v>
      </c>
      <c r="L827" s="53">
        <f t="shared" si="733"/>
        <v>27338.5</v>
      </c>
      <c r="M827" s="53">
        <f t="shared" si="757"/>
        <v>0</v>
      </c>
      <c r="N827" s="53">
        <f t="shared" si="714"/>
        <v>27338.5</v>
      </c>
      <c r="O827" s="53">
        <f t="shared" si="757"/>
        <v>27338.5</v>
      </c>
      <c r="P827" s="53">
        <f t="shared" si="757"/>
        <v>0</v>
      </c>
      <c r="Q827" s="46">
        <f t="shared" si="746"/>
        <v>27338.5</v>
      </c>
      <c r="R827" s="53">
        <f t="shared" si="757"/>
        <v>0</v>
      </c>
      <c r="S827" s="46">
        <f t="shared" si="747"/>
        <v>27338.5</v>
      </c>
      <c r="T827" s="53">
        <f t="shared" si="757"/>
        <v>0</v>
      </c>
      <c r="U827" s="46">
        <f t="shared" si="715"/>
        <v>27338.5</v>
      </c>
    </row>
    <row r="828" spans="1:21" x14ac:dyDescent="0.2">
      <c r="A828" s="47" t="str">
        <f t="shared" ca="1" si="756"/>
        <v>Расходы на выплаты персоналу государственных (муниципальных) органов</v>
      </c>
      <c r="B828" s="109" t="s">
        <v>360</v>
      </c>
      <c r="C828" s="55" t="s">
        <v>73</v>
      </c>
      <c r="D828" s="55" t="s">
        <v>61</v>
      </c>
      <c r="E828" s="105">
        <v>120</v>
      </c>
      <c r="F828" s="53">
        <f>'прил. 9'!G1093</f>
        <v>27338.5</v>
      </c>
      <c r="G828" s="53">
        <f>'прил. 9'!H1093</f>
        <v>0</v>
      </c>
      <c r="H828" s="53">
        <f t="shared" si="744"/>
        <v>27338.5</v>
      </c>
      <c r="I828" s="53">
        <f>'прил. 9'!J1093</f>
        <v>0</v>
      </c>
      <c r="J828" s="53">
        <f t="shared" si="745"/>
        <v>27338.5</v>
      </c>
      <c r="K828" s="53">
        <f>'прил. 9'!L1093</f>
        <v>0</v>
      </c>
      <c r="L828" s="53">
        <f t="shared" si="733"/>
        <v>27338.5</v>
      </c>
      <c r="M828" s="53">
        <f>'прил. 9'!N1093</f>
        <v>0</v>
      </c>
      <c r="N828" s="53">
        <f t="shared" si="714"/>
        <v>27338.5</v>
      </c>
      <c r="O828" s="53">
        <f>'прил. 9'!P1093</f>
        <v>27338.5</v>
      </c>
      <c r="P828" s="53">
        <f>'прил. 9'!Q1093</f>
        <v>0</v>
      </c>
      <c r="Q828" s="46">
        <f t="shared" si="746"/>
        <v>27338.5</v>
      </c>
      <c r="R828" s="53">
        <f>'прил. 9'!S1093</f>
        <v>0</v>
      </c>
      <c r="S828" s="46">
        <f t="shared" si="747"/>
        <v>27338.5</v>
      </c>
      <c r="T828" s="53">
        <f>'прил. 9'!U1093</f>
        <v>0</v>
      </c>
      <c r="U828" s="46">
        <f t="shared" si="715"/>
        <v>27338.5</v>
      </c>
    </row>
    <row r="829" spans="1:21" ht="33" x14ac:dyDescent="0.2">
      <c r="A829" s="47" t="str">
        <f t="shared" ca="1" si="756"/>
        <v>Закупка товаров, работ и услуг для обеспечения государственных (муниципальных) нужд</v>
      </c>
      <c r="B829" s="109" t="s">
        <v>360</v>
      </c>
      <c r="C829" s="55" t="s">
        <v>73</v>
      </c>
      <c r="D829" s="55" t="s">
        <v>61</v>
      </c>
      <c r="E829" s="105">
        <v>200</v>
      </c>
      <c r="F829" s="53">
        <f t="shared" ref="F829:T829" si="758">F830</f>
        <v>15</v>
      </c>
      <c r="G829" s="53">
        <f t="shared" si="758"/>
        <v>0</v>
      </c>
      <c r="H829" s="53">
        <f t="shared" si="744"/>
        <v>15</v>
      </c>
      <c r="I829" s="53">
        <f t="shared" si="758"/>
        <v>0</v>
      </c>
      <c r="J829" s="53">
        <f t="shared" si="745"/>
        <v>15</v>
      </c>
      <c r="K829" s="53">
        <f t="shared" si="758"/>
        <v>0</v>
      </c>
      <c r="L829" s="53">
        <f t="shared" si="733"/>
        <v>15</v>
      </c>
      <c r="M829" s="53">
        <f t="shared" si="758"/>
        <v>0</v>
      </c>
      <c r="N829" s="53">
        <f t="shared" si="714"/>
        <v>15</v>
      </c>
      <c r="O829" s="53">
        <f t="shared" si="758"/>
        <v>15</v>
      </c>
      <c r="P829" s="53">
        <f t="shared" si="758"/>
        <v>0</v>
      </c>
      <c r="Q829" s="46">
        <f t="shared" si="746"/>
        <v>15</v>
      </c>
      <c r="R829" s="53">
        <f t="shared" si="758"/>
        <v>0</v>
      </c>
      <c r="S829" s="46">
        <f t="shared" si="747"/>
        <v>15</v>
      </c>
      <c r="T829" s="53">
        <f t="shared" si="758"/>
        <v>0</v>
      </c>
      <c r="U829" s="46">
        <f t="shared" si="715"/>
        <v>15</v>
      </c>
    </row>
    <row r="830" spans="1:21" ht="33" x14ac:dyDescent="0.2">
      <c r="A830" s="47" t="str">
        <f t="shared" ca="1" si="756"/>
        <v>Иные закупки товаров, работ и услуг для обеспечения государственных (муниципальных) нужд</v>
      </c>
      <c r="B830" s="109" t="s">
        <v>360</v>
      </c>
      <c r="C830" s="55" t="s">
        <v>73</v>
      </c>
      <c r="D830" s="55" t="s">
        <v>61</v>
      </c>
      <c r="E830" s="105">
        <v>240</v>
      </c>
      <c r="F830" s="53">
        <f>'прил. 9'!G1095</f>
        <v>15</v>
      </c>
      <c r="G830" s="53">
        <f>'прил. 9'!H1095</f>
        <v>0</v>
      </c>
      <c r="H830" s="53">
        <f t="shared" si="744"/>
        <v>15</v>
      </c>
      <c r="I830" s="53">
        <f>'прил. 9'!J1095</f>
        <v>0</v>
      </c>
      <c r="J830" s="53">
        <f t="shared" si="745"/>
        <v>15</v>
      </c>
      <c r="K830" s="53">
        <f>'прил. 9'!L1095</f>
        <v>0</v>
      </c>
      <c r="L830" s="53">
        <f t="shared" si="733"/>
        <v>15</v>
      </c>
      <c r="M830" s="53">
        <f>'прил. 9'!N1095</f>
        <v>0</v>
      </c>
      <c r="N830" s="53">
        <f t="shared" si="714"/>
        <v>15</v>
      </c>
      <c r="O830" s="53">
        <f>'прил. 9'!P1095</f>
        <v>15</v>
      </c>
      <c r="P830" s="53">
        <f>'прил. 9'!Q1095</f>
        <v>0</v>
      </c>
      <c r="Q830" s="46">
        <f t="shared" si="746"/>
        <v>15</v>
      </c>
      <c r="R830" s="53">
        <f>'прил. 9'!S1095</f>
        <v>0</v>
      </c>
      <c r="S830" s="46">
        <f t="shared" si="747"/>
        <v>15</v>
      </c>
      <c r="T830" s="53">
        <f>'прил. 9'!U1095</f>
        <v>0</v>
      </c>
      <c r="U830" s="46">
        <f t="shared" si="715"/>
        <v>15</v>
      </c>
    </row>
    <row r="831" spans="1:21" ht="66" x14ac:dyDescent="0.2">
      <c r="A831" s="47" t="str">
        <f ca="1">IF(ISERROR(MATCH(B831,Код_КЦСР,0)),"",INDIRECT(ADDRESS(MATCH(B831,Код_КЦСР,0)+1,2,,,"КЦСР")))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831" s="109" t="s">
        <v>361</v>
      </c>
      <c r="C831" s="55"/>
      <c r="D831" s="43"/>
      <c r="E831" s="105"/>
      <c r="F831" s="53">
        <f>F832+F907+F942</f>
        <v>403170.60000000003</v>
      </c>
      <c r="G831" s="53">
        <f>G832+G907+G942</f>
        <v>0</v>
      </c>
      <c r="H831" s="53">
        <f t="shared" si="744"/>
        <v>403170.60000000003</v>
      </c>
      <c r="I831" s="53">
        <f>I832+I907+I942</f>
        <v>81195.299999999988</v>
      </c>
      <c r="J831" s="53">
        <f t="shared" si="745"/>
        <v>484365.9</v>
      </c>
      <c r="K831" s="53">
        <f>K832+K907+K942</f>
        <v>0</v>
      </c>
      <c r="L831" s="53">
        <f t="shared" si="733"/>
        <v>484365.9</v>
      </c>
      <c r="M831" s="53">
        <f>M832+M907+M942</f>
        <v>-29000.000000000004</v>
      </c>
      <c r="N831" s="53">
        <f t="shared" si="714"/>
        <v>455365.9</v>
      </c>
      <c r="O831" s="53">
        <f>O832+O907+O942</f>
        <v>51130.5</v>
      </c>
      <c r="P831" s="53">
        <f>P832+P907+P942</f>
        <v>0</v>
      </c>
      <c r="Q831" s="46">
        <f t="shared" si="746"/>
        <v>51130.5</v>
      </c>
      <c r="R831" s="53">
        <f>R832+R907+R942</f>
        <v>0</v>
      </c>
      <c r="S831" s="46">
        <f t="shared" si="747"/>
        <v>51130.5</v>
      </c>
      <c r="T831" s="53">
        <f>T832+T907+T942</f>
        <v>0</v>
      </c>
      <c r="U831" s="46">
        <f t="shared" si="715"/>
        <v>51130.5</v>
      </c>
    </row>
    <row r="832" spans="1:21" ht="33" x14ac:dyDescent="0.2">
      <c r="A832" s="47" t="str">
        <f ca="1">IF(ISERROR(MATCH(B832,Код_КЦСР,0)),"",INDIRECT(ADDRESS(MATCH(B832,Код_КЦСР,0)+1,2,,,"КЦСР")))</f>
        <v>Осуществление бюджетных инвестиций в объекты муниципальной собственности</v>
      </c>
      <c r="B832" s="109" t="s">
        <v>362</v>
      </c>
      <c r="C832" s="55"/>
      <c r="D832" s="43"/>
      <c r="E832" s="105"/>
      <c r="F832" s="53">
        <f>F833+F866+F856+F886+F891+F871+F896+F861+F876+F881</f>
        <v>329514.30000000005</v>
      </c>
      <c r="G832" s="53">
        <f>G833+G866+G856+G886+G891+G871+G896+G861+G876+G881</f>
        <v>0</v>
      </c>
      <c r="H832" s="53">
        <f t="shared" si="744"/>
        <v>329514.30000000005</v>
      </c>
      <c r="I832" s="53">
        <f>I833+I866+I856+I886+I891+I871+I896+I861+I876+I881</f>
        <v>81195.299999999988</v>
      </c>
      <c r="J832" s="53">
        <f t="shared" si="745"/>
        <v>410709.60000000003</v>
      </c>
      <c r="K832" s="53">
        <f>K833+K866+K856+K886+K891+K871+K896+K861+K876+K881</f>
        <v>-9322.1</v>
      </c>
      <c r="L832" s="53">
        <f t="shared" si="733"/>
        <v>401387.50000000006</v>
      </c>
      <c r="M832" s="53">
        <f>M833+M866+M856+M886+M891+M871+M896+M861+M876+M881</f>
        <v>-29000.000000000004</v>
      </c>
      <c r="N832" s="53">
        <f t="shared" si="714"/>
        <v>372387.50000000006</v>
      </c>
      <c r="O832" s="53">
        <f>O833+O866+O856+O886+O891+O871+O896+O861+O876+O881</f>
        <v>0</v>
      </c>
      <c r="P832" s="53">
        <f>P833+P866+P856+P886+P891+P871+P896+P861+P876+P881</f>
        <v>0</v>
      </c>
      <c r="Q832" s="46">
        <f t="shared" si="746"/>
        <v>0</v>
      </c>
      <c r="R832" s="53">
        <f>R833+R866+R856+R886+R891+R871+R896+R861+R876+R881</f>
        <v>0</v>
      </c>
      <c r="S832" s="46">
        <f t="shared" si="747"/>
        <v>0</v>
      </c>
      <c r="T832" s="53">
        <f>T833+T866+T856+T886+T891+T871+T896+T861+T876+T881</f>
        <v>0</v>
      </c>
      <c r="U832" s="46">
        <f t="shared" si="715"/>
        <v>0</v>
      </c>
    </row>
    <row r="833" spans="1:21" hidden="1" x14ac:dyDescent="0.2">
      <c r="A833" s="47" t="str">
        <f ca="1">IF(ISERROR(MATCH(B833,Код_КЦСР,0)),"",INDIRECT(ADDRESS(MATCH(B833,Код_КЦСР,0)+1,2,,,"КЦСР")))</f>
        <v>Строительство объектов сметной стоимостью до 100 млн. рублей</v>
      </c>
      <c r="B833" s="109" t="s">
        <v>363</v>
      </c>
      <c r="C833" s="55"/>
      <c r="D833" s="43"/>
      <c r="E833" s="105"/>
      <c r="F833" s="53">
        <f t="shared" ref="F833:O833" si="759">F834+F838+F842+F849</f>
        <v>0</v>
      </c>
      <c r="G833" s="53">
        <f t="shared" ref="G833:I833" si="760">G834+G838+G842+G849</f>
        <v>0</v>
      </c>
      <c r="H833" s="53">
        <f t="shared" si="744"/>
        <v>0</v>
      </c>
      <c r="I833" s="53">
        <f t="shared" si="760"/>
        <v>0</v>
      </c>
      <c r="J833" s="53">
        <f t="shared" si="745"/>
        <v>0</v>
      </c>
      <c r="K833" s="53">
        <f t="shared" ref="K833:M833" si="761">K834+K838+K842+K849</f>
        <v>0</v>
      </c>
      <c r="L833" s="53">
        <f t="shared" si="733"/>
        <v>0</v>
      </c>
      <c r="M833" s="53">
        <f t="shared" si="761"/>
        <v>0</v>
      </c>
      <c r="N833" s="53">
        <f t="shared" si="714"/>
        <v>0</v>
      </c>
      <c r="O833" s="53">
        <f t="shared" si="759"/>
        <v>0</v>
      </c>
      <c r="P833" s="53">
        <f t="shared" ref="P833" si="762">P834+P838+P842+P849</f>
        <v>0</v>
      </c>
      <c r="Q833" s="46">
        <f t="shared" si="746"/>
        <v>0</v>
      </c>
      <c r="R833" s="53">
        <f t="shared" ref="R833:T833" si="763">R834+R838+R842+R849</f>
        <v>0</v>
      </c>
      <c r="S833" s="46">
        <f t="shared" si="747"/>
        <v>0</v>
      </c>
      <c r="T833" s="53">
        <f t="shared" si="763"/>
        <v>0</v>
      </c>
      <c r="U833" s="46">
        <f t="shared" si="715"/>
        <v>0</v>
      </c>
    </row>
    <row r="834" spans="1:21" hidden="1" x14ac:dyDescent="0.2">
      <c r="A834" s="47" t="str">
        <f ca="1">IF(ISERROR(MATCH(C834,Код_Раздел,0)),"",INDIRECT(ADDRESS(MATCH(C834,Код_Раздел,0)+1,2,,,"Раздел")))</f>
        <v>Национальная экономика</v>
      </c>
      <c r="B834" s="109" t="s">
        <v>363</v>
      </c>
      <c r="C834" s="55" t="s">
        <v>73</v>
      </c>
      <c r="D834" s="43"/>
      <c r="E834" s="105"/>
      <c r="F834" s="53">
        <f t="shared" ref="F834:T834" si="764">F835</f>
        <v>0</v>
      </c>
      <c r="G834" s="53">
        <f t="shared" si="764"/>
        <v>0</v>
      </c>
      <c r="H834" s="53">
        <f t="shared" si="744"/>
        <v>0</v>
      </c>
      <c r="I834" s="53">
        <f t="shared" si="764"/>
        <v>0</v>
      </c>
      <c r="J834" s="53">
        <f t="shared" si="745"/>
        <v>0</v>
      </c>
      <c r="K834" s="53">
        <f t="shared" si="764"/>
        <v>0</v>
      </c>
      <c r="L834" s="53">
        <f t="shared" si="733"/>
        <v>0</v>
      </c>
      <c r="M834" s="53">
        <f t="shared" si="764"/>
        <v>0</v>
      </c>
      <c r="N834" s="53">
        <f t="shared" si="714"/>
        <v>0</v>
      </c>
      <c r="O834" s="53">
        <f t="shared" si="764"/>
        <v>0</v>
      </c>
      <c r="P834" s="53">
        <f t="shared" si="764"/>
        <v>0</v>
      </c>
      <c r="Q834" s="46">
        <f t="shared" si="746"/>
        <v>0</v>
      </c>
      <c r="R834" s="53">
        <f t="shared" si="764"/>
        <v>0</v>
      </c>
      <c r="S834" s="46">
        <f t="shared" si="747"/>
        <v>0</v>
      </c>
      <c r="T834" s="53">
        <f t="shared" si="764"/>
        <v>0</v>
      </c>
      <c r="U834" s="46">
        <f t="shared" si="715"/>
        <v>0</v>
      </c>
    </row>
    <row r="835" spans="1:21" hidden="1" x14ac:dyDescent="0.2">
      <c r="A835" s="48" t="s">
        <v>45</v>
      </c>
      <c r="B835" s="109" t="s">
        <v>363</v>
      </c>
      <c r="C835" s="55" t="s">
        <v>73</v>
      </c>
      <c r="D835" s="55" t="s">
        <v>76</v>
      </c>
      <c r="E835" s="105"/>
      <c r="F835" s="53">
        <f t="shared" ref="F835:T836" si="765">F836</f>
        <v>0</v>
      </c>
      <c r="G835" s="53">
        <f t="shared" si="765"/>
        <v>0</v>
      </c>
      <c r="H835" s="53">
        <f t="shared" si="744"/>
        <v>0</v>
      </c>
      <c r="I835" s="53">
        <f t="shared" si="765"/>
        <v>0</v>
      </c>
      <c r="J835" s="53">
        <f t="shared" si="745"/>
        <v>0</v>
      </c>
      <c r="K835" s="53">
        <f t="shared" si="765"/>
        <v>0</v>
      </c>
      <c r="L835" s="53">
        <f t="shared" si="733"/>
        <v>0</v>
      </c>
      <c r="M835" s="53">
        <f t="shared" si="765"/>
        <v>0</v>
      </c>
      <c r="N835" s="53">
        <f t="shared" si="714"/>
        <v>0</v>
      </c>
      <c r="O835" s="53">
        <f t="shared" si="765"/>
        <v>0</v>
      </c>
      <c r="P835" s="53">
        <f t="shared" si="765"/>
        <v>0</v>
      </c>
      <c r="Q835" s="46">
        <f t="shared" si="746"/>
        <v>0</v>
      </c>
      <c r="R835" s="53">
        <f t="shared" si="765"/>
        <v>0</v>
      </c>
      <c r="S835" s="46">
        <f t="shared" si="747"/>
        <v>0</v>
      </c>
      <c r="T835" s="53">
        <f t="shared" si="765"/>
        <v>0</v>
      </c>
      <c r="U835" s="46">
        <f t="shared" si="715"/>
        <v>0</v>
      </c>
    </row>
    <row r="836" spans="1:21" ht="33" hidden="1" x14ac:dyDescent="0.2">
      <c r="A836" s="47" t="str">
        <f ca="1">IF(ISERROR(MATCH(E836,Код_КВР,0)),"",INDIRECT(ADDRESS(MATCH(E836,Код_КВР,0)+1,2,,,"КВР")))</f>
        <v>Капитальные вложения в объекты государственной (муниципальной) собственности</v>
      </c>
      <c r="B836" s="109" t="s">
        <v>363</v>
      </c>
      <c r="C836" s="55" t="s">
        <v>73</v>
      </c>
      <c r="D836" s="55" t="s">
        <v>76</v>
      </c>
      <c r="E836" s="105">
        <v>400</v>
      </c>
      <c r="F836" s="53">
        <f t="shared" si="765"/>
        <v>0</v>
      </c>
      <c r="G836" s="53">
        <f t="shared" si="765"/>
        <v>0</v>
      </c>
      <c r="H836" s="53">
        <f t="shared" si="744"/>
        <v>0</v>
      </c>
      <c r="I836" s="53">
        <f t="shared" si="765"/>
        <v>0</v>
      </c>
      <c r="J836" s="53">
        <f t="shared" si="745"/>
        <v>0</v>
      </c>
      <c r="K836" s="53">
        <f t="shared" si="765"/>
        <v>0</v>
      </c>
      <c r="L836" s="53">
        <f t="shared" si="733"/>
        <v>0</v>
      </c>
      <c r="M836" s="53">
        <f t="shared" si="765"/>
        <v>0</v>
      </c>
      <c r="N836" s="53">
        <f t="shared" si="714"/>
        <v>0</v>
      </c>
      <c r="O836" s="53">
        <f t="shared" si="765"/>
        <v>0</v>
      </c>
      <c r="P836" s="53">
        <f t="shared" si="765"/>
        <v>0</v>
      </c>
      <c r="Q836" s="46">
        <f t="shared" si="746"/>
        <v>0</v>
      </c>
      <c r="R836" s="53">
        <f t="shared" si="765"/>
        <v>0</v>
      </c>
      <c r="S836" s="46">
        <f t="shared" si="747"/>
        <v>0</v>
      </c>
      <c r="T836" s="53">
        <f t="shared" si="765"/>
        <v>0</v>
      </c>
      <c r="U836" s="46">
        <f t="shared" si="715"/>
        <v>0</v>
      </c>
    </row>
    <row r="837" spans="1:21" hidden="1" x14ac:dyDescent="0.2">
      <c r="A837" s="47" t="str">
        <f ca="1">IF(ISERROR(MATCH(E837,Код_КВР,0)),"",INDIRECT(ADDRESS(MATCH(E837,Код_КВР,0)+1,2,,,"КВР")))</f>
        <v>Бюджетные инвестиции</v>
      </c>
      <c r="B837" s="109" t="s">
        <v>363</v>
      </c>
      <c r="C837" s="55" t="s">
        <v>73</v>
      </c>
      <c r="D837" s="55" t="s">
        <v>76</v>
      </c>
      <c r="E837" s="105">
        <v>410</v>
      </c>
      <c r="F837" s="53">
        <f>'прил. 9'!G1064</f>
        <v>0</v>
      </c>
      <c r="G837" s="53">
        <f>'прил. 9'!H1064</f>
        <v>0</v>
      </c>
      <c r="H837" s="53">
        <f t="shared" si="744"/>
        <v>0</v>
      </c>
      <c r="I837" s="53">
        <f>'прил. 9'!J1064</f>
        <v>0</v>
      </c>
      <c r="J837" s="53">
        <f t="shared" si="745"/>
        <v>0</v>
      </c>
      <c r="K837" s="53">
        <f>'прил. 9'!L1064</f>
        <v>0</v>
      </c>
      <c r="L837" s="53">
        <f t="shared" si="733"/>
        <v>0</v>
      </c>
      <c r="M837" s="53">
        <f>'прил. 9'!N1064</f>
        <v>0</v>
      </c>
      <c r="N837" s="53">
        <f t="shared" si="714"/>
        <v>0</v>
      </c>
      <c r="O837" s="53">
        <f>'прил. 9'!P1064</f>
        <v>0</v>
      </c>
      <c r="P837" s="53">
        <f>'прил. 9'!Q1064</f>
        <v>0</v>
      </c>
      <c r="Q837" s="46">
        <f t="shared" si="746"/>
        <v>0</v>
      </c>
      <c r="R837" s="53">
        <f>'прил. 9'!S1064</f>
        <v>0</v>
      </c>
      <c r="S837" s="46">
        <f t="shared" si="747"/>
        <v>0</v>
      </c>
      <c r="T837" s="53">
        <f>'прил. 9'!U1064</f>
        <v>0</v>
      </c>
      <c r="U837" s="46">
        <f t="shared" si="715"/>
        <v>0</v>
      </c>
    </row>
    <row r="838" spans="1:21" hidden="1" x14ac:dyDescent="0.2">
      <c r="A838" s="47" t="str">
        <f ca="1">IF(ISERROR(MATCH(C838,Код_Раздел,0)),"",INDIRECT(ADDRESS(MATCH(C838,Код_Раздел,0)+1,2,,,"Раздел")))</f>
        <v>Жилищно-коммунальное хозяйство</v>
      </c>
      <c r="B838" s="109" t="s">
        <v>363</v>
      </c>
      <c r="C838" s="55" t="s">
        <v>78</v>
      </c>
      <c r="D838" s="43"/>
      <c r="E838" s="105"/>
      <c r="F838" s="53">
        <f t="shared" ref="F838:T838" si="766">F839</f>
        <v>0</v>
      </c>
      <c r="G838" s="53">
        <f t="shared" si="766"/>
        <v>0</v>
      </c>
      <c r="H838" s="53">
        <f t="shared" si="744"/>
        <v>0</v>
      </c>
      <c r="I838" s="53">
        <f t="shared" si="766"/>
        <v>0</v>
      </c>
      <c r="J838" s="53">
        <f t="shared" si="745"/>
        <v>0</v>
      </c>
      <c r="K838" s="53">
        <f t="shared" si="766"/>
        <v>0</v>
      </c>
      <c r="L838" s="53">
        <f t="shared" si="733"/>
        <v>0</v>
      </c>
      <c r="M838" s="53">
        <f t="shared" si="766"/>
        <v>0</v>
      </c>
      <c r="N838" s="53">
        <f t="shared" si="714"/>
        <v>0</v>
      </c>
      <c r="O838" s="53">
        <f t="shared" si="766"/>
        <v>0</v>
      </c>
      <c r="P838" s="53">
        <f t="shared" si="766"/>
        <v>0</v>
      </c>
      <c r="Q838" s="46">
        <f t="shared" si="746"/>
        <v>0</v>
      </c>
      <c r="R838" s="53">
        <f t="shared" si="766"/>
        <v>0</v>
      </c>
      <c r="S838" s="46">
        <f t="shared" si="747"/>
        <v>0</v>
      </c>
      <c r="T838" s="53">
        <f t="shared" si="766"/>
        <v>0</v>
      </c>
      <c r="U838" s="46">
        <f t="shared" si="715"/>
        <v>0</v>
      </c>
    </row>
    <row r="839" spans="1:21" hidden="1" x14ac:dyDescent="0.2">
      <c r="A839" s="47" t="s">
        <v>104</v>
      </c>
      <c r="B839" s="109" t="s">
        <v>363</v>
      </c>
      <c r="C839" s="55" t="s">
        <v>78</v>
      </c>
      <c r="D839" s="55" t="s">
        <v>72</v>
      </c>
      <c r="E839" s="105"/>
      <c r="F839" s="53">
        <f t="shared" ref="F839:T840" si="767">F840</f>
        <v>0</v>
      </c>
      <c r="G839" s="53">
        <f t="shared" si="767"/>
        <v>0</v>
      </c>
      <c r="H839" s="53">
        <f t="shared" si="744"/>
        <v>0</v>
      </c>
      <c r="I839" s="53">
        <f t="shared" si="767"/>
        <v>0</v>
      </c>
      <c r="J839" s="53">
        <f t="shared" si="745"/>
        <v>0</v>
      </c>
      <c r="K839" s="53">
        <f t="shared" si="767"/>
        <v>0</v>
      </c>
      <c r="L839" s="53">
        <f t="shared" si="733"/>
        <v>0</v>
      </c>
      <c r="M839" s="53">
        <f t="shared" si="767"/>
        <v>0</v>
      </c>
      <c r="N839" s="53">
        <f t="shared" si="714"/>
        <v>0</v>
      </c>
      <c r="O839" s="53">
        <f t="shared" si="767"/>
        <v>0</v>
      </c>
      <c r="P839" s="53">
        <f t="shared" si="767"/>
        <v>0</v>
      </c>
      <c r="Q839" s="46">
        <f t="shared" si="746"/>
        <v>0</v>
      </c>
      <c r="R839" s="53">
        <f t="shared" si="767"/>
        <v>0</v>
      </c>
      <c r="S839" s="46">
        <f t="shared" si="747"/>
        <v>0</v>
      </c>
      <c r="T839" s="53">
        <f t="shared" si="767"/>
        <v>0</v>
      </c>
      <c r="U839" s="46">
        <f t="shared" si="715"/>
        <v>0</v>
      </c>
    </row>
    <row r="840" spans="1:21" ht="33" hidden="1" x14ac:dyDescent="0.2">
      <c r="A840" s="47" t="str">
        <f ca="1">IF(ISERROR(MATCH(E840,Код_КВР,0)),"",INDIRECT(ADDRESS(MATCH(E840,Код_КВР,0)+1,2,,,"КВР")))</f>
        <v>Капитальные вложения в объекты государственной (муниципальной) собственности</v>
      </c>
      <c r="B840" s="109" t="s">
        <v>363</v>
      </c>
      <c r="C840" s="55" t="s">
        <v>78</v>
      </c>
      <c r="D840" s="55" t="s">
        <v>72</v>
      </c>
      <c r="E840" s="105">
        <v>400</v>
      </c>
      <c r="F840" s="53">
        <f t="shared" si="767"/>
        <v>0</v>
      </c>
      <c r="G840" s="53">
        <f t="shared" si="767"/>
        <v>0</v>
      </c>
      <c r="H840" s="53">
        <f t="shared" si="744"/>
        <v>0</v>
      </c>
      <c r="I840" s="53">
        <f t="shared" si="767"/>
        <v>0</v>
      </c>
      <c r="J840" s="53">
        <f t="shared" si="745"/>
        <v>0</v>
      </c>
      <c r="K840" s="53">
        <f t="shared" si="767"/>
        <v>0</v>
      </c>
      <c r="L840" s="53">
        <f t="shared" si="733"/>
        <v>0</v>
      </c>
      <c r="M840" s="53">
        <f t="shared" si="767"/>
        <v>0</v>
      </c>
      <c r="N840" s="53">
        <f t="shared" si="714"/>
        <v>0</v>
      </c>
      <c r="O840" s="53">
        <f t="shared" si="767"/>
        <v>0</v>
      </c>
      <c r="P840" s="53">
        <f t="shared" si="767"/>
        <v>0</v>
      </c>
      <c r="Q840" s="46">
        <f t="shared" si="746"/>
        <v>0</v>
      </c>
      <c r="R840" s="53">
        <f t="shared" si="767"/>
        <v>0</v>
      </c>
      <c r="S840" s="46">
        <f t="shared" si="747"/>
        <v>0</v>
      </c>
      <c r="T840" s="53">
        <f t="shared" si="767"/>
        <v>0</v>
      </c>
      <c r="U840" s="46">
        <f t="shared" si="715"/>
        <v>0</v>
      </c>
    </row>
    <row r="841" spans="1:21" hidden="1" x14ac:dyDescent="0.2">
      <c r="A841" s="47" t="str">
        <f ca="1">IF(ISERROR(MATCH(E841,Код_КВР,0)),"",INDIRECT(ADDRESS(MATCH(E841,Код_КВР,0)+1,2,,,"КВР")))</f>
        <v>Бюджетные инвестиции</v>
      </c>
      <c r="B841" s="109" t="s">
        <v>363</v>
      </c>
      <c r="C841" s="55" t="s">
        <v>78</v>
      </c>
      <c r="D841" s="55" t="s">
        <v>72</v>
      </c>
      <c r="E841" s="105">
        <v>410</v>
      </c>
      <c r="F841" s="53">
        <f>'прил. 9'!G1126</f>
        <v>0</v>
      </c>
      <c r="G841" s="53">
        <f>'прил. 9'!H1126</f>
        <v>0</v>
      </c>
      <c r="H841" s="53">
        <f t="shared" si="744"/>
        <v>0</v>
      </c>
      <c r="I841" s="53">
        <f>'прил. 9'!J1126</f>
        <v>0</v>
      </c>
      <c r="J841" s="53">
        <f t="shared" si="745"/>
        <v>0</v>
      </c>
      <c r="K841" s="53">
        <f>'прил. 9'!L1126</f>
        <v>0</v>
      </c>
      <c r="L841" s="53">
        <f t="shared" si="733"/>
        <v>0</v>
      </c>
      <c r="M841" s="53">
        <f>'прил. 9'!N1126</f>
        <v>0</v>
      </c>
      <c r="N841" s="53">
        <f t="shared" si="714"/>
        <v>0</v>
      </c>
      <c r="O841" s="53">
        <f>'прил. 9'!P1126</f>
        <v>0</v>
      </c>
      <c r="P841" s="53">
        <f>'прил. 9'!Q1126</f>
        <v>0</v>
      </c>
      <c r="Q841" s="46">
        <f t="shared" si="746"/>
        <v>0</v>
      </c>
      <c r="R841" s="53">
        <f>'прил. 9'!S1126</f>
        <v>0</v>
      </c>
      <c r="S841" s="46">
        <f t="shared" si="747"/>
        <v>0</v>
      </c>
      <c r="T841" s="53">
        <f>'прил. 9'!U1126</f>
        <v>0</v>
      </c>
      <c r="U841" s="46">
        <f t="shared" si="715"/>
        <v>0</v>
      </c>
    </row>
    <row r="842" spans="1:21" hidden="1" x14ac:dyDescent="0.2">
      <c r="A842" s="47" t="str">
        <f ca="1">IF(ISERROR(MATCH(C842,Код_Раздел,0)),"",INDIRECT(ADDRESS(MATCH(C842,Код_Раздел,0)+1,2,,,"Раздел")))</f>
        <v>Образование</v>
      </c>
      <c r="B842" s="109" t="s">
        <v>363</v>
      </c>
      <c r="C842" s="55" t="s">
        <v>60</v>
      </c>
      <c r="D842" s="43"/>
      <c r="E842" s="105"/>
      <c r="F842" s="53">
        <f t="shared" ref="F842:O842" si="768">F846+F843</f>
        <v>0</v>
      </c>
      <c r="G842" s="53">
        <f t="shared" ref="G842:I842" si="769">G846+G843</f>
        <v>0</v>
      </c>
      <c r="H842" s="53">
        <f t="shared" si="744"/>
        <v>0</v>
      </c>
      <c r="I842" s="53">
        <f t="shared" si="769"/>
        <v>0</v>
      </c>
      <c r="J842" s="53">
        <f t="shared" si="745"/>
        <v>0</v>
      </c>
      <c r="K842" s="53">
        <f t="shared" ref="K842:M842" si="770">K846+K843</f>
        <v>0</v>
      </c>
      <c r="L842" s="53">
        <f t="shared" si="733"/>
        <v>0</v>
      </c>
      <c r="M842" s="53">
        <f t="shared" si="770"/>
        <v>0</v>
      </c>
      <c r="N842" s="53">
        <f t="shared" si="714"/>
        <v>0</v>
      </c>
      <c r="O842" s="53">
        <f t="shared" si="768"/>
        <v>0</v>
      </c>
      <c r="P842" s="53">
        <f t="shared" ref="P842" si="771">P846+P843</f>
        <v>0</v>
      </c>
      <c r="Q842" s="46">
        <f t="shared" si="746"/>
        <v>0</v>
      </c>
      <c r="R842" s="53">
        <f t="shared" ref="R842:T842" si="772">R846+R843</f>
        <v>0</v>
      </c>
      <c r="S842" s="46">
        <f t="shared" si="747"/>
        <v>0</v>
      </c>
      <c r="T842" s="53">
        <f t="shared" si="772"/>
        <v>0</v>
      </c>
      <c r="U842" s="46">
        <f t="shared" si="715"/>
        <v>0</v>
      </c>
    </row>
    <row r="843" spans="1:21" hidden="1" x14ac:dyDescent="0.2">
      <c r="A843" s="42" t="s">
        <v>109</v>
      </c>
      <c r="B843" s="109" t="s">
        <v>363</v>
      </c>
      <c r="C843" s="55" t="s">
        <v>60</v>
      </c>
      <c r="D843" s="43" t="s">
        <v>70</v>
      </c>
      <c r="E843" s="105"/>
      <c r="F843" s="53">
        <f t="shared" ref="F843:T844" si="773">F844</f>
        <v>0</v>
      </c>
      <c r="G843" s="53">
        <f t="shared" si="773"/>
        <v>0</v>
      </c>
      <c r="H843" s="53">
        <f t="shared" si="744"/>
        <v>0</v>
      </c>
      <c r="I843" s="53">
        <f t="shared" si="773"/>
        <v>0</v>
      </c>
      <c r="J843" s="53">
        <f t="shared" si="745"/>
        <v>0</v>
      </c>
      <c r="K843" s="53">
        <f t="shared" si="773"/>
        <v>0</v>
      </c>
      <c r="L843" s="53">
        <f t="shared" si="733"/>
        <v>0</v>
      </c>
      <c r="M843" s="53">
        <f t="shared" si="773"/>
        <v>0</v>
      </c>
      <c r="N843" s="53">
        <f t="shared" si="714"/>
        <v>0</v>
      </c>
      <c r="O843" s="53">
        <f t="shared" si="773"/>
        <v>0</v>
      </c>
      <c r="P843" s="53">
        <f t="shared" si="773"/>
        <v>0</v>
      </c>
      <c r="Q843" s="46">
        <f t="shared" si="746"/>
        <v>0</v>
      </c>
      <c r="R843" s="53">
        <f t="shared" si="773"/>
        <v>0</v>
      </c>
      <c r="S843" s="46">
        <f t="shared" si="747"/>
        <v>0</v>
      </c>
      <c r="T843" s="53">
        <f t="shared" si="773"/>
        <v>0</v>
      </c>
      <c r="U843" s="46">
        <f t="shared" si="715"/>
        <v>0</v>
      </c>
    </row>
    <row r="844" spans="1:21" ht="33" hidden="1" x14ac:dyDescent="0.2">
      <c r="A844" s="47" t="str">
        <f ca="1">IF(ISERROR(MATCH(E844,Код_КВР,0)),"",INDIRECT(ADDRESS(MATCH(E844,Код_КВР,0)+1,2,,,"КВР")))</f>
        <v>Капитальные вложения в объекты государственной (муниципальной) собственности</v>
      </c>
      <c r="B844" s="109" t="s">
        <v>363</v>
      </c>
      <c r="C844" s="55" t="s">
        <v>60</v>
      </c>
      <c r="D844" s="43" t="s">
        <v>70</v>
      </c>
      <c r="E844" s="105">
        <v>400</v>
      </c>
      <c r="F844" s="53">
        <f t="shared" si="773"/>
        <v>0</v>
      </c>
      <c r="G844" s="53">
        <f t="shared" si="773"/>
        <v>0</v>
      </c>
      <c r="H844" s="53">
        <f t="shared" si="744"/>
        <v>0</v>
      </c>
      <c r="I844" s="53">
        <f t="shared" si="773"/>
        <v>0</v>
      </c>
      <c r="J844" s="53">
        <f t="shared" si="745"/>
        <v>0</v>
      </c>
      <c r="K844" s="53">
        <f t="shared" si="773"/>
        <v>0</v>
      </c>
      <c r="L844" s="53">
        <f t="shared" si="733"/>
        <v>0</v>
      </c>
      <c r="M844" s="53">
        <f t="shared" si="773"/>
        <v>0</v>
      </c>
      <c r="N844" s="53">
        <f t="shared" si="714"/>
        <v>0</v>
      </c>
      <c r="O844" s="53">
        <f t="shared" si="773"/>
        <v>0</v>
      </c>
      <c r="P844" s="53">
        <f t="shared" si="773"/>
        <v>0</v>
      </c>
      <c r="Q844" s="46">
        <f t="shared" si="746"/>
        <v>0</v>
      </c>
      <c r="R844" s="53">
        <f t="shared" si="773"/>
        <v>0</v>
      </c>
      <c r="S844" s="46">
        <f t="shared" si="747"/>
        <v>0</v>
      </c>
      <c r="T844" s="53">
        <f t="shared" si="773"/>
        <v>0</v>
      </c>
      <c r="U844" s="46">
        <f t="shared" si="715"/>
        <v>0</v>
      </c>
    </row>
    <row r="845" spans="1:21" hidden="1" x14ac:dyDescent="0.2">
      <c r="A845" s="47" t="str">
        <f ca="1">IF(ISERROR(MATCH(E845,Код_КВР,0)),"",INDIRECT(ADDRESS(MATCH(E845,Код_КВР,0)+1,2,,,"КВР")))</f>
        <v>Бюджетные инвестиции</v>
      </c>
      <c r="B845" s="109" t="s">
        <v>363</v>
      </c>
      <c r="C845" s="55" t="s">
        <v>60</v>
      </c>
      <c r="D845" s="43" t="s">
        <v>70</v>
      </c>
      <c r="E845" s="105">
        <v>410</v>
      </c>
      <c r="F845" s="53">
        <f>'прил. 9'!G1143</f>
        <v>0</v>
      </c>
      <c r="G845" s="53">
        <f>'прил. 9'!H1143</f>
        <v>0</v>
      </c>
      <c r="H845" s="53">
        <f t="shared" si="744"/>
        <v>0</v>
      </c>
      <c r="I845" s="53">
        <f>'прил. 9'!J1143</f>
        <v>0</v>
      </c>
      <c r="J845" s="53">
        <f t="shared" si="745"/>
        <v>0</v>
      </c>
      <c r="K845" s="53">
        <f>'прил. 9'!L1143</f>
        <v>0</v>
      </c>
      <c r="L845" s="53">
        <f t="shared" si="733"/>
        <v>0</v>
      </c>
      <c r="M845" s="53">
        <f>'прил. 9'!N1143</f>
        <v>0</v>
      </c>
      <c r="N845" s="53">
        <f t="shared" si="714"/>
        <v>0</v>
      </c>
      <c r="O845" s="53">
        <f>'прил. 9'!P1143</f>
        <v>0</v>
      </c>
      <c r="P845" s="53">
        <f>'прил. 9'!Q1143</f>
        <v>0</v>
      </c>
      <c r="Q845" s="46">
        <f t="shared" si="746"/>
        <v>0</v>
      </c>
      <c r="R845" s="53">
        <f>'прил. 9'!S1143</f>
        <v>0</v>
      </c>
      <c r="S845" s="46">
        <f t="shared" si="747"/>
        <v>0</v>
      </c>
      <c r="T845" s="53">
        <f>'прил. 9'!U1143</f>
        <v>0</v>
      </c>
      <c r="U845" s="46">
        <f t="shared" si="715"/>
        <v>0</v>
      </c>
    </row>
    <row r="846" spans="1:21" hidden="1" x14ac:dyDescent="0.2">
      <c r="A846" s="42" t="s">
        <v>102</v>
      </c>
      <c r="B846" s="109" t="s">
        <v>363</v>
      </c>
      <c r="C846" s="55" t="s">
        <v>60</v>
      </c>
      <c r="D846" s="43" t="s">
        <v>71</v>
      </c>
      <c r="E846" s="105"/>
      <c r="F846" s="53">
        <f t="shared" ref="F846:T847" si="774">F847</f>
        <v>0</v>
      </c>
      <c r="G846" s="53">
        <f t="shared" si="774"/>
        <v>0</v>
      </c>
      <c r="H846" s="53">
        <f t="shared" si="744"/>
        <v>0</v>
      </c>
      <c r="I846" s="53">
        <f t="shared" si="774"/>
        <v>0</v>
      </c>
      <c r="J846" s="53">
        <f t="shared" si="745"/>
        <v>0</v>
      </c>
      <c r="K846" s="53">
        <f t="shared" si="774"/>
        <v>0</v>
      </c>
      <c r="L846" s="53">
        <f t="shared" si="733"/>
        <v>0</v>
      </c>
      <c r="M846" s="53">
        <f t="shared" si="774"/>
        <v>0</v>
      </c>
      <c r="N846" s="53">
        <f t="shared" si="714"/>
        <v>0</v>
      </c>
      <c r="O846" s="53">
        <f t="shared" si="774"/>
        <v>0</v>
      </c>
      <c r="P846" s="53">
        <f t="shared" si="774"/>
        <v>0</v>
      </c>
      <c r="Q846" s="46">
        <f t="shared" si="746"/>
        <v>0</v>
      </c>
      <c r="R846" s="53">
        <f t="shared" si="774"/>
        <v>0</v>
      </c>
      <c r="S846" s="46">
        <f t="shared" si="747"/>
        <v>0</v>
      </c>
      <c r="T846" s="53">
        <f t="shared" si="774"/>
        <v>0</v>
      </c>
      <c r="U846" s="46">
        <f t="shared" si="715"/>
        <v>0</v>
      </c>
    </row>
    <row r="847" spans="1:21" ht="33" hidden="1" x14ac:dyDescent="0.2">
      <c r="A847" s="47" t="str">
        <f ca="1">IF(ISERROR(MATCH(E847,Код_КВР,0)),"",INDIRECT(ADDRESS(MATCH(E847,Код_КВР,0)+1,2,,,"КВР")))</f>
        <v>Капитальные вложения в объекты государственной (муниципальной) собственности</v>
      </c>
      <c r="B847" s="109" t="s">
        <v>363</v>
      </c>
      <c r="C847" s="55" t="s">
        <v>60</v>
      </c>
      <c r="D847" s="43" t="s">
        <v>71</v>
      </c>
      <c r="E847" s="105">
        <v>400</v>
      </c>
      <c r="F847" s="53">
        <f t="shared" si="774"/>
        <v>0</v>
      </c>
      <c r="G847" s="53">
        <f t="shared" si="774"/>
        <v>0</v>
      </c>
      <c r="H847" s="53">
        <f t="shared" si="744"/>
        <v>0</v>
      </c>
      <c r="I847" s="53">
        <f t="shared" si="774"/>
        <v>0</v>
      </c>
      <c r="J847" s="53">
        <f t="shared" si="745"/>
        <v>0</v>
      </c>
      <c r="K847" s="53">
        <f t="shared" si="774"/>
        <v>0</v>
      </c>
      <c r="L847" s="53">
        <f t="shared" si="733"/>
        <v>0</v>
      </c>
      <c r="M847" s="53">
        <f t="shared" si="774"/>
        <v>0</v>
      </c>
      <c r="N847" s="53">
        <f t="shared" si="714"/>
        <v>0</v>
      </c>
      <c r="O847" s="53">
        <f t="shared" si="774"/>
        <v>0</v>
      </c>
      <c r="P847" s="53">
        <f t="shared" si="774"/>
        <v>0</v>
      </c>
      <c r="Q847" s="46">
        <f t="shared" si="746"/>
        <v>0</v>
      </c>
      <c r="R847" s="53">
        <f t="shared" si="774"/>
        <v>0</v>
      </c>
      <c r="S847" s="46">
        <f t="shared" si="747"/>
        <v>0</v>
      </c>
      <c r="T847" s="53">
        <f t="shared" si="774"/>
        <v>0</v>
      </c>
      <c r="U847" s="46">
        <f t="shared" si="715"/>
        <v>0</v>
      </c>
    </row>
    <row r="848" spans="1:21" hidden="1" x14ac:dyDescent="0.2">
      <c r="A848" s="47" t="str">
        <f ca="1">IF(ISERROR(MATCH(E848,Код_КВР,0)),"",INDIRECT(ADDRESS(MATCH(E848,Код_КВР,0)+1,2,,,"КВР")))</f>
        <v>Бюджетные инвестиции</v>
      </c>
      <c r="B848" s="109" t="s">
        <v>363</v>
      </c>
      <c r="C848" s="55" t="s">
        <v>60</v>
      </c>
      <c r="D848" s="43" t="s">
        <v>71</v>
      </c>
      <c r="E848" s="105">
        <v>410</v>
      </c>
      <c r="F848" s="53">
        <f>'прил. 9'!G1155</f>
        <v>0</v>
      </c>
      <c r="G848" s="53">
        <f>'прил. 9'!H1155</f>
        <v>0</v>
      </c>
      <c r="H848" s="53">
        <f t="shared" si="744"/>
        <v>0</v>
      </c>
      <c r="I848" s="53">
        <f>'прил. 9'!J1155</f>
        <v>0</v>
      </c>
      <c r="J848" s="53">
        <f t="shared" si="745"/>
        <v>0</v>
      </c>
      <c r="K848" s="53">
        <f>'прил. 9'!L1155</f>
        <v>0</v>
      </c>
      <c r="L848" s="53">
        <f t="shared" si="733"/>
        <v>0</v>
      </c>
      <c r="M848" s="53">
        <f>'прил. 9'!N1155</f>
        <v>0</v>
      </c>
      <c r="N848" s="53">
        <f t="shared" si="714"/>
        <v>0</v>
      </c>
      <c r="O848" s="53">
        <f>'прил. 9'!P1155</f>
        <v>0</v>
      </c>
      <c r="P848" s="53">
        <f>'прил. 9'!Q1155</f>
        <v>0</v>
      </c>
      <c r="Q848" s="46">
        <f t="shared" si="746"/>
        <v>0</v>
      </c>
      <c r="R848" s="53">
        <f>'прил. 9'!S1155</f>
        <v>0</v>
      </c>
      <c r="S848" s="46">
        <f t="shared" si="747"/>
        <v>0</v>
      </c>
      <c r="T848" s="53">
        <f>'прил. 9'!U1155</f>
        <v>0</v>
      </c>
      <c r="U848" s="46">
        <f t="shared" si="715"/>
        <v>0</v>
      </c>
    </row>
    <row r="849" spans="1:21" hidden="1" x14ac:dyDescent="0.2">
      <c r="A849" s="47" t="str">
        <f ca="1">IF(ISERROR(MATCH(C849,Код_Раздел,0)),"",INDIRECT(ADDRESS(MATCH(C849,Код_Раздел,0)+1,2,,,"Раздел")))</f>
        <v>Культура, кинематография</v>
      </c>
      <c r="B849" s="109" t="s">
        <v>363</v>
      </c>
      <c r="C849" s="55" t="s">
        <v>79</v>
      </c>
      <c r="D849" s="43"/>
      <c r="E849" s="105"/>
      <c r="F849" s="53">
        <f t="shared" ref="F849:O849" si="775">F850+F853</f>
        <v>0</v>
      </c>
      <c r="G849" s="53">
        <f t="shared" ref="G849:I849" si="776">G850+G853</f>
        <v>0</v>
      </c>
      <c r="H849" s="53">
        <f t="shared" si="744"/>
        <v>0</v>
      </c>
      <c r="I849" s="53">
        <f t="shared" si="776"/>
        <v>0</v>
      </c>
      <c r="J849" s="53">
        <f t="shared" si="745"/>
        <v>0</v>
      </c>
      <c r="K849" s="53">
        <f t="shared" ref="K849:M849" si="777">K850+K853</f>
        <v>0</v>
      </c>
      <c r="L849" s="53">
        <f t="shared" si="733"/>
        <v>0</v>
      </c>
      <c r="M849" s="53">
        <f t="shared" si="777"/>
        <v>0</v>
      </c>
      <c r="N849" s="53">
        <f t="shared" si="714"/>
        <v>0</v>
      </c>
      <c r="O849" s="53">
        <f t="shared" si="775"/>
        <v>0</v>
      </c>
      <c r="P849" s="53">
        <f t="shared" ref="P849" si="778">P850+P853</f>
        <v>0</v>
      </c>
      <c r="Q849" s="46">
        <f t="shared" si="746"/>
        <v>0</v>
      </c>
      <c r="R849" s="53">
        <f t="shared" ref="R849:T849" si="779">R850+R853</f>
        <v>0</v>
      </c>
      <c r="S849" s="46">
        <f t="shared" si="747"/>
        <v>0</v>
      </c>
      <c r="T849" s="53">
        <f t="shared" si="779"/>
        <v>0</v>
      </c>
      <c r="U849" s="46">
        <f t="shared" si="715"/>
        <v>0</v>
      </c>
    </row>
    <row r="850" spans="1:21" hidden="1" x14ac:dyDescent="0.2">
      <c r="A850" s="42" t="s">
        <v>49</v>
      </c>
      <c r="B850" s="109" t="s">
        <v>363</v>
      </c>
      <c r="C850" s="55" t="s">
        <v>79</v>
      </c>
      <c r="D850" s="43" t="s">
        <v>70</v>
      </c>
      <c r="E850" s="105"/>
      <c r="F850" s="53">
        <f t="shared" ref="F850:T851" si="780">F851</f>
        <v>0</v>
      </c>
      <c r="G850" s="53">
        <f t="shared" si="780"/>
        <v>0</v>
      </c>
      <c r="H850" s="53">
        <f t="shared" si="744"/>
        <v>0</v>
      </c>
      <c r="I850" s="53">
        <f t="shared" si="780"/>
        <v>0</v>
      </c>
      <c r="J850" s="53">
        <f t="shared" si="745"/>
        <v>0</v>
      </c>
      <c r="K850" s="53">
        <f t="shared" si="780"/>
        <v>0</v>
      </c>
      <c r="L850" s="53">
        <f t="shared" si="733"/>
        <v>0</v>
      </c>
      <c r="M850" s="53">
        <f t="shared" si="780"/>
        <v>0</v>
      </c>
      <c r="N850" s="53">
        <f t="shared" si="714"/>
        <v>0</v>
      </c>
      <c r="O850" s="53">
        <f t="shared" si="780"/>
        <v>0</v>
      </c>
      <c r="P850" s="53">
        <f t="shared" si="780"/>
        <v>0</v>
      </c>
      <c r="Q850" s="46">
        <f t="shared" si="746"/>
        <v>0</v>
      </c>
      <c r="R850" s="53">
        <f t="shared" si="780"/>
        <v>0</v>
      </c>
      <c r="S850" s="46">
        <f t="shared" si="747"/>
        <v>0</v>
      </c>
      <c r="T850" s="53">
        <f t="shared" si="780"/>
        <v>0</v>
      </c>
      <c r="U850" s="46">
        <f t="shared" si="715"/>
        <v>0</v>
      </c>
    </row>
    <row r="851" spans="1:21" ht="33" hidden="1" x14ac:dyDescent="0.2">
      <c r="A851" s="47" t="str">
        <f ca="1">IF(ISERROR(MATCH(E851,Код_КВР,0)),"",INDIRECT(ADDRESS(MATCH(E851,Код_КВР,0)+1,2,,,"КВР")))</f>
        <v>Капитальные вложения в объекты государственной (муниципальной) собственности</v>
      </c>
      <c r="B851" s="109" t="s">
        <v>363</v>
      </c>
      <c r="C851" s="55" t="s">
        <v>79</v>
      </c>
      <c r="D851" s="43" t="s">
        <v>70</v>
      </c>
      <c r="E851" s="105">
        <v>400</v>
      </c>
      <c r="F851" s="53">
        <f t="shared" si="780"/>
        <v>0</v>
      </c>
      <c r="G851" s="53">
        <f t="shared" si="780"/>
        <v>0</v>
      </c>
      <c r="H851" s="53">
        <f t="shared" si="744"/>
        <v>0</v>
      </c>
      <c r="I851" s="53">
        <f t="shared" si="780"/>
        <v>0</v>
      </c>
      <c r="J851" s="53">
        <f t="shared" si="745"/>
        <v>0</v>
      </c>
      <c r="K851" s="53">
        <f t="shared" si="780"/>
        <v>0</v>
      </c>
      <c r="L851" s="53">
        <f t="shared" si="733"/>
        <v>0</v>
      </c>
      <c r="M851" s="53">
        <f t="shared" si="780"/>
        <v>0</v>
      </c>
      <c r="N851" s="53">
        <f t="shared" ref="N851:N914" si="781">L851+M851</f>
        <v>0</v>
      </c>
      <c r="O851" s="53">
        <f t="shared" si="780"/>
        <v>0</v>
      </c>
      <c r="P851" s="53">
        <f t="shared" si="780"/>
        <v>0</v>
      </c>
      <c r="Q851" s="46">
        <f t="shared" si="746"/>
        <v>0</v>
      </c>
      <c r="R851" s="53">
        <f t="shared" si="780"/>
        <v>0</v>
      </c>
      <c r="S851" s="46">
        <f t="shared" si="747"/>
        <v>0</v>
      </c>
      <c r="T851" s="53">
        <f t="shared" si="780"/>
        <v>0</v>
      </c>
      <c r="U851" s="46">
        <f t="shared" ref="U851:U914" si="782">S851+T851</f>
        <v>0</v>
      </c>
    </row>
    <row r="852" spans="1:21" hidden="1" x14ac:dyDescent="0.2">
      <c r="A852" s="47" t="str">
        <f ca="1">IF(ISERROR(MATCH(E852,Код_КВР,0)),"",INDIRECT(ADDRESS(MATCH(E852,Код_КВР,0)+1,2,,,"КВР")))</f>
        <v>Бюджетные инвестиции</v>
      </c>
      <c r="B852" s="109" t="s">
        <v>363</v>
      </c>
      <c r="C852" s="55" t="s">
        <v>79</v>
      </c>
      <c r="D852" s="43" t="s">
        <v>70</v>
      </c>
      <c r="E852" s="105">
        <v>410</v>
      </c>
      <c r="F852" s="53">
        <f>'прил. 9'!G1187</f>
        <v>0</v>
      </c>
      <c r="G852" s="53">
        <f>'прил. 9'!H1187</f>
        <v>0</v>
      </c>
      <c r="H852" s="53">
        <f t="shared" si="744"/>
        <v>0</v>
      </c>
      <c r="I852" s="53">
        <f>'прил. 9'!J1187</f>
        <v>0</v>
      </c>
      <c r="J852" s="53">
        <f t="shared" si="745"/>
        <v>0</v>
      </c>
      <c r="K852" s="53">
        <f>'прил. 9'!L1187</f>
        <v>0</v>
      </c>
      <c r="L852" s="53">
        <f t="shared" si="733"/>
        <v>0</v>
      </c>
      <c r="M852" s="53">
        <f>'прил. 9'!N1187</f>
        <v>0</v>
      </c>
      <c r="N852" s="53">
        <f t="shared" si="781"/>
        <v>0</v>
      </c>
      <c r="O852" s="53">
        <f>'прил. 9'!P1187</f>
        <v>0</v>
      </c>
      <c r="P852" s="53">
        <f>'прил. 9'!Q1187</f>
        <v>0</v>
      </c>
      <c r="Q852" s="46">
        <f t="shared" si="746"/>
        <v>0</v>
      </c>
      <c r="R852" s="53">
        <f>'прил. 9'!S1187</f>
        <v>0</v>
      </c>
      <c r="S852" s="46">
        <f t="shared" si="747"/>
        <v>0</v>
      </c>
      <c r="T852" s="53">
        <f>'прил. 9'!U1187</f>
        <v>0</v>
      </c>
      <c r="U852" s="46">
        <f t="shared" si="782"/>
        <v>0</v>
      </c>
    </row>
    <row r="853" spans="1:21" hidden="1" x14ac:dyDescent="0.2">
      <c r="A853" s="42" t="s">
        <v>34</v>
      </c>
      <c r="B853" s="109" t="s">
        <v>363</v>
      </c>
      <c r="C853" s="55" t="s">
        <v>79</v>
      </c>
      <c r="D853" s="43" t="s">
        <v>73</v>
      </c>
      <c r="E853" s="105"/>
      <c r="F853" s="53">
        <f t="shared" ref="F853:T854" si="783">F854</f>
        <v>0</v>
      </c>
      <c r="G853" s="53">
        <f t="shared" si="783"/>
        <v>0</v>
      </c>
      <c r="H853" s="53">
        <f t="shared" si="744"/>
        <v>0</v>
      </c>
      <c r="I853" s="53">
        <f t="shared" si="783"/>
        <v>0</v>
      </c>
      <c r="J853" s="53">
        <f t="shared" si="745"/>
        <v>0</v>
      </c>
      <c r="K853" s="53">
        <f t="shared" si="783"/>
        <v>0</v>
      </c>
      <c r="L853" s="53">
        <f t="shared" si="733"/>
        <v>0</v>
      </c>
      <c r="M853" s="53">
        <f t="shared" si="783"/>
        <v>0</v>
      </c>
      <c r="N853" s="53">
        <f t="shared" si="781"/>
        <v>0</v>
      </c>
      <c r="O853" s="53">
        <f t="shared" si="783"/>
        <v>0</v>
      </c>
      <c r="P853" s="53">
        <f t="shared" si="783"/>
        <v>0</v>
      </c>
      <c r="Q853" s="46">
        <f t="shared" si="746"/>
        <v>0</v>
      </c>
      <c r="R853" s="53">
        <f t="shared" si="783"/>
        <v>0</v>
      </c>
      <c r="S853" s="46">
        <f t="shared" si="747"/>
        <v>0</v>
      </c>
      <c r="T853" s="53">
        <f t="shared" si="783"/>
        <v>0</v>
      </c>
      <c r="U853" s="46">
        <f t="shared" si="782"/>
        <v>0</v>
      </c>
    </row>
    <row r="854" spans="1:21" ht="33" hidden="1" x14ac:dyDescent="0.2">
      <c r="A854" s="47" t="str">
        <f ca="1">IF(ISERROR(MATCH(E854,Код_КВР,0)),"",INDIRECT(ADDRESS(MATCH(E854,Код_КВР,0)+1,2,,,"КВР")))</f>
        <v>Капитальные вложения в объекты государственной (муниципальной) собственности</v>
      </c>
      <c r="B854" s="109" t="s">
        <v>363</v>
      </c>
      <c r="C854" s="55" t="s">
        <v>79</v>
      </c>
      <c r="D854" s="43" t="s">
        <v>73</v>
      </c>
      <c r="E854" s="105">
        <v>400</v>
      </c>
      <c r="F854" s="53">
        <f t="shared" si="783"/>
        <v>0</v>
      </c>
      <c r="G854" s="53">
        <f t="shared" si="783"/>
        <v>0</v>
      </c>
      <c r="H854" s="53">
        <f t="shared" si="744"/>
        <v>0</v>
      </c>
      <c r="I854" s="53">
        <f t="shared" si="783"/>
        <v>0</v>
      </c>
      <c r="J854" s="53">
        <f t="shared" si="745"/>
        <v>0</v>
      </c>
      <c r="K854" s="53">
        <f t="shared" si="783"/>
        <v>0</v>
      </c>
      <c r="L854" s="53">
        <f t="shared" si="733"/>
        <v>0</v>
      </c>
      <c r="M854" s="53">
        <f t="shared" si="783"/>
        <v>0</v>
      </c>
      <c r="N854" s="53">
        <f t="shared" si="781"/>
        <v>0</v>
      </c>
      <c r="O854" s="53">
        <f t="shared" si="783"/>
        <v>0</v>
      </c>
      <c r="P854" s="53">
        <f t="shared" si="783"/>
        <v>0</v>
      </c>
      <c r="Q854" s="46">
        <f t="shared" si="746"/>
        <v>0</v>
      </c>
      <c r="R854" s="53">
        <f t="shared" si="783"/>
        <v>0</v>
      </c>
      <c r="S854" s="46">
        <f t="shared" si="747"/>
        <v>0</v>
      </c>
      <c r="T854" s="53">
        <f t="shared" si="783"/>
        <v>0</v>
      </c>
      <c r="U854" s="46">
        <f t="shared" si="782"/>
        <v>0</v>
      </c>
    </row>
    <row r="855" spans="1:21" hidden="1" x14ac:dyDescent="0.2">
      <c r="A855" s="47" t="str">
        <f ca="1">IF(ISERROR(MATCH(E855,Код_КВР,0)),"",INDIRECT(ADDRESS(MATCH(E855,Код_КВР,0)+1,2,,,"КВР")))</f>
        <v>Бюджетные инвестиции</v>
      </c>
      <c r="B855" s="109" t="s">
        <v>363</v>
      </c>
      <c r="C855" s="55" t="s">
        <v>79</v>
      </c>
      <c r="D855" s="43" t="s">
        <v>73</v>
      </c>
      <c r="E855" s="105">
        <v>410</v>
      </c>
      <c r="F855" s="53">
        <f>'прил. 9'!G1197</f>
        <v>0</v>
      </c>
      <c r="G855" s="53">
        <f>'прил. 9'!H1197</f>
        <v>0</v>
      </c>
      <c r="H855" s="53">
        <f t="shared" si="744"/>
        <v>0</v>
      </c>
      <c r="I855" s="53">
        <f>'прил. 9'!J1197</f>
        <v>0</v>
      </c>
      <c r="J855" s="53">
        <f t="shared" si="745"/>
        <v>0</v>
      </c>
      <c r="K855" s="53">
        <f>'прил. 9'!L1197</f>
        <v>0</v>
      </c>
      <c r="L855" s="53">
        <f t="shared" si="733"/>
        <v>0</v>
      </c>
      <c r="M855" s="53">
        <f>'прил. 9'!N1197</f>
        <v>0</v>
      </c>
      <c r="N855" s="53">
        <f t="shared" si="781"/>
        <v>0</v>
      </c>
      <c r="O855" s="53">
        <f>'прил. 9'!P1197</f>
        <v>0</v>
      </c>
      <c r="P855" s="53">
        <f>'прил. 9'!Q1197</f>
        <v>0</v>
      </c>
      <c r="Q855" s="46">
        <f t="shared" si="746"/>
        <v>0</v>
      </c>
      <c r="R855" s="53">
        <f>'прил. 9'!S1197</f>
        <v>0</v>
      </c>
      <c r="S855" s="46">
        <f t="shared" si="747"/>
        <v>0</v>
      </c>
      <c r="T855" s="53">
        <f>'прил. 9'!U1197</f>
        <v>0</v>
      </c>
      <c r="U855" s="46">
        <f t="shared" si="782"/>
        <v>0</v>
      </c>
    </row>
    <row r="856" spans="1:21" ht="58.5" customHeight="1" x14ac:dyDescent="0.2">
      <c r="A856" s="47" t="str">
        <f ca="1">IF(ISERROR(MATCH(B856,Код_КЦСР,0)),"",INDIRECT(ADDRESS(MATCH(B856,Код_КЦСР,0)+1,2,,,"КЦСР")))</f>
        <v>Осуществление бюджетных инвестиций в объекты капитального строительства, в рамках софинансирования с областным Дорожным фондом</v>
      </c>
      <c r="B856" s="109" t="s">
        <v>424</v>
      </c>
      <c r="C856" s="55"/>
      <c r="D856" s="43"/>
      <c r="E856" s="105"/>
      <c r="F856" s="53">
        <f t="shared" ref="F856:T856" si="784">F857</f>
        <v>6889.8</v>
      </c>
      <c r="G856" s="53">
        <f t="shared" si="784"/>
        <v>0</v>
      </c>
      <c r="H856" s="53">
        <f t="shared" si="744"/>
        <v>6889.8</v>
      </c>
      <c r="I856" s="53">
        <f t="shared" si="784"/>
        <v>0</v>
      </c>
      <c r="J856" s="53">
        <f t="shared" si="745"/>
        <v>6889.8</v>
      </c>
      <c r="K856" s="53">
        <f t="shared" si="784"/>
        <v>0</v>
      </c>
      <c r="L856" s="53">
        <f t="shared" si="733"/>
        <v>6889.8</v>
      </c>
      <c r="M856" s="53">
        <f t="shared" si="784"/>
        <v>0</v>
      </c>
      <c r="N856" s="53">
        <f t="shared" si="781"/>
        <v>6889.8</v>
      </c>
      <c r="O856" s="53">
        <f t="shared" si="784"/>
        <v>0</v>
      </c>
      <c r="P856" s="53">
        <f t="shared" si="784"/>
        <v>0</v>
      </c>
      <c r="Q856" s="46">
        <f t="shared" si="746"/>
        <v>0</v>
      </c>
      <c r="R856" s="53">
        <f t="shared" si="784"/>
        <v>0</v>
      </c>
      <c r="S856" s="46">
        <f t="shared" si="747"/>
        <v>0</v>
      </c>
      <c r="T856" s="53">
        <f t="shared" si="784"/>
        <v>0</v>
      </c>
      <c r="U856" s="46">
        <f t="shared" si="782"/>
        <v>0</v>
      </c>
    </row>
    <row r="857" spans="1:21" x14ac:dyDescent="0.2">
      <c r="A857" s="47" t="str">
        <f ca="1">IF(ISERROR(MATCH(C857,Код_Раздел,0)),"",INDIRECT(ADDRESS(MATCH(C857,Код_Раздел,0)+1,2,,,"Раздел")))</f>
        <v>Национальная экономика</v>
      </c>
      <c r="B857" s="109" t="s">
        <v>424</v>
      </c>
      <c r="C857" s="55" t="s">
        <v>73</v>
      </c>
      <c r="D857" s="43"/>
      <c r="E857" s="105"/>
      <c r="F857" s="53">
        <f t="shared" ref="F857:T859" si="785">F858</f>
        <v>6889.8</v>
      </c>
      <c r="G857" s="53">
        <f t="shared" si="785"/>
        <v>0</v>
      </c>
      <c r="H857" s="53">
        <f t="shared" si="744"/>
        <v>6889.8</v>
      </c>
      <c r="I857" s="53">
        <f t="shared" si="785"/>
        <v>0</v>
      </c>
      <c r="J857" s="53">
        <f t="shared" si="745"/>
        <v>6889.8</v>
      </c>
      <c r="K857" s="53">
        <f t="shared" si="785"/>
        <v>0</v>
      </c>
      <c r="L857" s="53">
        <f t="shared" si="733"/>
        <v>6889.8</v>
      </c>
      <c r="M857" s="53">
        <f t="shared" si="785"/>
        <v>0</v>
      </c>
      <c r="N857" s="53">
        <f t="shared" si="781"/>
        <v>6889.8</v>
      </c>
      <c r="O857" s="53">
        <f t="shared" si="785"/>
        <v>0</v>
      </c>
      <c r="P857" s="53">
        <f t="shared" si="785"/>
        <v>0</v>
      </c>
      <c r="Q857" s="46">
        <f t="shared" si="746"/>
        <v>0</v>
      </c>
      <c r="R857" s="53">
        <f t="shared" si="785"/>
        <v>0</v>
      </c>
      <c r="S857" s="46">
        <f t="shared" si="747"/>
        <v>0</v>
      </c>
      <c r="T857" s="53">
        <f t="shared" si="785"/>
        <v>0</v>
      </c>
      <c r="U857" s="46">
        <f t="shared" si="782"/>
        <v>0</v>
      </c>
    </row>
    <row r="858" spans="1:21" x14ac:dyDescent="0.2">
      <c r="A858" s="47" t="s">
        <v>45</v>
      </c>
      <c r="B858" s="109" t="s">
        <v>424</v>
      </c>
      <c r="C858" s="55" t="s">
        <v>73</v>
      </c>
      <c r="D858" s="43" t="s">
        <v>76</v>
      </c>
      <c r="E858" s="105"/>
      <c r="F858" s="53">
        <f t="shared" si="785"/>
        <v>6889.8</v>
      </c>
      <c r="G858" s="53">
        <f t="shared" si="785"/>
        <v>0</v>
      </c>
      <c r="H858" s="53">
        <f t="shared" si="744"/>
        <v>6889.8</v>
      </c>
      <c r="I858" s="53">
        <f t="shared" si="785"/>
        <v>0</v>
      </c>
      <c r="J858" s="53">
        <f t="shared" si="745"/>
        <v>6889.8</v>
      </c>
      <c r="K858" s="53">
        <f t="shared" si="785"/>
        <v>0</v>
      </c>
      <c r="L858" s="53">
        <f t="shared" si="733"/>
        <v>6889.8</v>
      </c>
      <c r="M858" s="53">
        <f t="shared" si="785"/>
        <v>0</v>
      </c>
      <c r="N858" s="53">
        <f t="shared" si="781"/>
        <v>6889.8</v>
      </c>
      <c r="O858" s="53">
        <f t="shared" si="785"/>
        <v>0</v>
      </c>
      <c r="P858" s="53">
        <f t="shared" si="785"/>
        <v>0</v>
      </c>
      <c r="Q858" s="46">
        <f t="shared" si="746"/>
        <v>0</v>
      </c>
      <c r="R858" s="53">
        <f t="shared" si="785"/>
        <v>0</v>
      </c>
      <c r="S858" s="46">
        <f t="shared" si="747"/>
        <v>0</v>
      </c>
      <c r="T858" s="53">
        <f t="shared" si="785"/>
        <v>0</v>
      </c>
      <c r="U858" s="46">
        <f t="shared" si="782"/>
        <v>0</v>
      </c>
    </row>
    <row r="859" spans="1:21" ht="33" x14ac:dyDescent="0.2">
      <c r="A859" s="47" t="str">
        <f ca="1">IF(ISERROR(MATCH(E859,Код_КВР,0)),"",INDIRECT(ADDRESS(MATCH(E859,Код_КВР,0)+1,2,,,"КВР")))</f>
        <v>Капитальные вложения в объекты государственной (муниципальной) собственности</v>
      </c>
      <c r="B859" s="109" t="s">
        <v>424</v>
      </c>
      <c r="C859" s="55" t="s">
        <v>73</v>
      </c>
      <c r="D859" s="43" t="s">
        <v>76</v>
      </c>
      <c r="E859" s="105">
        <v>400</v>
      </c>
      <c r="F859" s="53">
        <f t="shared" si="785"/>
        <v>6889.8</v>
      </c>
      <c r="G859" s="53">
        <f t="shared" si="785"/>
        <v>0</v>
      </c>
      <c r="H859" s="53">
        <f t="shared" si="744"/>
        <v>6889.8</v>
      </c>
      <c r="I859" s="53">
        <f t="shared" si="785"/>
        <v>0</v>
      </c>
      <c r="J859" s="53">
        <f t="shared" si="745"/>
        <v>6889.8</v>
      </c>
      <c r="K859" s="53">
        <f t="shared" si="785"/>
        <v>0</v>
      </c>
      <c r="L859" s="53">
        <f t="shared" si="733"/>
        <v>6889.8</v>
      </c>
      <c r="M859" s="53">
        <f t="shared" si="785"/>
        <v>0</v>
      </c>
      <c r="N859" s="53">
        <f t="shared" si="781"/>
        <v>6889.8</v>
      </c>
      <c r="O859" s="53">
        <f t="shared" si="785"/>
        <v>0</v>
      </c>
      <c r="P859" s="53">
        <f t="shared" si="785"/>
        <v>0</v>
      </c>
      <c r="Q859" s="46">
        <f t="shared" si="746"/>
        <v>0</v>
      </c>
      <c r="R859" s="53">
        <f t="shared" si="785"/>
        <v>0</v>
      </c>
      <c r="S859" s="46">
        <f t="shared" si="747"/>
        <v>0</v>
      </c>
      <c r="T859" s="53">
        <f t="shared" si="785"/>
        <v>0</v>
      </c>
      <c r="U859" s="46">
        <f t="shared" si="782"/>
        <v>0</v>
      </c>
    </row>
    <row r="860" spans="1:21" x14ac:dyDescent="0.2">
      <c r="A860" s="47" t="str">
        <f ca="1">IF(ISERROR(MATCH(E860,Код_КВР,0)),"",INDIRECT(ADDRESS(MATCH(E860,Код_КВР,0)+1,2,,,"КВР")))</f>
        <v>Бюджетные инвестиции</v>
      </c>
      <c r="B860" s="109" t="s">
        <v>424</v>
      </c>
      <c r="C860" s="55" t="s">
        <v>73</v>
      </c>
      <c r="D860" s="43" t="s">
        <v>76</v>
      </c>
      <c r="E860" s="105">
        <v>410</v>
      </c>
      <c r="F860" s="53">
        <f>'прил. 9'!G1067</f>
        <v>6889.8</v>
      </c>
      <c r="G860" s="53">
        <f>'прил. 9'!H1067</f>
        <v>0</v>
      </c>
      <c r="H860" s="53">
        <f t="shared" si="744"/>
        <v>6889.8</v>
      </c>
      <c r="I860" s="53">
        <f>'прил. 9'!J1067</f>
        <v>0</v>
      </c>
      <c r="J860" s="53">
        <f t="shared" si="745"/>
        <v>6889.8</v>
      </c>
      <c r="K860" s="53">
        <f>'прил. 9'!L1067</f>
        <v>0</v>
      </c>
      <c r="L860" s="53">
        <f t="shared" si="733"/>
        <v>6889.8</v>
      </c>
      <c r="M860" s="53">
        <f>'прил. 9'!N1067</f>
        <v>0</v>
      </c>
      <c r="N860" s="53">
        <f t="shared" si="781"/>
        <v>6889.8</v>
      </c>
      <c r="O860" s="53">
        <f>'прил. 9'!P1067</f>
        <v>0</v>
      </c>
      <c r="P860" s="53">
        <f>'прил. 9'!Q1067</f>
        <v>0</v>
      </c>
      <c r="Q860" s="46">
        <f t="shared" si="746"/>
        <v>0</v>
      </c>
      <c r="R860" s="53">
        <f>'прил. 9'!S1067</f>
        <v>0</v>
      </c>
      <c r="S860" s="46">
        <f t="shared" si="747"/>
        <v>0</v>
      </c>
      <c r="T860" s="53">
        <f>'прил. 9'!U1067</f>
        <v>0</v>
      </c>
      <c r="U860" s="46">
        <f t="shared" si="782"/>
        <v>0</v>
      </c>
    </row>
    <row r="861" spans="1:21" ht="43.5" customHeight="1" x14ac:dyDescent="0.2">
      <c r="A861" s="47" t="str">
        <f ca="1">IF(ISERROR(MATCH(B861,Код_КЦСР,0)),"",INDIRECT(ADDRESS(MATCH(B861,Код_КЦСР,0)+1,2,,,"КЦСР")))</f>
        <v>Улица Маяковского (от пр. Победы до ул. Сталеваров), в рамках софинансирования с областным Дорожным фондом</v>
      </c>
      <c r="B861" s="109" t="s">
        <v>606</v>
      </c>
      <c r="C861" s="55"/>
      <c r="D861" s="43"/>
      <c r="E861" s="105"/>
      <c r="F861" s="53">
        <f t="shared" ref="F861:T861" si="786">F862</f>
        <v>11913.9</v>
      </c>
      <c r="G861" s="53">
        <f t="shared" si="786"/>
        <v>0</v>
      </c>
      <c r="H861" s="53">
        <f t="shared" si="744"/>
        <v>11913.9</v>
      </c>
      <c r="I861" s="53">
        <f t="shared" si="786"/>
        <v>0</v>
      </c>
      <c r="J861" s="53">
        <f t="shared" si="745"/>
        <v>11913.9</v>
      </c>
      <c r="K861" s="53">
        <f t="shared" si="786"/>
        <v>0</v>
      </c>
      <c r="L861" s="53">
        <f t="shared" si="733"/>
        <v>11913.9</v>
      </c>
      <c r="M861" s="53">
        <f t="shared" si="786"/>
        <v>0</v>
      </c>
      <c r="N861" s="53">
        <f t="shared" si="781"/>
        <v>11913.9</v>
      </c>
      <c r="O861" s="53">
        <f t="shared" si="786"/>
        <v>0</v>
      </c>
      <c r="P861" s="53">
        <f t="shared" si="786"/>
        <v>0</v>
      </c>
      <c r="Q861" s="46">
        <f t="shared" si="746"/>
        <v>0</v>
      </c>
      <c r="R861" s="53">
        <f t="shared" si="786"/>
        <v>0</v>
      </c>
      <c r="S861" s="46">
        <f t="shared" si="747"/>
        <v>0</v>
      </c>
      <c r="T861" s="53">
        <f t="shared" si="786"/>
        <v>0</v>
      </c>
      <c r="U861" s="46">
        <f t="shared" si="782"/>
        <v>0</v>
      </c>
    </row>
    <row r="862" spans="1:21" x14ac:dyDescent="0.2">
      <c r="A862" s="47" t="str">
        <f ca="1">IF(ISERROR(MATCH(C862,Код_Раздел,0)),"",INDIRECT(ADDRESS(MATCH(C862,Код_Раздел,0)+1,2,,,"Раздел")))</f>
        <v>Национальная экономика</v>
      </c>
      <c r="B862" s="109" t="s">
        <v>606</v>
      </c>
      <c r="C862" s="55" t="s">
        <v>73</v>
      </c>
      <c r="D862" s="43"/>
      <c r="E862" s="105"/>
      <c r="F862" s="53">
        <f t="shared" ref="F862:T864" si="787">F863</f>
        <v>11913.9</v>
      </c>
      <c r="G862" s="53">
        <f t="shared" si="787"/>
        <v>0</v>
      </c>
      <c r="H862" s="53">
        <f t="shared" si="744"/>
        <v>11913.9</v>
      </c>
      <c r="I862" s="53">
        <f t="shared" si="787"/>
        <v>0</v>
      </c>
      <c r="J862" s="53">
        <f t="shared" si="745"/>
        <v>11913.9</v>
      </c>
      <c r="K862" s="53">
        <f t="shared" si="787"/>
        <v>0</v>
      </c>
      <c r="L862" s="53">
        <f t="shared" si="733"/>
        <v>11913.9</v>
      </c>
      <c r="M862" s="53">
        <f t="shared" si="787"/>
        <v>0</v>
      </c>
      <c r="N862" s="53">
        <f t="shared" si="781"/>
        <v>11913.9</v>
      </c>
      <c r="O862" s="53">
        <f t="shared" si="787"/>
        <v>0</v>
      </c>
      <c r="P862" s="53">
        <f t="shared" si="787"/>
        <v>0</v>
      </c>
      <c r="Q862" s="46">
        <f t="shared" si="746"/>
        <v>0</v>
      </c>
      <c r="R862" s="53">
        <f t="shared" si="787"/>
        <v>0</v>
      </c>
      <c r="S862" s="46">
        <f t="shared" si="747"/>
        <v>0</v>
      </c>
      <c r="T862" s="53">
        <f t="shared" si="787"/>
        <v>0</v>
      </c>
      <c r="U862" s="46">
        <f t="shared" si="782"/>
        <v>0</v>
      </c>
    </row>
    <row r="863" spans="1:21" x14ac:dyDescent="0.2">
      <c r="A863" s="47" t="s">
        <v>45</v>
      </c>
      <c r="B863" s="109" t="s">
        <v>606</v>
      </c>
      <c r="C863" s="55" t="s">
        <v>73</v>
      </c>
      <c r="D863" s="43" t="s">
        <v>76</v>
      </c>
      <c r="E863" s="105"/>
      <c r="F863" s="53">
        <f t="shared" si="787"/>
        <v>11913.9</v>
      </c>
      <c r="G863" s="53">
        <f t="shared" si="787"/>
        <v>0</v>
      </c>
      <c r="H863" s="53">
        <f t="shared" si="744"/>
        <v>11913.9</v>
      </c>
      <c r="I863" s="53">
        <f t="shared" si="787"/>
        <v>0</v>
      </c>
      <c r="J863" s="53">
        <f t="shared" si="745"/>
        <v>11913.9</v>
      </c>
      <c r="K863" s="53">
        <f t="shared" si="787"/>
        <v>0</v>
      </c>
      <c r="L863" s="53">
        <f t="shared" si="733"/>
        <v>11913.9</v>
      </c>
      <c r="M863" s="53">
        <f t="shared" si="787"/>
        <v>0</v>
      </c>
      <c r="N863" s="53">
        <f t="shared" si="781"/>
        <v>11913.9</v>
      </c>
      <c r="O863" s="53">
        <f t="shared" si="787"/>
        <v>0</v>
      </c>
      <c r="P863" s="53">
        <f t="shared" si="787"/>
        <v>0</v>
      </c>
      <c r="Q863" s="46">
        <f t="shared" si="746"/>
        <v>0</v>
      </c>
      <c r="R863" s="53">
        <f t="shared" si="787"/>
        <v>0</v>
      </c>
      <c r="S863" s="46">
        <f t="shared" si="747"/>
        <v>0</v>
      </c>
      <c r="T863" s="53">
        <f t="shared" si="787"/>
        <v>0</v>
      </c>
      <c r="U863" s="46">
        <f t="shared" si="782"/>
        <v>0</v>
      </c>
    </row>
    <row r="864" spans="1:21" ht="33" x14ac:dyDescent="0.2">
      <c r="A864" s="47" t="str">
        <f ca="1">IF(ISERROR(MATCH(E864,Код_КВР,0)),"",INDIRECT(ADDRESS(MATCH(E864,Код_КВР,0)+1,2,,,"КВР")))</f>
        <v>Капитальные вложения в объекты государственной (муниципальной) собственности</v>
      </c>
      <c r="B864" s="109" t="s">
        <v>606</v>
      </c>
      <c r="C864" s="55" t="s">
        <v>73</v>
      </c>
      <c r="D864" s="43" t="s">
        <v>76</v>
      </c>
      <c r="E864" s="105">
        <v>400</v>
      </c>
      <c r="F864" s="53">
        <f t="shared" si="787"/>
        <v>11913.9</v>
      </c>
      <c r="G864" s="53">
        <f t="shared" si="787"/>
        <v>0</v>
      </c>
      <c r="H864" s="53">
        <f t="shared" si="744"/>
        <v>11913.9</v>
      </c>
      <c r="I864" s="53">
        <f t="shared" si="787"/>
        <v>0</v>
      </c>
      <c r="J864" s="53">
        <f t="shared" si="745"/>
        <v>11913.9</v>
      </c>
      <c r="K864" s="53">
        <f t="shared" si="787"/>
        <v>0</v>
      </c>
      <c r="L864" s="53">
        <f t="shared" si="733"/>
        <v>11913.9</v>
      </c>
      <c r="M864" s="53">
        <f t="shared" si="787"/>
        <v>0</v>
      </c>
      <c r="N864" s="53">
        <f t="shared" si="781"/>
        <v>11913.9</v>
      </c>
      <c r="O864" s="53">
        <f t="shared" si="787"/>
        <v>0</v>
      </c>
      <c r="P864" s="53">
        <f t="shared" si="787"/>
        <v>0</v>
      </c>
      <c r="Q864" s="46">
        <f t="shared" si="746"/>
        <v>0</v>
      </c>
      <c r="R864" s="53">
        <f t="shared" si="787"/>
        <v>0</v>
      </c>
      <c r="S864" s="46">
        <f t="shared" si="747"/>
        <v>0</v>
      </c>
      <c r="T864" s="53">
        <f t="shared" si="787"/>
        <v>0</v>
      </c>
      <c r="U864" s="46">
        <f t="shared" si="782"/>
        <v>0</v>
      </c>
    </row>
    <row r="865" spans="1:21" x14ac:dyDescent="0.2">
      <c r="A865" s="47" t="str">
        <f ca="1">IF(ISERROR(MATCH(E865,Код_КВР,0)),"",INDIRECT(ADDRESS(MATCH(E865,Код_КВР,0)+1,2,,,"КВР")))</f>
        <v>Бюджетные инвестиции</v>
      </c>
      <c r="B865" s="109" t="s">
        <v>606</v>
      </c>
      <c r="C865" s="55" t="s">
        <v>73</v>
      </c>
      <c r="D865" s="43" t="s">
        <v>76</v>
      </c>
      <c r="E865" s="105">
        <v>410</v>
      </c>
      <c r="F865" s="53">
        <f>'прил. 9'!G1070</f>
        <v>11913.9</v>
      </c>
      <c r="G865" s="53">
        <f>'прил. 9'!H1070</f>
        <v>0</v>
      </c>
      <c r="H865" s="53">
        <f t="shared" si="744"/>
        <v>11913.9</v>
      </c>
      <c r="I865" s="53">
        <f>'прил. 9'!J1070</f>
        <v>0</v>
      </c>
      <c r="J865" s="53">
        <f t="shared" si="745"/>
        <v>11913.9</v>
      </c>
      <c r="K865" s="53">
        <f>'прил. 9'!L1070</f>
        <v>0</v>
      </c>
      <c r="L865" s="53">
        <f t="shared" si="733"/>
        <v>11913.9</v>
      </c>
      <c r="M865" s="53">
        <f>'прил. 9'!N1070</f>
        <v>0</v>
      </c>
      <c r="N865" s="53">
        <f t="shared" si="781"/>
        <v>11913.9</v>
      </c>
      <c r="O865" s="53">
        <f>'прил. 9'!P1070</f>
        <v>0</v>
      </c>
      <c r="P865" s="53">
        <f>'прил. 9'!Q1070</f>
        <v>0</v>
      </c>
      <c r="Q865" s="46">
        <f t="shared" si="746"/>
        <v>0</v>
      </c>
      <c r="R865" s="53">
        <f>'прил. 9'!S1070</f>
        <v>0</v>
      </c>
      <c r="S865" s="46">
        <f t="shared" si="747"/>
        <v>0</v>
      </c>
      <c r="T865" s="53">
        <f>'прил. 9'!U1070</f>
        <v>0</v>
      </c>
      <c r="U865" s="46">
        <f t="shared" si="782"/>
        <v>0</v>
      </c>
    </row>
    <row r="866" spans="1:21" ht="26.25" customHeight="1" x14ac:dyDescent="0.2">
      <c r="A866" s="47" t="str">
        <f ca="1">IF(ISERROR(MATCH(B866,Код_КЦСР,0)),"",INDIRECT(ADDRESS(MATCH(B866,Код_КЦСР,0)+1,2,,,"КЦСР")))</f>
        <v>Реконструкция зданий под детские сады, в рамках софинансирования</v>
      </c>
      <c r="B866" s="109" t="s">
        <v>479</v>
      </c>
      <c r="C866" s="55"/>
      <c r="D866" s="43"/>
      <c r="E866" s="105"/>
      <c r="F866" s="53">
        <f t="shared" ref="F866:T869" si="788">F867</f>
        <v>63531.3</v>
      </c>
      <c r="G866" s="53">
        <f t="shared" si="788"/>
        <v>0</v>
      </c>
      <c r="H866" s="53">
        <f t="shared" si="744"/>
        <v>63531.3</v>
      </c>
      <c r="I866" s="53">
        <f t="shared" si="788"/>
        <v>0</v>
      </c>
      <c r="J866" s="53">
        <f t="shared" si="745"/>
        <v>63531.3</v>
      </c>
      <c r="K866" s="53">
        <f t="shared" si="788"/>
        <v>-9322.1</v>
      </c>
      <c r="L866" s="53">
        <f t="shared" si="733"/>
        <v>54209.200000000004</v>
      </c>
      <c r="M866" s="53">
        <f t="shared" si="788"/>
        <v>0</v>
      </c>
      <c r="N866" s="53">
        <f t="shared" si="781"/>
        <v>54209.200000000004</v>
      </c>
      <c r="O866" s="53">
        <f t="shared" si="788"/>
        <v>0</v>
      </c>
      <c r="P866" s="53">
        <f t="shared" si="788"/>
        <v>0</v>
      </c>
      <c r="Q866" s="46">
        <f t="shared" si="746"/>
        <v>0</v>
      </c>
      <c r="R866" s="53">
        <f t="shared" si="788"/>
        <v>0</v>
      </c>
      <c r="S866" s="46">
        <f t="shared" si="747"/>
        <v>0</v>
      </c>
      <c r="T866" s="53">
        <f t="shared" si="788"/>
        <v>0</v>
      </c>
      <c r="U866" s="46">
        <f t="shared" si="782"/>
        <v>0</v>
      </c>
    </row>
    <row r="867" spans="1:21" x14ac:dyDescent="0.2">
      <c r="A867" s="47" t="str">
        <f ca="1">IF(ISERROR(MATCH(C867,Код_Раздел,0)),"",INDIRECT(ADDRESS(MATCH(C867,Код_Раздел,0)+1,2,,,"Раздел")))</f>
        <v>Образование</v>
      </c>
      <c r="B867" s="109" t="s">
        <v>479</v>
      </c>
      <c r="C867" s="55" t="s">
        <v>60</v>
      </c>
      <c r="D867" s="43"/>
      <c r="E867" s="105"/>
      <c r="F867" s="53">
        <f t="shared" si="788"/>
        <v>63531.3</v>
      </c>
      <c r="G867" s="53">
        <f t="shared" si="788"/>
        <v>0</v>
      </c>
      <c r="H867" s="53">
        <f t="shared" si="744"/>
        <v>63531.3</v>
      </c>
      <c r="I867" s="53">
        <f t="shared" si="788"/>
        <v>0</v>
      </c>
      <c r="J867" s="53">
        <f t="shared" si="745"/>
        <v>63531.3</v>
      </c>
      <c r="K867" s="53">
        <f t="shared" si="788"/>
        <v>-9322.1</v>
      </c>
      <c r="L867" s="53">
        <f t="shared" si="733"/>
        <v>54209.200000000004</v>
      </c>
      <c r="M867" s="53">
        <f t="shared" si="788"/>
        <v>0</v>
      </c>
      <c r="N867" s="53">
        <f t="shared" si="781"/>
        <v>54209.200000000004</v>
      </c>
      <c r="O867" s="53">
        <f t="shared" si="788"/>
        <v>0</v>
      </c>
      <c r="P867" s="53">
        <f t="shared" si="788"/>
        <v>0</v>
      </c>
      <c r="Q867" s="46">
        <f t="shared" si="746"/>
        <v>0</v>
      </c>
      <c r="R867" s="53">
        <f t="shared" si="788"/>
        <v>0</v>
      </c>
      <c r="S867" s="46">
        <f t="shared" si="747"/>
        <v>0</v>
      </c>
      <c r="T867" s="53">
        <f t="shared" si="788"/>
        <v>0</v>
      </c>
      <c r="U867" s="46">
        <f t="shared" si="782"/>
        <v>0</v>
      </c>
    </row>
    <row r="868" spans="1:21" x14ac:dyDescent="0.2">
      <c r="A868" s="48" t="s">
        <v>109</v>
      </c>
      <c r="B868" s="109" t="s">
        <v>479</v>
      </c>
      <c r="C868" s="55" t="s">
        <v>60</v>
      </c>
      <c r="D868" s="55" t="s">
        <v>70</v>
      </c>
      <c r="E868" s="105"/>
      <c r="F868" s="53">
        <f t="shared" si="788"/>
        <v>63531.3</v>
      </c>
      <c r="G868" s="53">
        <f t="shared" si="788"/>
        <v>0</v>
      </c>
      <c r="H868" s="53">
        <f t="shared" si="744"/>
        <v>63531.3</v>
      </c>
      <c r="I868" s="53">
        <f t="shared" si="788"/>
        <v>0</v>
      </c>
      <c r="J868" s="53">
        <f t="shared" si="745"/>
        <v>63531.3</v>
      </c>
      <c r="K868" s="53">
        <f t="shared" si="788"/>
        <v>-9322.1</v>
      </c>
      <c r="L868" s="53">
        <f t="shared" si="733"/>
        <v>54209.200000000004</v>
      </c>
      <c r="M868" s="53">
        <f t="shared" si="788"/>
        <v>0</v>
      </c>
      <c r="N868" s="53">
        <f t="shared" si="781"/>
        <v>54209.200000000004</v>
      </c>
      <c r="O868" s="53">
        <f t="shared" si="788"/>
        <v>0</v>
      </c>
      <c r="P868" s="53">
        <f t="shared" si="788"/>
        <v>0</v>
      </c>
      <c r="Q868" s="46">
        <f t="shared" si="746"/>
        <v>0</v>
      </c>
      <c r="R868" s="53">
        <f t="shared" si="788"/>
        <v>0</v>
      </c>
      <c r="S868" s="46">
        <f t="shared" si="747"/>
        <v>0</v>
      </c>
      <c r="T868" s="53">
        <f t="shared" si="788"/>
        <v>0</v>
      </c>
      <c r="U868" s="46">
        <f t="shared" si="782"/>
        <v>0</v>
      </c>
    </row>
    <row r="869" spans="1:21" ht="33" x14ac:dyDescent="0.2">
      <c r="A869" s="47" t="str">
        <f ca="1">IF(ISERROR(MATCH(E869,Код_КВР,0)),"",INDIRECT(ADDRESS(MATCH(E869,Код_КВР,0)+1,2,,,"КВР")))</f>
        <v>Капитальные вложения в объекты государственной (муниципальной) собственности</v>
      </c>
      <c r="B869" s="109" t="s">
        <v>479</v>
      </c>
      <c r="C869" s="55" t="s">
        <v>60</v>
      </c>
      <c r="D869" s="55" t="s">
        <v>70</v>
      </c>
      <c r="E869" s="105">
        <v>400</v>
      </c>
      <c r="F869" s="53">
        <f t="shared" si="788"/>
        <v>63531.3</v>
      </c>
      <c r="G869" s="53">
        <f t="shared" si="788"/>
        <v>0</v>
      </c>
      <c r="H869" s="53">
        <f t="shared" si="744"/>
        <v>63531.3</v>
      </c>
      <c r="I869" s="53">
        <f t="shared" si="788"/>
        <v>0</v>
      </c>
      <c r="J869" s="53">
        <f t="shared" si="745"/>
        <v>63531.3</v>
      </c>
      <c r="K869" s="53">
        <f t="shared" si="788"/>
        <v>-9322.1</v>
      </c>
      <c r="L869" s="53">
        <f t="shared" si="733"/>
        <v>54209.200000000004</v>
      </c>
      <c r="M869" s="53">
        <f t="shared" si="788"/>
        <v>0</v>
      </c>
      <c r="N869" s="53">
        <f t="shared" si="781"/>
        <v>54209.200000000004</v>
      </c>
      <c r="O869" s="53">
        <f t="shared" si="788"/>
        <v>0</v>
      </c>
      <c r="P869" s="53">
        <f t="shared" si="788"/>
        <v>0</v>
      </c>
      <c r="Q869" s="46">
        <f t="shared" si="746"/>
        <v>0</v>
      </c>
      <c r="R869" s="53">
        <f t="shared" si="788"/>
        <v>0</v>
      </c>
      <c r="S869" s="46">
        <f t="shared" si="747"/>
        <v>0</v>
      </c>
      <c r="T869" s="53">
        <f t="shared" si="788"/>
        <v>0</v>
      </c>
      <c r="U869" s="46">
        <f t="shared" si="782"/>
        <v>0</v>
      </c>
    </row>
    <row r="870" spans="1:21" x14ac:dyDescent="0.2">
      <c r="A870" s="47" t="str">
        <f ca="1">IF(ISERROR(MATCH(E870,Код_КВР,0)),"",INDIRECT(ADDRESS(MATCH(E870,Код_КВР,0)+1,2,,,"КВР")))</f>
        <v>Бюджетные инвестиции</v>
      </c>
      <c r="B870" s="109" t="s">
        <v>479</v>
      </c>
      <c r="C870" s="55" t="s">
        <v>60</v>
      </c>
      <c r="D870" s="55" t="s">
        <v>70</v>
      </c>
      <c r="E870" s="105">
        <v>410</v>
      </c>
      <c r="F870" s="53">
        <f>'прил. 9'!G1146</f>
        <v>63531.3</v>
      </c>
      <c r="G870" s="53">
        <f>'прил. 9'!H1146</f>
        <v>0</v>
      </c>
      <c r="H870" s="53">
        <f t="shared" si="744"/>
        <v>63531.3</v>
      </c>
      <c r="I870" s="53">
        <f>'прил. 9'!J1146</f>
        <v>0</v>
      </c>
      <c r="J870" s="53">
        <f t="shared" si="745"/>
        <v>63531.3</v>
      </c>
      <c r="K870" s="53">
        <f>'прил. 9'!L1146</f>
        <v>-9322.1</v>
      </c>
      <c r="L870" s="53">
        <f t="shared" si="733"/>
        <v>54209.200000000004</v>
      </c>
      <c r="M870" s="53">
        <f>'прил. 9'!N1146</f>
        <v>0</v>
      </c>
      <c r="N870" s="53">
        <f t="shared" si="781"/>
        <v>54209.200000000004</v>
      </c>
      <c r="O870" s="53">
        <f>'прил. 9'!P1146</f>
        <v>0</v>
      </c>
      <c r="P870" s="53">
        <f>'прил. 9'!Q1146</f>
        <v>0</v>
      </c>
      <c r="Q870" s="46">
        <f t="shared" si="746"/>
        <v>0</v>
      </c>
      <c r="R870" s="53">
        <f>'прил. 9'!S1146</f>
        <v>0</v>
      </c>
      <c r="S870" s="46">
        <f t="shared" si="747"/>
        <v>0</v>
      </c>
      <c r="T870" s="53">
        <f>'прил. 9'!U1146</f>
        <v>0</v>
      </c>
      <c r="U870" s="46">
        <f t="shared" si="782"/>
        <v>0</v>
      </c>
    </row>
    <row r="871" spans="1:21" ht="45" customHeight="1" x14ac:dyDescent="0.2">
      <c r="A871" s="47" t="str">
        <f ca="1">IF(ISERROR(MATCH(B871,Код_КЦСР,0)),"",INDIRECT(ADDRESS(MATCH(B871,Код_КЦСР,0)+1,2,,,"КЦСР")))</f>
        <v>Строительство средней общеобразовательной школы № 24 в 112 мкр., в рамках софинансирования</v>
      </c>
      <c r="B871" s="109" t="s">
        <v>641</v>
      </c>
      <c r="C871" s="55"/>
      <c r="D871" s="43"/>
      <c r="E871" s="105"/>
      <c r="F871" s="53">
        <f t="shared" ref="F871:T871" si="789">F872</f>
        <v>91324</v>
      </c>
      <c r="G871" s="53">
        <f t="shared" si="789"/>
        <v>0</v>
      </c>
      <c r="H871" s="53">
        <f t="shared" si="744"/>
        <v>91324</v>
      </c>
      <c r="I871" s="53">
        <f t="shared" si="789"/>
        <v>-86562</v>
      </c>
      <c r="J871" s="53">
        <f t="shared" si="745"/>
        <v>4762</v>
      </c>
      <c r="K871" s="53">
        <f t="shared" si="789"/>
        <v>0</v>
      </c>
      <c r="L871" s="53">
        <f t="shared" si="733"/>
        <v>4762</v>
      </c>
      <c r="M871" s="53">
        <f t="shared" si="789"/>
        <v>-523.4</v>
      </c>
      <c r="N871" s="53">
        <f t="shared" si="781"/>
        <v>4238.6000000000004</v>
      </c>
      <c r="O871" s="53">
        <f t="shared" si="789"/>
        <v>0</v>
      </c>
      <c r="P871" s="53">
        <f t="shared" si="789"/>
        <v>0</v>
      </c>
      <c r="Q871" s="46">
        <f t="shared" si="746"/>
        <v>0</v>
      </c>
      <c r="R871" s="53">
        <f t="shared" si="789"/>
        <v>0</v>
      </c>
      <c r="S871" s="46">
        <f t="shared" si="747"/>
        <v>0</v>
      </c>
      <c r="T871" s="53">
        <f t="shared" si="789"/>
        <v>0</v>
      </c>
      <c r="U871" s="46">
        <f t="shared" si="782"/>
        <v>0</v>
      </c>
    </row>
    <row r="872" spans="1:21" x14ac:dyDescent="0.2">
      <c r="A872" s="47" t="str">
        <f ca="1">IF(ISERROR(MATCH(C872,Код_Раздел,0)),"",INDIRECT(ADDRESS(MATCH(C872,Код_Раздел,0)+1,2,,,"Раздел")))</f>
        <v>Образование</v>
      </c>
      <c r="B872" s="109" t="s">
        <v>641</v>
      </c>
      <c r="C872" s="55" t="s">
        <v>60</v>
      </c>
      <c r="D872" s="43"/>
      <c r="E872" s="105"/>
      <c r="F872" s="53">
        <f t="shared" ref="F872:T874" si="790">F873</f>
        <v>91324</v>
      </c>
      <c r="G872" s="53">
        <f t="shared" si="790"/>
        <v>0</v>
      </c>
      <c r="H872" s="53">
        <f t="shared" si="744"/>
        <v>91324</v>
      </c>
      <c r="I872" s="53">
        <f t="shared" si="790"/>
        <v>-86562</v>
      </c>
      <c r="J872" s="53">
        <f t="shared" si="745"/>
        <v>4762</v>
      </c>
      <c r="K872" s="53">
        <f t="shared" si="790"/>
        <v>0</v>
      </c>
      <c r="L872" s="53">
        <f t="shared" si="733"/>
        <v>4762</v>
      </c>
      <c r="M872" s="53">
        <f t="shared" si="790"/>
        <v>-523.4</v>
      </c>
      <c r="N872" s="53">
        <f t="shared" si="781"/>
        <v>4238.6000000000004</v>
      </c>
      <c r="O872" s="53">
        <f t="shared" si="790"/>
        <v>0</v>
      </c>
      <c r="P872" s="53">
        <f t="shared" si="790"/>
        <v>0</v>
      </c>
      <c r="Q872" s="46">
        <f t="shared" si="746"/>
        <v>0</v>
      </c>
      <c r="R872" s="53">
        <f t="shared" si="790"/>
        <v>0</v>
      </c>
      <c r="S872" s="46">
        <f t="shared" si="747"/>
        <v>0</v>
      </c>
      <c r="T872" s="53">
        <f t="shared" si="790"/>
        <v>0</v>
      </c>
      <c r="U872" s="46">
        <f t="shared" si="782"/>
        <v>0</v>
      </c>
    </row>
    <row r="873" spans="1:21" x14ac:dyDescent="0.2">
      <c r="A873" s="42" t="s">
        <v>102</v>
      </c>
      <c r="B873" s="109" t="s">
        <v>641</v>
      </c>
      <c r="C873" s="55" t="s">
        <v>60</v>
      </c>
      <c r="D873" s="43" t="s">
        <v>71</v>
      </c>
      <c r="E873" s="105"/>
      <c r="F873" s="53">
        <f t="shared" si="790"/>
        <v>91324</v>
      </c>
      <c r="G873" s="53">
        <f t="shared" si="790"/>
        <v>0</v>
      </c>
      <c r="H873" s="53">
        <f t="shared" si="744"/>
        <v>91324</v>
      </c>
      <c r="I873" s="53">
        <f t="shared" si="790"/>
        <v>-86562</v>
      </c>
      <c r="J873" s="53">
        <f t="shared" si="745"/>
        <v>4762</v>
      </c>
      <c r="K873" s="53">
        <f t="shared" si="790"/>
        <v>0</v>
      </c>
      <c r="L873" s="53">
        <f t="shared" si="733"/>
        <v>4762</v>
      </c>
      <c r="M873" s="53">
        <f t="shared" si="790"/>
        <v>-523.4</v>
      </c>
      <c r="N873" s="53">
        <f t="shared" si="781"/>
        <v>4238.6000000000004</v>
      </c>
      <c r="O873" s="53">
        <f t="shared" si="790"/>
        <v>0</v>
      </c>
      <c r="P873" s="53">
        <f t="shared" si="790"/>
        <v>0</v>
      </c>
      <c r="Q873" s="46">
        <f t="shared" si="746"/>
        <v>0</v>
      </c>
      <c r="R873" s="53">
        <f t="shared" si="790"/>
        <v>0</v>
      </c>
      <c r="S873" s="46">
        <f t="shared" si="747"/>
        <v>0</v>
      </c>
      <c r="T873" s="53">
        <f t="shared" si="790"/>
        <v>0</v>
      </c>
      <c r="U873" s="46">
        <f t="shared" si="782"/>
        <v>0</v>
      </c>
    </row>
    <row r="874" spans="1:21" ht="33" x14ac:dyDescent="0.2">
      <c r="A874" s="47" t="str">
        <f ca="1">IF(ISERROR(MATCH(E874,Код_КВР,0)),"",INDIRECT(ADDRESS(MATCH(E874,Код_КВР,0)+1,2,,,"КВР")))</f>
        <v>Капитальные вложения в объекты государственной (муниципальной) собственности</v>
      </c>
      <c r="B874" s="109" t="s">
        <v>641</v>
      </c>
      <c r="C874" s="55" t="s">
        <v>60</v>
      </c>
      <c r="D874" s="43" t="s">
        <v>71</v>
      </c>
      <c r="E874" s="105">
        <v>400</v>
      </c>
      <c r="F874" s="53">
        <f t="shared" si="790"/>
        <v>91324</v>
      </c>
      <c r="G874" s="53">
        <f t="shared" si="790"/>
        <v>0</v>
      </c>
      <c r="H874" s="53">
        <f t="shared" si="744"/>
        <v>91324</v>
      </c>
      <c r="I874" s="53">
        <f t="shared" si="790"/>
        <v>-86562</v>
      </c>
      <c r="J874" s="53">
        <f t="shared" si="745"/>
        <v>4762</v>
      </c>
      <c r="K874" s="53">
        <f t="shared" si="790"/>
        <v>0</v>
      </c>
      <c r="L874" s="53">
        <f t="shared" si="733"/>
        <v>4762</v>
      </c>
      <c r="M874" s="53">
        <f t="shared" si="790"/>
        <v>-523.4</v>
      </c>
      <c r="N874" s="53">
        <f t="shared" si="781"/>
        <v>4238.6000000000004</v>
      </c>
      <c r="O874" s="53">
        <f t="shared" si="790"/>
        <v>0</v>
      </c>
      <c r="P874" s="53">
        <f t="shared" si="790"/>
        <v>0</v>
      </c>
      <c r="Q874" s="46">
        <f t="shared" si="746"/>
        <v>0</v>
      </c>
      <c r="R874" s="53">
        <f t="shared" si="790"/>
        <v>0</v>
      </c>
      <c r="S874" s="46">
        <f t="shared" si="747"/>
        <v>0</v>
      </c>
      <c r="T874" s="53">
        <f t="shared" si="790"/>
        <v>0</v>
      </c>
      <c r="U874" s="46">
        <f t="shared" si="782"/>
        <v>0</v>
      </c>
    </row>
    <row r="875" spans="1:21" x14ac:dyDescent="0.2">
      <c r="A875" s="47" t="str">
        <f ca="1">IF(ISERROR(MATCH(E875,Код_КВР,0)),"",INDIRECT(ADDRESS(MATCH(E875,Код_КВР,0)+1,2,,,"КВР")))</f>
        <v>Бюджетные инвестиции</v>
      </c>
      <c r="B875" s="109" t="s">
        <v>641</v>
      </c>
      <c r="C875" s="55" t="s">
        <v>60</v>
      </c>
      <c r="D875" s="43" t="s">
        <v>71</v>
      </c>
      <c r="E875" s="105">
        <v>410</v>
      </c>
      <c r="F875" s="53">
        <f>'прил. 9'!G1158</f>
        <v>91324</v>
      </c>
      <c r="G875" s="53">
        <f>'прил. 9'!H1158</f>
        <v>0</v>
      </c>
      <c r="H875" s="53">
        <f t="shared" si="744"/>
        <v>91324</v>
      </c>
      <c r="I875" s="53">
        <f>'прил. 9'!J1158</f>
        <v>-86562</v>
      </c>
      <c r="J875" s="53">
        <f t="shared" si="745"/>
        <v>4762</v>
      </c>
      <c r="K875" s="53">
        <f>'прил. 9'!L1158</f>
        <v>0</v>
      </c>
      <c r="L875" s="53">
        <f t="shared" ref="L875:L938" si="791">J875+K875</f>
        <v>4762</v>
      </c>
      <c r="M875" s="53">
        <f>'прил. 9'!N1158</f>
        <v>-523.4</v>
      </c>
      <c r="N875" s="53">
        <f t="shared" si="781"/>
        <v>4238.6000000000004</v>
      </c>
      <c r="O875" s="53">
        <f>'прил. 9'!P1158</f>
        <v>0</v>
      </c>
      <c r="P875" s="53">
        <f>'прил. 9'!Q1158</f>
        <v>0</v>
      </c>
      <c r="Q875" s="46">
        <f t="shared" si="746"/>
        <v>0</v>
      </c>
      <c r="R875" s="53">
        <f>'прил. 9'!S1158</f>
        <v>0</v>
      </c>
      <c r="S875" s="46">
        <f t="shared" si="747"/>
        <v>0</v>
      </c>
      <c r="T875" s="53">
        <f>'прил. 9'!U1158</f>
        <v>0</v>
      </c>
      <c r="U875" s="46">
        <f t="shared" si="782"/>
        <v>0</v>
      </c>
    </row>
    <row r="876" spans="1:21" ht="66" hidden="1" x14ac:dyDescent="0.2">
      <c r="A876" s="47" t="str">
        <f ca="1">IF(ISERROR(MATCH(B876,Код_КЦСР,0)),"",INDIRECT(ADDRESS(MATCH(B876,Код_КЦСР,0)+1,2,,,"КЦСР")))</f>
        <v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v>
      </c>
      <c r="B876" s="109" t="s">
        <v>615</v>
      </c>
      <c r="C876" s="55"/>
      <c r="D876" s="43"/>
      <c r="E876" s="105"/>
      <c r="F876" s="53">
        <f t="shared" ref="F876:T879" si="792">F877</f>
        <v>0</v>
      </c>
      <c r="G876" s="53">
        <f t="shared" si="792"/>
        <v>0</v>
      </c>
      <c r="H876" s="53">
        <f t="shared" si="744"/>
        <v>0</v>
      </c>
      <c r="I876" s="53">
        <f t="shared" si="792"/>
        <v>0</v>
      </c>
      <c r="J876" s="53">
        <f t="shared" si="745"/>
        <v>0</v>
      </c>
      <c r="K876" s="53">
        <f t="shared" si="792"/>
        <v>0</v>
      </c>
      <c r="L876" s="53">
        <f t="shared" si="791"/>
        <v>0</v>
      </c>
      <c r="M876" s="53">
        <f t="shared" si="792"/>
        <v>0</v>
      </c>
      <c r="N876" s="53">
        <f t="shared" si="781"/>
        <v>0</v>
      </c>
      <c r="O876" s="53">
        <f t="shared" si="792"/>
        <v>0</v>
      </c>
      <c r="P876" s="53">
        <f t="shared" si="792"/>
        <v>0</v>
      </c>
      <c r="Q876" s="46">
        <f t="shared" si="746"/>
        <v>0</v>
      </c>
      <c r="R876" s="53">
        <f t="shared" si="792"/>
        <v>0</v>
      </c>
      <c r="S876" s="46">
        <f t="shared" si="747"/>
        <v>0</v>
      </c>
      <c r="T876" s="53">
        <f t="shared" si="792"/>
        <v>0</v>
      </c>
      <c r="U876" s="46">
        <f t="shared" si="782"/>
        <v>0</v>
      </c>
    </row>
    <row r="877" spans="1:21" hidden="1" x14ac:dyDescent="0.2">
      <c r="A877" s="47" t="str">
        <f ca="1">IF(ISERROR(MATCH(C877,Код_Раздел,0)),"",INDIRECT(ADDRESS(MATCH(C877,Код_Раздел,0)+1,2,,,"Раздел")))</f>
        <v>Национальная экономика</v>
      </c>
      <c r="B877" s="109" t="s">
        <v>615</v>
      </c>
      <c r="C877" s="55" t="s">
        <v>73</v>
      </c>
      <c r="D877" s="43"/>
      <c r="E877" s="105"/>
      <c r="F877" s="53">
        <f t="shared" si="792"/>
        <v>0</v>
      </c>
      <c r="G877" s="53">
        <f t="shared" si="792"/>
        <v>0</v>
      </c>
      <c r="H877" s="53">
        <f t="shared" si="744"/>
        <v>0</v>
      </c>
      <c r="I877" s="53">
        <f t="shared" si="792"/>
        <v>0</v>
      </c>
      <c r="J877" s="53">
        <f t="shared" si="745"/>
        <v>0</v>
      </c>
      <c r="K877" s="53">
        <f t="shared" si="792"/>
        <v>0</v>
      </c>
      <c r="L877" s="53">
        <f t="shared" si="791"/>
        <v>0</v>
      </c>
      <c r="M877" s="53">
        <f t="shared" si="792"/>
        <v>0</v>
      </c>
      <c r="N877" s="53">
        <f t="shared" si="781"/>
        <v>0</v>
      </c>
      <c r="O877" s="53">
        <f t="shared" si="792"/>
        <v>0</v>
      </c>
      <c r="P877" s="53">
        <f t="shared" si="792"/>
        <v>0</v>
      </c>
      <c r="Q877" s="46">
        <f t="shared" si="746"/>
        <v>0</v>
      </c>
      <c r="R877" s="53">
        <f t="shared" si="792"/>
        <v>0</v>
      </c>
      <c r="S877" s="46">
        <f t="shared" si="747"/>
        <v>0</v>
      </c>
      <c r="T877" s="53">
        <f t="shared" si="792"/>
        <v>0</v>
      </c>
      <c r="U877" s="46">
        <f t="shared" si="782"/>
        <v>0</v>
      </c>
    </row>
    <row r="878" spans="1:21" hidden="1" x14ac:dyDescent="0.2">
      <c r="A878" s="63" t="s">
        <v>80</v>
      </c>
      <c r="B878" s="109" t="s">
        <v>615</v>
      </c>
      <c r="C878" s="55" t="s">
        <v>73</v>
      </c>
      <c r="D878" s="43" t="s">
        <v>61</v>
      </c>
      <c r="E878" s="105"/>
      <c r="F878" s="53">
        <f t="shared" si="792"/>
        <v>0</v>
      </c>
      <c r="G878" s="53">
        <f t="shared" si="792"/>
        <v>0</v>
      </c>
      <c r="H878" s="53">
        <f t="shared" si="744"/>
        <v>0</v>
      </c>
      <c r="I878" s="53">
        <f t="shared" si="792"/>
        <v>0</v>
      </c>
      <c r="J878" s="53">
        <f t="shared" si="745"/>
        <v>0</v>
      </c>
      <c r="K878" s="53">
        <f t="shared" si="792"/>
        <v>0</v>
      </c>
      <c r="L878" s="53">
        <f t="shared" si="791"/>
        <v>0</v>
      </c>
      <c r="M878" s="53">
        <f t="shared" si="792"/>
        <v>0</v>
      </c>
      <c r="N878" s="53">
        <f t="shared" si="781"/>
        <v>0</v>
      </c>
      <c r="O878" s="53">
        <f t="shared" si="792"/>
        <v>0</v>
      </c>
      <c r="P878" s="53">
        <f t="shared" si="792"/>
        <v>0</v>
      </c>
      <c r="Q878" s="46">
        <f t="shared" si="746"/>
        <v>0</v>
      </c>
      <c r="R878" s="53">
        <f t="shared" si="792"/>
        <v>0</v>
      </c>
      <c r="S878" s="46">
        <f t="shared" si="747"/>
        <v>0</v>
      </c>
      <c r="T878" s="53">
        <f t="shared" si="792"/>
        <v>0</v>
      </c>
      <c r="U878" s="46">
        <f t="shared" si="782"/>
        <v>0</v>
      </c>
    </row>
    <row r="879" spans="1:21" ht="33" hidden="1" x14ac:dyDescent="0.2">
      <c r="A879" s="47" t="str">
        <f ca="1">IF(ISERROR(MATCH(E879,Код_КВР,0)),"",INDIRECT(ADDRESS(MATCH(E879,Код_КВР,0)+1,2,,,"КВР")))</f>
        <v>Капитальные вложения в объекты государственной (муниципальной) собственности</v>
      </c>
      <c r="B879" s="109" t="s">
        <v>615</v>
      </c>
      <c r="C879" s="55" t="s">
        <v>73</v>
      </c>
      <c r="D879" s="43" t="s">
        <v>61</v>
      </c>
      <c r="E879" s="105">
        <v>400</v>
      </c>
      <c r="F879" s="53">
        <f t="shared" si="792"/>
        <v>0</v>
      </c>
      <c r="G879" s="53">
        <f t="shared" si="792"/>
        <v>0</v>
      </c>
      <c r="H879" s="53">
        <f t="shared" si="744"/>
        <v>0</v>
      </c>
      <c r="I879" s="53">
        <f t="shared" si="792"/>
        <v>0</v>
      </c>
      <c r="J879" s="53">
        <f t="shared" si="745"/>
        <v>0</v>
      </c>
      <c r="K879" s="53">
        <f t="shared" si="792"/>
        <v>0</v>
      </c>
      <c r="L879" s="53">
        <f t="shared" si="791"/>
        <v>0</v>
      </c>
      <c r="M879" s="53">
        <f t="shared" si="792"/>
        <v>0</v>
      </c>
      <c r="N879" s="53">
        <f t="shared" si="781"/>
        <v>0</v>
      </c>
      <c r="O879" s="53">
        <f t="shared" si="792"/>
        <v>0</v>
      </c>
      <c r="P879" s="53">
        <f t="shared" si="792"/>
        <v>0</v>
      </c>
      <c r="Q879" s="46">
        <f t="shared" si="746"/>
        <v>0</v>
      </c>
      <c r="R879" s="53">
        <f t="shared" si="792"/>
        <v>0</v>
      </c>
      <c r="S879" s="46">
        <f t="shared" si="747"/>
        <v>0</v>
      </c>
      <c r="T879" s="53">
        <f t="shared" si="792"/>
        <v>0</v>
      </c>
      <c r="U879" s="46">
        <f t="shared" si="782"/>
        <v>0</v>
      </c>
    </row>
    <row r="880" spans="1:21" hidden="1" x14ac:dyDescent="0.2">
      <c r="A880" s="47" t="str">
        <f ca="1">IF(ISERROR(MATCH(E880,Код_КВР,0)),"",INDIRECT(ADDRESS(MATCH(E880,Код_КВР,0)+1,2,,,"КВР")))</f>
        <v>Бюджетные инвестиции</v>
      </c>
      <c r="B880" s="109" t="s">
        <v>615</v>
      </c>
      <c r="C880" s="55" t="s">
        <v>73</v>
      </c>
      <c r="D880" s="43" t="s">
        <v>61</v>
      </c>
      <c r="E880" s="105">
        <v>410</v>
      </c>
      <c r="F880" s="53">
        <f>'прил. 9'!G1100</f>
        <v>0</v>
      </c>
      <c r="G880" s="53">
        <f>'прил. 9'!H1100</f>
        <v>0</v>
      </c>
      <c r="H880" s="53">
        <f t="shared" ref="H880:H943" si="793">F880+G880</f>
        <v>0</v>
      </c>
      <c r="I880" s="53">
        <f>'прил. 9'!J1100</f>
        <v>0</v>
      </c>
      <c r="J880" s="53">
        <f t="shared" ref="J880:J943" si="794">H880+I880</f>
        <v>0</v>
      </c>
      <c r="K880" s="53">
        <f>'прил. 9'!L1100</f>
        <v>0</v>
      </c>
      <c r="L880" s="53">
        <f t="shared" si="791"/>
        <v>0</v>
      </c>
      <c r="M880" s="53">
        <f>'прил. 9'!N1100</f>
        <v>0</v>
      </c>
      <c r="N880" s="53">
        <f t="shared" si="781"/>
        <v>0</v>
      </c>
      <c r="O880" s="53">
        <f>'прил. 9'!P1100</f>
        <v>0</v>
      </c>
      <c r="P880" s="53">
        <f>'прил. 9'!Q1100</f>
        <v>0</v>
      </c>
      <c r="Q880" s="46">
        <f t="shared" ref="Q880:Q943" si="795">O880+P880</f>
        <v>0</v>
      </c>
      <c r="R880" s="53">
        <f>'прил. 9'!S1100</f>
        <v>0</v>
      </c>
      <c r="S880" s="46">
        <f t="shared" ref="S880:S943" si="796">Q880+R880</f>
        <v>0</v>
      </c>
      <c r="T880" s="53">
        <f>'прил. 9'!U1100</f>
        <v>0</v>
      </c>
      <c r="U880" s="46">
        <f t="shared" si="782"/>
        <v>0</v>
      </c>
    </row>
    <row r="881" spans="1:21" ht="57.75" customHeight="1" x14ac:dyDescent="0.2">
      <c r="A881" s="47" t="str">
        <f ca="1">IF(ISERROR(MATCH(B881,Код_КЦСР,0)),"",INDIRECT(ADDRESS(MATCH(B881,Код_КЦСР,0)+1,2,,,"КЦСР")))</f>
        <v>Реализация мероприятий по строительству зданий, пристроя к зданиям общеобразовательных организаций, за счет средств вышестоящих бюджетов</v>
      </c>
      <c r="B881" s="109" t="s">
        <v>616</v>
      </c>
      <c r="C881" s="55"/>
      <c r="D881" s="43"/>
      <c r="E881" s="105"/>
      <c r="F881" s="53">
        <f t="shared" ref="F881:T884" si="797">F882</f>
        <v>91324</v>
      </c>
      <c r="G881" s="53">
        <f t="shared" si="797"/>
        <v>0</v>
      </c>
      <c r="H881" s="53">
        <f t="shared" si="793"/>
        <v>91324</v>
      </c>
      <c r="I881" s="53">
        <f t="shared" si="797"/>
        <v>167757.29999999999</v>
      </c>
      <c r="J881" s="53">
        <f t="shared" si="794"/>
        <v>259081.3</v>
      </c>
      <c r="K881" s="53">
        <f t="shared" si="797"/>
        <v>0</v>
      </c>
      <c r="L881" s="53">
        <f t="shared" si="791"/>
        <v>259081.3</v>
      </c>
      <c r="M881" s="53">
        <f t="shared" si="797"/>
        <v>-28476.600000000002</v>
      </c>
      <c r="N881" s="53">
        <f t="shared" si="781"/>
        <v>230604.69999999998</v>
      </c>
      <c r="O881" s="53">
        <f t="shared" si="797"/>
        <v>0</v>
      </c>
      <c r="P881" s="53">
        <f t="shared" si="797"/>
        <v>0</v>
      </c>
      <c r="Q881" s="46">
        <f t="shared" si="795"/>
        <v>0</v>
      </c>
      <c r="R881" s="53">
        <f t="shared" si="797"/>
        <v>0</v>
      </c>
      <c r="S881" s="46">
        <f t="shared" si="796"/>
        <v>0</v>
      </c>
      <c r="T881" s="53">
        <f t="shared" si="797"/>
        <v>0</v>
      </c>
      <c r="U881" s="46">
        <f t="shared" si="782"/>
        <v>0</v>
      </c>
    </row>
    <row r="882" spans="1:21" x14ac:dyDescent="0.2">
      <c r="A882" s="47" t="str">
        <f ca="1">IF(ISERROR(MATCH(C882,Код_Раздел,0)),"",INDIRECT(ADDRESS(MATCH(C882,Код_Раздел,0)+1,2,,,"Раздел")))</f>
        <v>Образование</v>
      </c>
      <c r="B882" s="109" t="s">
        <v>616</v>
      </c>
      <c r="C882" s="55" t="s">
        <v>60</v>
      </c>
      <c r="D882" s="43"/>
      <c r="E882" s="105"/>
      <c r="F882" s="53">
        <f t="shared" si="797"/>
        <v>91324</v>
      </c>
      <c r="G882" s="53">
        <f t="shared" si="797"/>
        <v>0</v>
      </c>
      <c r="H882" s="53">
        <f t="shared" si="793"/>
        <v>91324</v>
      </c>
      <c r="I882" s="53">
        <f t="shared" si="797"/>
        <v>167757.29999999999</v>
      </c>
      <c r="J882" s="53">
        <f t="shared" si="794"/>
        <v>259081.3</v>
      </c>
      <c r="K882" s="53">
        <f t="shared" si="797"/>
        <v>0</v>
      </c>
      <c r="L882" s="53">
        <f t="shared" si="791"/>
        <v>259081.3</v>
      </c>
      <c r="M882" s="53">
        <f t="shared" si="797"/>
        <v>-28476.600000000002</v>
      </c>
      <c r="N882" s="53">
        <f t="shared" si="781"/>
        <v>230604.69999999998</v>
      </c>
      <c r="O882" s="53">
        <f t="shared" si="797"/>
        <v>0</v>
      </c>
      <c r="P882" s="53">
        <f t="shared" si="797"/>
        <v>0</v>
      </c>
      <c r="Q882" s="46">
        <f t="shared" si="795"/>
        <v>0</v>
      </c>
      <c r="R882" s="53">
        <f t="shared" si="797"/>
        <v>0</v>
      </c>
      <c r="S882" s="46">
        <f t="shared" si="796"/>
        <v>0</v>
      </c>
      <c r="T882" s="53">
        <f t="shared" si="797"/>
        <v>0</v>
      </c>
      <c r="U882" s="46">
        <f t="shared" si="782"/>
        <v>0</v>
      </c>
    </row>
    <row r="883" spans="1:21" x14ac:dyDescent="0.2">
      <c r="A883" s="42" t="s">
        <v>102</v>
      </c>
      <c r="B883" s="109" t="s">
        <v>616</v>
      </c>
      <c r="C883" s="55" t="s">
        <v>60</v>
      </c>
      <c r="D883" s="43" t="s">
        <v>71</v>
      </c>
      <c r="E883" s="105"/>
      <c r="F883" s="53">
        <f t="shared" si="797"/>
        <v>91324</v>
      </c>
      <c r="G883" s="53">
        <f t="shared" si="797"/>
        <v>0</v>
      </c>
      <c r="H883" s="53">
        <f t="shared" si="793"/>
        <v>91324</v>
      </c>
      <c r="I883" s="53">
        <f t="shared" si="797"/>
        <v>167757.29999999999</v>
      </c>
      <c r="J883" s="53">
        <f t="shared" si="794"/>
        <v>259081.3</v>
      </c>
      <c r="K883" s="53">
        <f t="shared" si="797"/>
        <v>0</v>
      </c>
      <c r="L883" s="53">
        <f t="shared" si="791"/>
        <v>259081.3</v>
      </c>
      <c r="M883" s="53">
        <f t="shared" si="797"/>
        <v>-28476.600000000002</v>
      </c>
      <c r="N883" s="53">
        <f t="shared" si="781"/>
        <v>230604.69999999998</v>
      </c>
      <c r="O883" s="53">
        <f t="shared" si="797"/>
        <v>0</v>
      </c>
      <c r="P883" s="53">
        <f t="shared" si="797"/>
        <v>0</v>
      </c>
      <c r="Q883" s="46">
        <f t="shared" si="795"/>
        <v>0</v>
      </c>
      <c r="R883" s="53">
        <f t="shared" si="797"/>
        <v>0</v>
      </c>
      <c r="S883" s="46">
        <f t="shared" si="796"/>
        <v>0</v>
      </c>
      <c r="T883" s="53">
        <f t="shared" si="797"/>
        <v>0</v>
      </c>
      <c r="U883" s="46">
        <f t="shared" si="782"/>
        <v>0</v>
      </c>
    </row>
    <row r="884" spans="1:21" ht="33" x14ac:dyDescent="0.2">
      <c r="A884" s="47" t="str">
        <f ca="1">IF(ISERROR(MATCH(E884,Код_КВР,0)),"",INDIRECT(ADDRESS(MATCH(E884,Код_КВР,0)+1,2,,,"КВР")))</f>
        <v>Капитальные вложения в объекты государственной (муниципальной) собственности</v>
      </c>
      <c r="B884" s="109" t="s">
        <v>616</v>
      </c>
      <c r="C884" s="55" t="s">
        <v>60</v>
      </c>
      <c r="D884" s="43" t="s">
        <v>71</v>
      </c>
      <c r="E884" s="105">
        <v>400</v>
      </c>
      <c r="F884" s="53">
        <f t="shared" si="797"/>
        <v>91324</v>
      </c>
      <c r="G884" s="53">
        <f t="shared" si="797"/>
        <v>0</v>
      </c>
      <c r="H884" s="53">
        <f t="shared" si="793"/>
        <v>91324</v>
      </c>
      <c r="I884" s="53">
        <f t="shared" si="797"/>
        <v>167757.29999999999</v>
      </c>
      <c r="J884" s="53">
        <f t="shared" si="794"/>
        <v>259081.3</v>
      </c>
      <c r="K884" s="53">
        <f t="shared" si="797"/>
        <v>0</v>
      </c>
      <c r="L884" s="53">
        <f t="shared" si="791"/>
        <v>259081.3</v>
      </c>
      <c r="M884" s="53">
        <f t="shared" si="797"/>
        <v>-28476.600000000002</v>
      </c>
      <c r="N884" s="53">
        <f t="shared" si="781"/>
        <v>230604.69999999998</v>
      </c>
      <c r="O884" s="53">
        <f t="shared" si="797"/>
        <v>0</v>
      </c>
      <c r="P884" s="53">
        <f t="shared" si="797"/>
        <v>0</v>
      </c>
      <c r="Q884" s="46">
        <f t="shared" si="795"/>
        <v>0</v>
      </c>
      <c r="R884" s="53">
        <f t="shared" si="797"/>
        <v>0</v>
      </c>
      <c r="S884" s="46">
        <f t="shared" si="796"/>
        <v>0</v>
      </c>
      <c r="T884" s="53">
        <f t="shared" si="797"/>
        <v>0</v>
      </c>
      <c r="U884" s="46">
        <f t="shared" si="782"/>
        <v>0</v>
      </c>
    </row>
    <row r="885" spans="1:21" x14ac:dyDescent="0.2">
      <c r="A885" s="47" t="str">
        <f ca="1">IF(ISERROR(MATCH(E885,Код_КВР,0)),"",INDIRECT(ADDRESS(MATCH(E885,Код_КВР,0)+1,2,,,"КВР")))</f>
        <v>Бюджетные инвестиции</v>
      </c>
      <c r="B885" s="109" t="s">
        <v>616</v>
      </c>
      <c r="C885" s="55" t="s">
        <v>60</v>
      </c>
      <c r="D885" s="43" t="s">
        <v>71</v>
      </c>
      <c r="E885" s="105">
        <v>410</v>
      </c>
      <c r="F885" s="53">
        <f>'прил. 9'!G1161</f>
        <v>91324</v>
      </c>
      <c r="G885" s="53">
        <f>'прил. 9'!H1161</f>
        <v>0</v>
      </c>
      <c r="H885" s="53">
        <f t="shared" si="793"/>
        <v>91324</v>
      </c>
      <c r="I885" s="53">
        <f>'прил. 9'!J1161</f>
        <v>167757.29999999999</v>
      </c>
      <c r="J885" s="53">
        <f t="shared" si="794"/>
        <v>259081.3</v>
      </c>
      <c r="K885" s="53">
        <f>'прил. 9'!L1161</f>
        <v>0</v>
      </c>
      <c r="L885" s="53">
        <f t="shared" si="791"/>
        <v>259081.3</v>
      </c>
      <c r="M885" s="53">
        <f>'прил. 9'!N1161</f>
        <v>-28476.600000000002</v>
      </c>
      <c r="N885" s="53">
        <f t="shared" si="781"/>
        <v>230604.69999999998</v>
      </c>
      <c r="O885" s="53">
        <f>'прил. 9'!P1161</f>
        <v>0</v>
      </c>
      <c r="P885" s="53">
        <f>'прил. 9'!Q1161</f>
        <v>0</v>
      </c>
      <c r="Q885" s="46">
        <f t="shared" si="795"/>
        <v>0</v>
      </c>
      <c r="R885" s="53">
        <f>'прил. 9'!S1161</f>
        <v>0</v>
      </c>
      <c r="S885" s="46">
        <f t="shared" si="796"/>
        <v>0</v>
      </c>
      <c r="T885" s="53">
        <f>'прил. 9'!U1161</f>
        <v>0</v>
      </c>
      <c r="U885" s="46">
        <f t="shared" si="782"/>
        <v>0</v>
      </c>
    </row>
    <row r="886" spans="1:21" ht="49.5" hidden="1" x14ac:dyDescent="0.2">
      <c r="A886" s="47" t="str">
        <f ca="1">IF(ISERROR(MATCH(B886,Код_КЦСР,0)),"",INDIRECT(ADDRESS(MATCH(B886,Код_КЦСР,0)+1,2,,,"КЦСР")))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886" s="109" t="s">
        <v>364</v>
      </c>
      <c r="C886" s="55"/>
      <c r="D886" s="43"/>
      <c r="E886" s="105"/>
      <c r="F886" s="53">
        <f t="shared" ref="F886:T894" si="798">F887</f>
        <v>0</v>
      </c>
      <c r="G886" s="53">
        <f t="shared" si="798"/>
        <v>0</v>
      </c>
      <c r="H886" s="53">
        <f t="shared" si="793"/>
        <v>0</v>
      </c>
      <c r="I886" s="53">
        <f t="shared" si="798"/>
        <v>0</v>
      </c>
      <c r="J886" s="53">
        <f t="shared" si="794"/>
        <v>0</v>
      </c>
      <c r="K886" s="53">
        <f t="shared" si="798"/>
        <v>0</v>
      </c>
      <c r="L886" s="53">
        <f t="shared" si="791"/>
        <v>0</v>
      </c>
      <c r="M886" s="53">
        <f t="shared" si="798"/>
        <v>0</v>
      </c>
      <c r="N886" s="53">
        <f t="shared" si="781"/>
        <v>0</v>
      </c>
      <c r="O886" s="53">
        <f t="shared" si="798"/>
        <v>0</v>
      </c>
      <c r="P886" s="53">
        <f t="shared" si="798"/>
        <v>0</v>
      </c>
      <c r="Q886" s="46">
        <f t="shared" si="795"/>
        <v>0</v>
      </c>
      <c r="R886" s="53">
        <f t="shared" si="798"/>
        <v>0</v>
      </c>
      <c r="S886" s="46">
        <f t="shared" si="796"/>
        <v>0</v>
      </c>
      <c r="T886" s="53">
        <f t="shared" si="798"/>
        <v>0</v>
      </c>
      <c r="U886" s="46">
        <f t="shared" si="782"/>
        <v>0</v>
      </c>
    </row>
    <row r="887" spans="1:21" hidden="1" x14ac:dyDescent="0.2">
      <c r="A887" s="47" t="str">
        <f ca="1">IF(ISERROR(MATCH(C887,Код_Раздел,0)),"",INDIRECT(ADDRESS(MATCH(C887,Код_Раздел,0)+1,2,,,"Раздел")))</f>
        <v>Национальная экономика</v>
      </c>
      <c r="B887" s="109" t="s">
        <v>364</v>
      </c>
      <c r="C887" s="55" t="s">
        <v>73</v>
      </c>
      <c r="D887" s="43"/>
      <c r="E887" s="105"/>
      <c r="F887" s="53">
        <f t="shared" si="798"/>
        <v>0</v>
      </c>
      <c r="G887" s="53">
        <f t="shared" si="798"/>
        <v>0</v>
      </c>
      <c r="H887" s="53">
        <f t="shared" si="793"/>
        <v>0</v>
      </c>
      <c r="I887" s="53">
        <f t="shared" si="798"/>
        <v>0</v>
      </c>
      <c r="J887" s="53">
        <f t="shared" si="794"/>
        <v>0</v>
      </c>
      <c r="K887" s="53">
        <f t="shared" si="798"/>
        <v>0</v>
      </c>
      <c r="L887" s="53">
        <f t="shared" si="791"/>
        <v>0</v>
      </c>
      <c r="M887" s="53">
        <f t="shared" si="798"/>
        <v>0</v>
      </c>
      <c r="N887" s="53">
        <f t="shared" si="781"/>
        <v>0</v>
      </c>
      <c r="O887" s="53">
        <f t="shared" si="798"/>
        <v>0</v>
      </c>
      <c r="P887" s="53">
        <f t="shared" si="798"/>
        <v>0</v>
      </c>
      <c r="Q887" s="46">
        <f t="shared" si="795"/>
        <v>0</v>
      </c>
      <c r="R887" s="53">
        <f t="shared" si="798"/>
        <v>0</v>
      </c>
      <c r="S887" s="46">
        <f t="shared" si="796"/>
        <v>0</v>
      </c>
      <c r="T887" s="53">
        <f t="shared" si="798"/>
        <v>0</v>
      </c>
      <c r="U887" s="46">
        <f t="shared" si="782"/>
        <v>0</v>
      </c>
    </row>
    <row r="888" spans="1:21" hidden="1" x14ac:dyDescent="0.2">
      <c r="A888" s="42" t="s">
        <v>45</v>
      </c>
      <c r="B888" s="109" t="s">
        <v>364</v>
      </c>
      <c r="C888" s="55" t="s">
        <v>73</v>
      </c>
      <c r="D888" s="43" t="s">
        <v>76</v>
      </c>
      <c r="E888" s="105"/>
      <c r="F888" s="53">
        <f t="shared" si="798"/>
        <v>0</v>
      </c>
      <c r="G888" s="53">
        <f t="shared" si="798"/>
        <v>0</v>
      </c>
      <c r="H888" s="53">
        <f t="shared" si="793"/>
        <v>0</v>
      </c>
      <c r="I888" s="53">
        <f t="shared" si="798"/>
        <v>0</v>
      </c>
      <c r="J888" s="53">
        <f t="shared" si="794"/>
        <v>0</v>
      </c>
      <c r="K888" s="53">
        <f t="shared" si="798"/>
        <v>0</v>
      </c>
      <c r="L888" s="53">
        <f t="shared" si="791"/>
        <v>0</v>
      </c>
      <c r="M888" s="53">
        <f t="shared" si="798"/>
        <v>0</v>
      </c>
      <c r="N888" s="53">
        <f t="shared" si="781"/>
        <v>0</v>
      </c>
      <c r="O888" s="53">
        <f t="shared" si="798"/>
        <v>0</v>
      </c>
      <c r="P888" s="53">
        <f t="shared" si="798"/>
        <v>0</v>
      </c>
      <c r="Q888" s="46">
        <f t="shared" si="795"/>
        <v>0</v>
      </c>
      <c r="R888" s="53">
        <f t="shared" si="798"/>
        <v>0</v>
      </c>
      <c r="S888" s="46">
        <f t="shared" si="796"/>
        <v>0</v>
      </c>
      <c r="T888" s="53">
        <f t="shared" si="798"/>
        <v>0</v>
      </c>
      <c r="U888" s="46">
        <f t="shared" si="782"/>
        <v>0</v>
      </c>
    </row>
    <row r="889" spans="1:21" ht="33" hidden="1" x14ac:dyDescent="0.2">
      <c r="A889" s="47" t="str">
        <f ca="1">IF(ISERROR(MATCH(E889,Код_КВР,0)),"",INDIRECT(ADDRESS(MATCH(E889,Код_КВР,0)+1,2,,,"КВР")))</f>
        <v>Капитальные вложения в объекты государственной (муниципальной) собственности</v>
      </c>
      <c r="B889" s="109" t="s">
        <v>364</v>
      </c>
      <c r="C889" s="55" t="s">
        <v>73</v>
      </c>
      <c r="D889" s="43" t="s">
        <v>76</v>
      </c>
      <c r="E889" s="105">
        <v>400</v>
      </c>
      <c r="F889" s="53">
        <f t="shared" si="798"/>
        <v>0</v>
      </c>
      <c r="G889" s="53">
        <f t="shared" si="798"/>
        <v>0</v>
      </c>
      <c r="H889" s="53">
        <f t="shared" si="793"/>
        <v>0</v>
      </c>
      <c r="I889" s="53">
        <f t="shared" si="798"/>
        <v>0</v>
      </c>
      <c r="J889" s="53">
        <f t="shared" si="794"/>
        <v>0</v>
      </c>
      <c r="K889" s="53">
        <f t="shared" si="798"/>
        <v>0</v>
      </c>
      <c r="L889" s="53">
        <f t="shared" si="791"/>
        <v>0</v>
      </c>
      <c r="M889" s="53">
        <f t="shared" si="798"/>
        <v>0</v>
      </c>
      <c r="N889" s="53">
        <f t="shared" si="781"/>
        <v>0</v>
      </c>
      <c r="O889" s="53">
        <f t="shared" si="798"/>
        <v>0</v>
      </c>
      <c r="P889" s="53">
        <f t="shared" si="798"/>
        <v>0</v>
      </c>
      <c r="Q889" s="46">
        <f t="shared" si="795"/>
        <v>0</v>
      </c>
      <c r="R889" s="53">
        <f t="shared" si="798"/>
        <v>0</v>
      </c>
      <c r="S889" s="46">
        <f t="shared" si="796"/>
        <v>0</v>
      </c>
      <c r="T889" s="53">
        <f t="shared" si="798"/>
        <v>0</v>
      </c>
      <c r="U889" s="46">
        <f t="shared" si="782"/>
        <v>0</v>
      </c>
    </row>
    <row r="890" spans="1:21" hidden="1" x14ac:dyDescent="0.2">
      <c r="A890" s="47" t="str">
        <f ca="1">IF(ISERROR(MATCH(E890,Код_КВР,0)),"",INDIRECT(ADDRESS(MATCH(E890,Код_КВР,0)+1,2,,,"КВР")))</f>
        <v>Бюджетные инвестиции</v>
      </c>
      <c r="B890" s="109" t="s">
        <v>364</v>
      </c>
      <c r="C890" s="55" t="s">
        <v>73</v>
      </c>
      <c r="D890" s="43" t="s">
        <v>76</v>
      </c>
      <c r="E890" s="105">
        <v>410</v>
      </c>
      <c r="F890" s="53">
        <f>'прил. 9'!G1073</f>
        <v>0</v>
      </c>
      <c r="G890" s="53">
        <f>'прил. 9'!H1073</f>
        <v>0</v>
      </c>
      <c r="H890" s="53">
        <f t="shared" si="793"/>
        <v>0</v>
      </c>
      <c r="I890" s="53">
        <f>'прил. 9'!J1073</f>
        <v>0</v>
      </c>
      <c r="J890" s="53">
        <f t="shared" si="794"/>
        <v>0</v>
      </c>
      <c r="K890" s="53">
        <f>'прил. 9'!L1073</f>
        <v>0</v>
      </c>
      <c r="L890" s="53">
        <f t="shared" si="791"/>
        <v>0</v>
      </c>
      <c r="M890" s="53">
        <f>'прил. 9'!N1073</f>
        <v>0</v>
      </c>
      <c r="N890" s="53">
        <f t="shared" si="781"/>
        <v>0</v>
      </c>
      <c r="O890" s="53">
        <f>'прил. 9'!P1073</f>
        <v>0</v>
      </c>
      <c r="P890" s="53">
        <f>'прил. 9'!Q1073</f>
        <v>0</v>
      </c>
      <c r="Q890" s="46">
        <f t="shared" si="795"/>
        <v>0</v>
      </c>
      <c r="R890" s="53">
        <f>'прил. 9'!S1073</f>
        <v>0</v>
      </c>
      <c r="S890" s="46">
        <f t="shared" si="796"/>
        <v>0</v>
      </c>
      <c r="T890" s="53">
        <f>'прил. 9'!U1073</f>
        <v>0</v>
      </c>
      <c r="U890" s="46">
        <f t="shared" si="782"/>
        <v>0</v>
      </c>
    </row>
    <row r="891" spans="1:21" ht="49.5" x14ac:dyDescent="0.2">
      <c r="A891" s="47" t="str">
        <f ca="1">IF(ISERROR(MATCH(B891,Код_КЦСР,0)),"",INDIRECT(ADDRESS(MATCH(B891,Код_КЦСР,0)+1,2,,,"КЦСР")))</f>
        <v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v>
      </c>
      <c r="B891" s="109" t="s">
        <v>480</v>
      </c>
      <c r="C891" s="55"/>
      <c r="D891" s="43"/>
      <c r="E891" s="105"/>
      <c r="F891" s="53">
        <f t="shared" ref="F891:T892" si="799">F892</f>
        <v>64531.3</v>
      </c>
      <c r="G891" s="53">
        <f t="shared" si="799"/>
        <v>0</v>
      </c>
      <c r="H891" s="53">
        <f t="shared" si="793"/>
        <v>64531.3</v>
      </c>
      <c r="I891" s="53">
        <f t="shared" si="799"/>
        <v>0</v>
      </c>
      <c r="J891" s="53">
        <f t="shared" si="794"/>
        <v>64531.3</v>
      </c>
      <c r="K891" s="53">
        <f t="shared" si="799"/>
        <v>0</v>
      </c>
      <c r="L891" s="53">
        <f t="shared" si="791"/>
        <v>64531.3</v>
      </c>
      <c r="M891" s="53">
        <f t="shared" si="799"/>
        <v>0</v>
      </c>
      <c r="N891" s="53">
        <f t="shared" si="781"/>
        <v>64531.3</v>
      </c>
      <c r="O891" s="53">
        <f t="shared" si="799"/>
        <v>0</v>
      </c>
      <c r="P891" s="53">
        <f t="shared" si="799"/>
        <v>0</v>
      </c>
      <c r="Q891" s="46">
        <f t="shared" si="795"/>
        <v>0</v>
      </c>
      <c r="R891" s="53">
        <f t="shared" si="799"/>
        <v>0</v>
      </c>
      <c r="S891" s="46">
        <f t="shared" si="796"/>
        <v>0</v>
      </c>
      <c r="T891" s="53">
        <f t="shared" si="799"/>
        <v>0</v>
      </c>
      <c r="U891" s="46">
        <f t="shared" si="782"/>
        <v>0</v>
      </c>
    </row>
    <row r="892" spans="1:21" x14ac:dyDescent="0.2">
      <c r="A892" s="47" t="str">
        <f ca="1">IF(ISERROR(MATCH(C892,Код_Раздел,0)),"",INDIRECT(ADDRESS(MATCH(C892,Код_Раздел,0)+1,2,,,"Раздел")))</f>
        <v>Образование</v>
      </c>
      <c r="B892" s="109" t="s">
        <v>480</v>
      </c>
      <c r="C892" s="55" t="s">
        <v>60</v>
      </c>
      <c r="D892" s="43"/>
      <c r="E892" s="105"/>
      <c r="F892" s="53">
        <f t="shared" si="799"/>
        <v>64531.3</v>
      </c>
      <c r="G892" s="53">
        <f t="shared" si="799"/>
        <v>0</v>
      </c>
      <c r="H892" s="53">
        <f t="shared" si="793"/>
        <v>64531.3</v>
      </c>
      <c r="I892" s="53">
        <f t="shared" si="799"/>
        <v>0</v>
      </c>
      <c r="J892" s="53">
        <f t="shared" si="794"/>
        <v>64531.3</v>
      </c>
      <c r="K892" s="53">
        <f t="shared" si="799"/>
        <v>0</v>
      </c>
      <c r="L892" s="53">
        <f t="shared" si="791"/>
        <v>64531.3</v>
      </c>
      <c r="M892" s="53">
        <f t="shared" si="799"/>
        <v>0</v>
      </c>
      <c r="N892" s="53">
        <f t="shared" si="781"/>
        <v>64531.3</v>
      </c>
      <c r="O892" s="53">
        <f t="shared" si="799"/>
        <v>0</v>
      </c>
      <c r="P892" s="53">
        <f t="shared" si="799"/>
        <v>0</v>
      </c>
      <c r="Q892" s="46">
        <f t="shared" si="795"/>
        <v>0</v>
      </c>
      <c r="R892" s="53">
        <f t="shared" si="799"/>
        <v>0</v>
      </c>
      <c r="S892" s="46">
        <f t="shared" si="796"/>
        <v>0</v>
      </c>
      <c r="T892" s="53">
        <f t="shared" si="799"/>
        <v>0</v>
      </c>
      <c r="U892" s="46">
        <f t="shared" si="782"/>
        <v>0</v>
      </c>
    </row>
    <row r="893" spans="1:21" x14ac:dyDescent="0.2">
      <c r="A893" s="42" t="s">
        <v>109</v>
      </c>
      <c r="B893" s="109" t="s">
        <v>480</v>
      </c>
      <c r="C893" s="55" t="s">
        <v>60</v>
      </c>
      <c r="D893" s="43" t="s">
        <v>70</v>
      </c>
      <c r="E893" s="105"/>
      <c r="F893" s="53">
        <f t="shared" si="798"/>
        <v>64531.3</v>
      </c>
      <c r="G893" s="53">
        <f t="shared" si="798"/>
        <v>0</v>
      </c>
      <c r="H893" s="53">
        <f t="shared" si="793"/>
        <v>64531.3</v>
      </c>
      <c r="I893" s="53">
        <f t="shared" si="798"/>
        <v>0</v>
      </c>
      <c r="J893" s="53">
        <f t="shared" si="794"/>
        <v>64531.3</v>
      </c>
      <c r="K893" s="53">
        <f t="shared" si="798"/>
        <v>0</v>
      </c>
      <c r="L893" s="53">
        <f t="shared" si="791"/>
        <v>64531.3</v>
      </c>
      <c r="M893" s="53">
        <f t="shared" si="798"/>
        <v>0</v>
      </c>
      <c r="N893" s="53">
        <f t="shared" si="781"/>
        <v>64531.3</v>
      </c>
      <c r="O893" s="53">
        <f t="shared" si="798"/>
        <v>0</v>
      </c>
      <c r="P893" s="53">
        <f t="shared" si="798"/>
        <v>0</v>
      </c>
      <c r="Q893" s="46">
        <f t="shared" si="795"/>
        <v>0</v>
      </c>
      <c r="R893" s="53">
        <f t="shared" si="798"/>
        <v>0</v>
      </c>
      <c r="S893" s="46">
        <f t="shared" si="796"/>
        <v>0</v>
      </c>
      <c r="T893" s="53">
        <f t="shared" si="798"/>
        <v>0</v>
      </c>
      <c r="U893" s="46">
        <f t="shared" si="782"/>
        <v>0</v>
      </c>
    </row>
    <row r="894" spans="1:21" ht="33" x14ac:dyDescent="0.2">
      <c r="A894" s="47" t="str">
        <f ca="1">IF(ISERROR(MATCH(E894,Код_КВР,0)),"",INDIRECT(ADDRESS(MATCH(E894,Код_КВР,0)+1,2,,,"КВР")))</f>
        <v>Капитальные вложения в объекты государственной (муниципальной) собственности</v>
      </c>
      <c r="B894" s="109" t="s">
        <v>480</v>
      </c>
      <c r="C894" s="55" t="s">
        <v>60</v>
      </c>
      <c r="D894" s="43" t="s">
        <v>70</v>
      </c>
      <c r="E894" s="105">
        <v>400</v>
      </c>
      <c r="F894" s="53">
        <f t="shared" si="798"/>
        <v>64531.3</v>
      </c>
      <c r="G894" s="53">
        <f t="shared" si="798"/>
        <v>0</v>
      </c>
      <c r="H894" s="53">
        <f t="shared" si="793"/>
        <v>64531.3</v>
      </c>
      <c r="I894" s="53">
        <f t="shared" si="798"/>
        <v>0</v>
      </c>
      <c r="J894" s="53">
        <f t="shared" si="794"/>
        <v>64531.3</v>
      </c>
      <c r="K894" s="53">
        <f t="shared" si="798"/>
        <v>0</v>
      </c>
      <c r="L894" s="53">
        <f t="shared" si="791"/>
        <v>64531.3</v>
      </c>
      <c r="M894" s="53">
        <f t="shared" si="798"/>
        <v>0</v>
      </c>
      <c r="N894" s="53">
        <f t="shared" si="781"/>
        <v>64531.3</v>
      </c>
      <c r="O894" s="53">
        <f t="shared" si="798"/>
        <v>0</v>
      </c>
      <c r="P894" s="53">
        <f t="shared" si="798"/>
        <v>0</v>
      </c>
      <c r="Q894" s="46">
        <f t="shared" si="795"/>
        <v>0</v>
      </c>
      <c r="R894" s="53">
        <f t="shared" si="798"/>
        <v>0</v>
      </c>
      <c r="S894" s="46">
        <f t="shared" si="796"/>
        <v>0</v>
      </c>
      <c r="T894" s="53">
        <f t="shared" si="798"/>
        <v>0</v>
      </c>
      <c r="U894" s="46">
        <f t="shared" si="782"/>
        <v>0</v>
      </c>
    </row>
    <row r="895" spans="1:21" x14ac:dyDescent="0.2">
      <c r="A895" s="47" t="str">
        <f ca="1">IF(ISERROR(MATCH(E895,Код_КВР,0)),"",INDIRECT(ADDRESS(MATCH(E895,Код_КВР,0)+1,2,,,"КВР")))</f>
        <v>Бюджетные инвестиции</v>
      </c>
      <c r="B895" s="109" t="s">
        <v>480</v>
      </c>
      <c r="C895" s="55" t="s">
        <v>60</v>
      </c>
      <c r="D895" s="43" t="s">
        <v>70</v>
      </c>
      <c r="E895" s="105">
        <v>410</v>
      </c>
      <c r="F895" s="53">
        <f>'прил. 9'!G1149</f>
        <v>64531.3</v>
      </c>
      <c r="G895" s="53">
        <f>'прил. 9'!H1149</f>
        <v>0</v>
      </c>
      <c r="H895" s="53">
        <f t="shared" si="793"/>
        <v>64531.3</v>
      </c>
      <c r="I895" s="53">
        <f>'прил. 9'!J1149</f>
        <v>0</v>
      </c>
      <c r="J895" s="53">
        <f t="shared" si="794"/>
        <v>64531.3</v>
      </c>
      <c r="K895" s="53">
        <f>'прил. 9'!L1149</f>
        <v>0</v>
      </c>
      <c r="L895" s="53">
        <f t="shared" si="791"/>
        <v>64531.3</v>
      </c>
      <c r="M895" s="53">
        <f>'прил. 9'!N1149</f>
        <v>0</v>
      </c>
      <c r="N895" s="53">
        <f t="shared" si="781"/>
        <v>64531.3</v>
      </c>
      <c r="O895" s="53">
        <f>'прил. 9'!P1149</f>
        <v>0</v>
      </c>
      <c r="P895" s="53">
        <f>'прил. 9'!Q1149</f>
        <v>0</v>
      </c>
      <c r="Q895" s="46">
        <f t="shared" si="795"/>
        <v>0</v>
      </c>
      <c r="R895" s="53">
        <f>'прил. 9'!S1149</f>
        <v>0</v>
      </c>
      <c r="S895" s="46">
        <f t="shared" si="796"/>
        <v>0</v>
      </c>
      <c r="T895" s="53">
        <f>'прил. 9'!U1149</f>
        <v>0</v>
      </c>
      <c r="U895" s="46">
        <f t="shared" si="782"/>
        <v>0</v>
      </c>
    </row>
    <row r="896" spans="1:21" ht="21" hidden="1" customHeight="1" x14ac:dyDescent="0.2">
      <c r="A896" s="47" t="str">
        <f ca="1">IF(ISERROR(MATCH(B896,Код_КЦСР,0)),"",INDIRECT(ADDRESS(MATCH(B896,Код_КЦСР,0)+1,2,,,"КЦСР")))</f>
        <v>Строительство объектов сметной стоимостью 100 млн. рублей и более</v>
      </c>
      <c r="B896" s="109" t="s">
        <v>602</v>
      </c>
      <c r="C896" s="55"/>
      <c r="D896" s="43"/>
      <c r="E896" s="105"/>
      <c r="F896" s="53">
        <f t="shared" ref="F896:O896" si="800">F897+F902</f>
        <v>0</v>
      </c>
      <c r="G896" s="53">
        <f t="shared" ref="G896:I896" si="801">G897+G902</f>
        <v>0</v>
      </c>
      <c r="H896" s="53">
        <f t="shared" si="793"/>
        <v>0</v>
      </c>
      <c r="I896" s="53">
        <f t="shared" si="801"/>
        <v>0</v>
      </c>
      <c r="J896" s="53">
        <f t="shared" si="794"/>
        <v>0</v>
      </c>
      <c r="K896" s="53">
        <f t="shared" ref="K896:M896" si="802">K897+K902</f>
        <v>0</v>
      </c>
      <c r="L896" s="53">
        <f t="shared" si="791"/>
        <v>0</v>
      </c>
      <c r="M896" s="53">
        <f t="shared" si="802"/>
        <v>0</v>
      </c>
      <c r="N896" s="53">
        <f t="shared" si="781"/>
        <v>0</v>
      </c>
      <c r="O896" s="53">
        <f t="shared" si="800"/>
        <v>0</v>
      </c>
      <c r="P896" s="53">
        <f t="shared" ref="P896" si="803">P897+P902</f>
        <v>0</v>
      </c>
      <c r="Q896" s="46">
        <f t="shared" si="795"/>
        <v>0</v>
      </c>
      <c r="R896" s="53">
        <f t="shared" ref="R896:T896" si="804">R897+R902</f>
        <v>0</v>
      </c>
      <c r="S896" s="46">
        <f t="shared" si="796"/>
        <v>0</v>
      </c>
      <c r="T896" s="53">
        <f t="shared" si="804"/>
        <v>0</v>
      </c>
      <c r="U896" s="46">
        <f t="shared" si="782"/>
        <v>0</v>
      </c>
    </row>
    <row r="897" spans="1:21" ht="30.75" hidden="1" customHeight="1" x14ac:dyDescent="0.2">
      <c r="A897" s="47" t="str">
        <f ca="1">IF(ISERROR(MATCH(B897,Код_КЦСР,0)),"",INDIRECT(ADDRESS(MATCH(B897,Код_КЦСР,0)+1,2,,,"КЦСР")))</f>
        <v>Индустриальный парк «Череповец». Инженерная и транспортная инфраструктура территории</v>
      </c>
      <c r="B897" s="109" t="s">
        <v>605</v>
      </c>
      <c r="C897" s="55"/>
      <c r="D897" s="43"/>
      <c r="E897" s="105"/>
      <c r="F897" s="53">
        <f t="shared" ref="F897:T900" si="805">F898</f>
        <v>0</v>
      </c>
      <c r="G897" s="53">
        <f t="shared" si="805"/>
        <v>0</v>
      </c>
      <c r="H897" s="53">
        <f t="shared" si="793"/>
        <v>0</v>
      </c>
      <c r="I897" s="53">
        <f t="shared" si="805"/>
        <v>0</v>
      </c>
      <c r="J897" s="53">
        <f t="shared" si="794"/>
        <v>0</v>
      </c>
      <c r="K897" s="53">
        <f t="shared" si="805"/>
        <v>0</v>
      </c>
      <c r="L897" s="53">
        <f t="shared" si="791"/>
        <v>0</v>
      </c>
      <c r="M897" s="53">
        <f t="shared" si="805"/>
        <v>0</v>
      </c>
      <c r="N897" s="53">
        <f t="shared" si="781"/>
        <v>0</v>
      </c>
      <c r="O897" s="53">
        <f t="shared" si="805"/>
        <v>0</v>
      </c>
      <c r="P897" s="53">
        <f t="shared" si="805"/>
        <v>0</v>
      </c>
      <c r="Q897" s="46">
        <f t="shared" si="795"/>
        <v>0</v>
      </c>
      <c r="R897" s="53">
        <f t="shared" si="805"/>
        <v>0</v>
      </c>
      <c r="S897" s="46">
        <f t="shared" si="796"/>
        <v>0</v>
      </c>
      <c r="T897" s="53">
        <f t="shared" si="805"/>
        <v>0</v>
      </c>
      <c r="U897" s="46">
        <f t="shared" si="782"/>
        <v>0</v>
      </c>
    </row>
    <row r="898" spans="1:21" hidden="1" x14ac:dyDescent="0.2">
      <c r="A898" s="47" t="str">
        <f ca="1">IF(ISERROR(MATCH(C898,Код_Раздел,0)),"",INDIRECT(ADDRESS(MATCH(C898,Код_Раздел,0)+1,2,,,"Раздел")))</f>
        <v>Национальная экономика</v>
      </c>
      <c r="B898" s="109" t="s">
        <v>605</v>
      </c>
      <c r="C898" s="55" t="s">
        <v>73</v>
      </c>
      <c r="D898" s="43"/>
      <c r="E898" s="105"/>
      <c r="F898" s="53">
        <f t="shared" si="805"/>
        <v>0</v>
      </c>
      <c r="G898" s="53">
        <f t="shared" si="805"/>
        <v>0</v>
      </c>
      <c r="H898" s="53">
        <f t="shared" si="793"/>
        <v>0</v>
      </c>
      <c r="I898" s="53">
        <f t="shared" si="805"/>
        <v>0</v>
      </c>
      <c r="J898" s="53">
        <f t="shared" si="794"/>
        <v>0</v>
      </c>
      <c r="K898" s="53">
        <f t="shared" si="805"/>
        <v>0</v>
      </c>
      <c r="L898" s="53">
        <f t="shared" si="791"/>
        <v>0</v>
      </c>
      <c r="M898" s="53">
        <f t="shared" si="805"/>
        <v>0</v>
      </c>
      <c r="N898" s="53">
        <f t="shared" si="781"/>
        <v>0</v>
      </c>
      <c r="O898" s="53">
        <f t="shared" si="805"/>
        <v>0</v>
      </c>
      <c r="P898" s="53">
        <f t="shared" si="805"/>
        <v>0</v>
      </c>
      <c r="Q898" s="46">
        <f t="shared" si="795"/>
        <v>0</v>
      </c>
      <c r="R898" s="53">
        <f t="shared" si="805"/>
        <v>0</v>
      </c>
      <c r="S898" s="46">
        <f t="shared" si="796"/>
        <v>0</v>
      </c>
      <c r="T898" s="53">
        <f t="shared" si="805"/>
        <v>0</v>
      </c>
      <c r="U898" s="46">
        <f t="shared" si="782"/>
        <v>0</v>
      </c>
    </row>
    <row r="899" spans="1:21" hidden="1" x14ac:dyDescent="0.2">
      <c r="A899" s="47" t="s">
        <v>80</v>
      </c>
      <c r="B899" s="109" t="s">
        <v>605</v>
      </c>
      <c r="C899" s="55" t="s">
        <v>73</v>
      </c>
      <c r="D899" s="43" t="s">
        <v>61</v>
      </c>
      <c r="E899" s="105"/>
      <c r="F899" s="53">
        <f t="shared" si="805"/>
        <v>0</v>
      </c>
      <c r="G899" s="53">
        <f t="shared" si="805"/>
        <v>0</v>
      </c>
      <c r="H899" s="53">
        <f t="shared" si="793"/>
        <v>0</v>
      </c>
      <c r="I899" s="53">
        <f t="shared" si="805"/>
        <v>0</v>
      </c>
      <c r="J899" s="53">
        <f t="shared" si="794"/>
        <v>0</v>
      </c>
      <c r="K899" s="53">
        <f t="shared" si="805"/>
        <v>0</v>
      </c>
      <c r="L899" s="53">
        <f t="shared" si="791"/>
        <v>0</v>
      </c>
      <c r="M899" s="53">
        <f t="shared" si="805"/>
        <v>0</v>
      </c>
      <c r="N899" s="53">
        <f t="shared" si="781"/>
        <v>0</v>
      </c>
      <c r="O899" s="53">
        <f t="shared" si="805"/>
        <v>0</v>
      </c>
      <c r="P899" s="53">
        <f t="shared" si="805"/>
        <v>0</v>
      </c>
      <c r="Q899" s="46">
        <f t="shared" si="795"/>
        <v>0</v>
      </c>
      <c r="R899" s="53">
        <f t="shared" si="805"/>
        <v>0</v>
      </c>
      <c r="S899" s="46">
        <f t="shared" si="796"/>
        <v>0</v>
      </c>
      <c r="T899" s="53">
        <f t="shared" si="805"/>
        <v>0</v>
      </c>
      <c r="U899" s="46">
        <f t="shared" si="782"/>
        <v>0</v>
      </c>
    </row>
    <row r="900" spans="1:21" ht="33" hidden="1" x14ac:dyDescent="0.2">
      <c r="A900" s="47" t="str">
        <f ca="1">IF(ISERROR(MATCH(E900,Код_КВР,0)),"",INDIRECT(ADDRESS(MATCH(E900,Код_КВР,0)+1,2,,,"КВР")))</f>
        <v>Капитальные вложения в объекты государственной (муниципальной) собственности</v>
      </c>
      <c r="B900" s="109" t="s">
        <v>605</v>
      </c>
      <c r="C900" s="55" t="s">
        <v>73</v>
      </c>
      <c r="D900" s="43" t="s">
        <v>61</v>
      </c>
      <c r="E900" s="105">
        <v>400</v>
      </c>
      <c r="F900" s="53">
        <f t="shared" si="805"/>
        <v>0</v>
      </c>
      <c r="G900" s="53">
        <f t="shared" si="805"/>
        <v>0</v>
      </c>
      <c r="H900" s="53">
        <f t="shared" si="793"/>
        <v>0</v>
      </c>
      <c r="I900" s="53">
        <f t="shared" si="805"/>
        <v>0</v>
      </c>
      <c r="J900" s="53">
        <f t="shared" si="794"/>
        <v>0</v>
      </c>
      <c r="K900" s="53">
        <f t="shared" si="805"/>
        <v>0</v>
      </c>
      <c r="L900" s="53">
        <f t="shared" si="791"/>
        <v>0</v>
      </c>
      <c r="M900" s="53">
        <f t="shared" si="805"/>
        <v>0</v>
      </c>
      <c r="N900" s="53">
        <f t="shared" si="781"/>
        <v>0</v>
      </c>
      <c r="O900" s="53">
        <f t="shared" si="805"/>
        <v>0</v>
      </c>
      <c r="P900" s="53">
        <f t="shared" si="805"/>
        <v>0</v>
      </c>
      <c r="Q900" s="46">
        <f t="shared" si="795"/>
        <v>0</v>
      </c>
      <c r="R900" s="53">
        <f t="shared" si="805"/>
        <v>0</v>
      </c>
      <c r="S900" s="46">
        <f t="shared" si="796"/>
        <v>0</v>
      </c>
      <c r="T900" s="53">
        <f t="shared" si="805"/>
        <v>0</v>
      </c>
      <c r="U900" s="46">
        <f t="shared" si="782"/>
        <v>0</v>
      </c>
    </row>
    <row r="901" spans="1:21" hidden="1" x14ac:dyDescent="0.2">
      <c r="A901" s="47" t="str">
        <f ca="1">IF(ISERROR(MATCH(E901,Код_КВР,0)),"",INDIRECT(ADDRESS(MATCH(E901,Код_КВР,0)+1,2,,,"КВР")))</f>
        <v>Бюджетные инвестиции</v>
      </c>
      <c r="B901" s="109" t="s">
        <v>605</v>
      </c>
      <c r="C901" s="55" t="s">
        <v>73</v>
      </c>
      <c r="D901" s="43" t="s">
        <v>61</v>
      </c>
      <c r="E901" s="105">
        <v>410</v>
      </c>
      <c r="F901" s="53">
        <f>'прил. 9'!G1104</f>
        <v>0</v>
      </c>
      <c r="G901" s="53">
        <f>'прил. 9'!H1104</f>
        <v>0</v>
      </c>
      <c r="H901" s="53">
        <f t="shared" si="793"/>
        <v>0</v>
      </c>
      <c r="I901" s="53">
        <f>'прил. 9'!J1104</f>
        <v>0</v>
      </c>
      <c r="J901" s="53">
        <f t="shared" si="794"/>
        <v>0</v>
      </c>
      <c r="K901" s="53">
        <f>'прил. 9'!L1104</f>
        <v>0</v>
      </c>
      <c r="L901" s="53">
        <f t="shared" si="791"/>
        <v>0</v>
      </c>
      <c r="M901" s="53">
        <f>'прил. 9'!N1104</f>
        <v>0</v>
      </c>
      <c r="N901" s="53">
        <f t="shared" si="781"/>
        <v>0</v>
      </c>
      <c r="O901" s="53">
        <f>'прил. 9'!P1104</f>
        <v>0</v>
      </c>
      <c r="P901" s="53">
        <f>'прил. 9'!Q1104</f>
        <v>0</v>
      </c>
      <c r="Q901" s="46">
        <f t="shared" si="795"/>
        <v>0</v>
      </c>
      <c r="R901" s="53">
        <f>'прил. 9'!S1104</f>
        <v>0</v>
      </c>
      <c r="S901" s="46">
        <f t="shared" si="796"/>
        <v>0</v>
      </c>
      <c r="T901" s="53">
        <f>'прил. 9'!U1104</f>
        <v>0</v>
      </c>
      <c r="U901" s="46">
        <f t="shared" si="782"/>
        <v>0</v>
      </c>
    </row>
    <row r="902" spans="1:21" ht="19.5" hidden="1" customHeight="1" x14ac:dyDescent="0.2">
      <c r="A902" s="47" t="str">
        <f ca="1">IF(ISERROR(MATCH(B902,Код_КЦСР,0)),"",INDIRECT(ADDRESS(MATCH(B902,Код_КЦСР,0)+1,2,,,"КЦСР")))</f>
        <v>Улица Маяковского (от пр. Победы до ул. Сталеваров)</v>
      </c>
      <c r="B902" s="109" t="s">
        <v>607</v>
      </c>
      <c r="C902" s="55"/>
      <c r="D902" s="43"/>
      <c r="E902" s="105"/>
      <c r="F902" s="53">
        <f t="shared" ref="F902:T905" si="806">F903</f>
        <v>0</v>
      </c>
      <c r="G902" s="53">
        <f t="shared" si="806"/>
        <v>0</v>
      </c>
      <c r="H902" s="53">
        <f t="shared" si="793"/>
        <v>0</v>
      </c>
      <c r="I902" s="53">
        <f t="shared" si="806"/>
        <v>0</v>
      </c>
      <c r="J902" s="53">
        <f t="shared" si="794"/>
        <v>0</v>
      </c>
      <c r="K902" s="53">
        <f t="shared" si="806"/>
        <v>0</v>
      </c>
      <c r="L902" s="53">
        <f t="shared" si="791"/>
        <v>0</v>
      </c>
      <c r="M902" s="53">
        <f t="shared" si="806"/>
        <v>0</v>
      </c>
      <c r="N902" s="53">
        <f t="shared" si="781"/>
        <v>0</v>
      </c>
      <c r="O902" s="53">
        <f t="shared" si="806"/>
        <v>0</v>
      </c>
      <c r="P902" s="53">
        <f t="shared" si="806"/>
        <v>0</v>
      </c>
      <c r="Q902" s="46">
        <f t="shared" si="795"/>
        <v>0</v>
      </c>
      <c r="R902" s="53">
        <f t="shared" si="806"/>
        <v>0</v>
      </c>
      <c r="S902" s="46">
        <f t="shared" si="796"/>
        <v>0</v>
      </c>
      <c r="T902" s="53">
        <f t="shared" si="806"/>
        <v>0</v>
      </c>
      <c r="U902" s="46">
        <f t="shared" si="782"/>
        <v>0</v>
      </c>
    </row>
    <row r="903" spans="1:21" ht="17.25" hidden="1" customHeight="1" x14ac:dyDescent="0.2">
      <c r="A903" s="47" t="str">
        <f ca="1">IF(ISERROR(MATCH(C903,Код_Раздел,0)),"",INDIRECT(ADDRESS(MATCH(C903,Код_Раздел,0)+1,2,,,"Раздел")))</f>
        <v>Национальная экономика</v>
      </c>
      <c r="B903" s="109" t="s">
        <v>607</v>
      </c>
      <c r="C903" s="55" t="s">
        <v>73</v>
      </c>
      <c r="D903" s="43"/>
      <c r="E903" s="105"/>
      <c r="F903" s="53">
        <f t="shared" si="806"/>
        <v>0</v>
      </c>
      <c r="G903" s="53">
        <f t="shared" si="806"/>
        <v>0</v>
      </c>
      <c r="H903" s="53">
        <f t="shared" si="793"/>
        <v>0</v>
      </c>
      <c r="I903" s="53">
        <f t="shared" si="806"/>
        <v>0</v>
      </c>
      <c r="J903" s="53">
        <f t="shared" si="794"/>
        <v>0</v>
      </c>
      <c r="K903" s="53">
        <f t="shared" si="806"/>
        <v>0</v>
      </c>
      <c r="L903" s="53">
        <f t="shared" si="791"/>
        <v>0</v>
      </c>
      <c r="M903" s="53">
        <f t="shared" si="806"/>
        <v>0</v>
      </c>
      <c r="N903" s="53">
        <f t="shared" si="781"/>
        <v>0</v>
      </c>
      <c r="O903" s="53">
        <f t="shared" si="806"/>
        <v>0</v>
      </c>
      <c r="P903" s="53">
        <f t="shared" si="806"/>
        <v>0</v>
      </c>
      <c r="Q903" s="46">
        <f t="shared" si="795"/>
        <v>0</v>
      </c>
      <c r="R903" s="53">
        <f t="shared" si="806"/>
        <v>0</v>
      </c>
      <c r="S903" s="46">
        <f t="shared" si="796"/>
        <v>0</v>
      </c>
      <c r="T903" s="53">
        <f t="shared" si="806"/>
        <v>0</v>
      </c>
      <c r="U903" s="46">
        <f t="shared" si="782"/>
        <v>0</v>
      </c>
    </row>
    <row r="904" spans="1:21" ht="19.5" hidden="1" customHeight="1" x14ac:dyDescent="0.2">
      <c r="A904" s="42" t="s">
        <v>45</v>
      </c>
      <c r="B904" s="109" t="s">
        <v>607</v>
      </c>
      <c r="C904" s="55" t="s">
        <v>73</v>
      </c>
      <c r="D904" s="43" t="s">
        <v>76</v>
      </c>
      <c r="E904" s="105"/>
      <c r="F904" s="53">
        <f t="shared" si="806"/>
        <v>0</v>
      </c>
      <c r="G904" s="53">
        <f t="shared" si="806"/>
        <v>0</v>
      </c>
      <c r="H904" s="53">
        <f t="shared" si="793"/>
        <v>0</v>
      </c>
      <c r="I904" s="53">
        <f t="shared" si="806"/>
        <v>0</v>
      </c>
      <c r="J904" s="53">
        <f t="shared" si="794"/>
        <v>0</v>
      </c>
      <c r="K904" s="53">
        <f t="shared" si="806"/>
        <v>0</v>
      </c>
      <c r="L904" s="53">
        <f t="shared" si="791"/>
        <v>0</v>
      </c>
      <c r="M904" s="53">
        <f t="shared" si="806"/>
        <v>0</v>
      </c>
      <c r="N904" s="53">
        <f t="shared" si="781"/>
        <v>0</v>
      </c>
      <c r="O904" s="53">
        <f t="shared" si="806"/>
        <v>0</v>
      </c>
      <c r="P904" s="53">
        <f t="shared" si="806"/>
        <v>0</v>
      </c>
      <c r="Q904" s="46">
        <f t="shared" si="795"/>
        <v>0</v>
      </c>
      <c r="R904" s="53">
        <f t="shared" si="806"/>
        <v>0</v>
      </c>
      <c r="S904" s="46">
        <f t="shared" si="796"/>
        <v>0</v>
      </c>
      <c r="T904" s="53">
        <f t="shared" si="806"/>
        <v>0</v>
      </c>
      <c r="U904" s="46">
        <f t="shared" si="782"/>
        <v>0</v>
      </c>
    </row>
    <row r="905" spans="1:21" ht="33" hidden="1" customHeight="1" x14ac:dyDescent="0.2">
      <c r="A905" s="47" t="str">
        <f ca="1">IF(ISERROR(MATCH(E905,Код_КВР,0)),"",INDIRECT(ADDRESS(MATCH(E905,Код_КВР,0)+1,2,,,"КВР")))</f>
        <v>Капитальные вложения в объекты государственной (муниципальной) собственности</v>
      </c>
      <c r="B905" s="109" t="s">
        <v>607</v>
      </c>
      <c r="C905" s="55" t="s">
        <v>73</v>
      </c>
      <c r="D905" s="43" t="s">
        <v>76</v>
      </c>
      <c r="E905" s="105">
        <v>400</v>
      </c>
      <c r="F905" s="53">
        <f t="shared" si="806"/>
        <v>0</v>
      </c>
      <c r="G905" s="53">
        <f t="shared" si="806"/>
        <v>0</v>
      </c>
      <c r="H905" s="53">
        <f t="shared" si="793"/>
        <v>0</v>
      </c>
      <c r="I905" s="53">
        <f t="shared" si="806"/>
        <v>0</v>
      </c>
      <c r="J905" s="53">
        <f t="shared" si="794"/>
        <v>0</v>
      </c>
      <c r="K905" s="53">
        <f t="shared" si="806"/>
        <v>0</v>
      </c>
      <c r="L905" s="53">
        <f t="shared" si="791"/>
        <v>0</v>
      </c>
      <c r="M905" s="53">
        <f t="shared" si="806"/>
        <v>0</v>
      </c>
      <c r="N905" s="53">
        <f t="shared" si="781"/>
        <v>0</v>
      </c>
      <c r="O905" s="53">
        <f t="shared" si="806"/>
        <v>0</v>
      </c>
      <c r="P905" s="53">
        <f t="shared" si="806"/>
        <v>0</v>
      </c>
      <c r="Q905" s="46">
        <f t="shared" si="795"/>
        <v>0</v>
      </c>
      <c r="R905" s="53">
        <f t="shared" si="806"/>
        <v>0</v>
      </c>
      <c r="S905" s="46">
        <f t="shared" si="796"/>
        <v>0</v>
      </c>
      <c r="T905" s="53">
        <f t="shared" si="806"/>
        <v>0</v>
      </c>
      <c r="U905" s="46">
        <f t="shared" si="782"/>
        <v>0</v>
      </c>
    </row>
    <row r="906" spans="1:21" ht="17.25" hidden="1" customHeight="1" x14ac:dyDescent="0.2">
      <c r="A906" s="47" t="str">
        <f ca="1">IF(ISERROR(MATCH(E906,Код_КВР,0)),"",INDIRECT(ADDRESS(MATCH(E906,Код_КВР,0)+1,2,,,"КВР")))</f>
        <v>Бюджетные инвестиции</v>
      </c>
      <c r="B906" s="109" t="s">
        <v>607</v>
      </c>
      <c r="C906" s="55" t="s">
        <v>73</v>
      </c>
      <c r="D906" s="43" t="s">
        <v>76</v>
      </c>
      <c r="E906" s="105">
        <v>410</v>
      </c>
      <c r="F906" s="53">
        <f>'прил. 9'!G1077</f>
        <v>0</v>
      </c>
      <c r="G906" s="53">
        <f>'прил. 9'!H1077</f>
        <v>0</v>
      </c>
      <c r="H906" s="53">
        <f t="shared" si="793"/>
        <v>0</v>
      </c>
      <c r="I906" s="53">
        <f>'прил. 9'!J1077</f>
        <v>0</v>
      </c>
      <c r="J906" s="53">
        <f t="shared" si="794"/>
        <v>0</v>
      </c>
      <c r="K906" s="53">
        <f>'прил. 9'!L1077</f>
        <v>0</v>
      </c>
      <c r="L906" s="53">
        <f t="shared" si="791"/>
        <v>0</v>
      </c>
      <c r="M906" s="53">
        <f>'прил. 9'!N1077</f>
        <v>0</v>
      </c>
      <c r="N906" s="53">
        <f t="shared" si="781"/>
        <v>0</v>
      </c>
      <c r="O906" s="53">
        <f>'прил. 9'!P1077</f>
        <v>0</v>
      </c>
      <c r="P906" s="53">
        <f>'прил. 9'!Q1077</f>
        <v>0</v>
      </c>
      <c r="Q906" s="46">
        <f t="shared" si="795"/>
        <v>0</v>
      </c>
      <c r="R906" s="53">
        <f>'прил. 9'!S1077</f>
        <v>0</v>
      </c>
      <c r="S906" s="46">
        <f t="shared" si="796"/>
        <v>0</v>
      </c>
      <c r="T906" s="53">
        <f>'прил. 9'!U1077</f>
        <v>0</v>
      </c>
      <c r="U906" s="46">
        <f t="shared" si="782"/>
        <v>0</v>
      </c>
    </row>
    <row r="907" spans="1:21" x14ac:dyDescent="0.2">
      <c r="A907" s="47" t="str">
        <f ca="1">IF(ISERROR(MATCH(B907,Код_КЦСР,0)),"",INDIRECT(ADDRESS(MATCH(B907,Код_КЦСР,0)+1,2,,,"КЦСР")))</f>
        <v>Капитальный ремонт объектов муниципальной собственности</v>
      </c>
      <c r="B907" s="109" t="s">
        <v>365</v>
      </c>
      <c r="C907" s="55"/>
      <c r="D907" s="43"/>
      <c r="E907" s="105"/>
      <c r="F907" s="53">
        <f>F908+F932</f>
        <v>22554</v>
      </c>
      <c r="G907" s="53">
        <f>G908+G932</f>
        <v>0</v>
      </c>
      <c r="H907" s="53">
        <f t="shared" si="793"/>
        <v>22554</v>
      </c>
      <c r="I907" s="53">
        <f>I908+I932</f>
        <v>0</v>
      </c>
      <c r="J907" s="53">
        <f t="shared" si="794"/>
        <v>22554</v>
      </c>
      <c r="K907" s="53">
        <f>K908+K932</f>
        <v>9322.1</v>
      </c>
      <c r="L907" s="53">
        <f t="shared" si="791"/>
        <v>31876.1</v>
      </c>
      <c r="M907" s="53">
        <f>M908+M932</f>
        <v>0</v>
      </c>
      <c r="N907" s="53">
        <f t="shared" si="781"/>
        <v>31876.1</v>
      </c>
      <c r="O907" s="53">
        <f t="shared" ref="O907:T907" si="807">O908</f>
        <v>0</v>
      </c>
      <c r="P907" s="53">
        <f t="shared" si="807"/>
        <v>0</v>
      </c>
      <c r="Q907" s="46">
        <f t="shared" si="795"/>
        <v>0</v>
      </c>
      <c r="R907" s="53">
        <f t="shared" si="807"/>
        <v>0</v>
      </c>
      <c r="S907" s="46">
        <f t="shared" si="796"/>
        <v>0</v>
      </c>
      <c r="T907" s="53">
        <f t="shared" si="807"/>
        <v>0</v>
      </c>
      <c r="U907" s="46">
        <f t="shared" si="782"/>
        <v>0</v>
      </c>
    </row>
    <row r="908" spans="1:21" ht="36.75" customHeight="1" x14ac:dyDescent="0.2">
      <c r="A908" s="47" t="str">
        <f ca="1">IF(ISERROR(MATCH(B908,Код_КЦСР,0)),"",INDIRECT(ADDRESS(MATCH(B908,Код_КЦСР,0)+1,2,,,"КЦСР")))</f>
        <v>Капитальный ремонт объектов муниципальной собственности, за счет средств городского бюджета</v>
      </c>
      <c r="B908" s="109" t="s">
        <v>554</v>
      </c>
      <c r="C908" s="55"/>
      <c r="D908" s="43"/>
      <c r="E908" s="105"/>
      <c r="F908" s="53">
        <f>F909+F913+F917+F921+F928</f>
        <v>15275.7</v>
      </c>
      <c r="G908" s="53">
        <f>G909+G913+G917+G921+G928</f>
        <v>0</v>
      </c>
      <c r="H908" s="53">
        <f t="shared" si="793"/>
        <v>15275.7</v>
      </c>
      <c r="I908" s="53">
        <f>I909+I913+I917+I921+I928</f>
        <v>0</v>
      </c>
      <c r="J908" s="53">
        <f t="shared" si="794"/>
        <v>15275.7</v>
      </c>
      <c r="K908" s="53">
        <f>K909+K913+K917+K921+K928</f>
        <v>9322.1</v>
      </c>
      <c r="L908" s="53">
        <f t="shared" si="791"/>
        <v>24597.800000000003</v>
      </c>
      <c r="M908" s="53">
        <f>M909+M913+M917+M921+M928</f>
        <v>0</v>
      </c>
      <c r="N908" s="53">
        <f t="shared" si="781"/>
        <v>24597.800000000003</v>
      </c>
      <c r="O908" s="53">
        <f>O909+O913+O917+O921+O928</f>
        <v>0</v>
      </c>
      <c r="P908" s="53">
        <f>P909+P913+P917+P921+P928</f>
        <v>0</v>
      </c>
      <c r="Q908" s="46">
        <f t="shared" si="795"/>
        <v>0</v>
      </c>
      <c r="R908" s="53">
        <f>R909+R913+R917+R921+R928</f>
        <v>0</v>
      </c>
      <c r="S908" s="46">
        <f t="shared" si="796"/>
        <v>0</v>
      </c>
      <c r="T908" s="53">
        <f>T909+T913+T917+T921+T928</f>
        <v>0</v>
      </c>
      <c r="U908" s="46">
        <f t="shared" si="782"/>
        <v>0</v>
      </c>
    </row>
    <row r="909" spans="1:21" hidden="1" x14ac:dyDescent="0.2">
      <c r="A909" s="42" t="s">
        <v>432</v>
      </c>
      <c r="B909" s="109" t="s">
        <v>554</v>
      </c>
      <c r="C909" s="55" t="s">
        <v>70</v>
      </c>
      <c r="D909" s="43"/>
      <c r="E909" s="105"/>
      <c r="F909" s="53">
        <f>'прил. 9'!G1044</f>
        <v>0</v>
      </c>
      <c r="G909" s="53">
        <f>'прил. 9'!H1044</f>
        <v>0</v>
      </c>
      <c r="H909" s="53">
        <f t="shared" si="793"/>
        <v>0</v>
      </c>
      <c r="I909" s="53">
        <f>'прил. 9'!J1044</f>
        <v>0</v>
      </c>
      <c r="J909" s="53">
        <f t="shared" si="794"/>
        <v>0</v>
      </c>
      <c r="K909" s="53">
        <f>'прил. 9'!L1044</f>
        <v>0</v>
      </c>
      <c r="L909" s="53">
        <f t="shared" si="791"/>
        <v>0</v>
      </c>
      <c r="M909" s="53">
        <f>'прил. 9'!N1044</f>
        <v>0</v>
      </c>
      <c r="N909" s="53">
        <f t="shared" si="781"/>
        <v>0</v>
      </c>
      <c r="O909" s="53">
        <f>'прил. 9'!P1044</f>
        <v>0</v>
      </c>
      <c r="P909" s="53">
        <f>'прил. 9'!Q1044</f>
        <v>0</v>
      </c>
      <c r="Q909" s="46">
        <f t="shared" si="795"/>
        <v>0</v>
      </c>
      <c r="R909" s="53">
        <f>'прил. 9'!S1044</f>
        <v>0</v>
      </c>
      <c r="S909" s="46">
        <f t="shared" si="796"/>
        <v>0</v>
      </c>
      <c r="T909" s="53">
        <f>'прил. 9'!U1044</f>
        <v>0</v>
      </c>
      <c r="U909" s="46">
        <f t="shared" si="782"/>
        <v>0</v>
      </c>
    </row>
    <row r="910" spans="1:21" hidden="1" x14ac:dyDescent="0.2">
      <c r="A910" s="42" t="s">
        <v>91</v>
      </c>
      <c r="B910" s="109" t="s">
        <v>554</v>
      </c>
      <c r="C910" s="55" t="s">
        <v>70</v>
      </c>
      <c r="D910" s="43" t="s">
        <v>55</v>
      </c>
      <c r="E910" s="105"/>
      <c r="F910" s="53">
        <f>'прил. 9'!G1045</f>
        <v>0</v>
      </c>
      <c r="G910" s="53">
        <f>'прил. 9'!H1045</f>
        <v>0</v>
      </c>
      <c r="H910" s="53">
        <f t="shared" si="793"/>
        <v>0</v>
      </c>
      <c r="I910" s="53">
        <f>'прил. 9'!J1045</f>
        <v>0</v>
      </c>
      <c r="J910" s="53">
        <f t="shared" si="794"/>
        <v>0</v>
      </c>
      <c r="K910" s="53">
        <f>'прил. 9'!L1045</f>
        <v>0</v>
      </c>
      <c r="L910" s="53">
        <f t="shared" si="791"/>
        <v>0</v>
      </c>
      <c r="M910" s="53">
        <f>'прил. 9'!N1045</f>
        <v>0</v>
      </c>
      <c r="N910" s="53">
        <f t="shared" si="781"/>
        <v>0</v>
      </c>
      <c r="O910" s="53">
        <f>'прил. 9'!P1045</f>
        <v>0</v>
      </c>
      <c r="P910" s="53">
        <f>'прил. 9'!Q1045</f>
        <v>0</v>
      </c>
      <c r="Q910" s="46">
        <f t="shared" si="795"/>
        <v>0</v>
      </c>
      <c r="R910" s="53">
        <f>'прил. 9'!S1045</f>
        <v>0</v>
      </c>
      <c r="S910" s="46">
        <f t="shared" si="796"/>
        <v>0</v>
      </c>
      <c r="T910" s="53">
        <f>'прил. 9'!U1045</f>
        <v>0</v>
      </c>
      <c r="U910" s="46">
        <f t="shared" si="782"/>
        <v>0</v>
      </c>
    </row>
    <row r="911" spans="1:21" ht="33" hidden="1" x14ac:dyDescent="0.2">
      <c r="A911" s="47" t="str">
        <f ca="1">IF(ISERROR(MATCH(E911,Код_КВР,0)),"",INDIRECT(ADDRESS(MATCH(E911,Код_КВР,0)+1,2,,,"КВР")))</f>
        <v>Закупка товаров, работ и услуг для обеспечения государственных (муниципальных) нужд</v>
      </c>
      <c r="B911" s="109" t="s">
        <v>554</v>
      </c>
      <c r="C911" s="55" t="s">
        <v>70</v>
      </c>
      <c r="D911" s="43" t="s">
        <v>55</v>
      </c>
      <c r="E911" s="105">
        <v>200</v>
      </c>
      <c r="F911" s="53">
        <f>'прил. 9'!G1047</f>
        <v>0</v>
      </c>
      <c r="G911" s="53">
        <f>'прил. 9'!H1047</f>
        <v>0</v>
      </c>
      <c r="H911" s="53">
        <f t="shared" si="793"/>
        <v>0</v>
      </c>
      <c r="I911" s="53">
        <f>'прил. 9'!J1047</f>
        <v>0</v>
      </c>
      <c r="J911" s="53">
        <f t="shared" si="794"/>
        <v>0</v>
      </c>
      <c r="K911" s="53">
        <f>'прил. 9'!L1047</f>
        <v>0</v>
      </c>
      <c r="L911" s="53">
        <f t="shared" si="791"/>
        <v>0</v>
      </c>
      <c r="M911" s="53">
        <f>'прил. 9'!N1047</f>
        <v>0</v>
      </c>
      <c r="N911" s="53">
        <f t="shared" si="781"/>
        <v>0</v>
      </c>
      <c r="O911" s="53">
        <f>'прил. 9'!P1047</f>
        <v>0</v>
      </c>
      <c r="P911" s="53">
        <f>'прил. 9'!Q1047</f>
        <v>0</v>
      </c>
      <c r="Q911" s="46">
        <f t="shared" si="795"/>
        <v>0</v>
      </c>
      <c r="R911" s="53">
        <f>'прил. 9'!S1047</f>
        <v>0</v>
      </c>
      <c r="S911" s="46">
        <f t="shared" si="796"/>
        <v>0</v>
      </c>
      <c r="T911" s="53">
        <f>'прил. 9'!U1047</f>
        <v>0</v>
      </c>
      <c r="U911" s="46">
        <f t="shared" si="782"/>
        <v>0</v>
      </c>
    </row>
    <row r="912" spans="1:21" ht="33" hidden="1" x14ac:dyDescent="0.2">
      <c r="A912" s="47" t="str">
        <f ca="1">IF(ISERROR(MATCH(E912,Код_КВР,0)),"",INDIRECT(ADDRESS(MATCH(E912,Код_КВР,0)+1,2,,,"КВР")))</f>
        <v>Иные закупки товаров, работ и услуг для обеспечения государственных (муниципальных) нужд</v>
      </c>
      <c r="B912" s="109" t="s">
        <v>554</v>
      </c>
      <c r="C912" s="55" t="s">
        <v>70</v>
      </c>
      <c r="D912" s="43" t="s">
        <v>55</v>
      </c>
      <c r="E912" s="105">
        <v>240</v>
      </c>
      <c r="F912" s="53">
        <f>'прил. 9'!G1048</f>
        <v>0</v>
      </c>
      <c r="G912" s="53">
        <f>'прил. 9'!H1048</f>
        <v>0</v>
      </c>
      <c r="H912" s="53">
        <f t="shared" si="793"/>
        <v>0</v>
      </c>
      <c r="I912" s="53">
        <f>'прил. 9'!J1048</f>
        <v>0</v>
      </c>
      <c r="J912" s="53">
        <f t="shared" si="794"/>
        <v>0</v>
      </c>
      <c r="K912" s="53">
        <f>'прил. 9'!L1048</f>
        <v>0</v>
      </c>
      <c r="L912" s="53">
        <f t="shared" si="791"/>
        <v>0</v>
      </c>
      <c r="M912" s="53">
        <f>'прил. 9'!N1048</f>
        <v>0</v>
      </c>
      <c r="N912" s="53">
        <f t="shared" si="781"/>
        <v>0</v>
      </c>
      <c r="O912" s="53">
        <f>'прил. 9'!P1048</f>
        <v>0</v>
      </c>
      <c r="P912" s="53">
        <f>'прил. 9'!Q1048</f>
        <v>0</v>
      </c>
      <c r="Q912" s="46">
        <f t="shared" si="795"/>
        <v>0</v>
      </c>
      <c r="R912" s="53">
        <f>'прил. 9'!S1048</f>
        <v>0</v>
      </c>
      <c r="S912" s="46">
        <f t="shared" si="796"/>
        <v>0</v>
      </c>
      <c r="T912" s="53">
        <f>'прил. 9'!U1048</f>
        <v>0</v>
      </c>
      <c r="U912" s="46">
        <f t="shared" si="782"/>
        <v>0</v>
      </c>
    </row>
    <row r="913" spans="1:21" hidden="1" x14ac:dyDescent="0.2">
      <c r="A913" s="47" t="str">
        <f ca="1">IF(ISERROR(MATCH(C913,Код_Раздел,0)),"",INDIRECT(ADDRESS(MATCH(C913,Код_Раздел,0)+1,2,,,"Раздел")))</f>
        <v>Национальная экономика</v>
      </c>
      <c r="B913" s="109" t="s">
        <v>554</v>
      </c>
      <c r="C913" s="55" t="s">
        <v>73</v>
      </c>
      <c r="D913" s="43"/>
      <c r="E913" s="105"/>
      <c r="F913" s="53">
        <f t="shared" ref="F913:T913" si="808">F914</f>
        <v>0</v>
      </c>
      <c r="G913" s="53">
        <f t="shared" si="808"/>
        <v>0</v>
      </c>
      <c r="H913" s="53">
        <f t="shared" si="793"/>
        <v>0</v>
      </c>
      <c r="I913" s="53">
        <f t="shared" si="808"/>
        <v>0</v>
      </c>
      <c r="J913" s="53">
        <f t="shared" si="794"/>
        <v>0</v>
      </c>
      <c r="K913" s="53">
        <f t="shared" si="808"/>
        <v>0</v>
      </c>
      <c r="L913" s="53">
        <f t="shared" si="791"/>
        <v>0</v>
      </c>
      <c r="M913" s="53">
        <f t="shared" si="808"/>
        <v>0</v>
      </c>
      <c r="N913" s="53">
        <f t="shared" si="781"/>
        <v>0</v>
      </c>
      <c r="O913" s="53">
        <f t="shared" si="808"/>
        <v>0</v>
      </c>
      <c r="P913" s="53">
        <f t="shared" si="808"/>
        <v>0</v>
      </c>
      <c r="Q913" s="46">
        <f t="shared" si="795"/>
        <v>0</v>
      </c>
      <c r="R913" s="53">
        <f t="shared" si="808"/>
        <v>0</v>
      </c>
      <c r="S913" s="46">
        <f t="shared" si="796"/>
        <v>0</v>
      </c>
      <c r="T913" s="53">
        <f t="shared" si="808"/>
        <v>0</v>
      </c>
      <c r="U913" s="46">
        <f t="shared" si="782"/>
        <v>0</v>
      </c>
    </row>
    <row r="914" spans="1:21" hidden="1" x14ac:dyDescent="0.2">
      <c r="A914" s="42" t="s">
        <v>80</v>
      </c>
      <c r="B914" s="109" t="s">
        <v>554</v>
      </c>
      <c r="C914" s="55" t="s">
        <v>73</v>
      </c>
      <c r="D914" s="43" t="s">
        <v>61</v>
      </c>
      <c r="E914" s="105"/>
      <c r="F914" s="53">
        <f t="shared" ref="F914:T915" si="809">F915</f>
        <v>0</v>
      </c>
      <c r="G914" s="53">
        <f t="shared" si="809"/>
        <v>0</v>
      </c>
      <c r="H914" s="53">
        <f t="shared" si="793"/>
        <v>0</v>
      </c>
      <c r="I914" s="53">
        <f t="shared" si="809"/>
        <v>0</v>
      </c>
      <c r="J914" s="53">
        <f t="shared" si="794"/>
        <v>0</v>
      </c>
      <c r="K914" s="53">
        <f t="shared" si="809"/>
        <v>0</v>
      </c>
      <c r="L914" s="53">
        <f t="shared" si="791"/>
        <v>0</v>
      </c>
      <c r="M914" s="53">
        <f t="shared" si="809"/>
        <v>0</v>
      </c>
      <c r="N914" s="53">
        <f t="shared" si="781"/>
        <v>0</v>
      </c>
      <c r="O914" s="53">
        <f t="shared" si="809"/>
        <v>0</v>
      </c>
      <c r="P914" s="53">
        <f t="shared" si="809"/>
        <v>0</v>
      </c>
      <c r="Q914" s="46">
        <f t="shared" si="795"/>
        <v>0</v>
      </c>
      <c r="R914" s="53">
        <f t="shared" si="809"/>
        <v>0</v>
      </c>
      <c r="S914" s="46">
        <f t="shared" si="796"/>
        <v>0</v>
      </c>
      <c r="T914" s="53">
        <f t="shared" si="809"/>
        <v>0</v>
      </c>
      <c r="U914" s="46">
        <f t="shared" si="782"/>
        <v>0</v>
      </c>
    </row>
    <row r="915" spans="1:21" ht="33" hidden="1" x14ac:dyDescent="0.2">
      <c r="A915" s="47" t="str">
        <f ca="1">IF(ISERROR(MATCH(E915,Код_КВР,0)),"",INDIRECT(ADDRESS(MATCH(E915,Код_КВР,0)+1,2,,,"КВР")))</f>
        <v>Закупка товаров, работ и услуг для обеспечения государственных (муниципальных) нужд</v>
      </c>
      <c r="B915" s="109" t="s">
        <v>554</v>
      </c>
      <c r="C915" s="55" t="s">
        <v>73</v>
      </c>
      <c r="D915" s="43" t="s">
        <v>61</v>
      </c>
      <c r="E915" s="105">
        <v>200</v>
      </c>
      <c r="F915" s="53">
        <f t="shared" si="809"/>
        <v>0</v>
      </c>
      <c r="G915" s="53">
        <f t="shared" si="809"/>
        <v>0</v>
      </c>
      <c r="H915" s="53">
        <f t="shared" si="793"/>
        <v>0</v>
      </c>
      <c r="I915" s="53">
        <f t="shared" si="809"/>
        <v>0</v>
      </c>
      <c r="J915" s="53">
        <f t="shared" si="794"/>
        <v>0</v>
      </c>
      <c r="K915" s="53">
        <f t="shared" si="809"/>
        <v>0</v>
      </c>
      <c r="L915" s="53">
        <f t="shared" si="791"/>
        <v>0</v>
      </c>
      <c r="M915" s="53">
        <f t="shared" si="809"/>
        <v>0</v>
      </c>
      <c r="N915" s="53">
        <f t="shared" ref="N915:N978" si="810">L915+M915</f>
        <v>0</v>
      </c>
      <c r="O915" s="53">
        <f t="shared" si="809"/>
        <v>0</v>
      </c>
      <c r="P915" s="53">
        <f t="shared" si="809"/>
        <v>0</v>
      </c>
      <c r="Q915" s="46">
        <f t="shared" si="795"/>
        <v>0</v>
      </c>
      <c r="R915" s="53">
        <f t="shared" si="809"/>
        <v>0</v>
      </c>
      <c r="S915" s="46">
        <f t="shared" si="796"/>
        <v>0</v>
      </c>
      <c r="T915" s="53">
        <f t="shared" si="809"/>
        <v>0</v>
      </c>
      <c r="U915" s="46">
        <f t="shared" ref="U915:U978" si="811">S915+T915</f>
        <v>0</v>
      </c>
    </row>
    <row r="916" spans="1:21" ht="33" hidden="1" x14ac:dyDescent="0.2">
      <c r="A916" s="47" t="str">
        <f ca="1">IF(ISERROR(MATCH(E916,Код_КВР,0)),"",INDIRECT(ADDRESS(MATCH(E916,Код_КВР,0)+1,2,,,"КВР")))</f>
        <v>Иные закупки товаров, работ и услуг для обеспечения государственных (муниципальных) нужд</v>
      </c>
      <c r="B916" s="109" t="s">
        <v>554</v>
      </c>
      <c r="C916" s="55" t="s">
        <v>73</v>
      </c>
      <c r="D916" s="43" t="s">
        <v>61</v>
      </c>
      <c r="E916" s="105">
        <v>240</v>
      </c>
      <c r="F916" s="53">
        <f>'прил. 9'!G1108</f>
        <v>0</v>
      </c>
      <c r="G916" s="53">
        <f>'прил. 9'!H1108</f>
        <v>0</v>
      </c>
      <c r="H916" s="53">
        <f t="shared" si="793"/>
        <v>0</v>
      </c>
      <c r="I916" s="53">
        <f>'прил. 9'!J1108</f>
        <v>0</v>
      </c>
      <c r="J916" s="53">
        <f t="shared" si="794"/>
        <v>0</v>
      </c>
      <c r="K916" s="53">
        <f>'прил. 9'!L1108</f>
        <v>0</v>
      </c>
      <c r="L916" s="53">
        <f t="shared" si="791"/>
        <v>0</v>
      </c>
      <c r="M916" s="53">
        <f>'прил. 9'!N1108</f>
        <v>0</v>
      </c>
      <c r="N916" s="53">
        <f t="shared" si="810"/>
        <v>0</v>
      </c>
      <c r="O916" s="53">
        <f>'прил. 9'!P1108</f>
        <v>0</v>
      </c>
      <c r="P916" s="53">
        <f>'прил. 9'!Q1108</f>
        <v>0</v>
      </c>
      <c r="Q916" s="46">
        <f t="shared" si="795"/>
        <v>0</v>
      </c>
      <c r="R916" s="53">
        <f>'прил. 9'!S1108</f>
        <v>0</v>
      </c>
      <c r="S916" s="46">
        <f t="shared" si="796"/>
        <v>0</v>
      </c>
      <c r="T916" s="53">
        <f>'прил. 9'!U1108</f>
        <v>0</v>
      </c>
      <c r="U916" s="46">
        <f t="shared" si="811"/>
        <v>0</v>
      </c>
    </row>
    <row r="917" spans="1:21" hidden="1" x14ac:dyDescent="0.2">
      <c r="A917" s="47" t="str">
        <f ca="1">IF(ISERROR(MATCH(C917,Код_Раздел,0)),"",INDIRECT(ADDRESS(MATCH(C917,Код_Раздел,0)+1,2,,,"Раздел")))</f>
        <v>Жилищно-коммунальное хозяйство</v>
      </c>
      <c r="B917" s="109" t="s">
        <v>554</v>
      </c>
      <c r="C917" s="55" t="s">
        <v>78</v>
      </c>
      <c r="D917" s="43"/>
      <c r="E917" s="105"/>
      <c r="F917" s="53">
        <f t="shared" ref="F917:T919" si="812">F918</f>
        <v>0</v>
      </c>
      <c r="G917" s="53">
        <f t="shared" si="812"/>
        <v>0</v>
      </c>
      <c r="H917" s="53">
        <f t="shared" si="793"/>
        <v>0</v>
      </c>
      <c r="I917" s="53">
        <f t="shared" si="812"/>
        <v>0</v>
      </c>
      <c r="J917" s="53">
        <f t="shared" si="794"/>
        <v>0</v>
      </c>
      <c r="K917" s="53">
        <f t="shared" si="812"/>
        <v>0</v>
      </c>
      <c r="L917" s="53">
        <f t="shared" si="791"/>
        <v>0</v>
      </c>
      <c r="M917" s="53">
        <f t="shared" si="812"/>
        <v>0</v>
      </c>
      <c r="N917" s="53">
        <f t="shared" si="810"/>
        <v>0</v>
      </c>
      <c r="O917" s="53">
        <f t="shared" si="812"/>
        <v>0</v>
      </c>
      <c r="P917" s="53">
        <f t="shared" si="812"/>
        <v>0</v>
      </c>
      <c r="Q917" s="46">
        <f t="shared" si="795"/>
        <v>0</v>
      </c>
      <c r="R917" s="53">
        <f t="shared" si="812"/>
        <v>0</v>
      </c>
      <c r="S917" s="46">
        <f t="shared" si="796"/>
        <v>0</v>
      </c>
      <c r="T917" s="53">
        <f t="shared" si="812"/>
        <v>0</v>
      </c>
      <c r="U917" s="46">
        <f t="shared" si="811"/>
        <v>0</v>
      </c>
    </row>
    <row r="918" spans="1:21" hidden="1" x14ac:dyDescent="0.2">
      <c r="A918" s="47" t="s">
        <v>104</v>
      </c>
      <c r="B918" s="109" t="s">
        <v>554</v>
      </c>
      <c r="C918" s="55" t="s">
        <v>78</v>
      </c>
      <c r="D918" s="43" t="s">
        <v>72</v>
      </c>
      <c r="E918" s="105"/>
      <c r="F918" s="53">
        <f t="shared" si="812"/>
        <v>0</v>
      </c>
      <c r="G918" s="53">
        <f t="shared" si="812"/>
        <v>0</v>
      </c>
      <c r="H918" s="53">
        <f t="shared" si="793"/>
        <v>0</v>
      </c>
      <c r="I918" s="53">
        <f t="shared" si="812"/>
        <v>0</v>
      </c>
      <c r="J918" s="53">
        <f t="shared" si="794"/>
        <v>0</v>
      </c>
      <c r="K918" s="53">
        <f t="shared" si="812"/>
        <v>0</v>
      </c>
      <c r="L918" s="53">
        <f t="shared" si="791"/>
        <v>0</v>
      </c>
      <c r="M918" s="53">
        <f t="shared" si="812"/>
        <v>0</v>
      </c>
      <c r="N918" s="53">
        <f t="shared" si="810"/>
        <v>0</v>
      </c>
      <c r="O918" s="53">
        <f t="shared" si="812"/>
        <v>0</v>
      </c>
      <c r="P918" s="53">
        <f t="shared" si="812"/>
        <v>0</v>
      </c>
      <c r="Q918" s="46">
        <f t="shared" si="795"/>
        <v>0</v>
      </c>
      <c r="R918" s="53">
        <f t="shared" si="812"/>
        <v>0</v>
      </c>
      <c r="S918" s="46">
        <f t="shared" si="796"/>
        <v>0</v>
      </c>
      <c r="T918" s="53">
        <f t="shared" si="812"/>
        <v>0</v>
      </c>
      <c r="U918" s="46">
        <f t="shared" si="811"/>
        <v>0</v>
      </c>
    </row>
    <row r="919" spans="1:21" ht="33" hidden="1" x14ac:dyDescent="0.2">
      <c r="A919" s="47" t="str">
        <f ca="1">IF(ISERROR(MATCH(E919,Код_КВР,0)),"",INDIRECT(ADDRESS(MATCH(E919,Код_КВР,0)+1,2,,,"КВР")))</f>
        <v>Закупка товаров, работ и услуг для обеспечения государственных (муниципальных) нужд</v>
      </c>
      <c r="B919" s="109" t="s">
        <v>554</v>
      </c>
      <c r="C919" s="55" t="s">
        <v>78</v>
      </c>
      <c r="D919" s="43" t="s">
        <v>72</v>
      </c>
      <c r="E919" s="105">
        <v>200</v>
      </c>
      <c r="F919" s="53">
        <f t="shared" si="812"/>
        <v>0</v>
      </c>
      <c r="G919" s="53">
        <f t="shared" si="812"/>
        <v>0</v>
      </c>
      <c r="H919" s="53">
        <f t="shared" si="793"/>
        <v>0</v>
      </c>
      <c r="I919" s="53">
        <f t="shared" si="812"/>
        <v>0</v>
      </c>
      <c r="J919" s="53">
        <f t="shared" si="794"/>
        <v>0</v>
      </c>
      <c r="K919" s="53">
        <f t="shared" si="812"/>
        <v>0</v>
      </c>
      <c r="L919" s="53">
        <f t="shared" si="791"/>
        <v>0</v>
      </c>
      <c r="M919" s="53">
        <f t="shared" si="812"/>
        <v>0</v>
      </c>
      <c r="N919" s="53">
        <f t="shared" si="810"/>
        <v>0</v>
      </c>
      <c r="O919" s="53">
        <f t="shared" si="812"/>
        <v>0</v>
      </c>
      <c r="P919" s="53">
        <f t="shared" si="812"/>
        <v>0</v>
      </c>
      <c r="Q919" s="46">
        <f t="shared" si="795"/>
        <v>0</v>
      </c>
      <c r="R919" s="53">
        <f t="shared" si="812"/>
        <v>0</v>
      </c>
      <c r="S919" s="46">
        <f t="shared" si="796"/>
        <v>0</v>
      </c>
      <c r="T919" s="53">
        <f t="shared" si="812"/>
        <v>0</v>
      </c>
      <c r="U919" s="46">
        <f t="shared" si="811"/>
        <v>0</v>
      </c>
    </row>
    <row r="920" spans="1:21" ht="33" hidden="1" x14ac:dyDescent="0.2">
      <c r="A920" s="47" t="str">
        <f ca="1">IF(ISERROR(MATCH(E920,Код_КВР,0)),"",INDIRECT(ADDRESS(MATCH(E920,Код_КВР,0)+1,2,,,"КВР")))</f>
        <v>Иные закупки товаров, работ и услуг для обеспечения государственных (муниципальных) нужд</v>
      </c>
      <c r="B920" s="109" t="s">
        <v>554</v>
      </c>
      <c r="C920" s="55" t="s">
        <v>78</v>
      </c>
      <c r="D920" s="43" t="s">
        <v>72</v>
      </c>
      <c r="E920" s="105">
        <v>240</v>
      </c>
      <c r="F920" s="53">
        <f>'прил. 9'!G1129</f>
        <v>0</v>
      </c>
      <c r="G920" s="53">
        <f>'прил. 9'!H1129</f>
        <v>0</v>
      </c>
      <c r="H920" s="53">
        <f t="shared" si="793"/>
        <v>0</v>
      </c>
      <c r="I920" s="53">
        <f>'прил. 9'!J1129</f>
        <v>0</v>
      </c>
      <c r="J920" s="53">
        <f t="shared" si="794"/>
        <v>0</v>
      </c>
      <c r="K920" s="53">
        <f>'прил. 9'!L1129</f>
        <v>0</v>
      </c>
      <c r="L920" s="53">
        <f t="shared" si="791"/>
        <v>0</v>
      </c>
      <c r="M920" s="53">
        <f>'прил. 9'!N1129</f>
        <v>0</v>
      </c>
      <c r="N920" s="53">
        <f t="shared" si="810"/>
        <v>0</v>
      </c>
      <c r="O920" s="53">
        <f>'прил. 9'!P1129</f>
        <v>0</v>
      </c>
      <c r="P920" s="53">
        <f>'прил. 9'!Q1129</f>
        <v>0</v>
      </c>
      <c r="Q920" s="46">
        <f t="shared" si="795"/>
        <v>0</v>
      </c>
      <c r="R920" s="53">
        <f>'прил. 9'!S1129</f>
        <v>0</v>
      </c>
      <c r="S920" s="46">
        <f t="shared" si="796"/>
        <v>0</v>
      </c>
      <c r="T920" s="53">
        <f>'прил. 9'!U1129</f>
        <v>0</v>
      </c>
      <c r="U920" s="46">
        <f t="shared" si="811"/>
        <v>0</v>
      </c>
    </row>
    <row r="921" spans="1:21" x14ac:dyDescent="0.2">
      <c r="A921" s="47" t="str">
        <f ca="1">IF(ISERROR(MATCH(C921,Код_Раздел,0)),"",INDIRECT(ADDRESS(MATCH(C921,Код_Раздел,0)+1,2,,,"Раздел")))</f>
        <v>Образование</v>
      </c>
      <c r="B921" s="109" t="s">
        <v>554</v>
      </c>
      <c r="C921" s="55" t="s">
        <v>60</v>
      </c>
      <c r="D921" s="43"/>
      <c r="E921" s="105"/>
      <c r="F921" s="53">
        <f t="shared" ref="F921:O921" si="813">F922+F925</f>
        <v>9000</v>
      </c>
      <c r="G921" s="53">
        <f t="shared" ref="G921:I921" si="814">G922+G925</f>
        <v>0</v>
      </c>
      <c r="H921" s="53">
        <f t="shared" si="793"/>
        <v>9000</v>
      </c>
      <c r="I921" s="53">
        <f t="shared" si="814"/>
        <v>0</v>
      </c>
      <c r="J921" s="53">
        <f t="shared" si="794"/>
        <v>9000</v>
      </c>
      <c r="K921" s="53">
        <f t="shared" ref="K921:M921" si="815">K922+K925</f>
        <v>9322.1</v>
      </c>
      <c r="L921" s="53">
        <f t="shared" si="791"/>
        <v>18322.099999999999</v>
      </c>
      <c r="M921" s="53">
        <f t="shared" si="815"/>
        <v>0</v>
      </c>
      <c r="N921" s="53">
        <f t="shared" si="810"/>
        <v>18322.099999999999</v>
      </c>
      <c r="O921" s="53">
        <f t="shared" si="813"/>
        <v>0</v>
      </c>
      <c r="P921" s="53">
        <f t="shared" ref="P921" si="816">P922+P925</f>
        <v>0</v>
      </c>
      <c r="Q921" s="46">
        <f t="shared" si="795"/>
        <v>0</v>
      </c>
      <c r="R921" s="53">
        <f t="shared" ref="R921:T921" si="817">R922+R925</f>
        <v>0</v>
      </c>
      <c r="S921" s="46">
        <f t="shared" si="796"/>
        <v>0</v>
      </c>
      <c r="T921" s="53">
        <f t="shared" si="817"/>
        <v>0</v>
      </c>
      <c r="U921" s="46">
        <f t="shared" si="811"/>
        <v>0</v>
      </c>
    </row>
    <row r="922" spans="1:21" hidden="1" x14ac:dyDescent="0.2">
      <c r="A922" s="42" t="s">
        <v>102</v>
      </c>
      <c r="B922" s="109" t="s">
        <v>554</v>
      </c>
      <c r="C922" s="55" t="s">
        <v>60</v>
      </c>
      <c r="D922" s="43" t="s">
        <v>71</v>
      </c>
      <c r="E922" s="105"/>
      <c r="F922" s="53">
        <f>'прил. 9'!G1162</f>
        <v>0</v>
      </c>
      <c r="G922" s="53">
        <f>'прил. 9'!H1162</f>
        <v>0</v>
      </c>
      <c r="H922" s="53">
        <f t="shared" si="793"/>
        <v>0</v>
      </c>
      <c r="I922" s="53">
        <f>'прил. 9'!J1162</f>
        <v>0</v>
      </c>
      <c r="J922" s="53">
        <f t="shared" si="794"/>
        <v>0</v>
      </c>
      <c r="K922" s="53">
        <f>'прил. 9'!L1162</f>
        <v>0</v>
      </c>
      <c r="L922" s="53">
        <f t="shared" si="791"/>
        <v>0</v>
      </c>
      <c r="M922" s="53">
        <f>'прил. 9'!N1162</f>
        <v>0</v>
      </c>
      <c r="N922" s="53">
        <f t="shared" si="810"/>
        <v>0</v>
      </c>
      <c r="O922" s="53">
        <f>'прил. 9'!P1162</f>
        <v>0</v>
      </c>
      <c r="P922" s="53">
        <f>'прил. 9'!Q1162</f>
        <v>0</v>
      </c>
      <c r="Q922" s="46">
        <f t="shared" si="795"/>
        <v>0</v>
      </c>
      <c r="R922" s="53">
        <f>'прил. 9'!S1162</f>
        <v>0</v>
      </c>
      <c r="S922" s="46">
        <f t="shared" si="796"/>
        <v>0</v>
      </c>
      <c r="T922" s="53">
        <f>'прил. 9'!U1162</f>
        <v>0</v>
      </c>
      <c r="U922" s="46">
        <f t="shared" si="811"/>
        <v>0</v>
      </c>
    </row>
    <row r="923" spans="1:21" ht="33" hidden="1" x14ac:dyDescent="0.2">
      <c r="A923" s="47" t="str">
        <f ca="1">IF(ISERROR(MATCH(E923,Код_КВР,0)),"",INDIRECT(ADDRESS(MATCH(E923,Код_КВР,0)+1,2,,,"КВР")))</f>
        <v>Закупка товаров, работ и услуг для обеспечения государственных (муниципальных) нужд</v>
      </c>
      <c r="B923" s="109" t="s">
        <v>554</v>
      </c>
      <c r="C923" s="55" t="s">
        <v>60</v>
      </c>
      <c r="D923" s="43" t="s">
        <v>71</v>
      </c>
      <c r="E923" s="105">
        <v>200</v>
      </c>
      <c r="F923" s="53">
        <f>'прил. 9'!G1163</f>
        <v>0</v>
      </c>
      <c r="G923" s="53">
        <f>'прил. 9'!H1163</f>
        <v>0</v>
      </c>
      <c r="H923" s="53">
        <f t="shared" si="793"/>
        <v>0</v>
      </c>
      <c r="I923" s="53">
        <f>'прил. 9'!J1163</f>
        <v>0</v>
      </c>
      <c r="J923" s="53">
        <f t="shared" si="794"/>
        <v>0</v>
      </c>
      <c r="K923" s="53">
        <f>'прил. 9'!L1163</f>
        <v>0</v>
      </c>
      <c r="L923" s="53">
        <f t="shared" si="791"/>
        <v>0</v>
      </c>
      <c r="M923" s="53">
        <f>'прил. 9'!N1163</f>
        <v>0</v>
      </c>
      <c r="N923" s="53">
        <f t="shared" si="810"/>
        <v>0</v>
      </c>
      <c r="O923" s="53">
        <f>'прил. 9'!P1163</f>
        <v>0</v>
      </c>
      <c r="P923" s="53">
        <f>'прил. 9'!Q1163</f>
        <v>0</v>
      </c>
      <c r="Q923" s="46">
        <f t="shared" si="795"/>
        <v>0</v>
      </c>
      <c r="R923" s="53">
        <f>'прил. 9'!S1163</f>
        <v>0</v>
      </c>
      <c r="S923" s="46">
        <f t="shared" si="796"/>
        <v>0</v>
      </c>
      <c r="T923" s="53">
        <f>'прил. 9'!U1163</f>
        <v>0</v>
      </c>
      <c r="U923" s="46">
        <f t="shared" si="811"/>
        <v>0</v>
      </c>
    </row>
    <row r="924" spans="1:21" ht="33" hidden="1" x14ac:dyDescent="0.2">
      <c r="A924" s="47" t="str">
        <f ca="1">IF(ISERROR(MATCH(E924,Код_КВР,0)),"",INDIRECT(ADDRESS(MATCH(E924,Код_КВР,0)+1,2,,,"КВР")))</f>
        <v>Иные закупки товаров, работ и услуг для обеспечения государственных (муниципальных) нужд</v>
      </c>
      <c r="B924" s="109" t="s">
        <v>554</v>
      </c>
      <c r="C924" s="55" t="s">
        <v>60</v>
      </c>
      <c r="D924" s="43" t="s">
        <v>71</v>
      </c>
      <c r="E924" s="105">
        <v>240</v>
      </c>
      <c r="F924" s="53">
        <f>'прил. 9'!G1164</f>
        <v>0</v>
      </c>
      <c r="G924" s="53">
        <f>'прил. 9'!H1164</f>
        <v>0</v>
      </c>
      <c r="H924" s="53">
        <f t="shared" si="793"/>
        <v>0</v>
      </c>
      <c r="I924" s="53">
        <f>'прил. 9'!J1164</f>
        <v>0</v>
      </c>
      <c r="J924" s="53">
        <f t="shared" si="794"/>
        <v>0</v>
      </c>
      <c r="K924" s="53">
        <f>'прил. 9'!L1164</f>
        <v>0</v>
      </c>
      <c r="L924" s="53">
        <f t="shared" si="791"/>
        <v>0</v>
      </c>
      <c r="M924" s="53">
        <f>'прил. 9'!N1164</f>
        <v>0</v>
      </c>
      <c r="N924" s="53">
        <f t="shared" si="810"/>
        <v>0</v>
      </c>
      <c r="O924" s="53">
        <f>'прил. 9'!P1164</f>
        <v>0</v>
      </c>
      <c r="P924" s="53">
        <f>'прил. 9'!Q1164</f>
        <v>0</v>
      </c>
      <c r="Q924" s="46">
        <f t="shared" si="795"/>
        <v>0</v>
      </c>
      <c r="R924" s="53">
        <f>'прил. 9'!S1164</f>
        <v>0</v>
      </c>
      <c r="S924" s="46">
        <f t="shared" si="796"/>
        <v>0</v>
      </c>
      <c r="T924" s="53">
        <f>'прил. 9'!U1164</f>
        <v>0</v>
      </c>
      <c r="U924" s="46">
        <f t="shared" si="811"/>
        <v>0</v>
      </c>
    </row>
    <row r="925" spans="1:21" x14ac:dyDescent="0.2">
      <c r="A925" s="47" t="s">
        <v>465</v>
      </c>
      <c r="B925" s="109" t="s">
        <v>554</v>
      </c>
      <c r="C925" s="55" t="s">
        <v>60</v>
      </c>
      <c r="D925" s="43" t="s">
        <v>72</v>
      </c>
      <c r="E925" s="105"/>
      <c r="F925" s="53">
        <f t="shared" ref="F925:T926" si="818">F926</f>
        <v>9000</v>
      </c>
      <c r="G925" s="53">
        <f t="shared" si="818"/>
        <v>0</v>
      </c>
      <c r="H925" s="53">
        <f t="shared" si="793"/>
        <v>9000</v>
      </c>
      <c r="I925" s="53">
        <f t="shared" si="818"/>
        <v>0</v>
      </c>
      <c r="J925" s="53">
        <f t="shared" si="794"/>
        <v>9000</v>
      </c>
      <c r="K925" s="53">
        <f t="shared" si="818"/>
        <v>9322.1</v>
      </c>
      <c r="L925" s="53">
        <f t="shared" si="791"/>
        <v>18322.099999999999</v>
      </c>
      <c r="M925" s="53">
        <f t="shared" si="818"/>
        <v>0</v>
      </c>
      <c r="N925" s="53">
        <f t="shared" si="810"/>
        <v>18322.099999999999</v>
      </c>
      <c r="O925" s="53">
        <f t="shared" si="818"/>
        <v>0</v>
      </c>
      <c r="P925" s="53">
        <f t="shared" si="818"/>
        <v>0</v>
      </c>
      <c r="Q925" s="46">
        <f t="shared" si="795"/>
        <v>0</v>
      </c>
      <c r="R925" s="53">
        <f t="shared" si="818"/>
        <v>0</v>
      </c>
      <c r="S925" s="46">
        <f t="shared" si="796"/>
        <v>0</v>
      </c>
      <c r="T925" s="53">
        <f t="shared" si="818"/>
        <v>0</v>
      </c>
      <c r="U925" s="46">
        <f t="shared" si="811"/>
        <v>0</v>
      </c>
    </row>
    <row r="926" spans="1:21" ht="33" x14ac:dyDescent="0.2">
      <c r="A926" s="47" t="str">
        <f ca="1">IF(ISERROR(MATCH(E926,Код_КВР,0)),"",INDIRECT(ADDRESS(MATCH(E926,Код_КВР,0)+1,2,,,"КВР")))</f>
        <v>Закупка товаров, работ и услуг для обеспечения государственных (муниципальных) нужд</v>
      </c>
      <c r="B926" s="109" t="s">
        <v>554</v>
      </c>
      <c r="C926" s="55" t="s">
        <v>60</v>
      </c>
      <c r="D926" s="43" t="s">
        <v>72</v>
      </c>
      <c r="E926" s="105">
        <v>200</v>
      </c>
      <c r="F926" s="53">
        <f t="shared" si="818"/>
        <v>9000</v>
      </c>
      <c r="G926" s="53">
        <f t="shared" si="818"/>
        <v>0</v>
      </c>
      <c r="H926" s="53">
        <f t="shared" si="793"/>
        <v>9000</v>
      </c>
      <c r="I926" s="53">
        <f t="shared" si="818"/>
        <v>0</v>
      </c>
      <c r="J926" s="53">
        <f t="shared" si="794"/>
        <v>9000</v>
      </c>
      <c r="K926" s="53">
        <f t="shared" si="818"/>
        <v>9322.1</v>
      </c>
      <c r="L926" s="53">
        <f t="shared" si="791"/>
        <v>18322.099999999999</v>
      </c>
      <c r="M926" s="53">
        <f t="shared" si="818"/>
        <v>0</v>
      </c>
      <c r="N926" s="53">
        <f t="shared" si="810"/>
        <v>18322.099999999999</v>
      </c>
      <c r="O926" s="53">
        <f t="shared" si="818"/>
        <v>0</v>
      </c>
      <c r="P926" s="53">
        <f t="shared" si="818"/>
        <v>0</v>
      </c>
      <c r="Q926" s="46">
        <f t="shared" si="795"/>
        <v>0</v>
      </c>
      <c r="R926" s="53">
        <f t="shared" si="818"/>
        <v>0</v>
      </c>
      <c r="S926" s="46">
        <f t="shared" si="796"/>
        <v>0</v>
      </c>
      <c r="T926" s="53">
        <f t="shared" si="818"/>
        <v>0</v>
      </c>
      <c r="U926" s="46">
        <f t="shared" si="811"/>
        <v>0</v>
      </c>
    </row>
    <row r="927" spans="1:21" ht="33" x14ac:dyDescent="0.2">
      <c r="A927" s="47" t="str">
        <f ca="1">IF(ISERROR(MATCH(E927,Код_КВР,0)),"",INDIRECT(ADDRESS(MATCH(E927,Код_КВР,0)+1,2,,,"КВР")))</f>
        <v>Иные закупки товаров, работ и услуг для обеспечения государственных (муниципальных) нужд</v>
      </c>
      <c r="B927" s="109" t="s">
        <v>554</v>
      </c>
      <c r="C927" s="55" t="s">
        <v>60</v>
      </c>
      <c r="D927" s="43" t="s">
        <v>72</v>
      </c>
      <c r="E927" s="105">
        <v>240</v>
      </c>
      <c r="F927" s="53">
        <f>'прил. 9'!G1175</f>
        <v>9000</v>
      </c>
      <c r="G927" s="53">
        <f>'прил. 9'!H1175</f>
        <v>0</v>
      </c>
      <c r="H927" s="53">
        <f t="shared" si="793"/>
        <v>9000</v>
      </c>
      <c r="I927" s="53">
        <f>'прил. 9'!J1175</f>
        <v>0</v>
      </c>
      <c r="J927" s="53">
        <f t="shared" si="794"/>
        <v>9000</v>
      </c>
      <c r="K927" s="53">
        <f>'прил. 9'!L1175</f>
        <v>9322.1</v>
      </c>
      <c r="L927" s="53">
        <f t="shared" si="791"/>
        <v>18322.099999999999</v>
      </c>
      <c r="M927" s="53">
        <f>'прил. 9'!N1175</f>
        <v>0</v>
      </c>
      <c r="N927" s="53">
        <f t="shared" si="810"/>
        <v>18322.099999999999</v>
      </c>
      <c r="O927" s="53">
        <f>'прил. 9'!P1175</f>
        <v>0</v>
      </c>
      <c r="P927" s="53">
        <f>'прил. 9'!Q1175</f>
        <v>0</v>
      </c>
      <c r="Q927" s="46">
        <f t="shared" si="795"/>
        <v>0</v>
      </c>
      <c r="R927" s="53">
        <f>'прил. 9'!S1175</f>
        <v>0</v>
      </c>
      <c r="S927" s="46">
        <f t="shared" si="796"/>
        <v>0</v>
      </c>
      <c r="T927" s="53">
        <f>'прил. 9'!U1175</f>
        <v>0</v>
      </c>
      <c r="U927" s="46">
        <f t="shared" si="811"/>
        <v>0</v>
      </c>
    </row>
    <row r="928" spans="1:21" x14ac:dyDescent="0.2">
      <c r="A928" s="47" t="str">
        <f ca="1">IF(ISERROR(MATCH(C928,Код_Раздел,0)),"",INDIRECT(ADDRESS(MATCH(C928,Код_Раздел,0)+1,2,,,"Раздел")))</f>
        <v>Культура, кинематография</v>
      </c>
      <c r="B928" s="109" t="s">
        <v>554</v>
      </c>
      <c r="C928" s="55" t="s">
        <v>79</v>
      </c>
      <c r="D928" s="43"/>
      <c r="E928" s="105"/>
      <c r="F928" s="53">
        <f t="shared" ref="F928:T928" si="819">F929</f>
        <v>6275.7</v>
      </c>
      <c r="G928" s="53">
        <f t="shared" si="819"/>
        <v>0</v>
      </c>
      <c r="H928" s="53">
        <f t="shared" si="793"/>
        <v>6275.7</v>
      </c>
      <c r="I928" s="53">
        <f t="shared" si="819"/>
        <v>0</v>
      </c>
      <c r="J928" s="53">
        <f t="shared" si="794"/>
        <v>6275.7</v>
      </c>
      <c r="K928" s="53">
        <f t="shared" si="819"/>
        <v>0</v>
      </c>
      <c r="L928" s="53">
        <f t="shared" si="791"/>
        <v>6275.7</v>
      </c>
      <c r="M928" s="53">
        <f t="shared" si="819"/>
        <v>0</v>
      </c>
      <c r="N928" s="53">
        <f t="shared" si="810"/>
        <v>6275.7</v>
      </c>
      <c r="O928" s="53">
        <f t="shared" si="819"/>
        <v>0</v>
      </c>
      <c r="P928" s="53">
        <f t="shared" si="819"/>
        <v>0</v>
      </c>
      <c r="Q928" s="46">
        <f t="shared" si="795"/>
        <v>0</v>
      </c>
      <c r="R928" s="53">
        <f t="shared" si="819"/>
        <v>0</v>
      </c>
      <c r="S928" s="46">
        <f t="shared" si="796"/>
        <v>0</v>
      </c>
      <c r="T928" s="53">
        <f t="shared" si="819"/>
        <v>0</v>
      </c>
      <c r="U928" s="46">
        <f t="shared" si="811"/>
        <v>0</v>
      </c>
    </row>
    <row r="929" spans="1:21" x14ac:dyDescent="0.2">
      <c r="A929" s="47" t="s">
        <v>181</v>
      </c>
      <c r="B929" s="109" t="s">
        <v>554</v>
      </c>
      <c r="C929" s="55" t="s">
        <v>79</v>
      </c>
      <c r="D929" s="43" t="s">
        <v>70</v>
      </c>
      <c r="E929" s="105"/>
      <c r="F929" s="53">
        <f t="shared" ref="F929:T930" si="820">F930</f>
        <v>6275.7</v>
      </c>
      <c r="G929" s="53">
        <f t="shared" si="820"/>
        <v>0</v>
      </c>
      <c r="H929" s="53">
        <f t="shared" si="793"/>
        <v>6275.7</v>
      </c>
      <c r="I929" s="53">
        <f t="shared" si="820"/>
        <v>0</v>
      </c>
      <c r="J929" s="53">
        <f t="shared" si="794"/>
        <v>6275.7</v>
      </c>
      <c r="K929" s="53">
        <f t="shared" si="820"/>
        <v>0</v>
      </c>
      <c r="L929" s="53">
        <f t="shared" si="791"/>
        <v>6275.7</v>
      </c>
      <c r="M929" s="53">
        <f t="shared" si="820"/>
        <v>0</v>
      </c>
      <c r="N929" s="53">
        <f t="shared" si="810"/>
        <v>6275.7</v>
      </c>
      <c r="O929" s="53">
        <f t="shared" si="820"/>
        <v>0</v>
      </c>
      <c r="P929" s="53">
        <f t="shared" si="820"/>
        <v>0</v>
      </c>
      <c r="Q929" s="46">
        <f t="shared" si="795"/>
        <v>0</v>
      </c>
      <c r="R929" s="53">
        <f t="shared" si="820"/>
        <v>0</v>
      </c>
      <c r="S929" s="46">
        <f t="shared" si="796"/>
        <v>0</v>
      </c>
      <c r="T929" s="53">
        <f t="shared" si="820"/>
        <v>0</v>
      </c>
      <c r="U929" s="46">
        <f t="shared" si="811"/>
        <v>0</v>
      </c>
    </row>
    <row r="930" spans="1:21" ht="33" x14ac:dyDescent="0.2">
      <c r="A930" s="47" t="str">
        <f ca="1">IF(ISERROR(MATCH(E930,Код_КВР,0)),"",INDIRECT(ADDRESS(MATCH(E930,Код_КВР,0)+1,2,,,"КВР")))</f>
        <v>Закупка товаров, работ и услуг для обеспечения государственных (муниципальных) нужд</v>
      </c>
      <c r="B930" s="109" t="s">
        <v>554</v>
      </c>
      <c r="C930" s="55" t="s">
        <v>79</v>
      </c>
      <c r="D930" s="43" t="s">
        <v>70</v>
      </c>
      <c r="E930" s="105">
        <v>200</v>
      </c>
      <c r="F930" s="53">
        <f t="shared" si="820"/>
        <v>6275.7</v>
      </c>
      <c r="G930" s="53">
        <f t="shared" si="820"/>
        <v>0</v>
      </c>
      <c r="H930" s="53">
        <f t="shared" si="793"/>
        <v>6275.7</v>
      </c>
      <c r="I930" s="53">
        <f t="shared" si="820"/>
        <v>0</v>
      </c>
      <c r="J930" s="53">
        <f t="shared" si="794"/>
        <v>6275.7</v>
      </c>
      <c r="K930" s="53">
        <f t="shared" si="820"/>
        <v>0</v>
      </c>
      <c r="L930" s="53">
        <f t="shared" si="791"/>
        <v>6275.7</v>
      </c>
      <c r="M930" s="53">
        <f t="shared" si="820"/>
        <v>0</v>
      </c>
      <c r="N930" s="53">
        <f t="shared" si="810"/>
        <v>6275.7</v>
      </c>
      <c r="O930" s="53">
        <f t="shared" si="820"/>
        <v>0</v>
      </c>
      <c r="P930" s="53">
        <f t="shared" si="820"/>
        <v>0</v>
      </c>
      <c r="Q930" s="46">
        <f t="shared" si="795"/>
        <v>0</v>
      </c>
      <c r="R930" s="53">
        <f t="shared" si="820"/>
        <v>0</v>
      </c>
      <c r="S930" s="46">
        <f t="shared" si="796"/>
        <v>0</v>
      </c>
      <c r="T930" s="53">
        <f t="shared" si="820"/>
        <v>0</v>
      </c>
      <c r="U930" s="46">
        <f t="shared" si="811"/>
        <v>0</v>
      </c>
    </row>
    <row r="931" spans="1:21" ht="33" x14ac:dyDescent="0.2">
      <c r="A931" s="47" t="str">
        <f ca="1">IF(ISERROR(MATCH(E931,Код_КВР,0)),"",INDIRECT(ADDRESS(MATCH(E931,Код_КВР,0)+1,2,,,"КВР")))</f>
        <v>Иные закупки товаров, работ и услуг для обеспечения государственных (муниципальных) нужд</v>
      </c>
      <c r="B931" s="109" t="s">
        <v>554</v>
      </c>
      <c r="C931" s="55" t="s">
        <v>79</v>
      </c>
      <c r="D931" s="43" t="s">
        <v>70</v>
      </c>
      <c r="E931" s="105">
        <v>240</v>
      </c>
      <c r="F931" s="53">
        <f>'прил. 9'!G1191</f>
        <v>6275.7</v>
      </c>
      <c r="G931" s="53">
        <f>'прил. 9'!H1191</f>
        <v>0</v>
      </c>
      <c r="H931" s="53">
        <f t="shared" si="793"/>
        <v>6275.7</v>
      </c>
      <c r="I931" s="53">
        <f>'прил. 9'!J1191</f>
        <v>0</v>
      </c>
      <c r="J931" s="53">
        <f t="shared" si="794"/>
        <v>6275.7</v>
      </c>
      <c r="K931" s="53">
        <f>'прил. 9'!L1191</f>
        <v>0</v>
      </c>
      <c r="L931" s="53">
        <f t="shared" si="791"/>
        <v>6275.7</v>
      </c>
      <c r="M931" s="53">
        <f>'прил. 9'!N1191</f>
        <v>0</v>
      </c>
      <c r="N931" s="53">
        <f t="shared" si="810"/>
        <v>6275.7</v>
      </c>
      <c r="O931" s="53">
        <f>'прил. 9'!P1191</f>
        <v>0</v>
      </c>
      <c r="P931" s="53">
        <f>'прил. 9'!Q1191</f>
        <v>0</v>
      </c>
      <c r="Q931" s="46">
        <f t="shared" si="795"/>
        <v>0</v>
      </c>
      <c r="R931" s="53">
        <f>'прил. 9'!S1191</f>
        <v>0</v>
      </c>
      <c r="S931" s="46">
        <f t="shared" si="796"/>
        <v>0</v>
      </c>
      <c r="T931" s="53">
        <f>'прил. 9'!U1191</f>
        <v>0</v>
      </c>
      <c r="U931" s="46">
        <f t="shared" si="811"/>
        <v>0</v>
      </c>
    </row>
    <row r="932" spans="1:21" ht="33" x14ac:dyDescent="0.2">
      <c r="A932" s="47" t="str">
        <f ca="1">IF(ISERROR(MATCH(B932,Код_КЦСР,0)),"",INDIRECT(ADDRESS(MATCH(B932,Код_КЦСР,0)+1,2,,,"КЦСР")))</f>
        <v>Осуществление капитального ремонта улично-дорожной сети города, в рамках софинансирования с областным Дорожным фондом</v>
      </c>
      <c r="B932" s="109" t="s">
        <v>500</v>
      </c>
      <c r="C932" s="55"/>
      <c r="D932" s="43"/>
      <c r="E932" s="105"/>
      <c r="F932" s="53">
        <f t="shared" ref="F932:T935" si="821">F933</f>
        <v>7278.3</v>
      </c>
      <c r="G932" s="53">
        <f t="shared" si="821"/>
        <v>0</v>
      </c>
      <c r="H932" s="53">
        <f t="shared" si="793"/>
        <v>7278.3</v>
      </c>
      <c r="I932" s="53">
        <f t="shared" si="821"/>
        <v>0</v>
      </c>
      <c r="J932" s="53">
        <f t="shared" si="794"/>
        <v>7278.3</v>
      </c>
      <c r="K932" s="53">
        <f t="shared" si="821"/>
        <v>0</v>
      </c>
      <c r="L932" s="53">
        <f t="shared" si="791"/>
        <v>7278.3</v>
      </c>
      <c r="M932" s="53">
        <f t="shared" si="821"/>
        <v>0</v>
      </c>
      <c r="N932" s="53">
        <f t="shared" si="810"/>
        <v>7278.3</v>
      </c>
      <c r="O932" s="53">
        <f t="shared" si="821"/>
        <v>0</v>
      </c>
      <c r="P932" s="53">
        <f t="shared" si="821"/>
        <v>0</v>
      </c>
      <c r="Q932" s="46">
        <f t="shared" si="795"/>
        <v>0</v>
      </c>
      <c r="R932" s="53">
        <f t="shared" si="821"/>
        <v>0</v>
      </c>
      <c r="S932" s="46">
        <f t="shared" si="796"/>
        <v>0</v>
      </c>
      <c r="T932" s="53">
        <f t="shared" si="821"/>
        <v>0</v>
      </c>
      <c r="U932" s="46">
        <f t="shared" si="811"/>
        <v>0</v>
      </c>
    </row>
    <row r="933" spans="1:21" x14ac:dyDescent="0.2">
      <c r="A933" s="47" t="str">
        <f ca="1">IF(ISERROR(MATCH(C933,Код_Раздел,0)),"",INDIRECT(ADDRESS(MATCH(C933,Код_Раздел,0)+1,2,,,"Раздел")))</f>
        <v>Национальная экономика</v>
      </c>
      <c r="B933" s="109" t="s">
        <v>500</v>
      </c>
      <c r="C933" s="55" t="s">
        <v>73</v>
      </c>
      <c r="D933" s="43"/>
      <c r="E933" s="105"/>
      <c r="F933" s="53">
        <f t="shared" si="821"/>
        <v>7278.3</v>
      </c>
      <c r="G933" s="53">
        <f t="shared" si="821"/>
        <v>0</v>
      </c>
      <c r="H933" s="53">
        <f t="shared" si="793"/>
        <v>7278.3</v>
      </c>
      <c r="I933" s="53">
        <f t="shared" si="821"/>
        <v>0</v>
      </c>
      <c r="J933" s="53">
        <f t="shared" si="794"/>
        <v>7278.3</v>
      </c>
      <c r="K933" s="53">
        <f t="shared" si="821"/>
        <v>0</v>
      </c>
      <c r="L933" s="53">
        <f t="shared" si="791"/>
        <v>7278.3</v>
      </c>
      <c r="M933" s="53">
        <f t="shared" si="821"/>
        <v>0</v>
      </c>
      <c r="N933" s="53">
        <f t="shared" si="810"/>
        <v>7278.3</v>
      </c>
      <c r="O933" s="53">
        <f t="shared" si="821"/>
        <v>0</v>
      </c>
      <c r="P933" s="53">
        <f t="shared" si="821"/>
        <v>0</v>
      </c>
      <c r="Q933" s="46">
        <f t="shared" si="795"/>
        <v>0</v>
      </c>
      <c r="R933" s="53">
        <f t="shared" si="821"/>
        <v>0</v>
      </c>
      <c r="S933" s="46">
        <f t="shared" si="796"/>
        <v>0</v>
      </c>
      <c r="T933" s="53">
        <f t="shared" si="821"/>
        <v>0</v>
      </c>
      <c r="U933" s="46">
        <f t="shared" si="811"/>
        <v>0</v>
      </c>
    </row>
    <row r="934" spans="1:21" x14ac:dyDescent="0.2">
      <c r="A934" s="48" t="s">
        <v>45</v>
      </c>
      <c r="B934" s="109" t="s">
        <v>500</v>
      </c>
      <c r="C934" s="55" t="s">
        <v>73</v>
      </c>
      <c r="D934" s="43" t="s">
        <v>76</v>
      </c>
      <c r="E934" s="105"/>
      <c r="F934" s="53">
        <f t="shared" si="821"/>
        <v>7278.3</v>
      </c>
      <c r="G934" s="53">
        <f t="shared" si="821"/>
        <v>0</v>
      </c>
      <c r="H934" s="53">
        <f t="shared" si="793"/>
        <v>7278.3</v>
      </c>
      <c r="I934" s="53">
        <f t="shared" si="821"/>
        <v>0</v>
      </c>
      <c r="J934" s="53">
        <f t="shared" si="794"/>
        <v>7278.3</v>
      </c>
      <c r="K934" s="53">
        <f t="shared" si="821"/>
        <v>0</v>
      </c>
      <c r="L934" s="53">
        <f t="shared" si="791"/>
        <v>7278.3</v>
      </c>
      <c r="M934" s="53">
        <f t="shared" si="821"/>
        <v>0</v>
      </c>
      <c r="N934" s="53">
        <f t="shared" si="810"/>
        <v>7278.3</v>
      </c>
      <c r="O934" s="53">
        <f t="shared" si="821"/>
        <v>0</v>
      </c>
      <c r="P934" s="53">
        <f t="shared" si="821"/>
        <v>0</v>
      </c>
      <c r="Q934" s="46">
        <f t="shared" si="795"/>
        <v>0</v>
      </c>
      <c r="R934" s="53">
        <f t="shared" si="821"/>
        <v>0</v>
      </c>
      <c r="S934" s="46">
        <f t="shared" si="796"/>
        <v>0</v>
      </c>
      <c r="T934" s="53">
        <f t="shared" si="821"/>
        <v>0</v>
      </c>
      <c r="U934" s="46">
        <f t="shared" si="811"/>
        <v>0</v>
      </c>
    </row>
    <row r="935" spans="1:21" ht="33" x14ac:dyDescent="0.2">
      <c r="A935" s="47" t="str">
        <f ca="1">IF(ISERROR(MATCH(E935,Код_КВР,0)),"",INDIRECT(ADDRESS(MATCH(E935,Код_КВР,0)+1,2,,,"КВР")))</f>
        <v>Закупка товаров, работ и услуг для обеспечения государственных (муниципальных) нужд</v>
      </c>
      <c r="B935" s="109" t="s">
        <v>500</v>
      </c>
      <c r="C935" s="55" t="s">
        <v>73</v>
      </c>
      <c r="D935" s="43" t="s">
        <v>76</v>
      </c>
      <c r="E935" s="105">
        <v>200</v>
      </c>
      <c r="F935" s="53">
        <f t="shared" si="821"/>
        <v>7278.3</v>
      </c>
      <c r="G935" s="53">
        <f t="shared" si="821"/>
        <v>0</v>
      </c>
      <c r="H935" s="53">
        <f t="shared" si="793"/>
        <v>7278.3</v>
      </c>
      <c r="I935" s="53">
        <f t="shared" si="821"/>
        <v>0</v>
      </c>
      <c r="J935" s="53">
        <f t="shared" si="794"/>
        <v>7278.3</v>
      </c>
      <c r="K935" s="53">
        <f t="shared" si="821"/>
        <v>0</v>
      </c>
      <c r="L935" s="53">
        <f t="shared" si="791"/>
        <v>7278.3</v>
      </c>
      <c r="M935" s="53">
        <f t="shared" si="821"/>
        <v>0</v>
      </c>
      <c r="N935" s="53">
        <f t="shared" si="810"/>
        <v>7278.3</v>
      </c>
      <c r="O935" s="53">
        <f t="shared" si="821"/>
        <v>0</v>
      </c>
      <c r="P935" s="53">
        <f t="shared" si="821"/>
        <v>0</v>
      </c>
      <c r="Q935" s="46">
        <f t="shared" si="795"/>
        <v>0</v>
      </c>
      <c r="R935" s="53">
        <f t="shared" si="821"/>
        <v>0</v>
      </c>
      <c r="S935" s="46">
        <f t="shared" si="796"/>
        <v>0</v>
      </c>
      <c r="T935" s="53">
        <f t="shared" si="821"/>
        <v>0</v>
      </c>
      <c r="U935" s="46">
        <f t="shared" si="811"/>
        <v>0</v>
      </c>
    </row>
    <row r="936" spans="1:21" ht="33" x14ac:dyDescent="0.2">
      <c r="A936" s="47" t="str">
        <f ca="1">IF(ISERROR(MATCH(E936,Код_КВР,0)),"",INDIRECT(ADDRESS(MATCH(E936,Код_КВР,0)+1,2,,,"КВР")))</f>
        <v>Иные закупки товаров, работ и услуг для обеспечения государственных (муниципальных) нужд</v>
      </c>
      <c r="B936" s="109" t="s">
        <v>500</v>
      </c>
      <c r="C936" s="55" t="s">
        <v>73</v>
      </c>
      <c r="D936" s="43" t="s">
        <v>76</v>
      </c>
      <c r="E936" s="105">
        <v>240</v>
      </c>
      <c r="F936" s="53">
        <f>'прил. 9'!G1081</f>
        <v>7278.3</v>
      </c>
      <c r="G936" s="53">
        <f>'прил. 9'!H1081</f>
        <v>0</v>
      </c>
      <c r="H936" s="53">
        <f t="shared" si="793"/>
        <v>7278.3</v>
      </c>
      <c r="I936" s="53">
        <f>'прил. 9'!J1081</f>
        <v>0</v>
      </c>
      <c r="J936" s="53">
        <f t="shared" si="794"/>
        <v>7278.3</v>
      </c>
      <c r="K936" s="53">
        <f>'прил. 9'!L1081</f>
        <v>0</v>
      </c>
      <c r="L936" s="53">
        <f t="shared" si="791"/>
        <v>7278.3</v>
      </c>
      <c r="M936" s="53">
        <f>'прил. 9'!N1081</f>
        <v>0</v>
      </c>
      <c r="N936" s="53">
        <f t="shared" si="810"/>
        <v>7278.3</v>
      </c>
      <c r="O936" s="53">
        <f>'прил. 9'!P1081</f>
        <v>0</v>
      </c>
      <c r="P936" s="53">
        <f>'прил. 9'!Q1081</f>
        <v>0</v>
      </c>
      <c r="Q936" s="46">
        <f t="shared" si="795"/>
        <v>0</v>
      </c>
      <c r="R936" s="53">
        <f>'прил. 9'!S1081</f>
        <v>0</v>
      </c>
      <c r="S936" s="46">
        <f t="shared" si="796"/>
        <v>0</v>
      </c>
      <c r="T936" s="53">
        <f>'прил. 9'!U1081</f>
        <v>0</v>
      </c>
      <c r="U936" s="46">
        <f t="shared" si="811"/>
        <v>0</v>
      </c>
    </row>
    <row r="937" spans="1:21" ht="49.5" hidden="1" x14ac:dyDescent="0.2">
      <c r="A937" s="47" t="str">
        <f ca="1">IF(ISERROR(MATCH(B937,Код_КЦСР,0)),"",INDIRECT(ADDRESS(MATCH(B937,Код_КЦСР,0)+1,2,,,"КЦСР")))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937" s="109" t="s">
        <v>501</v>
      </c>
      <c r="C937" s="55"/>
      <c r="D937" s="43"/>
      <c r="E937" s="105"/>
      <c r="F937" s="53">
        <f t="shared" ref="F937:T940" si="822">F938</f>
        <v>0</v>
      </c>
      <c r="G937" s="53">
        <f t="shared" si="822"/>
        <v>0</v>
      </c>
      <c r="H937" s="53">
        <f t="shared" si="793"/>
        <v>0</v>
      </c>
      <c r="I937" s="53">
        <f t="shared" si="822"/>
        <v>0</v>
      </c>
      <c r="J937" s="53">
        <f t="shared" si="794"/>
        <v>0</v>
      </c>
      <c r="K937" s="53">
        <f t="shared" si="822"/>
        <v>0</v>
      </c>
      <c r="L937" s="53">
        <f t="shared" si="791"/>
        <v>0</v>
      </c>
      <c r="M937" s="53">
        <f t="shared" si="822"/>
        <v>0</v>
      </c>
      <c r="N937" s="53">
        <f t="shared" si="810"/>
        <v>0</v>
      </c>
      <c r="O937" s="53">
        <f t="shared" si="822"/>
        <v>0</v>
      </c>
      <c r="P937" s="53">
        <f t="shared" si="822"/>
        <v>0</v>
      </c>
      <c r="Q937" s="46">
        <f t="shared" si="795"/>
        <v>0</v>
      </c>
      <c r="R937" s="53">
        <f t="shared" si="822"/>
        <v>0</v>
      </c>
      <c r="S937" s="46">
        <f t="shared" si="796"/>
        <v>0</v>
      </c>
      <c r="T937" s="53">
        <f t="shared" si="822"/>
        <v>0</v>
      </c>
      <c r="U937" s="46">
        <f t="shared" si="811"/>
        <v>0</v>
      </c>
    </row>
    <row r="938" spans="1:21" hidden="1" x14ac:dyDescent="0.2">
      <c r="A938" s="47" t="str">
        <f ca="1">IF(ISERROR(MATCH(C938,Код_Раздел,0)),"",INDIRECT(ADDRESS(MATCH(C938,Код_Раздел,0)+1,2,,,"Раздел")))</f>
        <v>Национальная экономика</v>
      </c>
      <c r="B938" s="109" t="s">
        <v>501</v>
      </c>
      <c r="C938" s="55" t="s">
        <v>73</v>
      </c>
      <c r="D938" s="43"/>
      <c r="E938" s="105"/>
      <c r="F938" s="53">
        <f t="shared" si="822"/>
        <v>0</v>
      </c>
      <c r="G938" s="53">
        <f t="shared" si="822"/>
        <v>0</v>
      </c>
      <c r="H938" s="53">
        <f t="shared" si="793"/>
        <v>0</v>
      </c>
      <c r="I938" s="53">
        <f t="shared" si="822"/>
        <v>0</v>
      </c>
      <c r="J938" s="53">
        <f t="shared" si="794"/>
        <v>0</v>
      </c>
      <c r="K938" s="53">
        <f t="shared" si="822"/>
        <v>0</v>
      </c>
      <c r="L938" s="53">
        <f t="shared" si="791"/>
        <v>0</v>
      </c>
      <c r="M938" s="53">
        <f t="shared" si="822"/>
        <v>0</v>
      </c>
      <c r="N938" s="53">
        <f t="shared" si="810"/>
        <v>0</v>
      </c>
      <c r="O938" s="53">
        <f t="shared" si="822"/>
        <v>0</v>
      </c>
      <c r="P938" s="53">
        <f t="shared" si="822"/>
        <v>0</v>
      </c>
      <c r="Q938" s="46">
        <f t="shared" si="795"/>
        <v>0</v>
      </c>
      <c r="R938" s="53">
        <f t="shared" si="822"/>
        <v>0</v>
      </c>
      <c r="S938" s="46">
        <f t="shared" si="796"/>
        <v>0</v>
      </c>
      <c r="T938" s="53">
        <f t="shared" si="822"/>
        <v>0</v>
      </c>
      <c r="U938" s="46">
        <f t="shared" si="811"/>
        <v>0</v>
      </c>
    </row>
    <row r="939" spans="1:21" hidden="1" x14ac:dyDescent="0.2">
      <c r="A939" s="48" t="s">
        <v>45</v>
      </c>
      <c r="B939" s="109" t="s">
        <v>501</v>
      </c>
      <c r="C939" s="55" t="s">
        <v>73</v>
      </c>
      <c r="D939" s="43" t="s">
        <v>76</v>
      </c>
      <c r="E939" s="105"/>
      <c r="F939" s="53">
        <f t="shared" si="822"/>
        <v>0</v>
      </c>
      <c r="G939" s="53">
        <f t="shared" si="822"/>
        <v>0</v>
      </c>
      <c r="H939" s="53">
        <f t="shared" si="793"/>
        <v>0</v>
      </c>
      <c r="I939" s="53">
        <f t="shared" si="822"/>
        <v>0</v>
      </c>
      <c r="J939" s="53">
        <f t="shared" si="794"/>
        <v>0</v>
      </c>
      <c r="K939" s="53">
        <f t="shared" si="822"/>
        <v>0</v>
      </c>
      <c r="L939" s="53">
        <f t="shared" ref="L939:L1002" si="823">J939+K939</f>
        <v>0</v>
      </c>
      <c r="M939" s="53">
        <f t="shared" si="822"/>
        <v>0</v>
      </c>
      <c r="N939" s="53">
        <f t="shared" si="810"/>
        <v>0</v>
      </c>
      <c r="O939" s="53">
        <f t="shared" si="822"/>
        <v>0</v>
      </c>
      <c r="P939" s="53">
        <f t="shared" si="822"/>
        <v>0</v>
      </c>
      <c r="Q939" s="46">
        <f t="shared" si="795"/>
        <v>0</v>
      </c>
      <c r="R939" s="53">
        <f t="shared" si="822"/>
        <v>0</v>
      </c>
      <c r="S939" s="46">
        <f t="shared" si="796"/>
        <v>0</v>
      </c>
      <c r="T939" s="53">
        <f t="shared" si="822"/>
        <v>0</v>
      </c>
      <c r="U939" s="46">
        <f t="shared" si="811"/>
        <v>0</v>
      </c>
    </row>
    <row r="940" spans="1:21" ht="33" hidden="1" x14ac:dyDescent="0.2">
      <c r="A940" s="47" t="str">
        <f ca="1">IF(ISERROR(MATCH(E940,Код_КВР,0)),"",INDIRECT(ADDRESS(MATCH(E940,Код_КВР,0)+1,2,,,"КВР")))</f>
        <v>Закупка товаров, работ и услуг для обеспечения государственных (муниципальных) нужд</v>
      </c>
      <c r="B940" s="109" t="s">
        <v>501</v>
      </c>
      <c r="C940" s="55" t="s">
        <v>73</v>
      </c>
      <c r="D940" s="43" t="s">
        <v>76</v>
      </c>
      <c r="E940" s="105">
        <v>200</v>
      </c>
      <c r="F940" s="53">
        <f t="shared" si="822"/>
        <v>0</v>
      </c>
      <c r="G940" s="53">
        <f t="shared" si="822"/>
        <v>0</v>
      </c>
      <c r="H940" s="53">
        <f t="shared" si="793"/>
        <v>0</v>
      </c>
      <c r="I940" s="53">
        <f t="shared" si="822"/>
        <v>0</v>
      </c>
      <c r="J940" s="53">
        <f t="shared" si="794"/>
        <v>0</v>
      </c>
      <c r="K940" s="53">
        <f t="shared" si="822"/>
        <v>0</v>
      </c>
      <c r="L940" s="53">
        <f t="shared" si="823"/>
        <v>0</v>
      </c>
      <c r="M940" s="53">
        <f t="shared" si="822"/>
        <v>0</v>
      </c>
      <c r="N940" s="53">
        <f t="shared" si="810"/>
        <v>0</v>
      </c>
      <c r="O940" s="53">
        <f t="shared" si="822"/>
        <v>0</v>
      </c>
      <c r="P940" s="53">
        <f t="shared" si="822"/>
        <v>0</v>
      </c>
      <c r="Q940" s="46">
        <f t="shared" si="795"/>
        <v>0</v>
      </c>
      <c r="R940" s="53">
        <f t="shared" si="822"/>
        <v>0</v>
      </c>
      <c r="S940" s="46">
        <f t="shared" si="796"/>
        <v>0</v>
      </c>
      <c r="T940" s="53">
        <f t="shared" si="822"/>
        <v>0</v>
      </c>
      <c r="U940" s="46">
        <f t="shared" si="811"/>
        <v>0</v>
      </c>
    </row>
    <row r="941" spans="1:21" ht="33" hidden="1" x14ac:dyDescent="0.2">
      <c r="A941" s="47" t="str">
        <f ca="1">IF(ISERROR(MATCH(E941,Код_КВР,0)),"",INDIRECT(ADDRESS(MATCH(E941,Код_КВР,0)+1,2,,,"КВР")))</f>
        <v>Иные закупки товаров, работ и услуг для обеспечения государственных (муниципальных) нужд</v>
      </c>
      <c r="B941" s="109" t="s">
        <v>501</v>
      </c>
      <c r="C941" s="55" t="s">
        <v>73</v>
      </c>
      <c r="D941" s="43" t="s">
        <v>76</v>
      </c>
      <c r="E941" s="105">
        <v>240</v>
      </c>
      <c r="F941" s="53">
        <f>'прил. 9'!G1084</f>
        <v>0</v>
      </c>
      <c r="G941" s="53">
        <f>'прил. 9'!H1084</f>
        <v>0</v>
      </c>
      <c r="H941" s="53">
        <f t="shared" si="793"/>
        <v>0</v>
      </c>
      <c r="I941" s="53">
        <f>'прил. 9'!J1084</f>
        <v>0</v>
      </c>
      <c r="J941" s="53">
        <f t="shared" si="794"/>
        <v>0</v>
      </c>
      <c r="K941" s="53">
        <f>'прил. 9'!L1084</f>
        <v>0</v>
      </c>
      <c r="L941" s="53">
        <f t="shared" si="823"/>
        <v>0</v>
      </c>
      <c r="M941" s="53">
        <f>'прил. 9'!N1084</f>
        <v>0</v>
      </c>
      <c r="N941" s="53">
        <f t="shared" si="810"/>
        <v>0</v>
      </c>
      <c r="O941" s="53">
        <f>'прил. 9'!P1084</f>
        <v>0</v>
      </c>
      <c r="P941" s="53">
        <f>'прил. 9'!Q1084</f>
        <v>0</v>
      </c>
      <c r="Q941" s="46">
        <f t="shared" si="795"/>
        <v>0</v>
      </c>
      <c r="R941" s="53">
        <f>'прил. 9'!S1084</f>
        <v>0</v>
      </c>
      <c r="S941" s="46">
        <f t="shared" si="796"/>
        <v>0</v>
      </c>
      <c r="T941" s="53">
        <f>'прил. 9'!U1084</f>
        <v>0</v>
      </c>
      <c r="U941" s="46">
        <f t="shared" si="811"/>
        <v>0</v>
      </c>
    </row>
    <row r="942" spans="1:21" x14ac:dyDescent="0.2">
      <c r="A942" s="47" t="str">
        <f ca="1">IF(ISERROR(MATCH(B942,Код_КЦСР,0)),"",INDIRECT(ADDRESS(MATCH(B942,Код_КЦСР,0)+1,2,,,"КЦСР")))</f>
        <v>Обеспечение создания условий для реализации муниципальной программы</v>
      </c>
      <c r="B942" s="109" t="s">
        <v>366</v>
      </c>
      <c r="C942" s="55"/>
      <c r="D942" s="43"/>
      <c r="E942" s="105"/>
      <c r="F942" s="53">
        <f t="shared" ref="F942:O942" si="824">F943+F951</f>
        <v>51102.299999999996</v>
      </c>
      <c r="G942" s="53">
        <f t="shared" ref="G942:I942" si="825">G943+G951</f>
        <v>0</v>
      </c>
      <c r="H942" s="53">
        <f t="shared" si="793"/>
        <v>51102.299999999996</v>
      </c>
      <c r="I942" s="53">
        <f t="shared" si="825"/>
        <v>0</v>
      </c>
      <c r="J942" s="53">
        <f t="shared" si="794"/>
        <v>51102.299999999996</v>
      </c>
      <c r="K942" s="53">
        <f t="shared" ref="K942:M942" si="826">K943+K951</f>
        <v>0</v>
      </c>
      <c r="L942" s="53">
        <f t="shared" si="823"/>
        <v>51102.299999999996</v>
      </c>
      <c r="M942" s="53">
        <f t="shared" si="826"/>
        <v>0</v>
      </c>
      <c r="N942" s="53">
        <f t="shared" si="810"/>
        <v>51102.299999999996</v>
      </c>
      <c r="O942" s="53">
        <f t="shared" si="824"/>
        <v>51130.5</v>
      </c>
      <c r="P942" s="53">
        <f t="shared" ref="P942" si="827">P943+P951</f>
        <v>0</v>
      </c>
      <c r="Q942" s="46">
        <f t="shared" si="795"/>
        <v>51130.5</v>
      </c>
      <c r="R942" s="53">
        <f t="shared" ref="R942:T942" si="828">R943+R951</f>
        <v>0</v>
      </c>
      <c r="S942" s="46">
        <f t="shared" si="796"/>
        <v>51130.5</v>
      </c>
      <c r="T942" s="53">
        <f t="shared" si="828"/>
        <v>0</v>
      </c>
      <c r="U942" s="46">
        <f t="shared" si="811"/>
        <v>51130.5</v>
      </c>
    </row>
    <row r="943" spans="1:21" x14ac:dyDescent="0.2">
      <c r="A943" s="47" t="str">
        <f ca="1">IF(ISERROR(MATCH(C943,Код_Раздел,0)),"",INDIRECT(ADDRESS(MATCH(C943,Код_Раздел,0)+1,2,,,"Раздел")))</f>
        <v>Национальная экономика</v>
      </c>
      <c r="B943" s="109" t="s">
        <v>366</v>
      </c>
      <c r="C943" s="55" t="s">
        <v>73</v>
      </c>
      <c r="D943" s="43"/>
      <c r="E943" s="105"/>
      <c r="F943" s="53">
        <f t="shared" ref="F943:T943" si="829">F944</f>
        <v>51048.799999999996</v>
      </c>
      <c r="G943" s="53">
        <f t="shared" si="829"/>
        <v>0</v>
      </c>
      <c r="H943" s="53">
        <f t="shared" si="793"/>
        <v>51048.799999999996</v>
      </c>
      <c r="I943" s="53">
        <f t="shared" si="829"/>
        <v>0</v>
      </c>
      <c r="J943" s="53">
        <f t="shared" si="794"/>
        <v>51048.799999999996</v>
      </c>
      <c r="K943" s="53">
        <f t="shared" si="829"/>
        <v>0</v>
      </c>
      <c r="L943" s="53">
        <f t="shared" si="823"/>
        <v>51048.799999999996</v>
      </c>
      <c r="M943" s="53">
        <f t="shared" si="829"/>
        <v>0</v>
      </c>
      <c r="N943" s="53">
        <f t="shared" si="810"/>
        <v>51048.799999999996</v>
      </c>
      <c r="O943" s="53">
        <f t="shared" si="829"/>
        <v>51077</v>
      </c>
      <c r="P943" s="53">
        <f t="shared" si="829"/>
        <v>0</v>
      </c>
      <c r="Q943" s="46">
        <f t="shared" si="795"/>
        <v>51077</v>
      </c>
      <c r="R943" s="53">
        <f t="shared" si="829"/>
        <v>0</v>
      </c>
      <c r="S943" s="46">
        <f t="shared" si="796"/>
        <v>51077</v>
      </c>
      <c r="T943" s="53">
        <f t="shared" si="829"/>
        <v>0</v>
      </c>
      <c r="U943" s="46">
        <f t="shared" si="811"/>
        <v>51077</v>
      </c>
    </row>
    <row r="944" spans="1:21" x14ac:dyDescent="0.2">
      <c r="A944" s="42" t="s">
        <v>80</v>
      </c>
      <c r="B944" s="109" t="s">
        <v>366</v>
      </c>
      <c r="C944" s="55" t="s">
        <v>73</v>
      </c>
      <c r="D944" s="55" t="s">
        <v>61</v>
      </c>
      <c r="E944" s="105"/>
      <c r="F944" s="53">
        <f t="shared" ref="F944:O944" si="830">F945+F947+F949</f>
        <v>51048.799999999996</v>
      </c>
      <c r="G944" s="53">
        <f t="shared" ref="G944:I944" si="831">G945+G947+G949</f>
        <v>0</v>
      </c>
      <c r="H944" s="53">
        <f t="shared" ref="H944:H1007" si="832">F944+G944</f>
        <v>51048.799999999996</v>
      </c>
      <c r="I944" s="53">
        <f t="shared" si="831"/>
        <v>0</v>
      </c>
      <c r="J944" s="53">
        <f t="shared" ref="J944:J1007" si="833">H944+I944</f>
        <v>51048.799999999996</v>
      </c>
      <c r="K944" s="53">
        <f t="shared" ref="K944:M944" si="834">K945+K947+K949</f>
        <v>0</v>
      </c>
      <c r="L944" s="53">
        <f t="shared" si="823"/>
        <v>51048.799999999996</v>
      </c>
      <c r="M944" s="53">
        <f t="shared" si="834"/>
        <v>0</v>
      </c>
      <c r="N944" s="53">
        <f t="shared" si="810"/>
        <v>51048.799999999996</v>
      </c>
      <c r="O944" s="53">
        <f t="shared" si="830"/>
        <v>51077</v>
      </c>
      <c r="P944" s="53">
        <f t="shared" ref="P944" si="835">P945+P947+P949</f>
        <v>0</v>
      </c>
      <c r="Q944" s="46">
        <f t="shared" ref="Q944:Q1007" si="836">O944+P944</f>
        <v>51077</v>
      </c>
      <c r="R944" s="53">
        <f t="shared" ref="R944:T944" si="837">R945+R947+R949</f>
        <v>0</v>
      </c>
      <c r="S944" s="46">
        <f t="shared" ref="S944:S1007" si="838">Q944+R944</f>
        <v>51077</v>
      </c>
      <c r="T944" s="53">
        <f t="shared" si="837"/>
        <v>0</v>
      </c>
      <c r="U944" s="46">
        <f t="shared" si="811"/>
        <v>51077</v>
      </c>
    </row>
    <row r="945" spans="1:21" ht="49.5" x14ac:dyDescent="0.2">
      <c r="A945" s="47" t="str">
        <f t="shared" ref="A945:A950" ca="1" si="839">IF(ISERROR(MATCH(E945,Код_КВР,0)),"",INDIRECT(ADDRESS(MATCH(E945,Код_КВР,0)+1,2,,,"КВР")))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45" s="109" t="s">
        <v>366</v>
      </c>
      <c r="C945" s="55" t="s">
        <v>73</v>
      </c>
      <c r="D945" s="55" t="s">
        <v>61</v>
      </c>
      <c r="E945" s="105">
        <v>100</v>
      </c>
      <c r="F945" s="53">
        <f t="shared" ref="F945:T945" si="840">F946</f>
        <v>47262</v>
      </c>
      <c r="G945" s="53">
        <f t="shared" si="840"/>
        <v>0</v>
      </c>
      <c r="H945" s="53">
        <f t="shared" si="832"/>
        <v>47262</v>
      </c>
      <c r="I945" s="53">
        <f t="shared" si="840"/>
        <v>0</v>
      </c>
      <c r="J945" s="53">
        <f t="shared" si="833"/>
        <v>47262</v>
      </c>
      <c r="K945" s="53">
        <f t="shared" si="840"/>
        <v>0</v>
      </c>
      <c r="L945" s="53">
        <f t="shared" si="823"/>
        <v>47262</v>
      </c>
      <c r="M945" s="53">
        <f t="shared" si="840"/>
        <v>0</v>
      </c>
      <c r="N945" s="53">
        <f t="shared" si="810"/>
        <v>47262</v>
      </c>
      <c r="O945" s="53">
        <f t="shared" si="840"/>
        <v>47262</v>
      </c>
      <c r="P945" s="53">
        <f t="shared" si="840"/>
        <v>0</v>
      </c>
      <c r="Q945" s="46">
        <f t="shared" si="836"/>
        <v>47262</v>
      </c>
      <c r="R945" s="53">
        <f t="shared" si="840"/>
        <v>0</v>
      </c>
      <c r="S945" s="46">
        <f t="shared" si="838"/>
        <v>47262</v>
      </c>
      <c r="T945" s="53">
        <f t="shared" si="840"/>
        <v>0</v>
      </c>
      <c r="U945" s="46">
        <f t="shared" si="811"/>
        <v>47262</v>
      </c>
    </row>
    <row r="946" spans="1:21" x14ac:dyDescent="0.2">
      <c r="A946" s="47" t="str">
        <f t="shared" ca="1" si="839"/>
        <v>Расходы на выплаты персоналу казенных учреждений</v>
      </c>
      <c r="B946" s="109" t="s">
        <v>366</v>
      </c>
      <c r="C946" s="55" t="s">
        <v>73</v>
      </c>
      <c r="D946" s="55" t="s">
        <v>61</v>
      </c>
      <c r="E946" s="105">
        <v>110</v>
      </c>
      <c r="F946" s="53">
        <f>'прил. 9'!G1111</f>
        <v>47262</v>
      </c>
      <c r="G946" s="53">
        <f>'прил. 9'!H1111</f>
        <v>0</v>
      </c>
      <c r="H946" s="53">
        <f t="shared" si="832"/>
        <v>47262</v>
      </c>
      <c r="I946" s="53">
        <f>'прил. 9'!J1111</f>
        <v>0</v>
      </c>
      <c r="J946" s="53">
        <f t="shared" si="833"/>
        <v>47262</v>
      </c>
      <c r="K946" s="53">
        <f>'прил. 9'!L1111</f>
        <v>0</v>
      </c>
      <c r="L946" s="53">
        <f t="shared" si="823"/>
        <v>47262</v>
      </c>
      <c r="M946" s="53">
        <f>'прил. 9'!N1111</f>
        <v>0</v>
      </c>
      <c r="N946" s="53">
        <f t="shared" si="810"/>
        <v>47262</v>
      </c>
      <c r="O946" s="53">
        <f>'прил. 9'!P1111</f>
        <v>47262</v>
      </c>
      <c r="P946" s="53">
        <f>'прил. 9'!Q1111</f>
        <v>0</v>
      </c>
      <c r="Q946" s="46">
        <f t="shared" si="836"/>
        <v>47262</v>
      </c>
      <c r="R946" s="53">
        <f>'прил. 9'!S1111</f>
        <v>0</v>
      </c>
      <c r="S946" s="46">
        <f t="shared" si="838"/>
        <v>47262</v>
      </c>
      <c r="T946" s="53">
        <f>'прил. 9'!U1111</f>
        <v>0</v>
      </c>
      <c r="U946" s="46">
        <f t="shared" si="811"/>
        <v>47262</v>
      </c>
    </row>
    <row r="947" spans="1:21" ht="33" x14ac:dyDescent="0.2">
      <c r="A947" s="47" t="str">
        <f t="shared" ca="1" si="839"/>
        <v>Закупка товаров, работ и услуг для обеспечения государственных (муниципальных) нужд</v>
      </c>
      <c r="B947" s="109" t="s">
        <v>366</v>
      </c>
      <c r="C947" s="55" t="s">
        <v>73</v>
      </c>
      <c r="D947" s="55" t="s">
        <v>61</v>
      </c>
      <c r="E947" s="105">
        <v>200</v>
      </c>
      <c r="F947" s="53">
        <f t="shared" ref="F947:T947" si="841">F948</f>
        <v>3557.7</v>
      </c>
      <c r="G947" s="53">
        <f t="shared" si="841"/>
        <v>0</v>
      </c>
      <c r="H947" s="53">
        <f t="shared" si="832"/>
        <v>3557.7</v>
      </c>
      <c r="I947" s="53">
        <f t="shared" si="841"/>
        <v>0</v>
      </c>
      <c r="J947" s="53">
        <f t="shared" si="833"/>
        <v>3557.7</v>
      </c>
      <c r="K947" s="53">
        <f t="shared" si="841"/>
        <v>0</v>
      </c>
      <c r="L947" s="53">
        <f t="shared" si="823"/>
        <v>3557.7</v>
      </c>
      <c r="M947" s="53">
        <f t="shared" si="841"/>
        <v>0</v>
      </c>
      <c r="N947" s="53">
        <f t="shared" si="810"/>
        <v>3557.7</v>
      </c>
      <c r="O947" s="53">
        <f t="shared" si="841"/>
        <v>3589.1000000000004</v>
      </c>
      <c r="P947" s="53">
        <f t="shared" si="841"/>
        <v>0</v>
      </c>
      <c r="Q947" s="46">
        <f t="shared" si="836"/>
        <v>3589.1000000000004</v>
      </c>
      <c r="R947" s="53">
        <f t="shared" si="841"/>
        <v>0</v>
      </c>
      <c r="S947" s="46">
        <f t="shared" si="838"/>
        <v>3589.1000000000004</v>
      </c>
      <c r="T947" s="53">
        <f t="shared" si="841"/>
        <v>0</v>
      </c>
      <c r="U947" s="46">
        <f t="shared" si="811"/>
        <v>3589.1000000000004</v>
      </c>
    </row>
    <row r="948" spans="1:21" ht="33" x14ac:dyDescent="0.2">
      <c r="A948" s="47" t="str">
        <f t="shared" ca="1" si="839"/>
        <v>Иные закупки товаров, работ и услуг для обеспечения государственных (муниципальных) нужд</v>
      </c>
      <c r="B948" s="109" t="s">
        <v>366</v>
      </c>
      <c r="C948" s="55" t="s">
        <v>73</v>
      </c>
      <c r="D948" s="55" t="s">
        <v>61</v>
      </c>
      <c r="E948" s="105">
        <v>240</v>
      </c>
      <c r="F948" s="53">
        <f>'прил. 9'!G1113</f>
        <v>3557.7</v>
      </c>
      <c r="G948" s="53">
        <f>'прил. 9'!H1113</f>
        <v>0</v>
      </c>
      <c r="H948" s="53">
        <f t="shared" si="832"/>
        <v>3557.7</v>
      </c>
      <c r="I948" s="53">
        <f>'прил. 9'!J1113</f>
        <v>0</v>
      </c>
      <c r="J948" s="53">
        <f t="shared" si="833"/>
        <v>3557.7</v>
      </c>
      <c r="K948" s="53">
        <f>'прил. 9'!L1113</f>
        <v>0</v>
      </c>
      <c r="L948" s="53">
        <f t="shared" si="823"/>
        <v>3557.7</v>
      </c>
      <c r="M948" s="53">
        <f>'прил. 9'!N1113</f>
        <v>0</v>
      </c>
      <c r="N948" s="53">
        <f t="shared" si="810"/>
        <v>3557.7</v>
      </c>
      <c r="O948" s="53">
        <f>'прил. 9'!P1113</f>
        <v>3589.1000000000004</v>
      </c>
      <c r="P948" s="53">
        <f>'прил. 9'!Q1113</f>
        <v>0</v>
      </c>
      <c r="Q948" s="46">
        <f t="shared" si="836"/>
        <v>3589.1000000000004</v>
      </c>
      <c r="R948" s="53">
        <f>'прил. 9'!S1113</f>
        <v>0</v>
      </c>
      <c r="S948" s="46">
        <f t="shared" si="838"/>
        <v>3589.1000000000004</v>
      </c>
      <c r="T948" s="53">
        <f>'прил. 9'!U1113</f>
        <v>0</v>
      </c>
      <c r="U948" s="46">
        <f t="shared" si="811"/>
        <v>3589.1000000000004</v>
      </c>
    </row>
    <row r="949" spans="1:21" x14ac:dyDescent="0.2">
      <c r="A949" s="47" t="str">
        <f t="shared" ca="1" si="839"/>
        <v>Иные бюджетные ассигнования</v>
      </c>
      <c r="B949" s="109" t="s">
        <v>366</v>
      </c>
      <c r="C949" s="55" t="s">
        <v>73</v>
      </c>
      <c r="D949" s="55" t="s">
        <v>61</v>
      </c>
      <c r="E949" s="105">
        <v>800</v>
      </c>
      <c r="F949" s="53">
        <f t="shared" ref="F949:T949" si="842">F950</f>
        <v>229.1</v>
      </c>
      <c r="G949" s="53">
        <f t="shared" si="842"/>
        <v>0</v>
      </c>
      <c r="H949" s="53">
        <f t="shared" si="832"/>
        <v>229.1</v>
      </c>
      <c r="I949" s="53">
        <f t="shared" si="842"/>
        <v>0</v>
      </c>
      <c r="J949" s="53">
        <f t="shared" si="833"/>
        <v>229.1</v>
      </c>
      <c r="K949" s="53">
        <f t="shared" si="842"/>
        <v>0</v>
      </c>
      <c r="L949" s="53">
        <f t="shared" si="823"/>
        <v>229.1</v>
      </c>
      <c r="M949" s="53">
        <f t="shared" si="842"/>
        <v>0</v>
      </c>
      <c r="N949" s="53">
        <f t="shared" si="810"/>
        <v>229.1</v>
      </c>
      <c r="O949" s="53">
        <f t="shared" si="842"/>
        <v>225.9</v>
      </c>
      <c r="P949" s="53">
        <f t="shared" si="842"/>
        <v>0</v>
      </c>
      <c r="Q949" s="46">
        <f t="shared" si="836"/>
        <v>225.9</v>
      </c>
      <c r="R949" s="53">
        <f t="shared" si="842"/>
        <v>0</v>
      </c>
      <c r="S949" s="46">
        <f t="shared" si="838"/>
        <v>225.9</v>
      </c>
      <c r="T949" s="53">
        <f t="shared" si="842"/>
        <v>0</v>
      </c>
      <c r="U949" s="46">
        <f t="shared" si="811"/>
        <v>225.9</v>
      </c>
    </row>
    <row r="950" spans="1:21" x14ac:dyDescent="0.2">
      <c r="A950" s="47" t="str">
        <f t="shared" ca="1" si="839"/>
        <v>Уплата налогов, сборов и иных платежей</v>
      </c>
      <c r="B950" s="109" t="s">
        <v>366</v>
      </c>
      <c r="C950" s="55" t="s">
        <v>73</v>
      </c>
      <c r="D950" s="55" t="s">
        <v>61</v>
      </c>
      <c r="E950" s="105">
        <v>850</v>
      </c>
      <c r="F950" s="53">
        <f>'прил. 9'!G1115</f>
        <v>229.1</v>
      </c>
      <c r="G950" s="53">
        <f>'прил. 9'!H1115</f>
        <v>0</v>
      </c>
      <c r="H950" s="53">
        <f t="shared" si="832"/>
        <v>229.1</v>
      </c>
      <c r="I950" s="53">
        <f>'прил. 9'!J1115</f>
        <v>0</v>
      </c>
      <c r="J950" s="53">
        <f t="shared" si="833"/>
        <v>229.1</v>
      </c>
      <c r="K950" s="53">
        <f>'прил. 9'!L1115</f>
        <v>0</v>
      </c>
      <c r="L950" s="53">
        <f t="shared" si="823"/>
        <v>229.1</v>
      </c>
      <c r="M950" s="53">
        <f>'прил. 9'!N1115</f>
        <v>0</v>
      </c>
      <c r="N950" s="53">
        <f t="shared" si="810"/>
        <v>229.1</v>
      </c>
      <c r="O950" s="53">
        <f>'прил. 9'!P1115</f>
        <v>225.9</v>
      </c>
      <c r="P950" s="53">
        <f>'прил. 9'!Q1115</f>
        <v>0</v>
      </c>
      <c r="Q950" s="46">
        <f t="shared" si="836"/>
        <v>225.9</v>
      </c>
      <c r="R950" s="53">
        <f>'прил. 9'!S1115</f>
        <v>0</v>
      </c>
      <c r="S950" s="46">
        <f t="shared" si="838"/>
        <v>225.9</v>
      </c>
      <c r="T950" s="53">
        <f>'прил. 9'!U1115</f>
        <v>0</v>
      </c>
      <c r="U950" s="46">
        <f t="shared" si="811"/>
        <v>225.9</v>
      </c>
    </row>
    <row r="951" spans="1:21" x14ac:dyDescent="0.2">
      <c r="A951" s="47" t="str">
        <f ca="1">IF(ISERROR(MATCH(C951,Код_Раздел,0)),"",INDIRECT(ADDRESS(MATCH(C951,Код_Раздел,0)+1,2,,,"Раздел")))</f>
        <v>Образование</v>
      </c>
      <c r="B951" s="109" t="s">
        <v>366</v>
      </c>
      <c r="C951" s="55" t="s">
        <v>60</v>
      </c>
      <c r="D951" s="43"/>
      <c r="E951" s="105"/>
      <c r="F951" s="53">
        <f t="shared" ref="F951:T952" si="843">F952</f>
        <v>53.5</v>
      </c>
      <c r="G951" s="53">
        <f t="shared" si="843"/>
        <v>0</v>
      </c>
      <c r="H951" s="53">
        <f t="shared" si="832"/>
        <v>53.5</v>
      </c>
      <c r="I951" s="53">
        <f t="shared" si="843"/>
        <v>0</v>
      </c>
      <c r="J951" s="53">
        <f t="shared" si="833"/>
        <v>53.5</v>
      </c>
      <c r="K951" s="53">
        <f t="shared" si="843"/>
        <v>0</v>
      </c>
      <c r="L951" s="53">
        <f t="shared" si="823"/>
        <v>53.5</v>
      </c>
      <c r="M951" s="53">
        <f t="shared" si="843"/>
        <v>0</v>
      </c>
      <c r="N951" s="53">
        <f t="shared" si="810"/>
        <v>53.5</v>
      </c>
      <c r="O951" s="53">
        <f t="shared" si="843"/>
        <v>53.5</v>
      </c>
      <c r="P951" s="53">
        <f t="shared" si="843"/>
        <v>0</v>
      </c>
      <c r="Q951" s="46">
        <f t="shared" si="836"/>
        <v>53.5</v>
      </c>
      <c r="R951" s="53">
        <f t="shared" si="843"/>
        <v>0</v>
      </c>
      <c r="S951" s="46">
        <f t="shared" si="838"/>
        <v>53.5</v>
      </c>
      <c r="T951" s="53">
        <f t="shared" si="843"/>
        <v>0</v>
      </c>
      <c r="U951" s="46">
        <f t="shared" si="811"/>
        <v>53.5</v>
      </c>
    </row>
    <row r="952" spans="1:21" x14ac:dyDescent="0.2">
      <c r="A952" s="42" t="s">
        <v>530</v>
      </c>
      <c r="B952" s="109" t="s">
        <v>366</v>
      </c>
      <c r="C952" s="55" t="s">
        <v>60</v>
      </c>
      <c r="D952" s="43" t="s">
        <v>78</v>
      </c>
      <c r="E952" s="105"/>
      <c r="F952" s="53">
        <f t="shared" si="843"/>
        <v>53.5</v>
      </c>
      <c r="G952" s="53">
        <f t="shared" si="843"/>
        <v>0</v>
      </c>
      <c r="H952" s="53">
        <f t="shared" si="832"/>
        <v>53.5</v>
      </c>
      <c r="I952" s="53">
        <f t="shared" si="843"/>
        <v>0</v>
      </c>
      <c r="J952" s="53">
        <f t="shared" si="833"/>
        <v>53.5</v>
      </c>
      <c r="K952" s="53">
        <f t="shared" si="843"/>
        <v>0</v>
      </c>
      <c r="L952" s="53">
        <f t="shared" si="823"/>
        <v>53.5</v>
      </c>
      <c r="M952" s="53">
        <f t="shared" si="843"/>
        <v>0</v>
      </c>
      <c r="N952" s="53">
        <f t="shared" si="810"/>
        <v>53.5</v>
      </c>
      <c r="O952" s="53">
        <f t="shared" si="843"/>
        <v>53.5</v>
      </c>
      <c r="P952" s="53">
        <f t="shared" si="843"/>
        <v>0</v>
      </c>
      <c r="Q952" s="46">
        <f t="shared" si="836"/>
        <v>53.5</v>
      </c>
      <c r="R952" s="53">
        <f t="shared" si="843"/>
        <v>0</v>
      </c>
      <c r="S952" s="46">
        <f t="shared" si="838"/>
        <v>53.5</v>
      </c>
      <c r="T952" s="53">
        <f t="shared" si="843"/>
        <v>0</v>
      </c>
      <c r="U952" s="46">
        <f t="shared" si="811"/>
        <v>53.5</v>
      </c>
    </row>
    <row r="953" spans="1:21" ht="33" x14ac:dyDescent="0.2">
      <c r="A953" s="47" t="str">
        <f ca="1">IF(ISERROR(MATCH(E953,Код_КВР,0)),"",INDIRECT(ADDRESS(MATCH(E953,Код_КВР,0)+1,2,,,"КВР")))</f>
        <v>Закупка товаров, работ и услуг для обеспечения государственных (муниципальных) нужд</v>
      </c>
      <c r="B953" s="109" t="s">
        <v>366</v>
      </c>
      <c r="C953" s="55" t="s">
        <v>60</v>
      </c>
      <c r="D953" s="43" t="s">
        <v>78</v>
      </c>
      <c r="E953" s="105">
        <v>200</v>
      </c>
      <c r="F953" s="53">
        <f t="shared" ref="F953:T953" si="844">F954</f>
        <v>53.5</v>
      </c>
      <c r="G953" s="53">
        <f t="shared" si="844"/>
        <v>0</v>
      </c>
      <c r="H953" s="53">
        <f t="shared" si="832"/>
        <v>53.5</v>
      </c>
      <c r="I953" s="53">
        <f t="shared" si="844"/>
        <v>0</v>
      </c>
      <c r="J953" s="53">
        <f t="shared" si="833"/>
        <v>53.5</v>
      </c>
      <c r="K953" s="53">
        <f t="shared" si="844"/>
        <v>0</v>
      </c>
      <c r="L953" s="53">
        <f t="shared" si="823"/>
        <v>53.5</v>
      </c>
      <c r="M953" s="53">
        <f t="shared" si="844"/>
        <v>0</v>
      </c>
      <c r="N953" s="53">
        <f t="shared" si="810"/>
        <v>53.5</v>
      </c>
      <c r="O953" s="53">
        <f t="shared" si="844"/>
        <v>53.5</v>
      </c>
      <c r="P953" s="53">
        <f t="shared" si="844"/>
        <v>0</v>
      </c>
      <c r="Q953" s="46">
        <f t="shared" si="836"/>
        <v>53.5</v>
      </c>
      <c r="R953" s="53">
        <f t="shared" si="844"/>
        <v>0</v>
      </c>
      <c r="S953" s="46">
        <f t="shared" si="838"/>
        <v>53.5</v>
      </c>
      <c r="T953" s="53">
        <f t="shared" si="844"/>
        <v>0</v>
      </c>
      <c r="U953" s="46">
        <f t="shared" si="811"/>
        <v>53.5</v>
      </c>
    </row>
    <row r="954" spans="1:21" ht="37.5" customHeight="1" x14ac:dyDescent="0.2">
      <c r="A954" s="47" t="str">
        <f ca="1">IF(ISERROR(MATCH(E954,Код_КВР,0)),"",INDIRECT(ADDRESS(MATCH(E954,Код_КВР,0)+1,2,,,"КВР")))</f>
        <v>Иные закупки товаров, работ и услуг для обеспечения государственных (муниципальных) нужд</v>
      </c>
      <c r="B954" s="109" t="s">
        <v>366</v>
      </c>
      <c r="C954" s="55" t="s">
        <v>60</v>
      </c>
      <c r="D954" s="43" t="s">
        <v>78</v>
      </c>
      <c r="E954" s="105">
        <v>240</v>
      </c>
      <c r="F954" s="53">
        <f>'прил. 9'!G1180</f>
        <v>53.5</v>
      </c>
      <c r="G954" s="53">
        <f>'прил. 9'!H1180</f>
        <v>0</v>
      </c>
      <c r="H954" s="53">
        <f t="shared" si="832"/>
        <v>53.5</v>
      </c>
      <c r="I954" s="53">
        <f>'прил. 9'!J1180</f>
        <v>0</v>
      </c>
      <c r="J954" s="53">
        <f t="shared" si="833"/>
        <v>53.5</v>
      </c>
      <c r="K954" s="53">
        <f>'прил. 9'!L1180</f>
        <v>0</v>
      </c>
      <c r="L954" s="53">
        <f t="shared" si="823"/>
        <v>53.5</v>
      </c>
      <c r="M954" s="53">
        <f>'прил. 9'!N1180</f>
        <v>0</v>
      </c>
      <c r="N954" s="53">
        <f t="shared" si="810"/>
        <v>53.5</v>
      </c>
      <c r="O954" s="53">
        <f>'прил. 9'!P1180</f>
        <v>53.5</v>
      </c>
      <c r="P954" s="53">
        <f>'прил. 9'!Q1180</f>
        <v>0</v>
      </c>
      <c r="Q954" s="46">
        <f t="shared" si="836"/>
        <v>53.5</v>
      </c>
      <c r="R954" s="53">
        <f>'прил. 9'!S1180</f>
        <v>0</v>
      </c>
      <c r="S954" s="46">
        <f t="shared" si="838"/>
        <v>53.5</v>
      </c>
      <c r="T954" s="53">
        <f>'прил. 9'!U1180</f>
        <v>0</v>
      </c>
      <c r="U954" s="46">
        <f t="shared" si="811"/>
        <v>53.5</v>
      </c>
    </row>
    <row r="955" spans="1:21" ht="40.5" customHeight="1" x14ac:dyDescent="0.2">
      <c r="A955" s="47" t="str">
        <f ca="1">IF(ISERROR(MATCH(B955,Код_КЦСР,0)),"",INDIRECT(ADDRESS(MATCH(B955,Код_КЦСР,0)+1,2,,,"КЦСР")))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955" s="68" t="s">
        <v>368</v>
      </c>
      <c r="C955" s="55"/>
      <c r="D955" s="43"/>
      <c r="E955" s="105"/>
      <c r="F955" s="53">
        <f>F956+F969+F978+F1042+F1059</f>
        <v>53779.7</v>
      </c>
      <c r="G955" s="53">
        <f>G956+G969+G978+G1042+G1059</f>
        <v>0</v>
      </c>
      <c r="H955" s="53">
        <f t="shared" si="832"/>
        <v>53779.7</v>
      </c>
      <c r="I955" s="53">
        <f>I956+I969+I978+I1042+I1059</f>
        <v>0</v>
      </c>
      <c r="J955" s="53">
        <f t="shared" si="833"/>
        <v>53779.7</v>
      </c>
      <c r="K955" s="53">
        <f>K956+K969+K978+K1042+K1059</f>
        <v>0</v>
      </c>
      <c r="L955" s="53">
        <f t="shared" si="823"/>
        <v>53779.7</v>
      </c>
      <c r="M955" s="53">
        <f>M956+M969+M978+M1042+M1059</f>
        <v>0</v>
      </c>
      <c r="N955" s="53">
        <f t="shared" si="810"/>
        <v>53779.7</v>
      </c>
      <c r="O955" s="53">
        <f>O956+O969+O978+O1042+O1059</f>
        <v>53848.3</v>
      </c>
      <c r="P955" s="53">
        <f>P956+P969+P978+P1042+P1059</f>
        <v>0</v>
      </c>
      <c r="Q955" s="46">
        <f t="shared" si="836"/>
        <v>53848.3</v>
      </c>
      <c r="R955" s="53">
        <f>R956+R969+R978+R1042+R1059</f>
        <v>0</v>
      </c>
      <c r="S955" s="46">
        <f t="shared" si="838"/>
        <v>53848.3</v>
      </c>
      <c r="T955" s="53">
        <f>T956+T969+T978+T1042+T1059</f>
        <v>0</v>
      </c>
      <c r="U955" s="46">
        <f t="shared" si="811"/>
        <v>53848.3</v>
      </c>
    </row>
    <row r="956" spans="1:21" ht="49.5" x14ac:dyDescent="0.2">
      <c r="A956" s="47" t="str">
        <f ca="1">IF(ISERROR(MATCH(B956,Код_КЦСР,0)),"",INDIRECT(ADDRESS(MATCH(B956,Код_КЦСР,0)+1,2,,,"КЦСР")))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956" s="68" t="s">
        <v>454</v>
      </c>
      <c r="C956" s="55"/>
      <c r="D956" s="43"/>
      <c r="E956" s="105"/>
      <c r="F956" s="53">
        <f t="shared" ref="F956:O956" si="845">F957+F965</f>
        <v>23302.899999999998</v>
      </c>
      <c r="G956" s="53">
        <f t="shared" ref="G956:I956" si="846">G957+G965</f>
        <v>0</v>
      </c>
      <c r="H956" s="53">
        <f t="shared" si="832"/>
        <v>23302.899999999998</v>
      </c>
      <c r="I956" s="53">
        <f t="shared" si="846"/>
        <v>0</v>
      </c>
      <c r="J956" s="53">
        <f t="shared" si="833"/>
        <v>23302.899999999998</v>
      </c>
      <c r="K956" s="53">
        <f t="shared" ref="K956:M956" si="847">K957+K965</f>
        <v>0</v>
      </c>
      <c r="L956" s="53">
        <f t="shared" si="823"/>
        <v>23302.899999999998</v>
      </c>
      <c r="M956" s="53">
        <f t="shared" si="847"/>
        <v>0</v>
      </c>
      <c r="N956" s="53">
        <f t="shared" si="810"/>
        <v>23302.899999999998</v>
      </c>
      <c r="O956" s="53">
        <f t="shared" si="845"/>
        <v>23365.3</v>
      </c>
      <c r="P956" s="53">
        <f t="shared" ref="P956" si="848">P957+P965</f>
        <v>0</v>
      </c>
      <c r="Q956" s="46">
        <f t="shared" si="836"/>
        <v>23365.3</v>
      </c>
      <c r="R956" s="53">
        <f t="shared" ref="R956:T956" si="849">R957+R965</f>
        <v>0</v>
      </c>
      <c r="S956" s="46">
        <f t="shared" si="838"/>
        <v>23365.3</v>
      </c>
      <c r="T956" s="53">
        <f t="shared" si="849"/>
        <v>0</v>
      </c>
      <c r="U956" s="46">
        <f t="shared" si="811"/>
        <v>23365.3</v>
      </c>
    </row>
    <row r="957" spans="1:21" x14ac:dyDescent="0.2">
      <c r="A957" s="47" t="str">
        <f ca="1">IF(ISERROR(MATCH(C957,Код_Раздел,0)),"",INDIRECT(ADDRESS(MATCH(C957,Код_Раздел,0)+1,2,,,"Раздел")))</f>
        <v>Национальная безопасность и правоохранительная  деятельность</v>
      </c>
      <c r="B957" s="68" t="s">
        <v>454</v>
      </c>
      <c r="C957" s="55" t="s">
        <v>72</v>
      </c>
      <c r="D957" s="43"/>
      <c r="E957" s="105"/>
      <c r="F957" s="53">
        <f t="shared" ref="F957:T957" si="850">F958</f>
        <v>23287.1</v>
      </c>
      <c r="G957" s="53">
        <f t="shared" si="850"/>
        <v>0</v>
      </c>
      <c r="H957" s="53">
        <f t="shared" si="832"/>
        <v>23287.1</v>
      </c>
      <c r="I957" s="53">
        <f t="shared" si="850"/>
        <v>0</v>
      </c>
      <c r="J957" s="53">
        <f t="shared" si="833"/>
        <v>23287.1</v>
      </c>
      <c r="K957" s="53">
        <f t="shared" si="850"/>
        <v>0</v>
      </c>
      <c r="L957" s="53">
        <f t="shared" si="823"/>
        <v>23287.1</v>
      </c>
      <c r="M957" s="53">
        <f t="shared" si="850"/>
        <v>0</v>
      </c>
      <c r="N957" s="53">
        <f t="shared" si="810"/>
        <v>23287.1</v>
      </c>
      <c r="O957" s="53">
        <f t="shared" si="850"/>
        <v>23349.5</v>
      </c>
      <c r="P957" s="53">
        <f t="shared" si="850"/>
        <v>0</v>
      </c>
      <c r="Q957" s="46">
        <f t="shared" si="836"/>
        <v>23349.5</v>
      </c>
      <c r="R957" s="53">
        <f t="shared" si="850"/>
        <v>0</v>
      </c>
      <c r="S957" s="46">
        <f t="shared" si="838"/>
        <v>23349.5</v>
      </c>
      <c r="T957" s="53">
        <f t="shared" si="850"/>
        <v>0</v>
      </c>
      <c r="U957" s="46">
        <f t="shared" si="811"/>
        <v>23349.5</v>
      </c>
    </row>
    <row r="958" spans="1:21" ht="33" x14ac:dyDescent="0.2">
      <c r="A958" s="47" t="s">
        <v>111</v>
      </c>
      <c r="B958" s="68" t="s">
        <v>454</v>
      </c>
      <c r="C958" s="55" t="s">
        <v>72</v>
      </c>
      <c r="D958" s="43" t="s">
        <v>76</v>
      </c>
      <c r="E958" s="105"/>
      <c r="F958" s="53">
        <f t="shared" ref="F958:O958" si="851">F959+F961+F963</f>
        <v>23287.1</v>
      </c>
      <c r="G958" s="53">
        <f t="shared" ref="G958:I958" si="852">G959+G961+G963</f>
        <v>0</v>
      </c>
      <c r="H958" s="53">
        <f t="shared" si="832"/>
        <v>23287.1</v>
      </c>
      <c r="I958" s="53">
        <f t="shared" si="852"/>
        <v>0</v>
      </c>
      <c r="J958" s="53">
        <f t="shared" si="833"/>
        <v>23287.1</v>
      </c>
      <c r="K958" s="53">
        <f t="shared" ref="K958:M958" si="853">K959+K961+K963</f>
        <v>0</v>
      </c>
      <c r="L958" s="53">
        <f t="shared" si="823"/>
        <v>23287.1</v>
      </c>
      <c r="M958" s="53">
        <f t="shared" si="853"/>
        <v>0</v>
      </c>
      <c r="N958" s="53">
        <f t="shared" si="810"/>
        <v>23287.1</v>
      </c>
      <c r="O958" s="53">
        <f t="shared" si="851"/>
        <v>23349.5</v>
      </c>
      <c r="P958" s="53">
        <f t="shared" ref="P958" si="854">P959+P961+P963</f>
        <v>0</v>
      </c>
      <c r="Q958" s="46">
        <f t="shared" si="836"/>
        <v>23349.5</v>
      </c>
      <c r="R958" s="53">
        <f t="shared" ref="R958:T958" si="855">R959+R961+R963</f>
        <v>0</v>
      </c>
      <c r="S958" s="46">
        <f t="shared" si="838"/>
        <v>23349.5</v>
      </c>
      <c r="T958" s="53">
        <f t="shared" si="855"/>
        <v>0</v>
      </c>
      <c r="U958" s="46">
        <f t="shared" si="811"/>
        <v>23349.5</v>
      </c>
    </row>
    <row r="959" spans="1:21" ht="49.5" x14ac:dyDescent="0.2">
      <c r="A959" s="47" t="str">
        <f t="shared" ref="A959:A964" ca="1" si="856">IF(ISERROR(MATCH(E959,Код_КВР,0)),"",INDIRECT(ADDRESS(MATCH(E959,Код_КВР,0)+1,2,,,"КВР")))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59" s="68" t="s">
        <v>454</v>
      </c>
      <c r="C959" s="55" t="s">
        <v>72</v>
      </c>
      <c r="D959" s="43" t="s">
        <v>76</v>
      </c>
      <c r="E959" s="105">
        <v>100</v>
      </c>
      <c r="F959" s="53">
        <f t="shared" ref="F959:T959" si="857">F960</f>
        <v>20044</v>
      </c>
      <c r="G959" s="53">
        <f t="shared" si="857"/>
        <v>0</v>
      </c>
      <c r="H959" s="53">
        <f t="shared" si="832"/>
        <v>20044</v>
      </c>
      <c r="I959" s="53">
        <f t="shared" si="857"/>
        <v>0</v>
      </c>
      <c r="J959" s="53">
        <f t="shared" si="833"/>
        <v>20044</v>
      </c>
      <c r="K959" s="53">
        <f t="shared" si="857"/>
        <v>0</v>
      </c>
      <c r="L959" s="53">
        <f t="shared" si="823"/>
        <v>20044</v>
      </c>
      <c r="M959" s="53">
        <f t="shared" si="857"/>
        <v>0</v>
      </c>
      <c r="N959" s="53">
        <f t="shared" si="810"/>
        <v>20044</v>
      </c>
      <c r="O959" s="53">
        <f t="shared" si="857"/>
        <v>20044</v>
      </c>
      <c r="P959" s="53">
        <f t="shared" si="857"/>
        <v>0</v>
      </c>
      <c r="Q959" s="46">
        <f t="shared" si="836"/>
        <v>20044</v>
      </c>
      <c r="R959" s="53">
        <f t="shared" si="857"/>
        <v>0</v>
      </c>
      <c r="S959" s="46">
        <f t="shared" si="838"/>
        <v>20044</v>
      </c>
      <c r="T959" s="53">
        <f t="shared" si="857"/>
        <v>0</v>
      </c>
      <c r="U959" s="46">
        <f t="shared" si="811"/>
        <v>20044</v>
      </c>
    </row>
    <row r="960" spans="1:21" x14ac:dyDescent="0.2">
      <c r="A960" s="47" t="str">
        <f ca="1">IF(ISERROR(MATCH(E960,Код_КВР,0)),"",INDIRECT(ADDRESS(MATCH(E960,Код_КВР,0)+1,2,,,"КВР")))</f>
        <v>Расходы на выплаты персоналу казенных учреждений</v>
      </c>
      <c r="B960" s="68" t="s">
        <v>454</v>
      </c>
      <c r="C960" s="55" t="s">
        <v>72</v>
      </c>
      <c r="D960" s="43" t="s">
        <v>76</v>
      </c>
      <c r="E960" s="105">
        <v>110</v>
      </c>
      <c r="F960" s="53">
        <f>'прил. 9'!G139</f>
        <v>20044</v>
      </c>
      <c r="G960" s="53">
        <f>'прил. 9'!H139</f>
        <v>0</v>
      </c>
      <c r="H960" s="53">
        <f t="shared" si="832"/>
        <v>20044</v>
      </c>
      <c r="I960" s="53">
        <f>'прил. 9'!J139</f>
        <v>0</v>
      </c>
      <c r="J960" s="53">
        <f t="shared" si="833"/>
        <v>20044</v>
      </c>
      <c r="K960" s="53">
        <f>'прил. 9'!L139</f>
        <v>0</v>
      </c>
      <c r="L960" s="53">
        <f t="shared" si="823"/>
        <v>20044</v>
      </c>
      <c r="M960" s="53">
        <f>'прил. 9'!N139</f>
        <v>0</v>
      </c>
      <c r="N960" s="53">
        <f t="shared" si="810"/>
        <v>20044</v>
      </c>
      <c r="O960" s="53">
        <f>'прил. 9'!P139</f>
        <v>20044</v>
      </c>
      <c r="P960" s="53">
        <f>'прил. 9'!Q139</f>
        <v>0</v>
      </c>
      <c r="Q960" s="46">
        <f t="shared" si="836"/>
        <v>20044</v>
      </c>
      <c r="R960" s="53">
        <f>'прил. 9'!S139</f>
        <v>0</v>
      </c>
      <c r="S960" s="46">
        <f t="shared" si="838"/>
        <v>20044</v>
      </c>
      <c r="T960" s="53">
        <f>'прил. 9'!U139</f>
        <v>0</v>
      </c>
      <c r="U960" s="46">
        <f t="shared" si="811"/>
        <v>20044</v>
      </c>
    </row>
    <row r="961" spans="1:21" ht="33" x14ac:dyDescent="0.2">
      <c r="A961" s="47" t="str">
        <f t="shared" ca="1" si="856"/>
        <v>Закупка товаров, работ и услуг для обеспечения государственных (муниципальных) нужд</v>
      </c>
      <c r="B961" s="68" t="s">
        <v>454</v>
      </c>
      <c r="C961" s="55" t="s">
        <v>72</v>
      </c>
      <c r="D961" s="43" t="s">
        <v>76</v>
      </c>
      <c r="E961" s="105">
        <v>200</v>
      </c>
      <c r="F961" s="53">
        <f t="shared" ref="F961:T961" si="858">F962</f>
        <v>2886</v>
      </c>
      <c r="G961" s="53">
        <f t="shared" si="858"/>
        <v>0</v>
      </c>
      <c r="H961" s="53">
        <f t="shared" si="832"/>
        <v>2886</v>
      </c>
      <c r="I961" s="53">
        <f t="shared" si="858"/>
        <v>0</v>
      </c>
      <c r="J961" s="53">
        <f t="shared" si="833"/>
        <v>2886</v>
      </c>
      <c r="K961" s="53">
        <f t="shared" si="858"/>
        <v>0</v>
      </c>
      <c r="L961" s="53">
        <f t="shared" si="823"/>
        <v>2886</v>
      </c>
      <c r="M961" s="53">
        <f t="shared" si="858"/>
        <v>0</v>
      </c>
      <c r="N961" s="53">
        <f t="shared" si="810"/>
        <v>2886</v>
      </c>
      <c r="O961" s="53">
        <f t="shared" si="858"/>
        <v>2948.4</v>
      </c>
      <c r="P961" s="53">
        <f t="shared" si="858"/>
        <v>0</v>
      </c>
      <c r="Q961" s="46">
        <f t="shared" si="836"/>
        <v>2948.4</v>
      </c>
      <c r="R961" s="53">
        <f t="shared" si="858"/>
        <v>0</v>
      </c>
      <c r="S961" s="46">
        <f t="shared" si="838"/>
        <v>2948.4</v>
      </c>
      <c r="T961" s="53">
        <f t="shared" si="858"/>
        <v>0</v>
      </c>
      <c r="U961" s="46">
        <f t="shared" si="811"/>
        <v>2948.4</v>
      </c>
    </row>
    <row r="962" spans="1:21" ht="33" x14ac:dyDescent="0.2">
      <c r="A962" s="47" t="str">
        <f t="shared" ca="1" si="856"/>
        <v>Иные закупки товаров, работ и услуг для обеспечения государственных (муниципальных) нужд</v>
      </c>
      <c r="B962" s="68" t="s">
        <v>454</v>
      </c>
      <c r="C962" s="55" t="s">
        <v>72</v>
      </c>
      <c r="D962" s="43" t="s">
        <v>76</v>
      </c>
      <c r="E962" s="105">
        <v>240</v>
      </c>
      <c r="F962" s="53">
        <f>'прил. 9'!G141</f>
        <v>2886</v>
      </c>
      <c r="G962" s="53">
        <f>'прил. 9'!H141</f>
        <v>0</v>
      </c>
      <c r="H962" s="53">
        <f t="shared" si="832"/>
        <v>2886</v>
      </c>
      <c r="I962" s="53">
        <f>'прил. 9'!J141</f>
        <v>0</v>
      </c>
      <c r="J962" s="53">
        <f t="shared" si="833"/>
        <v>2886</v>
      </c>
      <c r="K962" s="53">
        <f>'прил. 9'!L141</f>
        <v>0</v>
      </c>
      <c r="L962" s="53">
        <f t="shared" si="823"/>
        <v>2886</v>
      </c>
      <c r="M962" s="53">
        <f>'прил. 9'!N141</f>
        <v>0</v>
      </c>
      <c r="N962" s="53">
        <f t="shared" si="810"/>
        <v>2886</v>
      </c>
      <c r="O962" s="53">
        <f>'прил. 9'!P141</f>
        <v>2948.4</v>
      </c>
      <c r="P962" s="53">
        <f>'прил. 9'!Q141</f>
        <v>0</v>
      </c>
      <c r="Q962" s="46">
        <f t="shared" si="836"/>
        <v>2948.4</v>
      </c>
      <c r="R962" s="53">
        <f>'прил. 9'!S141</f>
        <v>0</v>
      </c>
      <c r="S962" s="46">
        <f t="shared" si="838"/>
        <v>2948.4</v>
      </c>
      <c r="T962" s="53">
        <f>'прил. 9'!U141</f>
        <v>0</v>
      </c>
      <c r="U962" s="46">
        <f t="shared" si="811"/>
        <v>2948.4</v>
      </c>
    </row>
    <row r="963" spans="1:21" x14ac:dyDescent="0.2">
      <c r="A963" s="47" t="str">
        <f t="shared" ca="1" si="856"/>
        <v>Иные бюджетные ассигнования</v>
      </c>
      <c r="B963" s="68" t="s">
        <v>454</v>
      </c>
      <c r="C963" s="55" t="s">
        <v>72</v>
      </c>
      <c r="D963" s="43" t="s">
        <v>76</v>
      </c>
      <c r="E963" s="105">
        <v>800</v>
      </c>
      <c r="F963" s="53">
        <f t="shared" ref="F963:T963" si="859">F964</f>
        <v>357.1</v>
      </c>
      <c r="G963" s="53">
        <f t="shared" si="859"/>
        <v>0</v>
      </c>
      <c r="H963" s="53">
        <f t="shared" si="832"/>
        <v>357.1</v>
      </c>
      <c r="I963" s="53">
        <f t="shared" si="859"/>
        <v>0</v>
      </c>
      <c r="J963" s="53">
        <f t="shared" si="833"/>
        <v>357.1</v>
      </c>
      <c r="K963" s="53">
        <f t="shared" si="859"/>
        <v>0</v>
      </c>
      <c r="L963" s="53">
        <f t="shared" si="823"/>
        <v>357.1</v>
      </c>
      <c r="M963" s="53">
        <f t="shared" si="859"/>
        <v>0</v>
      </c>
      <c r="N963" s="53">
        <f t="shared" si="810"/>
        <v>357.1</v>
      </c>
      <c r="O963" s="53">
        <f t="shared" si="859"/>
        <v>357.1</v>
      </c>
      <c r="P963" s="53">
        <f t="shared" si="859"/>
        <v>0</v>
      </c>
      <c r="Q963" s="46">
        <f t="shared" si="836"/>
        <v>357.1</v>
      </c>
      <c r="R963" s="53">
        <f t="shared" si="859"/>
        <v>0</v>
      </c>
      <c r="S963" s="46">
        <f t="shared" si="838"/>
        <v>357.1</v>
      </c>
      <c r="T963" s="53">
        <f t="shared" si="859"/>
        <v>0</v>
      </c>
      <c r="U963" s="46">
        <f t="shared" si="811"/>
        <v>357.1</v>
      </c>
    </row>
    <row r="964" spans="1:21" x14ac:dyDescent="0.2">
      <c r="A964" s="47" t="str">
        <f t="shared" ca="1" si="856"/>
        <v>Уплата налогов, сборов и иных платежей</v>
      </c>
      <c r="B964" s="68" t="s">
        <v>454</v>
      </c>
      <c r="C964" s="55" t="s">
        <v>72</v>
      </c>
      <c r="D964" s="43" t="s">
        <v>76</v>
      </c>
      <c r="E964" s="105">
        <v>850</v>
      </c>
      <c r="F964" s="53">
        <f>'прил. 9'!G143</f>
        <v>357.1</v>
      </c>
      <c r="G964" s="53">
        <f>'прил. 9'!H143</f>
        <v>0</v>
      </c>
      <c r="H964" s="53">
        <f t="shared" si="832"/>
        <v>357.1</v>
      </c>
      <c r="I964" s="53">
        <f>'прил. 9'!J143</f>
        <v>0</v>
      </c>
      <c r="J964" s="53">
        <f t="shared" si="833"/>
        <v>357.1</v>
      </c>
      <c r="K964" s="53">
        <f>'прил. 9'!L143</f>
        <v>0</v>
      </c>
      <c r="L964" s="53">
        <f t="shared" si="823"/>
        <v>357.1</v>
      </c>
      <c r="M964" s="53">
        <f>'прил. 9'!N143</f>
        <v>0</v>
      </c>
      <c r="N964" s="53">
        <f t="shared" si="810"/>
        <v>357.1</v>
      </c>
      <c r="O964" s="53">
        <f>'прил. 9'!P143</f>
        <v>357.1</v>
      </c>
      <c r="P964" s="53">
        <f>'прил. 9'!Q143</f>
        <v>0</v>
      </c>
      <c r="Q964" s="46">
        <f t="shared" si="836"/>
        <v>357.1</v>
      </c>
      <c r="R964" s="53">
        <f>'прил. 9'!S143</f>
        <v>0</v>
      </c>
      <c r="S964" s="46">
        <f t="shared" si="838"/>
        <v>357.1</v>
      </c>
      <c r="T964" s="53">
        <f>'прил. 9'!U143</f>
        <v>0</v>
      </c>
      <c r="U964" s="46">
        <f t="shared" si="811"/>
        <v>357.1</v>
      </c>
    </row>
    <row r="965" spans="1:21" x14ac:dyDescent="0.2">
      <c r="A965" s="47" t="str">
        <f ca="1">IF(ISERROR(MATCH(C965,Код_Раздел,0)),"",INDIRECT(ADDRESS(MATCH(C965,Код_Раздел,0)+1,2,,,"Раздел")))</f>
        <v>Образование</v>
      </c>
      <c r="B965" s="68" t="s">
        <v>454</v>
      </c>
      <c r="C965" s="55" t="s">
        <v>60</v>
      </c>
      <c r="D965" s="43"/>
      <c r="E965" s="105"/>
      <c r="F965" s="53">
        <f t="shared" ref="F965:T967" si="860">F966</f>
        <v>15.8</v>
      </c>
      <c r="G965" s="53">
        <f t="shared" si="860"/>
        <v>0</v>
      </c>
      <c r="H965" s="53">
        <f t="shared" si="832"/>
        <v>15.8</v>
      </c>
      <c r="I965" s="53">
        <f t="shared" si="860"/>
        <v>0</v>
      </c>
      <c r="J965" s="53">
        <f t="shared" si="833"/>
        <v>15.8</v>
      </c>
      <c r="K965" s="53">
        <f t="shared" si="860"/>
        <v>0</v>
      </c>
      <c r="L965" s="53">
        <f t="shared" si="823"/>
        <v>15.8</v>
      </c>
      <c r="M965" s="53">
        <f t="shared" si="860"/>
        <v>0</v>
      </c>
      <c r="N965" s="53">
        <f t="shared" si="810"/>
        <v>15.8</v>
      </c>
      <c r="O965" s="53">
        <f t="shared" si="860"/>
        <v>15.8</v>
      </c>
      <c r="P965" s="53">
        <f t="shared" si="860"/>
        <v>0</v>
      </c>
      <c r="Q965" s="46">
        <f t="shared" si="836"/>
        <v>15.8</v>
      </c>
      <c r="R965" s="53">
        <f t="shared" si="860"/>
        <v>0</v>
      </c>
      <c r="S965" s="46">
        <f t="shared" si="838"/>
        <v>15.8</v>
      </c>
      <c r="T965" s="53">
        <f t="shared" si="860"/>
        <v>0</v>
      </c>
      <c r="U965" s="46">
        <f t="shared" si="811"/>
        <v>15.8</v>
      </c>
    </row>
    <row r="966" spans="1:21" x14ac:dyDescent="0.2">
      <c r="A966" s="42" t="s">
        <v>530</v>
      </c>
      <c r="B966" s="68" t="s">
        <v>454</v>
      </c>
      <c r="C966" s="55" t="s">
        <v>60</v>
      </c>
      <c r="D966" s="43" t="s">
        <v>78</v>
      </c>
      <c r="E966" s="105"/>
      <c r="F966" s="53">
        <f t="shared" si="860"/>
        <v>15.8</v>
      </c>
      <c r="G966" s="53">
        <f t="shared" si="860"/>
        <v>0</v>
      </c>
      <c r="H966" s="53">
        <f t="shared" si="832"/>
        <v>15.8</v>
      </c>
      <c r="I966" s="53">
        <f t="shared" si="860"/>
        <v>0</v>
      </c>
      <c r="J966" s="53">
        <f t="shared" si="833"/>
        <v>15.8</v>
      </c>
      <c r="K966" s="53">
        <f t="shared" si="860"/>
        <v>0</v>
      </c>
      <c r="L966" s="53">
        <f t="shared" si="823"/>
        <v>15.8</v>
      </c>
      <c r="M966" s="53">
        <f t="shared" si="860"/>
        <v>0</v>
      </c>
      <c r="N966" s="53">
        <f t="shared" si="810"/>
        <v>15.8</v>
      </c>
      <c r="O966" s="53">
        <f t="shared" si="860"/>
        <v>15.8</v>
      </c>
      <c r="P966" s="53">
        <f t="shared" si="860"/>
        <v>0</v>
      </c>
      <c r="Q966" s="46">
        <f t="shared" si="836"/>
        <v>15.8</v>
      </c>
      <c r="R966" s="53">
        <f t="shared" si="860"/>
        <v>0</v>
      </c>
      <c r="S966" s="46">
        <f t="shared" si="838"/>
        <v>15.8</v>
      </c>
      <c r="T966" s="53">
        <f t="shared" si="860"/>
        <v>0</v>
      </c>
      <c r="U966" s="46">
        <f t="shared" si="811"/>
        <v>15.8</v>
      </c>
    </row>
    <row r="967" spans="1:21" ht="33" x14ac:dyDescent="0.2">
      <c r="A967" s="47" t="str">
        <f t="shared" ref="A967" ca="1" si="861">IF(ISERROR(MATCH(E967,Код_КВР,0)),"",INDIRECT(ADDRESS(MATCH(E967,Код_КВР,0)+1,2,,,"КВР")))</f>
        <v>Закупка товаров, работ и услуг для обеспечения государственных (муниципальных) нужд</v>
      </c>
      <c r="B967" s="68" t="s">
        <v>454</v>
      </c>
      <c r="C967" s="55" t="s">
        <v>60</v>
      </c>
      <c r="D967" s="43" t="s">
        <v>78</v>
      </c>
      <c r="E967" s="105">
        <v>200</v>
      </c>
      <c r="F967" s="53">
        <f t="shared" si="860"/>
        <v>15.8</v>
      </c>
      <c r="G967" s="53">
        <f t="shared" si="860"/>
        <v>0</v>
      </c>
      <c r="H967" s="53">
        <f t="shared" si="832"/>
        <v>15.8</v>
      </c>
      <c r="I967" s="53">
        <f t="shared" si="860"/>
        <v>0</v>
      </c>
      <c r="J967" s="53">
        <f t="shared" si="833"/>
        <v>15.8</v>
      </c>
      <c r="K967" s="53">
        <f t="shared" si="860"/>
        <v>0</v>
      </c>
      <c r="L967" s="53">
        <f t="shared" si="823"/>
        <v>15.8</v>
      </c>
      <c r="M967" s="53">
        <f t="shared" si="860"/>
        <v>0</v>
      </c>
      <c r="N967" s="53">
        <f t="shared" si="810"/>
        <v>15.8</v>
      </c>
      <c r="O967" s="53">
        <f t="shared" si="860"/>
        <v>15.8</v>
      </c>
      <c r="P967" s="53">
        <f t="shared" si="860"/>
        <v>0</v>
      </c>
      <c r="Q967" s="46">
        <f t="shared" si="836"/>
        <v>15.8</v>
      </c>
      <c r="R967" s="53">
        <f t="shared" si="860"/>
        <v>0</v>
      </c>
      <c r="S967" s="46">
        <f t="shared" si="838"/>
        <v>15.8</v>
      </c>
      <c r="T967" s="53">
        <f t="shared" si="860"/>
        <v>0</v>
      </c>
      <c r="U967" s="46">
        <f t="shared" si="811"/>
        <v>15.8</v>
      </c>
    </row>
    <row r="968" spans="1:21" ht="33" x14ac:dyDescent="0.2">
      <c r="A968" s="47" t="str">
        <f ca="1">IF(ISERROR(MATCH(E968,Код_КВР,0)),"",INDIRECT(ADDRESS(MATCH(E968,Код_КВР,0)+1,2,,,"КВР")))</f>
        <v>Иные закупки товаров, работ и услуг для обеспечения государственных (муниципальных) нужд</v>
      </c>
      <c r="B968" s="68" t="s">
        <v>454</v>
      </c>
      <c r="C968" s="55" t="s">
        <v>60</v>
      </c>
      <c r="D968" s="43" t="s">
        <v>78</v>
      </c>
      <c r="E968" s="105">
        <v>240</v>
      </c>
      <c r="F968" s="53">
        <f>'прил. 9'!G293</f>
        <v>15.8</v>
      </c>
      <c r="G968" s="53">
        <f>'прил. 9'!H293</f>
        <v>0</v>
      </c>
      <c r="H968" s="53">
        <f t="shared" si="832"/>
        <v>15.8</v>
      </c>
      <c r="I968" s="53">
        <f>'прил. 9'!J293</f>
        <v>0</v>
      </c>
      <c r="J968" s="53">
        <f t="shared" si="833"/>
        <v>15.8</v>
      </c>
      <c r="K968" s="53">
        <f>'прил. 9'!L293</f>
        <v>0</v>
      </c>
      <c r="L968" s="53">
        <f t="shared" si="823"/>
        <v>15.8</v>
      </c>
      <c r="M968" s="53">
        <f>'прил. 9'!N293</f>
        <v>0</v>
      </c>
      <c r="N968" s="53">
        <f t="shared" si="810"/>
        <v>15.8</v>
      </c>
      <c r="O968" s="53">
        <f>'прил. 9'!P293</f>
        <v>15.8</v>
      </c>
      <c r="P968" s="53">
        <f>'прил. 9'!Q293</f>
        <v>0</v>
      </c>
      <c r="Q968" s="46">
        <f t="shared" si="836"/>
        <v>15.8</v>
      </c>
      <c r="R968" s="53">
        <f>'прил. 9'!S293</f>
        <v>0</v>
      </c>
      <c r="S968" s="46">
        <f t="shared" si="838"/>
        <v>15.8</v>
      </c>
      <c r="T968" s="53">
        <f>'прил. 9'!U293</f>
        <v>0</v>
      </c>
      <c r="U968" s="46">
        <f t="shared" si="811"/>
        <v>15.8</v>
      </c>
    </row>
    <row r="969" spans="1:21" ht="49.5" x14ac:dyDescent="0.2">
      <c r="A969" s="47" t="str">
        <f ca="1">IF(ISERROR(MATCH(B969,Код_КЦСР,0)),"",INDIRECT(ADDRESS(MATCH(B969,Код_КЦСР,0)+1,2,,,"КЦСР")))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969" s="68" t="s">
        <v>456</v>
      </c>
      <c r="C969" s="55"/>
      <c r="D969" s="43"/>
      <c r="E969" s="105"/>
      <c r="F969" s="53">
        <f t="shared" ref="F969:O969" si="862">F970+F974</f>
        <v>22070.3</v>
      </c>
      <c r="G969" s="53">
        <f t="shared" ref="G969:I969" si="863">G970+G974</f>
        <v>0</v>
      </c>
      <c r="H969" s="53">
        <f t="shared" si="832"/>
        <v>22070.3</v>
      </c>
      <c r="I969" s="53">
        <f t="shared" si="863"/>
        <v>0</v>
      </c>
      <c r="J969" s="53">
        <f t="shared" si="833"/>
        <v>22070.3</v>
      </c>
      <c r="K969" s="53">
        <f t="shared" ref="K969:M969" si="864">K970+K974</f>
        <v>0</v>
      </c>
      <c r="L969" s="53">
        <f t="shared" si="823"/>
        <v>22070.3</v>
      </c>
      <c r="M969" s="53">
        <f t="shared" si="864"/>
        <v>0</v>
      </c>
      <c r="N969" s="53">
        <f t="shared" si="810"/>
        <v>22070.3</v>
      </c>
      <c r="O969" s="53">
        <f t="shared" si="862"/>
        <v>22076.5</v>
      </c>
      <c r="P969" s="53">
        <f t="shared" ref="P969" si="865">P970+P974</f>
        <v>0</v>
      </c>
      <c r="Q969" s="46">
        <f t="shared" si="836"/>
        <v>22076.5</v>
      </c>
      <c r="R969" s="53">
        <f t="shared" ref="R969:T969" si="866">R970+R974</f>
        <v>0</v>
      </c>
      <c r="S969" s="46">
        <f t="shared" si="838"/>
        <v>22076.5</v>
      </c>
      <c r="T969" s="53">
        <f t="shared" si="866"/>
        <v>0</v>
      </c>
      <c r="U969" s="46">
        <f t="shared" si="811"/>
        <v>22076.5</v>
      </c>
    </row>
    <row r="970" spans="1:21" x14ac:dyDescent="0.2">
      <c r="A970" s="47" t="str">
        <f ca="1">IF(ISERROR(MATCH(C970,Код_Раздел,0)),"",INDIRECT(ADDRESS(MATCH(C970,Код_Раздел,0)+1,2,,,"Раздел")))</f>
        <v>Национальная безопасность и правоохранительная  деятельность</v>
      </c>
      <c r="B970" s="68" t="s">
        <v>456</v>
      </c>
      <c r="C970" s="55" t="s">
        <v>72</v>
      </c>
      <c r="D970" s="43"/>
      <c r="E970" s="105"/>
      <c r="F970" s="53">
        <f t="shared" ref="F970:T972" si="867">F971</f>
        <v>22056.6</v>
      </c>
      <c r="G970" s="53">
        <f t="shared" si="867"/>
        <v>0</v>
      </c>
      <c r="H970" s="53">
        <f t="shared" si="832"/>
        <v>22056.6</v>
      </c>
      <c r="I970" s="53">
        <f t="shared" si="867"/>
        <v>0</v>
      </c>
      <c r="J970" s="53">
        <f t="shared" si="833"/>
        <v>22056.6</v>
      </c>
      <c r="K970" s="53">
        <f t="shared" si="867"/>
        <v>0</v>
      </c>
      <c r="L970" s="53">
        <f t="shared" si="823"/>
        <v>22056.6</v>
      </c>
      <c r="M970" s="53">
        <f t="shared" si="867"/>
        <v>0</v>
      </c>
      <c r="N970" s="53">
        <f t="shared" si="810"/>
        <v>22056.6</v>
      </c>
      <c r="O970" s="53">
        <f t="shared" si="867"/>
        <v>22062.799999999999</v>
      </c>
      <c r="P970" s="53">
        <f t="shared" si="867"/>
        <v>0</v>
      </c>
      <c r="Q970" s="46">
        <f t="shared" si="836"/>
        <v>22062.799999999999</v>
      </c>
      <c r="R970" s="53">
        <f t="shared" si="867"/>
        <v>0</v>
      </c>
      <c r="S970" s="46">
        <f t="shared" si="838"/>
        <v>22062.799999999999</v>
      </c>
      <c r="T970" s="53">
        <f t="shared" si="867"/>
        <v>0</v>
      </c>
      <c r="U970" s="46">
        <f t="shared" si="811"/>
        <v>22062.799999999999</v>
      </c>
    </row>
    <row r="971" spans="1:21" ht="33" x14ac:dyDescent="0.2">
      <c r="A971" s="47" t="s">
        <v>111</v>
      </c>
      <c r="B971" s="68" t="s">
        <v>456</v>
      </c>
      <c r="C971" s="55" t="s">
        <v>72</v>
      </c>
      <c r="D971" s="43" t="s">
        <v>76</v>
      </c>
      <c r="E971" s="105"/>
      <c r="F971" s="53">
        <f t="shared" si="867"/>
        <v>22056.6</v>
      </c>
      <c r="G971" s="53">
        <f t="shared" si="867"/>
        <v>0</v>
      </c>
      <c r="H971" s="53">
        <f t="shared" si="832"/>
        <v>22056.6</v>
      </c>
      <c r="I971" s="53">
        <f t="shared" si="867"/>
        <v>0</v>
      </c>
      <c r="J971" s="53">
        <f t="shared" si="833"/>
        <v>22056.6</v>
      </c>
      <c r="K971" s="53">
        <f t="shared" si="867"/>
        <v>0</v>
      </c>
      <c r="L971" s="53">
        <f t="shared" si="823"/>
        <v>22056.6</v>
      </c>
      <c r="M971" s="53">
        <f t="shared" si="867"/>
        <v>0</v>
      </c>
      <c r="N971" s="53">
        <f t="shared" si="810"/>
        <v>22056.6</v>
      </c>
      <c r="O971" s="53">
        <f t="shared" si="867"/>
        <v>22062.799999999999</v>
      </c>
      <c r="P971" s="53">
        <f t="shared" si="867"/>
        <v>0</v>
      </c>
      <c r="Q971" s="46">
        <f t="shared" si="836"/>
        <v>22062.799999999999</v>
      </c>
      <c r="R971" s="53">
        <f t="shared" si="867"/>
        <v>0</v>
      </c>
      <c r="S971" s="46">
        <f t="shared" si="838"/>
        <v>22062.799999999999</v>
      </c>
      <c r="T971" s="53">
        <f t="shared" si="867"/>
        <v>0</v>
      </c>
      <c r="U971" s="46">
        <f t="shared" si="811"/>
        <v>22062.799999999999</v>
      </c>
    </row>
    <row r="972" spans="1:21" ht="33" x14ac:dyDescent="0.2">
      <c r="A972" s="47" t="str">
        <f t="shared" ref="A972" ca="1" si="868">IF(ISERROR(MATCH(E972,Код_КВР,0)),"",INDIRECT(ADDRESS(MATCH(E972,Код_КВР,0)+1,2,,,"КВР")))</f>
        <v>Предоставление субсидий бюджетным, автономным учреждениям и иным некоммерческим организациям</v>
      </c>
      <c r="B972" s="68" t="s">
        <v>456</v>
      </c>
      <c r="C972" s="55" t="s">
        <v>72</v>
      </c>
      <c r="D972" s="43" t="s">
        <v>76</v>
      </c>
      <c r="E972" s="105">
        <v>600</v>
      </c>
      <c r="F972" s="53">
        <f t="shared" si="867"/>
        <v>22056.6</v>
      </c>
      <c r="G972" s="53">
        <f t="shared" si="867"/>
        <v>0</v>
      </c>
      <c r="H972" s="53">
        <f t="shared" si="832"/>
        <v>22056.6</v>
      </c>
      <c r="I972" s="53">
        <f t="shared" si="867"/>
        <v>0</v>
      </c>
      <c r="J972" s="53">
        <f t="shared" si="833"/>
        <v>22056.6</v>
      </c>
      <c r="K972" s="53">
        <f t="shared" si="867"/>
        <v>0</v>
      </c>
      <c r="L972" s="53">
        <f t="shared" si="823"/>
        <v>22056.6</v>
      </c>
      <c r="M972" s="53">
        <f t="shared" si="867"/>
        <v>0</v>
      </c>
      <c r="N972" s="53">
        <f t="shared" si="810"/>
        <v>22056.6</v>
      </c>
      <c r="O972" s="53">
        <f t="shared" si="867"/>
        <v>22062.799999999999</v>
      </c>
      <c r="P972" s="53">
        <f t="shared" si="867"/>
        <v>0</v>
      </c>
      <c r="Q972" s="46">
        <f t="shared" si="836"/>
        <v>22062.799999999999</v>
      </c>
      <c r="R972" s="53">
        <f t="shared" si="867"/>
        <v>0</v>
      </c>
      <c r="S972" s="46">
        <f t="shared" si="838"/>
        <v>22062.799999999999</v>
      </c>
      <c r="T972" s="53">
        <f t="shared" si="867"/>
        <v>0</v>
      </c>
      <c r="U972" s="46">
        <f t="shared" si="811"/>
        <v>22062.799999999999</v>
      </c>
    </row>
    <row r="973" spans="1:21" x14ac:dyDescent="0.2">
      <c r="A973" s="47" t="str">
        <f ca="1">IF(ISERROR(MATCH(E973,Код_КВР,0)),"",INDIRECT(ADDRESS(MATCH(E973,Код_КВР,0)+1,2,,,"КВР")))</f>
        <v>Субсидии бюджетным учреждениям</v>
      </c>
      <c r="B973" s="68" t="s">
        <v>456</v>
      </c>
      <c r="C973" s="55" t="s">
        <v>72</v>
      </c>
      <c r="D973" s="43" t="s">
        <v>76</v>
      </c>
      <c r="E973" s="105">
        <v>610</v>
      </c>
      <c r="F973" s="53">
        <f>'прил. 9'!G146</f>
        <v>22056.6</v>
      </c>
      <c r="G973" s="53">
        <f>'прил. 9'!H146</f>
        <v>0</v>
      </c>
      <c r="H973" s="53">
        <f t="shared" si="832"/>
        <v>22056.6</v>
      </c>
      <c r="I973" s="53">
        <f>'прил. 9'!J146</f>
        <v>0</v>
      </c>
      <c r="J973" s="53">
        <f t="shared" si="833"/>
        <v>22056.6</v>
      </c>
      <c r="K973" s="53">
        <f>'прил. 9'!L146</f>
        <v>0</v>
      </c>
      <c r="L973" s="53">
        <f t="shared" si="823"/>
        <v>22056.6</v>
      </c>
      <c r="M973" s="53">
        <f>'прил. 9'!N146</f>
        <v>0</v>
      </c>
      <c r="N973" s="53">
        <f t="shared" si="810"/>
        <v>22056.6</v>
      </c>
      <c r="O973" s="53">
        <f>'прил. 9'!P146</f>
        <v>22062.799999999999</v>
      </c>
      <c r="P973" s="53">
        <f>'прил. 9'!Q146</f>
        <v>0</v>
      </c>
      <c r="Q973" s="46">
        <f t="shared" si="836"/>
        <v>22062.799999999999</v>
      </c>
      <c r="R973" s="53">
        <f>'прил. 9'!S146</f>
        <v>0</v>
      </c>
      <c r="S973" s="46">
        <f t="shared" si="838"/>
        <v>22062.799999999999</v>
      </c>
      <c r="T973" s="53">
        <f>'прил. 9'!U146</f>
        <v>0</v>
      </c>
      <c r="U973" s="46">
        <f t="shared" si="811"/>
        <v>22062.799999999999</v>
      </c>
    </row>
    <row r="974" spans="1:21" x14ac:dyDescent="0.2">
      <c r="A974" s="47" t="str">
        <f ca="1">IF(ISERROR(MATCH(C974,Код_Раздел,0)),"",INDIRECT(ADDRESS(MATCH(C974,Код_Раздел,0)+1,2,,,"Раздел")))</f>
        <v>Образование</v>
      </c>
      <c r="B974" s="68" t="s">
        <v>456</v>
      </c>
      <c r="C974" s="55" t="s">
        <v>60</v>
      </c>
      <c r="D974" s="43"/>
      <c r="E974" s="105"/>
      <c r="F974" s="53">
        <f t="shared" ref="F974:T976" si="869">F975</f>
        <v>13.7</v>
      </c>
      <c r="G974" s="53">
        <f t="shared" si="869"/>
        <v>0</v>
      </c>
      <c r="H974" s="53">
        <f t="shared" si="832"/>
        <v>13.7</v>
      </c>
      <c r="I974" s="53">
        <f t="shared" si="869"/>
        <v>0</v>
      </c>
      <c r="J974" s="53">
        <f t="shared" si="833"/>
        <v>13.7</v>
      </c>
      <c r="K974" s="53">
        <f t="shared" si="869"/>
        <v>0</v>
      </c>
      <c r="L974" s="53">
        <f t="shared" si="823"/>
        <v>13.7</v>
      </c>
      <c r="M974" s="53">
        <f t="shared" si="869"/>
        <v>0</v>
      </c>
      <c r="N974" s="53">
        <f t="shared" si="810"/>
        <v>13.7</v>
      </c>
      <c r="O974" s="53">
        <f t="shared" si="869"/>
        <v>13.7</v>
      </c>
      <c r="P974" s="53">
        <f t="shared" si="869"/>
        <v>0</v>
      </c>
      <c r="Q974" s="46">
        <f t="shared" si="836"/>
        <v>13.7</v>
      </c>
      <c r="R974" s="53">
        <f t="shared" si="869"/>
        <v>0</v>
      </c>
      <c r="S974" s="46">
        <f t="shared" si="838"/>
        <v>13.7</v>
      </c>
      <c r="T974" s="53">
        <f t="shared" si="869"/>
        <v>0</v>
      </c>
      <c r="U974" s="46">
        <f t="shared" si="811"/>
        <v>13.7</v>
      </c>
    </row>
    <row r="975" spans="1:21" x14ac:dyDescent="0.2">
      <c r="A975" s="42" t="s">
        <v>530</v>
      </c>
      <c r="B975" s="68" t="s">
        <v>456</v>
      </c>
      <c r="C975" s="55" t="s">
        <v>60</v>
      </c>
      <c r="D975" s="43" t="s">
        <v>78</v>
      </c>
      <c r="E975" s="105"/>
      <c r="F975" s="53">
        <f t="shared" si="869"/>
        <v>13.7</v>
      </c>
      <c r="G975" s="53">
        <f t="shared" si="869"/>
        <v>0</v>
      </c>
      <c r="H975" s="53">
        <f t="shared" si="832"/>
        <v>13.7</v>
      </c>
      <c r="I975" s="53">
        <f t="shared" si="869"/>
        <v>0</v>
      </c>
      <c r="J975" s="53">
        <f t="shared" si="833"/>
        <v>13.7</v>
      </c>
      <c r="K975" s="53">
        <f t="shared" si="869"/>
        <v>0</v>
      </c>
      <c r="L975" s="53">
        <f t="shared" si="823"/>
        <v>13.7</v>
      </c>
      <c r="M975" s="53">
        <f t="shared" si="869"/>
        <v>0</v>
      </c>
      <c r="N975" s="53">
        <f t="shared" si="810"/>
        <v>13.7</v>
      </c>
      <c r="O975" s="53">
        <f t="shared" si="869"/>
        <v>13.7</v>
      </c>
      <c r="P975" s="53">
        <f t="shared" si="869"/>
        <v>0</v>
      </c>
      <c r="Q975" s="46">
        <f t="shared" si="836"/>
        <v>13.7</v>
      </c>
      <c r="R975" s="53">
        <f t="shared" si="869"/>
        <v>0</v>
      </c>
      <c r="S975" s="46">
        <f t="shared" si="838"/>
        <v>13.7</v>
      </c>
      <c r="T975" s="53">
        <f t="shared" si="869"/>
        <v>0</v>
      </c>
      <c r="U975" s="46">
        <f t="shared" si="811"/>
        <v>13.7</v>
      </c>
    </row>
    <row r="976" spans="1:21" ht="33" x14ac:dyDescent="0.2">
      <c r="A976" s="47" t="str">
        <f t="shared" ref="A976" ca="1" si="870">IF(ISERROR(MATCH(E976,Код_КВР,0)),"",INDIRECT(ADDRESS(MATCH(E976,Код_КВР,0)+1,2,,,"КВР")))</f>
        <v>Предоставление субсидий бюджетным, автономным учреждениям и иным некоммерческим организациям</v>
      </c>
      <c r="B976" s="68" t="s">
        <v>456</v>
      </c>
      <c r="C976" s="55" t="s">
        <v>60</v>
      </c>
      <c r="D976" s="43" t="s">
        <v>78</v>
      </c>
      <c r="E976" s="105">
        <v>600</v>
      </c>
      <c r="F976" s="53">
        <f t="shared" si="869"/>
        <v>13.7</v>
      </c>
      <c r="G976" s="53">
        <f t="shared" si="869"/>
        <v>0</v>
      </c>
      <c r="H976" s="53">
        <f t="shared" si="832"/>
        <v>13.7</v>
      </c>
      <c r="I976" s="53">
        <f t="shared" si="869"/>
        <v>0</v>
      </c>
      <c r="J976" s="53">
        <f t="shared" si="833"/>
        <v>13.7</v>
      </c>
      <c r="K976" s="53">
        <f t="shared" si="869"/>
        <v>0</v>
      </c>
      <c r="L976" s="53">
        <f t="shared" si="823"/>
        <v>13.7</v>
      </c>
      <c r="M976" s="53">
        <f t="shared" si="869"/>
        <v>0</v>
      </c>
      <c r="N976" s="53">
        <f t="shared" si="810"/>
        <v>13.7</v>
      </c>
      <c r="O976" s="53">
        <f t="shared" si="869"/>
        <v>13.7</v>
      </c>
      <c r="P976" s="53">
        <f t="shared" si="869"/>
        <v>0</v>
      </c>
      <c r="Q976" s="46">
        <f t="shared" si="836"/>
        <v>13.7</v>
      </c>
      <c r="R976" s="53">
        <f t="shared" si="869"/>
        <v>0</v>
      </c>
      <c r="S976" s="46">
        <f t="shared" si="838"/>
        <v>13.7</v>
      </c>
      <c r="T976" s="53">
        <f t="shared" si="869"/>
        <v>0</v>
      </c>
      <c r="U976" s="46">
        <f t="shared" si="811"/>
        <v>13.7</v>
      </c>
    </row>
    <row r="977" spans="1:21" x14ac:dyDescent="0.2">
      <c r="A977" s="47" t="str">
        <f ca="1">IF(ISERROR(MATCH(E977,Код_КВР,0)),"",INDIRECT(ADDRESS(MATCH(E977,Код_КВР,0)+1,2,,,"КВР")))</f>
        <v>Субсидии бюджетным учреждениям</v>
      </c>
      <c r="B977" s="68" t="s">
        <v>456</v>
      </c>
      <c r="C977" s="55" t="s">
        <v>60</v>
      </c>
      <c r="D977" s="43" t="s">
        <v>78</v>
      </c>
      <c r="E977" s="105">
        <v>610</v>
      </c>
      <c r="F977" s="53">
        <f>'прил. 9'!G296</f>
        <v>13.7</v>
      </c>
      <c r="G977" s="53">
        <f>'прил. 9'!H296</f>
        <v>0</v>
      </c>
      <c r="H977" s="53">
        <f t="shared" si="832"/>
        <v>13.7</v>
      </c>
      <c r="I977" s="53">
        <f>'прил. 9'!J296</f>
        <v>0</v>
      </c>
      <c r="J977" s="53">
        <f t="shared" si="833"/>
        <v>13.7</v>
      </c>
      <c r="K977" s="53">
        <f>'прил. 9'!L296</f>
        <v>0</v>
      </c>
      <c r="L977" s="53">
        <f t="shared" si="823"/>
        <v>13.7</v>
      </c>
      <c r="M977" s="53">
        <f>'прил. 9'!N296</f>
        <v>0</v>
      </c>
      <c r="N977" s="53">
        <f t="shared" si="810"/>
        <v>13.7</v>
      </c>
      <c r="O977" s="53">
        <f>'прил. 9'!P296</f>
        <v>13.7</v>
      </c>
      <c r="P977" s="53">
        <f>'прил. 9'!Q296</f>
        <v>0</v>
      </c>
      <c r="Q977" s="46">
        <f t="shared" si="836"/>
        <v>13.7</v>
      </c>
      <c r="R977" s="53">
        <f>'прил. 9'!S296</f>
        <v>0</v>
      </c>
      <c r="S977" s="46">
        <f t="shared" si="838"/>
        <v>13.7</v>
      </c>
      <c r="T977" s="53">
        <f>'прил. 9'!U296</f>
        <v>0</v>
      </c>
      <c r="U977" s="46">
        <f t="shared" si="811"/>
        <v>13.7</v>
      </c>
    </row>
    <row r="978" spans="1:21" x14ac:dyDescent="0.2">
      <c r="A978" s="47" t="str">
        <f ca="1">IF(ISERROR(MATCH(B978,Код_КЦСР,0)),"",INDIRECT(ADDRESS(MATCH(B978,Код_КЦСР,0)+1,2,,,"КЦСР")))</f>
        <v>Обеспечение пожарной безопасности муниципальных учреждений города</v>
      </c>
      <c r="B978" s="68" t="s">
        <v>369</v>
      </c>
      <c r="C978" s="55"/>
      <c r="D978" s="43"/>
      <c r="E978" s="105"/>
      <c r="F978" s="53">
        <f t="shared" ref="F978:O978" si="871">F979+F999+F1025+F1008+F1016+F1037</f>
        <v>3558.3</v>
      </c>
      <c r="G978" s="53">
        <f t="shared" ref="G978:I978" si="872">G979+G999+G1025+G1008+G1016+G1037</f>
        <v>0</v>
      </c>
      <c r="H978" s="53">
        <f t="shared" si="832"/>
        <v>3558.3</v>
      </c>
      <c r="I978" s="53">
        <f t="shared" si="872"/>
        <v>0</v>
      </c>
      <c r="J978" s="53">
        <f t="shared" si="833"/>
        <v>3558.3</v>
      </c>
      <c r="K978" s="53">
        <f t="shared" ref="K978:M978" si="873">K979+K999+K1025+K1008+K1016+K1037</f>
        <v>0</v>
      </c>
      <c r="L978" s="53">
        <f t="shared" si="823"/>
        <v>3558.3</v>
      </c>
      <c r="M978" s="53">
        <f t="shared" si="873"/>
        <v>0</v>
      </c>
      <c r="N978" s="53">
        <f t="shared" si="810"/>
        <v>3558.3</v>
      </c>
      <c r="O978" s="53">
        <f t="shared" si="871"/>
        <v>3558.3</v>
      </c>
      <c r="P978" s="53">
        <f t="shared" ref="P978" si="874">P979+P999+P1025+P1008+P1016+P1037</f>
        <v>0</v>
      </c>
      <c r="Q978" s="46">
        <f t="shared" si="836"/>
        <v>3558.3</v>
      </c>
      <c r="R978" s="53">
        <f t="shared" ref="R978:T978" si="875">R979+R999+R1025+R1008+R1016+R1037</f>
        <v>0</v>
      </c>
      <c r="S978" s="46">
        <f t="shared" si="838"/>
        <v>3558.3</v>
      </c>
      <c r="T978" s="53">
        <f t="shared" si="875"/>
        <v>0</v>
      </c>
      <c r="U978" s="46">
        <f t="shared" si="811"/>
        <v>3558.3</v>
      </c>
    </row>
    <row r="979" spans="1:21" ht="33" x14ac:dyDescent="0.2">
      <c r="A979" s="47" t="str">
        <f ca="1">IF(ISERROR(MATCH(B979,Код_КЦСР,0)),"",INDIRECT(ADDRESS(MATCH(B979,Код_КЦСР,0)+1,2,,,"КЦСР")))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79" s="68" t="s">
        <v>370</v>
      </c>
      <c r="C979" s="55"/>
      <c r="D979" s="43"/>
      <c r="E979" s="105"/>
      <c r="F979" s="53">
        <f t="shared" ref="F979:O979" si="876">F980+F984+F995</f>
        <v>2082.3000000000002</v>
      </c>
      <c r="G979" s="53">
        <f t="shared" ref="G979:I979" si="877">G980+G984+G995</f>
        <v>0</v>
      </c>
      <c r="H979" s="53">
        <f t="shared" si="832"/>
        <v>2082.3000000000002</v>
      </c>
      <c r="I979" s="53">
        <f t="shared" si="877"/>
        <v>0</v>
      </c>
      <c r="J979" s="53">
        <f t="shared" si="833"/>
        <v>2082.3000000000002</v>
      </c>
      <c r="K979" s="53">
        <f t="shared" ref="K979:M979" si="878">K980+K984+K995</f>
        <v>0</v>
      </c>
      <c r="L979" s="53">
        <f t="shared" si="823"/>
        <v>2082.3000000000002</v>
      </c>
      <c r="M979" s="53">
        <f t="shared" si="878"/>
        <v>0</v>
      </c>
      <c r="N979" s="53">
        <f t="shared" ref="N979:N1042" si="879">L979+M979</f>
        <v>2082.3000000000002</v>
      </c>
      <c r="O979" s="53">
        <f t="shared" si="876"/>
        <v>2158.3000000000002</v>
      </c>
      <c r="P979" s="53">
        <f t="shared" ref="P979" si="880">P980+P984+P995</f>
        <v>0</v>
      </c>
      <c r="Q979" s="46">
        <f t="shared" si="836"/>
        <v>2158.3000000000002</v>
      </c>
      <c r="R979" s="53">
        <f t="shared" ref="R979:T979" si="881">R980+R984+R995</f>
        <v>0</v>
      </c>
      <c r="S979" s="46">
        <f t="shared" si="838"/>
        <v>2158.3000000000002</v>
      </c>
      <c r="T979" s="53">
        <f t="shared" si="881"/>
        <v>0</v>
      </c>
      <c r="U979" s="46">
        <f t="shared" ref="U979:U1042" si="882">S979+T979</f>
        <v>2158.3000000000002</v>
      </c>
    </row>
    <row r="980" spans="1:21" x14ac:dyDescent="0.2">
      <c r="A980" s="47" t="str">
        <f ca="1">IF(ISERROR(MATCH(C980,Код_Раздел,0)),"",INDIRECT(ADDRESS(MATCH(C980,Код_Раздел,0)+1,2,,,"Раздел")))</f>
        <v>Национальная безопасность и правоохранительная  деятельность</v>
      </c>
      <c r="B980" s="68" t="s">
        <v>370</v>
      </c>
      <c r="C980" s="55" t="s">
        <v>72</v>
      </c>
      <c r="D980" s="43"/>
      <c r="E980" s="105"/>
      <c r="F980" s="53">
        <f t="shared" ref="F980:T982" si="883">F981</f>
        <v>108.5</v>
      </c>
      <c r="G980" s="53">
        <f t="shared" si="883"/>
        <v>0</v>
      </c>
      <c r="H980" s="53">
        <f t="shared" si="832"/>
        <v>108.5</v>
      </c>
      <c r="I980" s="53">
        <f t="shared" si="883"/>
        <v>0</v>
      </c>
      <c r="J980" s="53">
        <f t="shared" si="833"/>
        <v>108.5</v>
      </c>
      <c r="K980" s="53">
        <f t="shared" si="883"/>
        <v>0</v>
      </c>
      <c r="L980" s="53">
        <f t="shared" si="823"/>
        <v>108.5</v>
      </c>
      <c r="M980" s="53">
        <f t="shared" si="883"/>
        <v>0</v>
      </c>
      <c r="N980" s="53">
        <f t="shared" si="879"/>
        <v>108.5</v>
      </c>
      <c r="O980" s="53">
        <f t="shared" si="883"/>
        <v>108.5</v>
      </c>
      <c r="P980" s="53">
        <f t="shared" si="883"/>
        <v>0</v>
      </c>
      <c r="Q980" s="46">
        <f t="shared" si="836"/>
        <v>108.5</v>
      </c>
      <c r="R980" s="53">
        <f t="shared" si="883"/>
        <v>0</v>
      </c>
      <c r="S980" s="46">
        <f t="shared" si="838"/>
        <v>108.5</v>
      </c>
      <c r="T980" s="53">
        <f t="shared" si="883"/>
        <v>0</v>
      </c>
      <c r="U980" s="46">
        <f t="shared" si="882"/>
        <v>108.5</v>
      </c>
    </row>
    <row r="981" spans="1:21" ht="33" x14ac:dyDescent="0.2">
      <c r="A981" s="42" t="s">
        <v>111</v>
      </c>
      <c r="B981" s="68" t="s">
        <v>370</v>
      </c>
      <c r="C981" s="55" t="s">
        <v>72</v>
      </c>
      <c r="D981" s="43" t="s">
        <v>76</v>
      </c>
      <c r="E981" s="105"/>
      <c r="F981" s="53">
        <f t="shared" si="883"/>
        <v>108.5</v>
      </c>
      <c r="G981" s="53">
        <f t="shared" si="883"/>
        <v>0</v>
      </c>
      <c r="H981" s="53">
        <f t="shared" si="832"/>
        <v>108.5</v>
      </c>
      <c r="I981" s="53">
        <f t="shared" si="883"/>
        <v>0</v>
      </c>
      <c r="J981" s="53">
        <f t="shared" si="833"/>
        <v>108.5</v>
      </c>
      <c r="K981" s="53">
        <f t="shared" si="883"/>
        <v>0</v>
      </c>
      <c r="L981" s="53">
        <f t="shared" si="823"/>
        <v>108.5</v>
      </c>
      <c r="M981" s="53">
        <f t="shared" si="883"/>
        <v>0</v>
      </c>
      <c r="N981" s="53">
        <f t="shared" si="879"/>
        <v>108.5</v>
      </c>
      <c r="O981" s="53">
        <f t="shared" si="883"/>
        <v>108.5</v>
      </c>
      <c r="P981" s="53">
        <f t="shared" si="883"/>
        <v>0</v>
      </c>
      <c r="Q981" s="46">
        <f t="shared" si="836"/>
        <v>108.5</v>
      </c>
      <c r="R981" s="53">
        <f t="shared" si="883"/>
        <v>0</v>
      </c>
      <c r="S981" s="46">
        <f t="shared" si="838"/>
        <v>108.5</v>
      </c>
      <c r="T981" s="53">
        <f t="shared" si="883"/>
        <v>0</v>
      </c>
      <c r="U981" s="46">
        <f t="shared" si="882"/>
        <v>108.5</v>
      </c>
    </row>
    <row r="982" spans="1:21" ht="33" x14ac:dyDescent="0.2">
      <c r="A982" s="47" t="str">
        <f ca="1">IF(ISERROR(MATCH(E982,Код_КВР,0)),"",INDIRECT(ADDRESS(MATCH(E982,Код_КВР,0)+1,2,,,"КВР")))</f>
        <v>Закупка товаров, работ и услуг для обеспечения государственных (муниципальных) нужд</v>
      </c>
      <c r="B982" s="68" t="s">
        <v>370</v>
      </c>
      <c r="C982" s="55" t="s">
        <v>72</v>
      </c>
      <c r="D982" s="43" t="s">
        <v>76</v>
      </c>
      <c r="E982" s="105">
        <v>200</v>
      </c>
      <c r="F982" s="53">
        <f t="shared" si="883"/>
        <v>108.5</v>
      </c>
      <c r="G982" s="53">
        <f t="shared" si="883"/>
        <v>0</v>
      </c>
      <c r="H982" s="53">
        <f t="shared" si="832"/>
        <v>108.5</v>
      </c>
      <c r="I982" s="53">
        <f t="shared" si="883"/>
        <v>0</v>
      </c>
      <c r="J982" s="53">
        <f t="shared" si="833"/>
        <v>108.5</v>
      </c>
      <c r="K982" s="53">
        <f t="shared" si="883"/>
        <v>0</v>
      </c>
      <c r="L982" s="53">
        <f t="shared" si="823"/>
        <v>108.5</v>
      </c>
      <c r="M982" s="53">
        <f t="shared" si="883"/>
        <v>0</v>
      </c>
      <c r="N982" s="53">
        <f t="shared" si="879"/>
        <v>108.5</v>
      </c>
      <c r="O982" s="53">
        <f t="shared" si="883"/>
        <v>108.5</v>
      </c>
      <c r="P982" s="53">
        <f t="shared" si="883"/>
        <v>0</v>
      </c>
      <c r="Q982" s="46">
        <f t="shared" si="836"/>
        <v>108.5</v>
      </c>
      <c r="R982" s="53">
        <f t="shared" si="883"/>
        <v>0</v>
      </c>
      <c r="S982" s="46">
        <f t="shared" si="838"/>
        <v>108.5</v>
      </c>
      <c r="T982" s="53">
        <f t="shared" si="883"/>
        <v>0</v>
      </c>
      <c r="U982" s="46">
        <f t="shared" si="882"/>
        <v>108.5</v>
      </c>
    </row>
    <row r="983" spans="1:21" ht="33" x14ac:dyDescent="0.2">
      <c r="A983" s="47" t="str">
        <f ca="1">IF(ISERROR(MATCH(E983,Код_КВР,0)),"",INDIRECT(ADDRESS(MATCH(E983,Код_КВР,0)+1,2,,,"КВР")))</f>
        <v>Иные закупки товаров, работ и услуг для обеспечения государственных (муниципальных) нужд</v>
      </c>
      <c r="B983" s="68" t="s">
        <v>370</v>
      </c>
      <c r="C983" s="55" t="s">
        <v>72</v>
      </c>
      <c r="D983" s="43" t="s">
        <v>76</v>
      </c>
      <c r="E983" s="105">
        <v>240</v>
      </c>
      <c r="F983" s="53">
        <f>'прил. 9'!G150</f>
        <v>108.5</v>
      </c>
      <c r="G983" s="53">
        <f>'прил. 9'!H150</f>
        <v>0</v>
      </c>
      <c r="H983" s="53">
        <f t="shared" si="832"/>
        <v>108.5</v>
      </c>
      <c r="I983" s="53">
        <f>'прил. 9'!J150</f>
        <v>0</v>
      </c>
      <c r="J983" s="53">
        <f t="shared" si="833"/>
        <v>108.5</v>
      </c>
      <c r="K983" s="53">
        <f>'прил. 9'!L150</f>
        <v>0</v>
      </c>
      <c r="L983" s="53">
        <f t="shared" si="823"/>
        <v>108.5</v>
      </c>
      <c r="M983" s="53">
        <f>'прил. 9'!N150</f>
        <v>0</v>
      </c>
      <c r="N983" s="53">
        <f t="shared" si="879"/>
        <v>108.5</v>
      </c>
      <c r="O983" s="53">
        <f>'прил. 9'!P150</f>
        <v>108.5</v>
      </c>
      <c r="P983" s="53">
        <f>'прил. 9'!Q150</f>
        <v>0</v>
      </c>
      <c r="Q983" s="46">
        <f t="shared" si="836"/>
        <v>108.5</v>
      </c>
      <c r="R983" s="53">
        <f>'прил. 9'!S150</f>
        <v>0</v>
      </c>
      <c r="S983" s="46">
        <f t="shared" si="838"/>
        <v>108.5</v>
      </c>
      <c r="T983" s="53">
        <f>'прил. 9'!U150</f>
        <v>0</v>
      </c>
      <c r="U983" s="46">
        <f t="shared" si="882"/>
        <v>108.5</v>
      </c>
    </row>
    <row r="984" spans="1:21" x14ac:dyDescent="0.2">
      <c r="A984" s="47" t="str">
        <f ca="1">IF(ISERROR(MATCH(C984,Код_Раздел,0)),"",INDIRECT(ADDRESS(MATCH(C984,Код_Раздел,0)+1,2,,,"Раздел")))</f>
        <v>Образование</v>
      </c>
      <c r="B984" s="68" t="s">
        <v>370</v>
      </c>
      <c r="C984" s="55" t="s">
        <v>60</v>
      </c>
      <c r="D984" s="43"/>
      <c r="E984" s="105"/>
      <c r="F984" s="53">
        <f t="shared" ref="F984:O984" si="884">F985+F989+F992</f>
        <v>1500</v>
      </c>
      <c r="G984" s="53">
        <f t="shared" ref="G984:I984" si="885">G985+G989+G992</f>
        <v>0</v>
      </c>
      <c r="H984" s="53">
        <f t="shared" si="832"/>
        <v>1500</v>
      </c>
      <c r="I984" s="53">
        <f t="shared" si="885"/>
        <v>0</v>
      </c>
      <c r="J984" s="53">
        <f t="shared" si="833"/>
        <v>1500</v>
      </c>
      <c r="K984" s="53">
        <f t="shared" ref="K984:M984" si="886">K985+K989+K992</f>
        <v>0</v>
      </c>
      <c r="L984" s="53">
        <f t="shared" si="823"/>
        <v>1500</v>
      </c>
      <c r="M984" s="53">
        <f t="shared" si="886"/>
        <v>0</v>
      </c>
      <c r="N984" s="53">
        <f t="shared" si="879"/>
        <v>1500</v>
      </c>
      <c r="O984" s="53">
        <f t="shared" si="884"/>
        <v>1500</v>
      </c>
      <c r="P984" s="53">
        <f t="shared" ref="P984" si="887">P985+P989+P992</f>
        <v>0</v>
      </c>
      <c r="Q984" s="46">
        <f t="shared" si="836"/>
        <v>1500</v>
      </c>
      <c r="R984" s="53">
        <f t="shared" ref="R984:T984" si="888">R985+R989+R992</f>
        <v>0</v>
      </c>
      <c r="S984" s="46">
        <f t="shared" si="838"/>
        <v>1500</v>
      </c>
      <c r="T984" s="53">
        <f t="shared" si="888"/>
        <v>0</v>
      </c>
      <c r="U984" s="46">
        <f t="shared" si="882"/>
        <v>1500</v>
      </c>
    </row>
    <row r="985" spans="1:21" x14ac:dyDescent="0.2">
      <c r="A985" s="47" t="s">
        <v>109</v>
      </c>
      <c r="B985" s="68" t="s">
        <v>370</v>
      </c>
      <c r="C985" s="55" t="s">
        <v>60</v>
      </c>
      <c r="D985" s="43" t="s">
        <v>70</v>
      </c>
      <c r="E985" s="105"/>
      <c r="F985" s="53">
        <f t="shared" ref="F985:T985" si="889">F986</f>
        <v>1000</v>
      </c>
      <c r="G985" s="53">
        <f t="shared" si="889"/>
        <v>0</v>
      </c>
      <c r="H985" s="53">
        <f t="shared" si="832"/>
        <v>1000</v>
      </c>
      <c r="I985" s="53">
        <f t="shared" si="889"/>
        <v>0</v>
      </c>
      <c r="J985" s="53">
        <f t="shared" si="833"/>
        <v>1000</v>
      </c>
      <c r="K985" s="53">
        <f t="shared" si="889"/>
        <v>0</v>
      </c>
      <c r="L985" s="53">
        <f t="shared" si="823"/>
        <v>1000</v>
      </c>
      <c r="M985" s="53">
        <f t="shared" si="889"/>
        <v>0</v>
      </c>
      <c r="N985" s="53">
        <f t="shared" si="879"/>
        <v>1000</v>
      </c>
      <c r="O985" s="53">
        <f t="shared" si="889"/>
        <v>1000</v>
      </c>
      <c r="P985" s="53">
        <f t="shared" si="889"/>
        <v>0</v>
      </c>
      <c r="Q985" s="46">
        <f t="shared" si="836"/>
        <v>1000</v>
      </c>
      <c r="R985" s="53">
        <f t="shared" si="889"/>
        <v>0</v>
      </c>
      <c r="S985" s="46">
        <f t="shared" si="838"/>
        <v>1000</v>
      </c>
      <c r="T985" s="53">
        <f t="shared" si="889"/>
        <v>0</v>
      </c>
      <c r="U985" s="46">
        <f t="shared" si="882"/>
        <v>1000</v>
      </c>
    </row>
    <row r="986" spans="1:21" ht="33" x14ac:dyDescent="0.2">
      <c r="A986" s="47" t="str">
        <f ca="1">IF(ISERROR(MATCH(E986,Код_КВР,0)),"",INDIRECT(ADDRESS(MATCH(E986,Код_КВР,0)+1,2,,,"КВР")))</f>
        <v>Предоставление субсидий бюджетным, автономным учреждениям и иным некоммерческим организациям</v>
      </c>
      <c r="B986" s="68" t="s">
        <v>370</v>
      </c>
      <c r="C986" s="55" t="s">
        <v>60</v>
      </c>
      <c r="D986" s="43" t="s">
        <v>70</v>
      </c>
      <c r="E986" s="105">
        <v>600</v>
      </c>
      <c r="F986" s="53">
        <f t="shared" ref="F986:O986" si="890">F987+F988</f>
        <v>1000</v>
      </c>
      <c r="G986" s="53">
        <f t="shared" ref="G986:I986" si="891">G987+G988</f>
        <v>0</v>
      </c>
      <c r="H986" s="53">
        <f t="shared" si="832"/>
        <v>1000</v>
      </c>
      <c r="I986" s="53">
        <f t="shared" si="891"/>
        <v>0</v>
      </c>
      <c r="J986" s="53">
        <f t="shared" si="833"/>
        <v>1000</v>
      </c>
      <c r="K986" s="53">
        <f t="shared" ref="K986:M986" si="892">K987+K988</f>
        <v>0</v>
      </c>
      <c r="L986" s="53">
        <f t="shared" si="823"/>
        <v>1000</v>
      </c>
      <c r="M986" s="53">
        <f t="shared" si="892"/>
        <v>0</v>
      </c>
      <c r="N986" s="53">
        <f t="shared" si="879"/>
        <v>1000</v>
      </c>
      <c r="O986" s="53">
        <f t="shared" si="890"/>
        <v>1000</v>
      </c>
      <c r="P986" s="53">
        <f t="shared" ref="P986" si="893">P987+P988</f>
        <v>0</v>
      </c>
      <c r="Q986" s="46">
        <f t="shared" si="836"/>
        <v>1000</v>
      </c>
      <c r="R986" s="53">
        <f t="shared" ref="R986:T986" si="894">R987+R988</f>
        <v>0</v>
      </c>
      <c r="S986" s="46">
        <f t="shared" si="838"/>
        <v>1000</v>
      </c>
      <c r="T986" s="53">
        <f t="shared" si="894"/>
        <v>0</v>
      </c>
      <c r="U986" s="46">
        <f t="shared" si="882"/>
        <v>1000</v>
      </c>
    </row>
    <row r="987" spans="1:21" x14ac:dyDescent="0.2">
      <c r="A987" s="47" t="str">
        <f ca="1">IF(ISERROR(MATCH(E987,Код_КВР,0)),"",INDIRECT(ADDRESS(MATCH(E987,Код_КВР,0)+1,2,,,"КВР")))</f>
        <v>Субсидии бюджетным учреждениям</v>
      </c>
      <c r="B987" s="68" t="s">
        <v>370</v>
      </c>
      <c r="C987" s="55" t="s">
        <v>60</v>
      </c>
      <c r="D987" s="43" t="s">
        <v>70</v>
      </c>
      <c r="E987" s="105">
        <v>610</v>
      </c>
      <c r="F987" s="53">
        <f>'прил. 9'!G655</f>
        <v>1000</v>
      </c>
      <c r="G987" s="53">
        <f>'прил. 9'!H655</f>
        <v>0</v>
      </c>
      <c r="H987" s="53">
        <f t="shared" si="832"/>
        <v>1000</v>
      </c>
      <c r="I987" s="53">
        <f>'прил. 9'!J655</f>
        <v>0</v>
      </c>
      <c r="J987" s="53">
        <f t="shared" si="833"/>
        <v>1000</v>
      </c>
      <c r="K987" s="53">
        <f>'прил. 9'!L655</f>
        <v>0</v>
      </c>
      <c r="L987" s="53">
        <f t="shared" si="823"/>
        <v>1000</v>
      </c>
      <c r="M987" s="53">
        <f>'прил. 9'!N655</f>
        <v>0</v>
      </c>
      <c r="N987" s="53">
        <f t="shared" si="879"/>
        <v>1000</v>
      </c>
      <c r="O987" s="53">
        <f>'прил. 9'!P655</f>
        <v>1000</v>
      </c>
      <c r="P987" s="53">
        <f>'прил. 9'!Q655</f>
        <v>0</v>
      </c>
      <c r="Q987" s="46">
        <f t="shared" si="836"/>
        <v>1000</v>
      </c>
      <c r="R987" s="53">
        <f>'прил. 9'!S655</f>
        <v>0</v>
      </c>
      <c r="S987" s="46">
        <f t="shared" si="838"/>
        <v>1000</v>
      </c>
      <c r="T987" s="53">
        <f>'прил. 9'!U655</f>
        <v>0</v>
      </c>
      <c r="U987" s="46">
        <f t="shared" si="882"/>
        <v>1000</v>
      </c>
    </row>
    <row r="988" spans="1:21" x14ac:dyDescent="0.2">
      <c r="A988" s="47" t="str">
        <f ca="1">IF(ISERROR(MATCH(E988,Код_КВР,0)),"",INDIRECT(ADDRESS(MATCH(E988,Код_КВР,0)+1,2,,,"КВР")))</f>
        <v>Субсидии автономным учреждениям</v>
      </c>
      <c r="B988" s="68" t="s">
        <v>370</v>
      </c>
      <c r="C988" s="55" t="s">
        <v>60</v>
      </c>
      <c r="D988" s="43" t="s">
        <v>70</v>
      </c>
      <c r="E988" s="105">
        <v>620</v>
      </c>
      <c r="F988" s="53">
        <f>'прил. 9'!G656</f>
        <v>0</v>
      </c>
      <c r="G988" s="53">
        <f>'прил. 9'!H656</f>
        <v>0</v>
      </c>
      <c r="H988" s="53">
        <f t="shared" si="832"/>
        <v>0</v>
      </c>
      <c r="I988" s="53">
        <f>'прил. 9'!J656</f>
        <v>0</v>
      </c>
      <c r="J988" s="53">
        <f t="shared" si="833"/>
        <v>0</v>
      </c>
      <c r="K988" s="53">
        <f>'прил. 9'!L656</f>
        <v>0</v>
      </c>
      <c r="L988" s="53">
        <f t="shared" si="823"/>
        <v>0</v>
      </c>
      <c r="M988" s="53">
        <f>'прил. 9'!N656</f>
        <v>0</v>
      </c>
      <c r="N988" s="53">
        <f t="shared" si="879"/>
        <v>0</v>
      </c>
      <c r="O988" s="53">
        <f>'прил. 9'!P656</f>
        <v>0</v>
      </c>
      <c r="P988" s="53">
        <f>'прил. 9'!Q656</f>
        <v>0</v>
      </c>
      <c r="Q988" s="46">
        <f t="shared" si="836"/>
        <v>0</v>
      </c>
      <c r="R988" s="53">
        <f>'прил. 9'!S656</f>
        <v>0</v>
      </c>
      <c r="S988" s="46">
        <f t="shared" si="838"/>
        <v>0</v>
      </c>
      <c r="T988" s="53">
        <f>'прил. 9'!U656</f>
        <v>0</v>
      </c>
      <c r="U988" s="46">
        <f t="shared" si="882"/>
        <v>0</v>
      </c>
    </row>
    <row r="989" spans="1:21" x14ac:dyDescent="0.2">
      <c r="A989" s="47" t="s">
        <v>102</v>
      </c>
      <c r="B989" s="68" t="s">
        <v>370</v>
      </c>
      <c r="C989" s="55" t="s">
        <v>60</v>
      </c>
      <c r="D989" s="43" t="s">
        <v>71</v>
      </c>
      <c r="E989" s="105"/>
      <c r="F989" s="53">
        <f t="shared" ref="F989:T990" si="895">F990</f>
        <v>500</v>
      </c>
      <c r="G989" s="53">
        <f t="shared" si="895"/>
        <v>0</v>
      </c>
      <c r="H989" s="53">
        <f t="shared" si="832"/>
        <v>500</v>
      </c>
      <c r="I989" s="53">
        <f t="shared" si="895"/>
        <v>0</v>
      </c>
      <c r="J989" s="53">
        <f t="shared" si="833"/>
        <v>500</v>
      </c>
      <c r="K989" s="53">
        <f t="shared" si="895"/>
        <v>0</v>
      </c>
      <c r="L989" s="53">
        <f t="shared" si="823"/>
        <v>500</v>
      </c>
      <c r="M989" s="53">
        <f t="shared" si="895"/>
        <v>0</v>
      </c>
      <c r="N989" s="53">
        <f t="shared" si="879"/>
        <v>500</v>
      </c>
      <c r="O989" s="53">
        <f t="shared" si="895"/>
        <v>500</v>
      </c>
      <c r="P989" s="53">
        <f t="shared" si="895"/>
        <v>0</v>
      </c>
      <c r="Q989" s="46">
        <f t="shared" si="836"/>
        <v>500</v>
      </c>
      <c r="R989" s="53">
        <f t="shared" si="895"/>
        <v>0</v>
      </c>
      <c r="S989" s="46">
        <f t="shared" si="838"/>
        <v>500</v>
      </c>
      <c r="T989" s="53">
        <f t="shared" si="895"/>
        <v>0</v>
      </c>
      <c r="U989" s="46">
        <f t="shared" si="882"/>
        <v>500</v>
      </c>
    </row>
    <row r="990" spans="1:21" ht="33" x14ac:dyDescent="0.2">
      <c r="A990" s="47" t="str">
        <f ca="1">IF(ISERROR(MATCH(E990,Код_КВР,0)),"",INDIRECT(ADDRESS(MATCH(E990,Код_КВР,0)+1,2,,,"КВР")))</f>
        <v>Предоставление субсидий бюджетным, автономным учреждениям и иным некоммерческим организациям</v>
      </c>
      <c r="B990" s="68" t="s">
        <v>370</v>
      </c>
      <c r="C990" s="55" t="s">
        <v>60</v>
      </c>
      <c r="D990" s="43" t="s">
        <v>71</v>
      </c>
      <c r="E990" s="105">
        <v>600</v>
      </c>
      <c r="F990" s="53">
        <f t="shared" si="895"/>
        <v>500</v>
      </c>
      <c r="G990" s="53">
        <f t="shared" si="895"/>
        <v>0</v>
      </c>
      <c r="H990" s="53">
        <f t="shared" si="832"/>
        <v>500</v>
      </c>
      <c r="I990" s="53">
        <f t="shared" si="895"/>
        <v>0</v>
      </c>
      <c r="J990" s="53">
        <f t="shared" si="833"/>
        <v>500</v>
      </c>
      <c r="K990" s="53">
        <f t="shared" si="895"/>
        <v>0</v>
      </c>
      <c r="L990" s="53">
        <f t="shared" si="823"/>
        <v>500</v>
      </c>
      <c r="M990" s="53">
        <f t="shared" si="895"/>
        <v>0</v>
      </c>
      <c r="N990" s="53">
        <f t="shared" si="879"/>
        <v>500</v>
      </c>
      <c r="O990" s="53">
        <f t="shared" si="895"/>
        <v>500</v>
      </c>
      <c r="P990" s="53">
        <f t="shared" si="895"/>
        <v>0</v>
      </c>
      <c r="Q990" s="46">
        <f t="shared" si="836"/>
        <v>500</v>
      </c>
      <c r="R990" s="53">
        <f t="shared" si="895"/>
        <v>0</v>
      </c>
      <c r="S990" s="46">
        <f t="shared" si="838"/>
        <v>500</v>
      </c>
      <c r="T990" s="53">
        <f t="shared" si="895"/>
        <v>0</v>
      </c>
      <c r="U990" s="46">
        <f t="shared" si="882"/>
        <v>500</v>
      </c>
    </row>
    <row r="991" spans="1:21" x14ac:dyDescent="0.2">
      <c r="A991" s="47" t="str">
        <f ca="1">IF(ISERROR(MATCH(E991,Код_КВР,0)),"",INDIRECT(ADDRESS(MATCH(E991,Код_КВР,0)+1,2,,,"КВР")))</f>
        <v>Субсидии бюджетным учреждениям</v>
      </c>
      <c r="B991" s="68" t="s">
        <v>370</v>
      </c>
      <c r="C991" s="55" t="s">
        <v>60</v>
      </c>
      <c r="D991" s="43" t="s">
        <v>71</v>
      </c>
      <c r="E991" s="105">
        <v>610</v>
      </c>
      <c r="F991" s="53">
        <f>'прил. 9'!G733</f>
        <v>500</v>
      </c>
      <c r="G991" s="53">
        <f>'прил. 9'!H733</f>
        <v>0</v>
      </c>
      <c r="H991" s="53">
        <f t="shared" si="832"/>
        <v>500</v>
      </c>
      <c r="I991" s="53">
        <f>'прил. 9'!J733</f>
        <v>0</v>
      </c>
      <c r="J991" s="53">
        <f t="shared" si="833"/>
        <v>500</v>
      </c>
      <c r="K991" s="53">
        <f>'прил. 9'!L733</f>
        <v>0</v>
      </c>
      <c r="L991" s="53">
        <f t="shared" si="823"/>
        <v>500</v>
      </c>
      <c r="M991" s="53">
        <f>'прил. 9'!N733</f>
        <v>0</v>
      </c>
      <c r="N991" s="53">
        <f t="shared" si="879"/>
        <v>500</v>
      </c>
      <c r="O991" s="53">
        <f>'прил. 9'!P733</f>
        <v>500</v>
      </c>
      <c r="P991" s="53">
        <f>'прил. 9'!Q733</f>
        <v>0</v>
      </c>
      <c r="Q991" s="46">
        <f t="shared" si="836"/>
        <v>500</v>
      </c>
      <c r="R991" s="53">
        <f>'прил. 9'!S733</f>
        <v>0</v>
      </c>
      <c r="S991" s="46">
        <f t="shared" si="838"/>
        <v>500</v>
      </c>
      <c r="T991" s="53">
        <f>'прил. 9'!U733</f>
        <v>0</v>
      </c>
      <c r="U991" s="46">
        <f t="shared" si="882"/>
        <v>500</v>
      </c>
    </row>
    <row r="992" spans="1:21" hidden="1" x14ac:dyDescent="0.2">
      <c r="A992" s="42" t="s">
        <v>464</v>
      </c>
      <c r="B992" s="68" t="s">
        <v>370</v>
      </c>
      <c r="C992" s="55" t="s">
        <v>60</v>
      </c>
      <c r="D992" s="43" t="s">
        <v>60</v>
      </c>
      <c r="E992" s="105"/>
      <c r="F992" s="53">
        <f t="shared" ref="F992:T993" si="896">F993</f>
        <v>0</v>
      </c>
      <c r="G992" s="53">
        <f t="shared" si="896"/>
        <v>0</v>
      </c>
      <c r="H992" s="53">
        <f t="shared" si="832"/>
        <v>0</v>
      </c>
      <c r="I992" s="53">
        <f t="shared" si="896"/>
        <v>0</v>
      </c>
      <c r="J992" s="53">
        <f t="shared" si="833"/>
        <v>0</v>
      </c>
      <c r="K992" s="53">
        <f t="shared" si="896"/>
        <v>0</v>
      </c>
      <c r="L992" s="53">
        <f t="shared" si="823"/>
        <v>0</v>
      </c>
      <c r="M992" s="53">
        <f t="shared" si="896"/>
        <v>0</v>
      </c>
      <c r="N992" s="53">
        <f t="shared" si="879"/>
        <v>0</v>
      </c>
      <c r="O992" s="53">
        <f t="shared" si="896"/>
        <v>0</v>
      </c>
      <c r="P992" s="53">
        <f t="shared" si="896"/>
        <v>0</v>
      </c>
      <c r="Q992" s="46">
        <f t="shared" si="836"/>
        <v>0</v>
      </c>
      <c r="R992" s="53">
        <f t="shared" si="896"/>
        <v>0</v>
      </c>
      <c r="S992" s="46">
        <f t="shared" si="838"/>
        <v>0</v>
      </c>
      <c r="T992" s="53">
        <f t="shared" si="896"/>
        <v>0</v>
      </c>
      <c r="U992" s="46">
        <f t="shared" si="882"/>
        <v>0</v>
      </c>
    </row>
    <row r="993" spans="1:21" ht="33" hidden="1" x14ac:dyDescent="0.2">
      <c r="A993" s="47" t="str">
        <f ca="1">IF(ISERROR(MATCH(E993,Код_КВР,0)),"",INDIRECT(ADDRESS(MATCH(E993,Код_КВР,0)+1,2,,,"КВР")))</f>
        <v>Закупка товаров, работ и услуг для обеспечения государственных (муниципальных) нужд</v>
      </c>
      <c r="B993" s="68" t="s">
        <v>370</v>
      </c>
      <c r="C993" s="55" t="s">
        <v>60</v>
      </c>
      <c r="D993" s="43" t="s">
        <v>60</v>
      </c>
      <c r="E993" s="105">
        <v>200</v>
      </c>
      <c r="F993" s="53">
        <f t="shared" si="896"/>
        <v>0</v>
      </c>
      <c r="G993" s="53">
        <f t="shared" si="896"/>
        <v>0</v>
      </c>
      <c r="H993" s="53">
        <f t="shared" si="832"/>
        <v>0</v>
      </c>
      <c r="I993" s="53">
        <f t="shared" si="896"/>
        <v>0</v>
      </c>
      <c r="J993" s="53">
        <f t="shared" si="833"/>
        <v>0</v>
      </c>
      <c r="K993" s="53">
        <f t="shared" si="896"/>
        <v>0</v>
      </c>
      <c r="L993" s="53">
        <f t="shared" si="823"/>
        <v>0</v>
      </c>
      <c r="M993" s="53">
        <f t="shared" si="896"/>
        <v>0</v>
      </c>
      <c r="N993" s="53">
        <f t="shared" si="879"/>
        <v>0</v>
      </c>
      <c r="O993" s="53">
        <f t="shared" si="896"/>
        <v>0</v>
      </c>
      <c r="P993" s="53">
        <f t="shared" si="896"/>
        <v>0</v>
      </c>
      <c r="Q993" s="46">
        <f t="shared" si="836"/>
        <v>0</v>
      </c>
      <c r="R993" s="53">
        <f t="shared" si="896"/>
        <v>0</v>
      </c>
      <c r="S993" s="46">
        <f t="shared" si="838"/>
        <v>0</v>
      </c>
      <c r="T993" s="53">
        <f t="shared" si="896"/>
        <v>0</v>
      </c>
      <c r="U993" s="46">
        <f t="shared" si="882"/>
        <v>0</v>
      </c>
    </row>
    <row r="994" spans="1:21" ht="33" hidden="1" x14ac:dyDescent="0.2">
      <c r="A994" s="47" t="str">
        <f ca="1">IF(ISERROR(MATCH(E994,Код_КВР,0)),"",INDIRECT(ADDRESS(MATCH(E994,Код_КВР,0)+1,2,,,"КВР")))</f>
        <v>Иные закупки товаров, работ и услуг для обеспечения государственных (муниципальных) нужд</v>
      </c>
      <c r="B994" s="68" t="s">
        <v>370</v>
      </c>
      <c r="C994" s="55" t="s">
        <v>60</v>
      </c>
      <c r="D994" s="43" t="s">
        <v>60</v>
      </c>
      <c r="E994" s="105">
        <v>240</v>
      </c>
      <c r="F994" s="53">
        <f>'прил. 9'!G340</f>
        <v>0</v>
      </c>
      <c r="G994" s="53">
        <f>'прил. 9'!H340</f>
        <v>0</v>
      </c>
      <c r="H994" s="53">
        <f t="shared" si="832"/>
        <v>0</v>
      </c>
      <c r="I994" s="53">
        <f>'прил. 9'!J340</f>
        <v>0</v>
      </c>
      <c r="J994" s="53">
        <f t="shared" si="833"/>
        <v>0</v>
      </c>
      <c r="K994" s="53">
        <f>'прил. 9'!L340</f>
        <v>0</v>
      </c>
      <c r="L994" s="53">
        <f t="shared" si="823"/>
        <v>0</v>
      </c>
      <c r="M994" s="53">
        <f>'прил. 9'!N340</f>
        <v>0</v>
      </c>
      <c r="N994" s="53">
        <f t="shared" si="879"/>
        <v>0</v>
      </c>
      <c r="O994" s="53">
        <f>'прил. 9'!P340</f>
        <v>0</v>
      </c>
      <c r="P994" s="53">
        <f>'прил. 9'!Q340</f>
        <v>0</v>
      </c>
      <c r="Q994" s="46">
        <f t="shared" si="836"/>
        <v>0</v>
      </c>
      <c r="R994" s="53">
        <f>'прил. 9'!S340</f>
        <v>0</v>
      </c>
      <c r="S994" s="46">
        <f t="shared" si="838"/>
        <v>0</v>
      </c>
      <c r="T994" s="53">
        <f>'прил. 9'!U340</f>
        <v>0</v>
      </c>
      <c r="U994" s="46">
        <f t="shared" si="882"/>
        <v>0</v>
      </c>
    </row>
    <row r="995" spans="1:21" x14ac:dyDescent="0.2">
      <c r="A995" s="47" t="str">
        <f ca="1">IF(ISERROR(MATCH(C995,Код_Раздел,0)),"",INDIRECT(ADDRESS(MATCH(C995,Код_Раздел,0)+1,2,,,"Раздел")))</f>
        <v>Культура, кинематография</v>
      </c>
      <c r="B995" s="68" t="s">
        <v>370</v>
      </c>
      <c r="C995" s="55" t="s">
        <v>79</v>
      </c>
      <c r="D995" s="43"/>
      <c r="E995" s="105"/>
      <c r="F995" s="53">
        <f t="shared" ref="F995:T997" si="897">F996</f>
        <v>473.8</v>
      </c>
      <c r="G995" s="53">
        <f t="shared" si="897"/>
        <v>0</v>
      </c>
      <c r="H995" s="53">
        <f t="shared" si="832"/>
        <v>473.8</v>
      </c>
      <c r="I995" s="53">
        <f t="shared" si="897"/>
        <v>0</v>
      </c>
      <c r="J995" s="53">
        <f t="shared" si="833"/>
        <v>473.8</v>
      </c>
      <c r="K995" s="53">
        <f t="shared" si="897"/>
        <v>0</v>
      </c>
      <c r="L995" s="53">
        <f t="shared" si="823"/>
        <v>473.8</v>
      </c>
      <c r="M995" s="53">
        <f t="shared" si="897"/>
        <v>0</v>
      </c>
      <c r="N995" s="53">
        <f t="shared" si="879"/>
        <v>473.8</v>
      </c>
      <c r="O995" s="53">
        <f t="shared" si="897"/>
        <v>549.79999999999995</v>
      </c>
      <c r="P995" s="53">
        <f t="shared" si="897"/>
        <v>0</v>
      </c>
      <c r="Q995" s="46">
        <f t="shared" si="836"/>
        <v>549.79999999999995</v>
      </c>
      <c r="R995" s="53">
        <f t="shared" si="897"/>
        <v>0</v>
      </c>
      <c r="S995" s="46">
        <f t="shared" si="838"/>
        <v>549.79999999999995</v>
      </c>
      <c r="T995" s="53">
        <f t="shared" si="897"/>
        <v>0</v>
      </c>
      <c r="U995" s="46">
        <f t="shared" si="882"/>
        <v>549.79999999999995</v>
      </c>
    </row>
    <row r="996" spans="1:21" x14ac:dyDescent="0.2">
      <c r="A996" s="42" t="s">
        <v>49</v>
      </c>
      <c r="B996" s="68" t="s">
        <v>370</v>
      </c>
      <c r="C996" s="55" t="s">
        <v>79</v>
      </c>
      <c r="D996" s="43" t="s">
        <v>70</v>
      </c>
      <c r="E996" s="105"/>
      <c r="F996" s="53">
        <f t="shared" si="897"/>
        <v>473.8</v>
      </c>
      <c r="G996" s="53">
        <f t="shared" si="897"/>
        <v>0</v>
      </c>
      <c r="H996" s="53">
        <f t="shared" si="832"/>
        <v>473.8</v>
      </c>
      <c r="I996" s="53">
        <f t="shared" si="897"/>
        <v>0</v>
      </c>
      <c r="J996" s="53">
        <f t="shared" si="833"/>
        <v>473.8</v>
      </c>
      <c r="K996" s="53">
        <f t="shared" si="897"/>
        <v>0</v>
      </c>
      <c r="L996" s="53">
        <f t="shared" si="823"/>
        <v>473.8</v>
      </c>
      <c r="M996" s="53">
        <f t="shared" si="897"/>
        <v>0</v>
      </c>
      <c r="N996" s="53">
        <f t="shared" si="879"/>
        <v>473.8</v>
      </c>
      <c r="O996" s="53">
        <f t="shared" si="897"/>
        <v>549.79999999999995</v>
      </c>
      <c r="P996" s="53">
        <f t="shared" si="897"/>
        <v>0</v>
      </c>
      <c r="Q996" s="46">
        <f t="shared" si="836"/>
        <v>549.79999999999995</v>
      </c>
      <c r="R996" s="53">
        <f t="shared" si="897"/>
        <v>0</v>
      </c>
      <c r="S996" s="46">
        <f t="shared" si="838"/>
        <v>549.79999999999995</v>
      </c>
      <c r="T996" s="53">
        <f t="shared" si="897"/>
        <v>0</v>
      </c>
      <c r="U996" s="46">
        <f t="shared" si="882"/>
        <v>549.79999999999995</v>
      </c>
    </row>
    <row r="997" spans="1:21" ht="33" x14ac:dyDescent="0.2">
      <c r="A997" s="47" t="str">
        <f ca="1">IF(ISERROR(MATCH(E997,Код_КВР,0)),"",INDIRECT(ADDRESS(MATCH(E997,Код_КВР,0)+1,2,,,"КВР")))</f>
        <v>Предоставление субсидий бюджетным, автономным учреждениям и иным некоммерческим организациям</v>
      </c>
      <c r="B997" s="68" t="s">
        <v>370</v>
      </c>
      <c r="C997" s="55" t="s">
        <v>79</v>
      </c>
      <c r="D997" s="43" t="s">
        <v>70</v>
      </c>
      <c r="E997" s="105">
        <v>600</v>
      </c>
      <c r="F997" s="53">
        <f t="shared" si="897"/>
        <v>473.8</v>
      </c>
      <c r="G997" s="53">
        <f t="shared" si="897"/>
        <v>0</v>
      </c>
      <c r="H997" s="53">
        <f t="shared" si="832"/>
        <v>473.8</v>
      </c>
      <c r="I997" s="53">
        <f t="shared" si="897"/>
        <v>0</v>
      </c>
      <c r="J997" s="53">
        <f t="shared" si="833"/>
        <v>473.8</v>
      </c>
      <c r="K997" s="53">
        <f t="shared" si="897"/>
        <v>0</v>
      </c>
      <c r="L997" s="53">
        <f t="shared" si="823"/>
        <v>473.8</v>
      </c>
      <c r="M997" s="53">
        <f t="shared" si="897"/>
        <v>0</v>
      </c>
      <c r="N997" s="53">
        <f t="shared" si="879"/>
        <v>473.8</v>
      </c>
      <c r="O997" s="53">
        <f t="shared" si="897"/>
        <v>549.79999999999995</v>
      </c>
      <c r="P997" s="53">
        <f t="shared" si="897"/>
        <v>0</v>
      </c>
      <c r="Q997" s="46">
        <f t="shared" si="836"/>
        <v>549.79999999999995</v>
      </c>
      <c r="R997" s="53">
        <f t="shared" si="897"/>
        <v>0</v>
      </c>
      <c r="S997" s="46">
        <f t="shared" si="838"/>
        <v>549.79999999999995</v>
      </c>
      <c r="T997" s="53">
        <f t="shared" si="897"/>
        <v>0</v>
      </c>
      <c r="U997" s="46">
        <f t="shared" si="882"/>
        <v>549.79999999999995</v>
      </c>
    </row>
    <row r="998" spans="1:21" x14ac:dyDescent="0.2">
      <c r="A998" s="47" t="str">
        <f ca="1">IF(ISERROR(MATCH(E998,Код_КВР,0)),"",INDIRECT(ADDRESS(MATCH(E998,Код_КВР,0)+1,2,,,"КВР")))</f>
        <v>Субсидии бюджетным учреждениям</v>
      </c>
      <c r="B998" s="68" t="s">
        <v>370</v>
      </c>
      <c r="C998" s="55" t="s">
        <v>79</v>
      </c>
      <c r="D998" s="43" t="s">
        <v>70</v>
      </c>
      <c r="E998" s="105">
        <v>610</v>
      </c>
      <c r="F998" s="53">
        <f>'прил. 9'!G956</f>
        <v>473.8</v>
      </c>
      <c r="G998" s="53">
        <f>'прил. 9'!H956</f>
        <v>0</v>
      </c>
      <c r="H998" s="53">
        <f t="shared" si="832"/>
        <v>473.8</v>
      </c>
      <c r="I998" s="53">
        <f>'прил. 9'!J956</f>
        <v>0</v>
      </c>
      <c r="J998" s="53">
        <f t="shared" si="833"/>
        <v>473.8</v>
      </c>
      <c r="K998" s="53">
        <f>'прил. 9'!L956</f>
        <v>0</v>
      </c>
      <c r="L998" s="53">
        <f t="shared" si="823"/>
        <v>473.8</v>
      </c>
      <c r="M998" s="53">
        <f>'прил. 9'!N956</f>
        <v>0</v>
      </c>
      <c r="N998" s="53">
        <f t="shared" si="879"/>
        <v>473.8</v>
      </c>
      <c r="O998" s="53">
        <f>'прил. 9'!P956</f>
        <v>549.79999999999995</v>
      </c>
      <c r="P998" s="53">
        <f>'прил. 9'!Q956</f>
        <v>0</v>
      </c>
      <c r="Q998" s="46">
        <f t="shared" si="836"/>
        <v>549.79999999999995</v>
      </c>
      <c r="R998" s="53">
        <f>'прил. 9'!S956</f>
        <v>0</v>
      </c>
      <c r="S998" s="46">
        <f t="shared" si="838"/>
        <v>549.79999999999995</v>
      </c>
      <c r="T998" s="53">
        <f>'прил. 9'!U956</f>
        <v>0</v>
      </c>
      <c r="U998" s="46">
        <f t="shared" si="882"/>
        <v>549.79999999999995</v>
      </c>
    </row>
    <row r="999" spans="1:21" ht="33" hidden="1" x14ac:dyDescent="0.2">
      <c r="A999" s="47" t="str">
        <f ca="1">IF(ISERROR(MATCH(B999,Код_КЦСР,0)),"",INDIRECT(ADDRESS(MATCH(B999,Код_КЦСР,0)+1,2,,,"КЦСР")))</f>
        <v>Приобретение первичных средств пожаротушения, перезарядка огнетушителей</v>
      </c>
      <c r="B999" s="68" t="s">
        <v>565</v>
      </c>
      <c r="C999" s="55"/>
      <c r="D999" s="43"/>
      <c r="E999" s="105"/>
      <c r="F999" s="53">
        <f t="shared" ref="F999:O999" si="898">F1000+F1004</f>
        <v>0</v>
      </c>
      <c r="G999" s="53">
        <f t="shared" ref="G999:I999" si="899">G1000+G1004</f>
        <v>0</v>
      </c>
      <c r="H999" s="53">
        <f t="shared" si="832"/>
        <v>0</v>
      </c>
      <c r="I999" s="53">
        <f t="shared" si="899"/>
        <v>0</v>
      </c>
      <c r="J999" s="53">
        <f t="shared" si="833"/>
        <v>0</v>
      </c>
      <c r="K999" s="53">
        <f t="shared" ref="K999:M999" si="900">K1000+K1004</f>
        <v>0</v>
      </c>
      <c r="L999" s="53">
        <f t="shared" si="823"/>
        <v>0</v>
      </c>
      <c r="M999" s="53">
        <f t="shared" si="900"/>
        <v>0</v>
      </c>
      <c r="N999" s="53">
        <f t="shared" si="879"/>
        <v>0</v>
      </c>
      <c r="O999" s="53">
        <f t="shared" si="898"/>
        <v>0</v>
      </c>
      <c r="P999" s="53">
        <f t="shared" ref="P999" si="901">P1000+P1004</f>
        <v>0</v>
      </c>
      <c r="Q999" s="46">
        <f t="shared" si="836"/>
        <v>0</v>
      </c>
      <c r="R999" s="53">
        <f t="shared" ref="R999:T999" si="902">R1000+R1004</f>
        <v>0</v>
      </c>
      <c r="S999" s="46">
        <f t="shared" si="838"/>
        <v>0</v>
      </c>
      <c r="T999" s="53">
        <f t="shared" si="902"/>
        <v>0</v>
      </c>
      <c r="U999" s="46">
        <f t="shared" si="882"/>
        <v>0</v>
      </c>
    </row>
    <row r="1000" spans="1:21" hidden="1" x14ac:dyDescent="0.2">
      <c r="A1000" s="47" t="str">
        <f ca="1">IF(ISERROR(MATCH(C1000,Код_Раздел,0)),"",INDIRECT(ADDRESS(MATCH(C1000,Код_Раздел,0)+1,2,,,"Раздел")))</f>
        <v>Национальная безопасность и правоохранительная  деятельность</v>
      </c>
      <c r="B1000" s="68" t="s">
        <v>565</v>
      </c>
      <c r="C1000" s="55" t="s">
        <v>72</v>
      </c>
      <c r="D1000" s="43"/>
      <c r="E1000" s="105"/>
      <c r="F1000" s="53">
        <f t="shared" ref="F1000:M1002" si="903">F1001</f>
        <v>0</v>
      </c>
      <c r="G1000" s="53">
        <f t="shared" si="903"/>
        <v>0</v>
      </c>
      <c r="H1000" s="53">
        <f t="shared" si="832"/>
        <v>0</v>
      </c>
      <c r="I1000" s="53">
        <f t="shared" si="903"/>
        <v>0</v>
      </c>
      <c r="J1000" s="53">
        <f t="shared" si="833"/>
        <v>0</v>
      </c>
      <c r="K1000" s="53">
        <f t="shared" si="903"/>
        <v>0</v>
      </c>
      <c r="L1000" s="53">
        <f t="shared" si="823"/>
        <v>0</v>
      </c>
      <c r="M1000" s="53">
        <f t="shared" si="903"/>
        <v>0</v>
      </c>
      <c r="N1000" s="53">
        <f t="shared" si="879"/>
        <v>0</v>
      </c>
      <c r="O1000" s="53">
        <f t="shared" ref="O1000:T1002" si="904">O1001</f>
        <v>0</v>
      </c>
      <c r="P1000" s="53">
        <f t="shared" si="904"/>
        <v>0</v>
      </c>
      <c r="Q1000" s="46">
        <f t="shared" si="836"/>
        <v>0</v>
      </c>
      <c r="R1000" s="53">
        <f t="shared" si="904"/>
        <v>0</v>
      </c>
      <c r="S1000" s="46">
        <f t="shared" si="838"/>
        <v>0</v>
      </c>
      <c r="T1000" s="53">
        <f t="shared" si="904"/>
        <v>0</v>
      </c>
      <c r="U1000" s="46">
        <f t="shared" si="882"/>
        <v>0</v>
      </c>
    </row>
    <row r="1001" spans="1:21" ht="33" hidden="1" x14ac:dyDescent="0.2">
      <c r="A1001" s="42" t="s">
        <v>111</v>
      </c>
      <c r="B1001" s="68" t="s">
        <v>565</v>
      </c>
      <c r="C1001" s="55" t="s">
        <v>72</v>
      </c>
      <c r="D1001" s="43" t="s">
        <v>76</v>
      </c>
      <c r="E1001" s="105"/>
      <c r="F1001" s="53">
        <f t="shared" si="903"/>
        <v>0</v>
      </c>
      <c r="G1001" s="53">
        <f t="shared" si="903"/>
        <v>0</v>
      </c>
      <c r="H1001" s="53">
        <f t="shared" si="832"/>
        <v>0</v>
      </c>
      <c r="I1001" s="53">
        <f t="shared" si="903"/>
        <v>0</v>
      </c>
      <c r="J1001" s="53">
        <f t="shared" si="833"/>
        <v>0</v>
      </c>
      <c r="K1001" s="53">
        <f t="shared" si="903"/>
        <v>0</v>
      </c>
      <c r="L1001" s="53">
        <f t="shared" si="823"/>
        <v>0</v>
      </c>
      <c r="M1001" s="53">
        <f t="shared" si="903"/>
        <v>0</v>
      </c>
      <c r="N1001" s="53">
        <f t="shared" si="879"/>
        <v>0</v>
      </c>
      <c r="O1001" s="53">
        <f t="shared" si="904"/>
        <v>0</v>
      </c>
      <c r="P1001" s="53">
        <f t="shared" si="904"/>
        <v>0</v>
      </c>
      <c r="Q1001" s="46">
        <f t="shared" si="836"/>
        <v>0</v>
      </c>
      <c r="R1001" s="53">
        <f t="shared" si="904"/>
        <v>0</v>
      </c>
      <c r="S1001" s="46">
        <f t="shared" si="838"/>
        <v>0</v>
      </c>
      <c r="T1001" s="53">
        <f t="shared" si="904"/>
        <v>0</v>
      </c>
      <c r="U1001" s="46">
        <f t="shared" si="882"/>
        <v>0</v>
      </c>
    </row>
    <row r="1002" spans="1:21" ht="33" hidden="1" x14ac:dyDescent="0.2">
      <c r="A1002" s="47" t="str">
        <f ca="1">IF(ISERROR(MATCH(E1002,Код_КВР,0)),"",INDIRECT(ADDRESS(MATCH(E1002,Код_КВР,0)+1,2,,,"КВР")))</f>
        <v>Закупка товаров, работ и услуг для обеспечения государственных (муниципальных) нужд</v>
      </c>
      <c r="B1002" s="68" t="s">
        <v>565</v>
      </c>
      <c r="C1002" s="55" t="s">
        <v>72</v>
      </c>
      <c r="D1002" s="43" t="s">
        <v>76</v>
      </c>
      <c r="E1002" s="105">
        <v>200</v>
      </c>
      <c r="F1002" s="53">
        <f t="shared" si="903"/>
        <v>0</v>
      </c>
      <c r="G1002" s="53">
        <f t="shared" si="903"/>
        <v>0</v>
      </c>
      <c r="H1002" s="53">
        <f t="shared" si="832"/>
        <v>0</v>
      </c>
      <c r="I1002" s="53">
        <f t="shared" si="903"/>
        <v>0</v>
      </c>
      <c r="J1002" s="53">
        <f t="shared" si="833"/>
        <v>0</v>
      </c>
      <c r="K1002" s="53">
        <f t="shared" si="903"/>
        <v>0</v>
      </c>
      <c r="L1002" s="53">
        <f t="shared" si="823"/>
        <v>0</v>
      </c>
      <c r="M1002" s="53">
        <f t="shared" si="903"/>
        <v>0</v>
      </c>
      <c r="N1002" s="53">
        <f t="shared" si="879"/>
        <v>0</v>
      </c>
      <c r="O1002" s="53">
        <f t="shared" si="904"/>
        <v>0</v>
      </c>
      <c r="P1002" s="53">
        <f t="shared" si="904"/>
        <v>0</v>
      </c>
      <c r="Q1002" s="46">
        <f t="shared" si="836"/>
        <v>0</v>
      </c>
      <c r="R1002" s="53">
        <f t="shared" si="904"/>
        <v>0</v>
      </c>
      <c r="S1002" s="46">
        <f t="shared" si="838"/>
        <v>0</v>
      </c>
      <c r="T1002" s="53">
        <f t="shared" si="904"/>
        <v>0</v>
      </c>
      <c r="U1002" s="46">
        <f t="shared" si="882"/>
        <v>0</v>
      </c>
    </row>
    <row r="1003" spans="1:21" ht="33" hidden="1" x14ac:dyDescent="0.2">
      <c r="A1003" s="47" t="str">
        <f ca="1">IF(ISERROR(MATCH(E1003,Код_КВР,0)),"",INDIRECT(ADDRESS(MATCH(E1003,Код_КВР,0)+1,2,,,"КВР")))</f>
        <v>Иные закупки товаров, работ и услуг для обеспечения государственных (муниципальных) нужд</v>
      </c>
      <c r="B1003" s="68" t="s">
        <v>565</v>
      </c>
      <c r="C1003" s="55" t="s">
        <v>72</v>
      </c>
      <c r="D1003" s="43" t="s">
        <v>76</v>
      </c>
      <c r="E1003" s="105">
        <v>240</v>
      </c>
      <c r="F1003" s="53">
        <f>'прил. 9'!G153</f>
        <v>0</v>
      </c>
      <c r="G1003" s="53">
        <f>'прил. 9'!H153</f>
        <v>0</v>
      </c>
      <c r="H1003" s="53">
        <f t="shared" si="832"/>
        <v>0</v>
      </c>
      <c r="I1003" s="53">
        <f>'прил. 9'!J153</f>
        <v>0</v>
      </c>
      <c r="J1003" s="53">
        <f t="shared" si="833"/>
        <v>0</v>
      </c>
      <c r="K1003" s="53">
        <f>'прил. 9'!L153</f>
        <v>0</v>
      </c>
      <c r="L1003" s="53">
        <f t="shared" ref="L1003:L1066" si="905">J1003+K1003</f>
        <v>0</v>
      </c>
      <c r="M1003" s="53">
        <f>'прил. 9'!N153</f>
        <v>0</v>
      </c>
      <c r="N1003" s="53">
        <f t="shared" si="879"/>
        <v>0</v>
      </c>
      <c r="O1003" s="53">
        <f>'прил. 9'!P153</f>
        <v>0</v>
      </c>
      <c r="P1003" s="53">
        <f>'прил. 9'!Q153</f>
        <v>0</v>
      </c>
      <c r="Q1003" s="46">
        <f t="shared" si="836"/>
        <v>0</v>
      </c>
      <c r="R1003" s="53">
        <f>'прил. 9'!S153</f>
        <v>0</v>
      </c>
      <c r="S1003" s="46">
        <f t="shared" si="838"/>
        <v>0</v>
      </c>
      <c r="T1003" s="53">
        <f>'прил. 9'!U153</f>
        <v>0</v>
      </c>
      <c r="U1003" s="46">
        <f t="shared" si="882"/>
        <v>0</v>
      </c>
    </row>
    <row r="1004" spans="1:21" hidden="1" x14ac:dyDescent="0.2">
      <c r="A1004" s="47" t="str">
        <f ca="1">IF(ISERROR(MATCH(C1004,Код_Раздел,0)),"",INDIRECT(ADDRESS(MATCH(C1004,Код_Раздел,0)+1,2,,,"Раздел")))</f>
        <v>Образование</v>
      </c>
      <c r="B1004" s="68" t="s">
        <v>565</v>
      </c>
      <c r="C1004" s="55" t="s">
        <v>60</v>
      </c>
      <c r="D1004" s="43"/>
      <c r="E1004" s="105"/>
      <c r="F1004" s="53">
        <f>F1005</f>
        <v>0</v>
      </c>
      <c r="G1004" s="53">
        <f>G1005</f>
        <v>0</v>
      </c>
      <c r="H1004" s="53">
        <f t="shared" si="832"/>
        <v>0</v>
      </c>
      <c r="I1004" s="53">
        <f>I1005</f>
        <v>0</v>
      </c>
      <c r="J1004" s="53">
        <f t="shared" si="833"/>
        <v>0</v>
      </c>
      <c r="K1004" s="53">
        <f>K1005</f>
        <v>0</v>
      </c>
      <c r="L1004" s="53">
        <f t="shared" si="905"/>
        <v>0</v>
      </c>
      <c r="M1004" s="53">
        <f>M1005</f>
        <v>0</v>
      </c>
      <c r="N1004" s="53">
        <f t="shared" si="879"/>
        <v>0</v>
      </c>
      <c r="O1004" s="53">
        <f t="shared" ref="F1004:T1006" si="906">O1005</f>
        <v>0</v>
      </c>
      <c r="P1004" s="53">
        <f t="shared" si="906"/>
        <v>0</v>
      </c>
      <c r="Q1004" s="46">
        <f t="shared" si="836"/>
        <v>0</v>
      </c>
      <c r="R1004" s="53">
        <f t="shared" si="906"/>
        <v>0</v>
      </c>
      <c r="S1004" s="46">
        <f t="shared" si="838"/>
        <v>0</v>
      </c>
      <c r="T1004" s="53">
        <f t="shared" si="906"/>
        <v>0</v>
      </c>
      <c r="U1004" s="46">
        <f t="shared" si="882"/>
        <v>0</v>
      </c>
    </row>
    <row r="1005" spans="1:21" hidden="1" x14ac:dyDescent="0.2">
      <c r="A1005" s="42" t="s">
        <v>464</v>
      </c>
      <c r="B1005" s="68" t="s">
        <v>565</v>
      </c>
      <c r="C1005" s="55" t="s">
        <v>60</v>
      </c>
      <c r="D1005" s="43" t="s">
        <v>60</v>
      </c>
      <c r="E1005" s="105"/>
      <c r="F1005" s="53">
        <f>F1006</f>
        <v>0</v>
      </c>
      <c r="G1005" s="53">
        <f>G1006</f>
        <v>0</v>
      </c>
      <c r="H1005" s="53">
        <f t="shared" si="832"/>
        <v>0</v>
      </c>
      <c r="I1005" s="53">
        <f>I1006</f>
        <v>0</v>
      </c>
      <c r="J1005" s="53">
        <f t="shared" si="833"/>
        <v>0</v>
      </c>
      <c r="K1005" s="53">
        <f>K1006</f>
        <v>0</v>
      </c>
      <c r="L1005" s="53">
        <f t="shared" si="905"/>
        <v>0</v>
      </c>
      <c r="M1005" s="53">
        <f>M1006</f>
        <v>0</v>
      </c>
      <c r="N1005" s="53">
        <f t="shared" si="879"/>
        <v>0</v>
      </c>
      <c r="O1005" s="53">
        <f t="shared" si="906"/>
        <v>0</v>
      </c>
      <c r="P1005" s="53">
        <f t="shared" si="906"/>
        <v>0</v>
      </c>
      <c r="Q1005" s="46">
        <f t="shared" si="836"/>
        <v>0</v>
      </c>
      <c r="R1005" s="53">
        <f t="shared" si="906"/>
        <v>0</v>
      </c>
      <c r="S1005" s="46">
        <f t="shared" si="838"/>
        <v>0</v>
      </c>
      <c r="T1005" s="53">
        <f t="shared" si="906"/>
        <v>0</v>
      </c>
      <c r="U1005" s="46">
        <f t="shared" si="882"/>
        <v>0</v>
      </c>
    </row>
    <row r="1006" spans="1:21" ht="33" hidden="1" x14ac:dyDescent="0.2">
      <c r="A1006" s="47" t="str">
        <f ca="1">IF(ISERROR(MATCH(E1006,Код_КВР,0)),"",INDIRECT(ADDRESS(MATCH(E1006,Код_КВР,0)+1,2,,,"КВР")))</f>
        <v>Закупка товаров, работ и услуг для обеспечения государственных (муниципальных) нужд</v>
      </c>
      <c r="B1006" s="68" t="s">
        <v>565</v>
      </c>
      <c r="C1006" s="55" t="s">
        <v>60</v>
      </c>
      <c r="D1006" s="43" t="s">
        <v>60</v>
      </c>
      <c r="E1006" s="105">
        <v>200</v>
      </c>
      <c r="F1006" s="53">
        <f t="shared" si="906"/>
        <v>0</v>
      </c>
      <c r="G1006" s="53">
        <f t="shared" si="906"/>
        <v>0</v>
      </c>
      <c r="H1006" s="53">
        <f t="shared" si="832"/>
        <v>0</v>
      </c>
      <c r="I1006" s="53">
        <f t="shared" si="906"/>
        <v>0</v>
      </c>
      <c r="J1006" s="53">
        <f t="shared" si="833"/>
        <v>0</v>
      </c>
      <c r="K1006" s="53">
        <f t="shared" si="906"/>
        <v>0</v>
      </c>
      <c r="L1006" s="53">
        <f t="shared" si="905"/>
        <v>0</v>
      </c>
      <c r="M1006" s="53">
        <f t="shared" si="906"/>
        <v>0</v>
      </c>
      <c r="N1006" s="53">
        <f t="shared" si="879"/>
        <v>0</v>
      </c>
      <c r="O1006" s="53">
        <f t="shared" si="906"/>
        <v>0</v>
      </c>
      <c r="P1006" s="53">
        <f t="shared" si="906"/>
        <v>0</v>
      </c>
      <c r="Q1006" s="46">
        <f t="shared" si="836"/>
        <v>0</v>
      </c>
      <c r="R1006" s="53">
        <f t="shared" si="906"/>
        <v>0</v>
      </c>
      <c r="S1006" s="46">
        <f t="shared" si="838"/>
        <v>0</v>
      </c>
      <c r="T1006" s="53">
        <f t="shared" si="906"/>
        <v>0</v>
      </c>
      <c r="U1006" s="46">
        <f t="shared" si="882"/>
        <v>0</v>
      </c>
    </row>
    <row r="1007" spans="1:21" ht="33" hidden="1" x14ac:dyDescent="0.2">
      <c r="A1007" s="47" t="str">
        <f ca="1">IF(ISERROR(MATCH(E1007,Код_КВР,0)),"",INDIRECT(ADDRESS(MATCH(E1007,Код_КВР,0)+1,2,,,"КВР")))</f>
        <v>Иные закупки товаров, работ и услуг для обеспечения государственных (муниципальных) нужд</v>
      </c>
      <c r="B1007" s="68" t="s">
        <v>565</v>
      </c>
      <c r="C1007" s="55" t="s">
        <v>60</v>
      </c>
      <c r="D1007" s="43" t="s">
        <v>60</v>
      </c>
      <c r="E1007" s="105">
        <v>240</v>
      </c>
      <c r="F1007" s="53">
        <f>'прил. 9'!G343</f>
        <v>0</v>
      </c>
      <c r="G1007" s="53">
        <f>'прил. 9'!H343</f>
        <v>0</v>
      </c>
      <c r="H1007" s="53">
        <f t="shared" si="832"/>
        <v>0</v>
      </c>
      <c r="I1007" s="53">
        <f>'прил. 9'!J343</f>
        <v>0</v>
      </c>
      <c r="J1007" s="53">
        <f t="shared" si="833"/>
        <v>0</v>
      </c>
      <c r="K1007" s="53">
        <f>'прил. 9'!L343</f>
        <v>0</v>
      </c>
      <c r="L1007" s="53">
        <f t="shared" si="905"/>
        <v>0</v>
      </c>
      <c r="M1007" s="53">
        <f>'прил. 9'!N343</f>
        <v>0</v>
      </c>
      <c r="N1007" s="53">
        <f t="shared" si="879"/>
        <v>0</v>
      </c>
      <c r="O1007" s="53">
        <f>'прил. 9'!P343</f>
        <v>0</v>
      </c>
      <c r="P1007" s="53">
        <f>'прил. 9'!Q343</f>
        <v>0</v>
      </c>
      <c r="Q1007" s="46">
        <f t="shared" si="836"/>
        <v>0</v>
      </c>
      <c r="R1007" s="53">
        <f>'прил. 9'!S343</f>
        <v>0</v>
      </c>
      <c r="S1007" s="46">
        <f t="shared" si="838"/>
        <v>0</v>
      </c>
      <c r="T1007" s="53">
        <f>'прил. 9'!U343</f>
        <v>0</v>
      </c>
      <c r="U1007" s="46">
        <f t="shared" si="882"/>
        <v>0</v>
      </c>
    </row>
    <row r="1008" spans="1:21" x14ac:dyDescent="0.2">
      <c r="A1008" s="47" t="str">
        <f ca="1">IF(ISERROR(MATCH(B1008,Код_КЦСР,0)),"",INDIRECT(ADDRESS(MATCH(B1008,Код_КЦСР,0)+1,2,,,"КЦСР")))</f>
        <v>Ремонт и оборудование эвакуационных путей зданий</v>
      </c>
      <c r="B1008" s="68" t="s">
        <v>371</v>
      </c>
      <c r="C1008" s="55"/>
      <c r="D1008" s="43"/>
      <c r="E1008" s="105"/>
      <c r="F1008" s="53">
        <f t="shared" ref="F1008:T1008" si="907">F1009</f>
        <v>1400</v>
      </c>
      <c r="G1008" s="53">
        <f t="shared" si="907"/>
        <v>0</v>
      </c>
      <c r="H1008" s="53">
        <f t="shared" ref="H1008:H1071" si="908">F1008+G1008</f>
        <v>1400</v>
      </c>
      <c r="I1008" s="53">
        <f t="shared" si="907"/>
        <v>0</v>
      </c>
      <c r="J1008" s="53">
        <f t="shared" ref="J1008:J1071" si="909">H1008+I1008</f>
        <v>1400</v>
      </c>
      <c r="K1008" s="53">
        <f t="shared" si="907"/>
        <v>0</v>
      </c>
      <c r="L1008" s="53">
        <f t="shared" si="905"/>
        <v>1400</v>
      </c>
      <c r="M1008" s="53">
        <f t="shared" si="907"/>
        <v>0</v>
      </c>
      <c r="N1008" s="53">
        <f t="shared" si="879"/>
        <v>1400</v>
      </c>
      <c r="O1008" s="53">
        <f t="shared" si="907"/>
        <v>1400</v>
      </c>
      <c r="P1008" s="53">
        <f t="shared" si="907"/>
        <v>0</v>
      </c>
      <c r="Q1008" s="46">
        <f t="shared" ref="Q1008:Q1071" si="910">O1008+P1008</f>
        <v>1400</v>
      </c>
      <c r="R1008" s="53">
        <f t="shared" si="907"/>
        <v>0</v>
      </c>
      <c r="S1008" s="46">
        <f t="shared" ref="S1008:S1071" si="911">Q1008+R1008</f>
        <v>1400</v>
      </c>
      <c r="T1008" s="53">
        <f t="shared" si="907"/>
        <v>0</v>
      </c>
      <c r="U1008" s="46">
        <f t="shared" si="882"/>
        <v>1400</v>
      </c>
    </row>
    <row r="1009" spans="1:21" x14ac:dyDescent="0.2">
      <c r="A1009" s="47" t="str">
        <f ca="1">IF(ISERROR(MATCH(C1009,Код_Раздел,0)),"",INDIRECT(ADDRESS(MATCH(C1009,Код_Раздел,0)+1,2,,,"Раздел")))</f>
        <v>Образование</v>
      </c>
      <c r="B1009" s="68" t="s">
        <v>371</v>
      </c>
      <c r="C1009" s="55" t="s">
        <v>60</v>
      </c>
      <c r="D1009" s="43"/>
      <c r="E1009" s="105"/>
      <c r="F1009" s="53">
        <f t="shared" ref="F1009:O1009" si="912">F1010+F1013</f>
        <v>1400</v>
      </c>
      <c r="G1009" s="53">
        <f t="shared" ref="G1009:I1009" si="913">G1010+G1013</f>
        <v>0</v>
      </c>
      <c r="H1009" s="53">
        <f t="shared" si="908"/>
        <v>1400</v>
      </c>
      <c r="I1009" s="53">
        <f t="shared" si="913"/>
        <v>0</v>
      </c>
      <c r="J1009" s="53">
        <f t="shared" si="909"/>
        <v>1400</v>
      </c>
      <c r="K1009" s="53">
        <f t="shared" ref="K1009:M1009" si="914">K1010+K1013</f>
        <v>0</v>
      </c>
      <c r="L1009" s="53">
        <f t="shared" si="905"/>
        <v>1400</v>
      </c>
      <c r="M1009" s="53">
        <f t="shared" si="914"/>
        <v>0</v>
      </c>
      <c r="N1009" s="53">
        <f t="shared" si="879"/>
        <v>1400</v>
      </c>
      <c r="O1009" s="53">
        <f t="shared" si="912"/>
        <v>1400</v>
      </c>
      <c r="P1009" s="53">
        <f t="shared" ref="P1009" si="915">P1010+P1013</f>
        <v>0</v>
      </c>
      <c r="Q1009" s="46">
        <f t="shared" si="910"/>
        <v>1400</v>
      </c>
      <c r="R1009" s="53">
        <f t="shared" ref="R1009:T1009" si="916">R1010+R1013</f>
        <v>0</v>
      </c>
      <c r="S1009" s="46">
        <f t="shared" si="911"/>
        <v>1400</v>
      </c>
      <c r="T1009" s="53">
        <f t="shared" si="916"/>
        <v>0</v>
      </c>
      <c r="U1009" s="46">
        <f t="shared" si="882"/>
        <v>1400</v>
      </c>
    </row>
    <row r="1010" spans="1:21" x14ac:dyDescent="0.2">
      <c r="A1010" s="42" t="s">
        <v>109</v>
      </c>
      <c r="B1010" s="68" t="s">
        <v>371</v>
      </c>
      <c r="C1010" s="55" t="s">
        <v>60</v>
      </c>
      <c r="D1010" s="43" t="s">
        <v>70</v>
      </c>
      <c r="E1010" s="105"/>
      <c r="F1010" s="53">
        <f t="shared" ref="F1010:T1011" si="917">F1011</f>
        <v>0</v>
      </c>
      <c r="G1010" s="53">
        <f t="shared" si="917"/>
        <v>0</v>
      </c>
      <c r="H1010" s="53">
        <f t="shared" si="908"/>
        <v>0</v>
      </c>
      <c r="I1010" s="53">
        <f t="shared" si="917"/>
        <v>0</v>
      </c>
      <c r="J1010" s="53">
        <f t="shared" si="909"/>
        <v>0</v>
      </c>
      <c r="K1010" s="53">
        <f t="shared" si="917"/>
        <v>0</v>
      </c>
      <c r="L1010" s="53">
        <f t="shared" si="905"/>
        <v>0</v>
      </c>
      <c r="M1010" s="53">
        <f t="shared" si="917"/>
        <v>0</v>
      </c>
      <c r="N1010" s="53">
        <f t="shared" si="879"/>
        <v>0</v>
      </c>
      <c r="O1010" s="53">
        <f t="shared" si="917"/>
        <v>0</v>
      </c>
      <c r="P1010" s="53">
        <f t="shared" si="917"/>
        <v>0</v>
      </c>
      <c r="Q1010" s="46">
        <f t="shared" si="910"/>
        <v>0</v>
      </c>
      <c r="R1010" s="53">
        <f t="shared" si="917"/>
        <v>0</v>
      </c>
      <c r="S1010" s="46">
        <f t="shared" si="911"/>
        <v>0</v>
      </c>
      <c r="T1010" s="53">
        <f t="shared" si="917"/>
        <v>0</v>
      </c>
      <c r="U1010" s="46">
        <f t="shared" si="882"/>
        <v>0</v>
      </c>
    </row>
    <row r="1011" spans="1:21" ht="33" hidden="1" x14ac:dyDescent="0.2">
      <c r="A1011" s="47" t="str">
        <f ca="1">IF(ISERROR(MATCH(E1011,Код_КВР,0)),"",INDIRECT(ADDRESS(MATCH(E1011,Код_КВР,0)+1,2,,,"КВР")))</f>
        <v>Предоставление субсидий бюджетным, автономным учреждениям и иным некоммерческим организациям</v>
      </c>
      <c r="B1011" s="68" t="s">
        <v>371</v>
      </c>
      <c r="C1011" s="55" t="s">
        <v>60</v>
      </c>
      <c r="D1011" s="43" t="s">
        <v>70</v>
      </c>
      <c r="E1011" s="105">
        <v>600</v>
      </c>
      <c r="F1011" s="53">
        <f t="shared" si="917"/>
        <v>0</v>
      </c>
      <c r="G1011" s="53">
        <f t="shared" si="917"/>
        <v>0</v>
      </c>
      <c r="H1011" s="53">
        <f t="shared" si="908"/>
        <v>0</v>
      </c>
      <c r="I1011" s="53">
        <f t="shared" si="917"/>
        <v>0</v>
      </c>
      <c r="J1011" s="53">
        <f t="shared" si="909"/>
        <v>0</v>
      </c>
      <c r="K1011" s="53">
        <f t="shared" si="917"/>
        <v>0</v>
      </c>
      <c r="L1011" s="53">
        <f t="shared" si="905"/>
        <v>0</v>
      </c>
      <c r="M1011" s="53">
        <f t="shared" si="917"/>
        <v>0</v>
      </c>
      <c r="N1011" s="53">
        <f t="shared" si="879"/>
        <v>0</v>
      </c>
      <c r="O1011" s="53">
        <f t="shared" si="917"/>
        <v>0</v>
      </c>
      <c r="P1011" s="53">
        <f t="shared" si="917"/>
        <v>0</v>
      </c>
      <c r="Q1011" s="46">
        <f t="shared" si="910"/>
        <v>0</v>
      </c>
      <c r="R1011" s="53">
        <f t="shared" si="917"/>
        <v>0</v>
      </c>
      <c r="S1011" s="46">
        <f t="shared" si="911"/>
        <v>0</v>
      </c>
      <c r="T1011" s="53">
        <f t="shared" si="917"/>
        <v>0</v>
      </c>
      <c r="U1011" s="46">
        <f t="shared" si="882"/>
        <v>0</v>
      </c>
    </row>
    <row r="1012" spans="1:21" hidden="1" x14ac:dyDescent="0.2">
      <c r="A1012" s="47" t="str">
        <f ca="1">IF(ISERROR(MATCH(E1012,Код_КВР,0)),"",INDIRECT(ADDRESS(MATCH(E1012,Код_КВР,0)+1,2,,,"КВР")))</f>
        <v>Субсидии бюджетным учреждениям</v>
      </c>
      <c r="B1012" s="68" t="s">
        <v>371</v>
      </c>
      <c r="C1012" s="55" t="s">
        <v>60</v>
      </c>
      <c r="D1012" s="43" t="s">
        <v>70</v>
      </c>
      <c r="E1012" s="105">
        <v>610</v>
      </c>
      <c r="F1012" s="53">
        <f>'прил. 9'!G659</f>
        <v>0</v>
      </c>
      <c r="G1012" s="53">
        <f>'прил. 9'!H659</f>
        <v>0</v>
      </c>
      <c r="H1012" s="53">
        <f t="shared" si="908"/>
        <v>0</v>
      </c>
      <c r="I1012" s="53">
        <f>'прил. 9'!J659</f>
        <v>0</v>
      </c>
      <c r="J1012" s="53">
        <f t="shared" si="909"/>
        <v>0</v>
      </c>
      <c r="K1012" s="53">
        <f>'прил. 9'!L659</f>
        <v>0</v>
      </c>
      <c r="L1012" s="53">
        <f t="shared" si="905"/>
        <v>0</v>
      </c>
      <c r="M1012" s="53">
        <f>'прил. 9'!N659</f>
        <v>0</v>
      </c>
      <c r="N1012" s="53">
        <f t="shared" si="879"/>
        <v>0</v>
      </c>
      <c r="O1012" s="53">
        <f>'прил. 9'!P659</f>
        <v>0</v>
      </c>
      <c r="P1012" s="53">
        <f>'прил. 9'!Q659</f>
        <v>0</v>
      </c>
      <c r="Q1012" s="46">
        <f t="shared" si="910"/>
        <v>0</v>
      </c>
      <c r="R1012" s="53">
        <f>'прил. 9'!S659</f>
        <v>0</v>
      </c>
      <c r="S1012" s="46">
        <f t="shared" si="911"/>
        <v>0</v>
      </c>
      <c r="T1012" s="53">
        <f>'прил. 9'!U659</f>
        <v>0</v>
      </c>
      <c r="U1012" s="46">
        <f t="shared" si="882"/>
        <v>0</v>
      </c>
    </row>
    <row r="1013" spans="1:21" x14ac:dyDescent="0.2">
      <c r="A1013" s="42" t="s">
        <v>102</v>
      </c>
      <c r="B1013" s="68" t="s">
        <v>371</v>
      </c>
      <c r="C1013" s="55" t="s">
        <v>60</v>
      </c>
      <c r="D1013" s="43" t="s">
        <v>71</v>
      </c>
      <c r="E1013" s="105"/>
      <c r="F1013" s="53">
        <f t="shared" ref="F1013:T1014" si="918">F1014</f>
        <v>1400</v>
      </c>
      <c r="G1013" s="53">
        <f t="shared" si="918"/>
        <v>0</v>
      </c>
      <c r="H1013" s="53">
        <f t="shared" si="908"/>
        <v>1400</v>
      </c>
      <c r="I1013" s="53">
        <f t="shared" si="918"/>
        <v>0</v>
      </c>
      <c r="J1013" s="53">
        <f t="shared" si="909"/>
        <v>1400</v>
      </c>
      <c r="K1013" s="53">
        <f t="shared" si="918"/>
        <v>0</v>
      </c>
      <c r="L1013" s="53">
        <f t="shared" si="905"/>
        <v>1400</v>
      </c>
      <c r="M1013" s="53">
        <f t="shared" si="918"/>
        <v>0</v>
      </c>
      <c r="N1013" s="53">
        <f t="shared" si="879"/>
        <v>1400</v>
      </c>
      <c r="O1013" s="53">
        <f t="shared" si="918"/>
        <v>1400</v>
      </c>
      <c r="P1013" s="53">
        <f t="shared" si="918"/>
        <v>0</v>
      </c>
      <c r="Q1013" s="46">
        <f t="shared" si="910"/>
        <v>1400</v>
      </c>
      <c r="R1013" s="53">
        <f t="shared" si="918"/>
        <v>0</v>
      </c>
      <c r="S1013" s="46">
        <f t="shared" si="911"/>
        <v>1400</v>
      </c>
      <c r="T1013" s="53">
        <f t="shared" si="918"/>
        <v>0</v>
      </c>
      <c r="U1013" s="46">
        <f t="shared" si="882"/>
        <v>1400</v>
      </c>
    </row>
    <row r="1014" spans="1:21" ht="33" x14ac:dyDescent="0.2">
      <c r="A1014" s="47" t="str">
        <f ca="1">IF(ISERROR(MATCH(E1014,Код_КВР,0)),"",INDIRECT(ADDRESS(MATCH(E1014,Код_КВР,0)+1,2,,,"КВР")))</f>
        <v>Предоставление субсидий бюджетным, автономным учреждениям и иным некоммерческим организациям</v>
      </c>
      <c r="B1014" s="68" t="s">
        <v>371</v>
      </c>
      <c r="C1014" s="55" t="s">
        <v>60</v>
      </c>
      <c r="D1014" s="43" t="s">
        <v>71</v>
      </c>
      <c r="E1014" s="105">
        <v>600</v>
      </c>
      <c r="F1014" s="53">
        <f t="shared" si="918"/>
        <v>1400</v>
      </c>
      <c r="G1014" s="53">
        <f t="shared" si="918"/>
        <v>0</v>
      </c>
      <c r="H1014" s="53">
        <f t="shared" si="908"/>
        <v>1400</v>
      </c>
      <c r="I1014" s="53">
        <f t="shared" si="918"/>
        <v>0</v>
      </c>
      <c r="J1014" s="53">
        <f t="shared" si="909"/>
        <v>1400</v>
      </c>
      <c r="K1014" s="53">
        <f t="shared" si="918"/>
        <v>0</v>
      </c>
      <c r="L1014" s="53">
        <f t="shared" si="905"/>
        <v>1400</v>
      </c>
      <c r="M1014" s="53">
        <f t="shared" si="918"/>
        <v>0</v>
      </c>
      <c r="N1014" s="53">
        <f t="shared" si="879"/>
        <v>1400</v>
      </c>
      <c r="O1014" s="53">
        <f t="shared" si="918"/>
        <v>1400</v>
      </c>
      <c r="P1014" s="53">
        <f t="shared" si="918"/>
        <v>0</v>
      </c>
      <c r="Q1014" s="46">
        <f t="shared" si="910"/>
        <v>1400</v>
      </c>
      <c r="R1014" s="53">
        <f t="shared" si="918"/>
        <v>0</v>
      </c>
      <c r="S1014" s="46">
        <f t="shared" si="911"/>
        <v>1400</v>
      </c>
      <c r="T1014" s="53">
        <f t="shared" si="918"/>
        <v>0</v>
      </c>
      <c r="U1014" s="46">
        <f t="shared" si="882"/>
        <v>1400</v>
      </c>
    </row>
    <row r="1015" spans="1:21" x14ac:dyDescent="0.2">
      <c r="A1015" s="47" t="str">
        <f ca="1">IF(ISERROR(MATCH(E1015,Код_КВР,0)),"",INDIRECT(ADDRESS(MATCH(E1015,Код_КВР,0)+1,2,,,"КВР")))</f>
        <v>Субсидии бюджетным учреждениям</v>
      </c>
      <c r="B1015" s="68" t="s">
        <v>371</v>
      </c>
      <c r="C1015" s="55" t="s">
        <v>60</v>
      </c>
      <c r="D1015" s="43" t="s">
        <v>71</v>
      </c>
      <c r="E1015" s="105">
        <v>610</v>
      </c>
      <c r="F1015" s="53">
        <f>'прил. 9'!G736</f>
        <v>1400</v>
      </c>
      <c r="G1015" s="53">
        <f>'прил. 9'!H736</f>
        <v>0</v>
      </c>
      <c r="H1015" s="53">
        <f t="shared" si="908"/>
        <v>1400</v>
      </c>
      <c r="I1015" s="53">
        <f>'прил. 9'!J736</f>
        <v>0</v>
      </c>
      <c r="J1015" s="53">
        <f t="shared" si="909"/>
        <v>1400</v>
      </c>
      <c r="K1015" s="53">
        <f>'прил. 9'!L736</f>
        <v>0</v>
      </c>
      <c r="L1015" s="53">
        <f t="shared" si="905"/>
        <v>1400</v>
      </c>
      <c r="M1015" s="53">
        <f>'прил. 9'!N736</f>
        <v>0</v>
      </c>
      <c r="N1015" s="53">
        <f t="shared" si="879"/>
        <v>1400</v>
      </c>
      <c r="O1015" s="53">
        <f>'прил. 9'!P736</f>
        <v>1400</v>
      </c>
      <c r="P1015" s="53">
        <f>'прил. 9'!Q736</f>
        <v>0</v>
      </c>
      <c r="Q1015" s="46">
        <f t="shared" si="910"/>
        <v>1400</v>
      </c>
      <c r="R1015" s="53">
        <f>'прил. 9'!S736</f>
        <v>0</v>
      </c>
      <c r="S1015" s="46">
        <f t="shared" si="911"/>
        <v>1400</v>
      </c>
      <c r="T1015" s="53">
        <f>'прил. 9'!U736</f>
        <v>0</v>
      </c>
      <c r="U1015" s="46">
        <f t="shared" si="882"/>
        <v>1400</v>
      </c>
    </row>
    <row r="1016" spans="1:21" x14ac:dyDescent="0.2">
      <c r="A1016" s="47" t="str">
        <f ca="1">IF(ISERROR(MATCH(B1016,Код_КЦСР,0)),"",INDIRECT(ADDRESS(MATCH(B1016,Код_КЦСР,0)+1,2,,,"КЦСР")))</f>
        <v>Ремонт и обслуживание электрооборудования зданий</v>
      </c>
      <c r="B1016" s="68" t="s">
        <v>373</v>
      </c>
      <c r="C1016" s="55"/>
      <c r="D1016" s="43"/>
      <c r="E1016" s="105"/>
      <c r="F1016" s="53">
        <f t="shared" ref="F1016:O1016" si="919">F1017+F1021</f>
        <v>76</v>
      </c>
      <c r="G1016" s="53">
        <f t="shared" ref="G1016:I1016" si="920">G1017+G1021</f>
        <v>0</v>
      </c>
      <c r="H1016" s="53">
        <f t="shared" si="908"/>
        <v>76</v>
      </c>
      <c r="I1016" s="53">
        <f t="shared" si="920"/>
        <v>0</v>
      </c>
      <c r="J1016" s="53">
        <f t="shared" si="909"/>
        <v>76</v>
      </c>
      <c r="K1016" s="53">
        <f t="shared" ref="K1016:M1016" si="921">K1017+K1021</f>
        <v>0</v>
      </c>
      <c r="L1016" s="53">
        <f t="shared" si="905"/>
        <v>76</v>
      </c>
      <c r="M1016" s="53">
        <f t="shared" si="921"/>
        <v>0</v>
      </c>
      <c r="N1016" s="53">
        <f t="shared" si="879"/>
        <v>76</v>
      </c>
      <c r="O1016" s="53">
        <f t="shared" si="919"/>
        <v>0</v>
      </c>
      <c r="P1016" s="53">
        <f t="shared" ref="P1016" si="922">P1017+P1021</f>
        <v>0</v>
      </c>
      <c r="Q1016" s="46">
        <f t="shared" si="910"/>
        <v>0</v>
      </c>
      <c r="R1016" s="53">
        <f t="shared" ref="R1016:T1016" si="923">R1017+R1021</f>
        <v>0</v>
      </c>
      <c r="S1016" s="46">
        <f t="shared" si="911"/>
        <v>0</v>
      </c>
      <c r="T1016" s="53">
        <f t="shared" si="923"/>
        <v>0</v>
      </c>
      <c r="U1016" s="46">
        <f t="shared" si="882"/>
        <v>0</v>
      </c>
    </row>
    <row r="1017" spans="1:21" hidden="1" x14ac:dyDescent="0.2">
      <c r="A1017" s="47" t="str">
        <f ca="1">IF(ISERROR(MATCH(C1017,Код_Раздел,0)),"",INDIRECT(ADDRESS(MATCH(C1017,Код_Раздел,0)+1,2,,,"Раздел")))</f>
        <v>Образование</v>
      </c>
      <c r="B1017" s="68" t="s">
        <v>373</v>
      </c>
      <c r="C1017" s="55" t="s">
        <v>60</v>
      </c>
      <c r="D1017" s="43"/>
      <c r="E1017" s="105"/>
      <c r="F1017" s="53">
        <f t="shared" ref="F1017:T1019" si="924">F1018</f>
        <v>0</v>
      </c>
      <c r="G1017" s="53">
        <f t="shared" si="924"/>
        <v>0</v>
      </c>
      <c r="H1017" s="53">
        <f t="shared" si="908"/>
        <v>0</v>
      </c>
      <c r="I1017" s="53">
        <f t="shared" si="924"/>
        <v>0</v>
      </c>
      <c r="J1017" s="53">
        <f t="shared" si="909"/>
        <v>0</v>
      </c>
      <c r="K1017" s="53">
        <f t="shared" si="924"/>
        <v>0</v>
      </c>
      <c r="L1017" s="53">
        <f t="shared" si="905"/>
        <v>0</v>
      </c>
      <c r="M1017" s="53">
        <f t="shared" si="924"/>
        <v>0</v>
      </c>
      <c r="N1017" s="53">
        <f t="shared" si="879"/>
        <v>0</v>
      </c>
      <c r="O1017" s="53">
        <f t="shared" si="924"/>
        <v>0</v>
      </c>
      <c r="P1017" s="53">
        <f t="shared" si="924"/>
        <v>0</v>
      </c>
      <c r="Q1017" s="46">
        <f t="shared" si="910"/>
        <v>0</v>
      </c>
      <c r="R1017" s="53">
        <f t="shared" si="924"/>
        <v>0</v>
      </c>
      <c r="S1017" s="46">
        <f t="shared" si="911"/>
        <v>0</v>
      </c>
      <c r="T1017" s="53">
        <f t="shared" si="924"/>
        <v>0</v>
      </c>
      <c r="U1017" s="46">
        <f t="shared" si="882"/>
        <v>0</v>
      </c>
    </row>
    <row r="1018" spans="1:21" hidden="1" x14ac:dyDescent="0.2">
      <c r="A1018" s="42" t="s">
        <v>464</v>
      </c>
      <c r="B1018" s="68" t="s">
        <v>373</v>
      </c>
      <c r="C1018" s="55" t="s">
        <v>60</v>
      </c>
      <c r="D1018" s="43" t="s">
        <v>60</v>
      </c>
      <c r="E1018" s="105"/>
      <c r="F1018" s="53">
        <f t="shared" si="924"/>
        <v>0</v>
      </c>
      <c r="G1018" s="53">
        <f t="shared" si="924"/>
        <v>0</v>
      </c>
      <c r="H1018" s="53">
        <f t="shared" si="908"/>
        <v>0</v>
      </c>
      <c r="I1018" s="53">
        <f t="shared" si="924"/>
        <v>0</v>
      </c>
      <c r="J1018" s="53">
        <f t="shared" si="909"/>
        <v>0</v>
      </c>
      <c r="K1018" s="53">
        <f t="shared" si="924"/>
        <v>0</v>
      </c>
      <c r="L1018" s="53">
        <f t="shared" si="905"/>
        <v>0</v>
      </c>
      <c r="M1018" s="53">
        <f t="shared" si="924"/>
        <v>0</v>
      </c>
      <c r="N1018" s="53">
        <f t="shared" si="879"/>
        <v>0</v>
      </c>
      <c r="O1018" s="53">
        <f t="shared" si="924"/>
        <v>0</v>
      </c>
      <c r="P1018" s="53">
        <f t="shared" si="924"/>
        <v>0</v>
      </c>
      <c r="Q1018" s="46">
        <f t="shared" si="910"/>
        <v>0</v>
      </c>
      <c r="R1018" s="53">
        <f t="shared" si="924"/>
        <v>0</v>
      </c>
      <c r="S1018" s="46">
        <f t="shared" si="911"/>
        <v>0</v>
      </c>
      <c r="T1018" s="53">
        <f t="shared" si="924"/>
        <v>0</v>
      </c>
      <c r="U1018" s="46">
        <f t="shared" si="882"/>
        <v>0</v>
      </c>
    </row>
    <row r="1019" spans="1:21" ht="33" hidden="1" x14ac:dyDescent="0.2">
      <c r="A1019" s="47" t="str">
        <f ca="1">IF(ISERROR(MATCH(E1019,Код_КВР,0)),"",INDIRECT(ADDRESS(MATCH(E1019,Код_КВР,0)+1,2,,,"КВР")))</f>
        <v>Закупка товаров, работ и услуг для обеспечения государственных (муниципальных) нужд</v>
      </c>
      <c r="B1019" s="68" t="s">
        <v>373</v>
      </c>
      <c r="C1019" s="55" t="s">
        <v>60</v>
      </c>
      <c r="D1019" s="43" t="s">
        <v>60</v>
      </c>
      <c r="E1019" s="105">
        <v>200</v>
      </c>
      <c r="F1019" s="53">
        <f t="shared" si="924"/>
        <v>0</v>
      </c>
      <c r="G1019" s="53">
        <f t="shared" si="924"/>
        <v>0</v>
      </c>
      <c r="H1019" s="53">
        <f t="shared" si="908"/>
        <v>0</v>
      </c>
      <c r="I1019" s="53">
        <f t="shared" si="924"/>
        <v>0</v>
      </c>
      <c r="J1019" s="53">
        <f t="shared" si="909"/>
        <v>0</v>
      </c>
      <c r="K1019" s="53">
        <f t="shared" si="924"/>
        <v>0</v>
      </c>
      <c r="L1019" s="53">
        <f t="shared" si="905"/>
        <v>0</v>
      </c>
      <c r="M1019" s="53">
        <f t="shared" si="924"/>
        <v>0</v>
      </c>
      <c r="N1019" s="53">
        <f t="shared" si="879"/>
        <v>0</v>
      </c>
      <c r="O1019" s="53">
        <f t="shared" si="924"/>
        <v>0</v>
      </c>
      <c r="P1019" s="53">
        <f t="shared" si="924"/>
        <v>0</v>
      </c>
      <c r="Q1019" s="46">
        <f t="shared" si="910"/>
        <v>0</v>
      </c>
      <c r="R1019" s="53">
        <f t="shared" si="924"/>
        <v>0</v>
      </c>
      <c r="S1019" s="46">
        <f t="shared" si="911"/>
        <v>0</v>
      </c>
      <c r="T1019" s="53">
        <f t="shared" si="924"/>
        <v>0</v>
      </c>
      <c r="U1019" s="46">
        <f t="shared" si="882"/>
        <v>0</v>
      </c>
    </row>
    <row r="1020" spans="1:21" ht="33" hidden="1" x14ac:dyDescent="0.2">
      <c r="A1020" s="47" t="str">
        <f ca="1">IF(ISERROR(MATCH(E1020,Код_КВР,0)),"",INDIRECT(ADDRESS(MATCH(E1020,Код_КВР,0)+1,2,,,"КВР")))</f>
        <v>Иные закупки товаров, работ и услуг для обеспечения государственных (муниципальных) нужд</v>
      </c>
      <c r="B1020" s="68" t="s">
        <v>373</v>
      </c>
      <c r="C1020" s="55" t="s">
        <v>60</v>
      </c>
      <c r="D1020" s="43" t="s">
        <v>60</v>
      </c>
      <c r="E1020" s="105">
        <v>240</v>
      </c>
      <c r="F1020" s="53">
        <f>'прил. 9'!G346</f>
        <v>0</v>
      </c>
      <c r="G1020" s="53">
        <f>'прил. 9'!H346</f>
        <v>0</v>
      </c>
      <c r="H1020" s="53">
        <f t="shared" si="908"/>
        <v>0</v>
      </c>
      <c r="I1020" s="53">
        <f>'прил. 9'!J346</f>
        <v>0</v>
      </c>
      <c r="J1020" s="53">
        <f t="shared" si="909"/>
        <v>0</v>
      </c>
      <c r="K1020" s="53">
        <f>'прил. 9'!L346</f>
        <v>0</v>
      </c>
      <c r="L1020" s="53">
        <f t="shared" si="905"/>
        <v>0</v>
      </c>
      <c r="M1020" s="53">
        <f>'прил. 9'!N346</f>
        <v>0</v>
      </c>
      <c r="N1020" s="53">
        <f t="shared" si="879"/>
        <v>0</v>
      </c>
      <c r="O1020" s="53">
        <f>'прил. 9'!P346</f>
        <v>0</v>
      </c>
      <c r="P1020" s="53">
        <f>'прил. 9'!Q346</f>
        <v>0</v>
      </c>
      <c r="Q1020" s="46">
        <f t="shared" si="910"/>
        <v>0</v>
      </c>
      <c r="R1020" s="53">
        <f>'прил. 9'!S346</f>
        <v>0</v>
      </c>
      <c r="S1020" s="46">
        <f t="shared" si="911"/>
        <v>0</v>
      </c>
      <c r="T1020" s="53">
        <f>'прил. 9'!U346</f>
        <v>0</v>
      </c>
      <c r="U1020" s="46">
        <f t="shared" si="882"/>
        <v>0</v>
      </c>
    </row>
    <row r="1021" spans="1:21" x14ac:dyDescent="0.2">
      <c r="A1021" s="47" t="str">
        <f ca="1">IF(ISERROR(MATCH(C1021,Код_Раздел,0)),"",INDIRECT(ADDRESS(MATCH(C1021,Код_Раздел,0)+1,2,,,"Раздел")))</f>
        <v>Культура, кинематография</v>
      </c>
      <c r="B1021" s="68" t="s">
        <v>373</v>
      </c>
      <c r="C1021" s="55" t="s">
        <v>79</v>
      </c>
      <c r="D1021" s="43"/>
      <c r="E1021" s="105"/>
      <c r="F1021" s="53">
        <f t="shared" ref="F1021:T1023" si="925">F1022</f>
        <v>76</v>
      </c>
      <c r="G1021" s="53">
        <f t="shared" si="925"/>
        <v>0</v>
      </c>
      <c r="H1021" s="53">
        <f t="shared" si="908"/>
        <v>76</v>
      </c>
      <c r="I1021" s="53">
        <f t="shared" si="925"/>
        <v>0</v>
      </c>
      <c r="J1021" s="53">
        <f t="shared" si="909"/>
        <v>76</v>
      </c>
      <c r="K1021" s="53">
        <f t="shared" si="925"/>
        <v>0</v>
      </c>
      <c r="L1021" s="53">
        <f t="shared" si="905"/>
        <v>76</v>
      </c>
      <c r="M1021" s="53">
        <f t="shared" si="925"/>
        <v>0</v>
      </c>
      <c r="N1021" s="53">
        <f t="shared" si="879"/>
        <v>76</v>
      </c>
      <c r="O1021" s="53">
        <f t="shared" si="925"/>
        <v>0</v>
      </c>
      <c r="P1021" s="53">
        <f t="shared" si="925"/>
        <v>0</v>
      </c>
      <c r="Q1021" s="46">
        <f t="shared" si="910"/>
        <v>0</v>
      </c>
      <c r="R1021" s="53">
        <f t="shared" si="925"/>
        <v>0</v>
      </c>
      <c r="S1021" s="46">
        <f t="shared" si="911"/>
        <v>0</v>
      </c>
      <c r="T1021" s="53">
        <f t="shared" si="925"/>
        <v>0</v>
      </c>
      <c r="U1021" s="46">
        <f t="shared" si="882"/>
        <v>0</v>
      </c>
    </row>
    <row r="1022" spans="1:21" x14ac:dyDescent="0.2">
      <c r="A1022" s="42" t="s">
        <v>181</v>
      </c>
      <c r="B1022" s="68" t="s">
        <v>373</v>
      </c>
      <c r="C1022" s="55" t="s">
        <v>79</v>
      </c>
      <c r="D1022" s="43" t="s">
        <v>70</v>
      </c>
      <c r="E1022" s="105"/>
      <c r="F1022" s="53">
        <f t="shared" si="925"/>
        <v>76</v>
      </c>
      <c r="G1022" s="53">
        <f t="shared" si="925"/>
        <v>0</v>
      </c>
      <c r="H1022" s="53">
        <f t="shared" si="908"/>
        <v>76</v>
      </c>
      <c r="I1022" s="53">
        <f t="shared" si="925"/>
        <v>0</v>
      </c>
      <c r="J1022" s="53">
        <f t="shared" si="909"/>
        <v>76</v>
      </c>
      <c r="K1022" s="53">
        <f t="shared" si="925"/>
        <v>0</v>
      </c>
      <c r="L1022" s="53">
        <f t="shared" si="905"/>
        <v>76</v>
      </c>
      <c r="M1022" s="53">
        <f t="shared" si="925"/>
        <v>0</v>
      </c>
      <c r="N1022" s="53">
        <f t="shared" si="879"/>
        <v>76</v>
      </c>
      <c r="O1022" s="53">
        <f t="shared" si="925"/>
        <v>0</v>
      </c>
      <c r="P1022" s="53">
        <f t="shared" si="925"/>
        <v>0</v>
      </c>
      <c r="Q1022" s="46">
        <f t="shared" si="910"/>
        <v>0</v>
      </c>
      <c r="R1022" s="53">
        <f t="shared" si="925"/>
        <v>0</v>
      </c>
      <c r="S1022" s="46">
        <f t="shared" si="911"/>
        <v>0</v>
      </c>
      <c r="T1022" s="53">
        <f t="shared" si="925"/>
        <v>0</v>
      </c>
      <c r="U1022" s="46">
        <f t="shared" si="882"/>
        <v>0</v>
      </c>
    </row>
    <row r="1023" spans="1:21" ht="33" x14ac:dyDescent="0.2">
      <c r="A1023" s="47" t="str">
        <f ca="1">IF(ISERROR(MATCH(E1023,Код_КВР,0)),"",INDIRECT(ADDRESS(MATCH(E1023,Код_КВР,0)+1,2,,,"КВР")))</f>
        <v>Предоставление субсидий бюджетным, автономным учреждениям и иным некоммерческим организациям</v>
      </c>
      <c r="B1023" s="68" t="s">
        <v>373</v>
      </c>
      <c r="C1023" s="55" t="s">
        <v>79</v>
      </c>
      <c r="D1023" s="43" t="s">
        <v>70</v>
      </c>
      <c r="E1023" s="105">
        <v>600</v>
      </c>
      <c r="F1023" s="53">
        <f t="shared" si="925"/>
        <v>76</v>
      </c>
      <c r="G1023" s="53">
        <f t="shared" si="925"/>
        <v>0</v>
      </c>
      <c r="H1023" s="53">
        <f t="shared" si="908"/>
        <v>76</v>
      </c>
      <c r="I1023" s="53">
        <f t="shared" si="925"/>
        <v>0</v>
      </c>
      <c r="J1023" s="53">
        <f t="shared" si="909"/>
        <v>76</v>
      </c>
      <c r="K1023" s="53">
        <f t="shared" si="925"/>
        <v>0</v>
      </c>
      <c r="L1023" s="53">
        <f t="shared" si="905"/>
        <v>76</v>
      </c>
      <c r="M1023" s="53">
        <f t="shared" si="925"/>
        <v>0</v>
      </c>
      <c r="N1023" s="53">
        <f t="shared" si="879"/>
        <v>76</v>
      </c>
      <c r="O1023" s="53">
        <f t="shared" si="925"/>
        <v>0</v>
      </c>
      <c r="P1023" s="53">
        <f t="shared" si="925"/>
        <v>0</v>
      </c>
      <c r="Q1023" s="46">
        <f t="shared" si="910"/>
        <v>0</v>
      </c>
      <c r="R1023" s="53">
        <f t="shared" si="925"/>
        <v>0</v>
      </c>
      <c r="S1023" s="46">
        <f t="shared" si="911"/>
        <v>0</v>
      </c>
      <c r="T1023" s="53">
        <f t="shared" si="925"/>
        <v>0</v>
      </c>
      <c r="U1023" s="46">
        <f t="shared" si="882"/>
        <v>0</v>
      </c>
    </row>
    <row r="1024" spans="1:21" x14ac:dyDescent="0.2">
      <c r="A1024" s="47" t="str">
        <f ca="1">IF(ISERROR(MATCH(E1024,Код_КВР,0)),"",INDIRECT(ADDRESS(MATCH(E1024,Код_КВР,0)+1,2,,,"КВР")))</f>
        <v>Субсидии бюджетным учреждениям</v>
      </c>
      <c r="B1024" s="68" t="s">
        <v>373</v>
      </c>
      <c r="C1024" s="55" t="s">
        <v>79</v>
      </c>
      <c r="D1024" s="43" t="s">
        <v>70</v>
      </c>
      <c r="E1024" s="105">
        <v>610</v>
      </c>
      <c r="F1024" s="53">
        <f>'прил. 9'!G959</f>
        <v>76</v>
      </c>
      <c r="G1024" s="53">
        <f>'прил. 9'!H959</f>
        <v>0</v>
      </c>
      <c r="H1024" s="53">
        <f t="shared" si="908"/>
        <v>76</v>
      </c>
      <c r="I1024" s="53">
        <f>'прил. 9'!J959</f>
        <v>0</v>
      </c>
      <c r="J1024" s="53">
        <f t="shared" si="909"/>
        <v>76</v>
      </c>
      <c r="K1024" s="53">
        <f>'прил. 9'!L959</f>
        <v>0</v>
      </c>
      <c r="L1024" s="53">
        <f t="shared" si="905"/>
        <v>76</v>
      </c>
      <c r="M1024" s="53">
        <f>'прил. 9'!N959</f>
        <v>0</v>
      </c>
      <c r="N1024" s="53">
        <f t="shared" si="879"/>
        <v>76</v>
      </c>
      <c r="O1024" s="53">
        <f>'прил. 9'!P959</f>
        <v>0</v>
      </c>
      <c r="P1024" s="53">
        <f>'прил. 9'!Q959</f>
        <v>0</v>
      </c>
      <c r="Q1024" s="46">
        <f t="shared" si="910"/>
        <v>0</v>
      </c>
      <c r="R1024" s="53">
        <f>'прил. 9'!S959</f>
        <v>0</v>
      </c>
      <c r="S1024" s="46">
        <f t="shared" si="911"/>
        <v>0</v>
      </c>
      <c r="T1024" s="53">
        <f>'прил. 9'!U959</f>
        <v>0</v>
      </c>
      <c r="U1024" s="46">
        <f t="shared" si="882"/>
        <v>0</v>
      </c>
    </row>
    <row r="1025" spans="1:21" hidden="1" x14ac:dyDescent="0.2">
      <c r="A1025" s="47" t="str">
        <f ca="1">IF(ISERROR(MATCH(B1025,Код_КЦСР,0)),"",INDIRECT(ADDRESS(MATCH(B1025,Код_КЦСР,0)+1,2,,,"КЦСР")))</f>
        <v>Ремонт и испытание наружных пожарных лестниц</v>
      </c>
      <c r="B1025" s="68" t="s">
        <v>374</v>
      </c>
      <c r="C1025" s="55"/>
      <c r="D1025" s="43"/>
      <c r="E1025" s="105"/>
      <c r="F1025" s="53">
        <f t="shared" ref="F1025:T1028" si="926">F1026</f>
        <v>0</v>
      </c>
      <c r="G1025" s="53">
        <f t="shared" si="926"/>
        <v>0</v>
      </c>
      <c r="H1025" s="53">
        <f t="shared" si="908"/>
        <v>0</v>
      </c>
      <c r="I1025" s="53">
        <f t="shared" si="926"/>
        <v>0</v>
      </c>
      <c r="J1025" s="53">
        <f t="shared" si="909"/>
        <v>0</v>
      </c>
      <c r="K1025" s="53">
        <f t="shared" si="926"/>
        <v>0</v>
      </c>
      <c r="L1025" s="53">
        <f t="shared" si="905"/>
        <v>0</v>
      </c>
      <c r="M1025" s="53">
        <f t="shared" si="926"/>
        <v>0</v>
      </c>
      <c r="N1025" s="53">
        <f t="shared" si="879"/>
        <v>0</v>
      </c>
      <c r="O1025" s="53">
        <f t="shared" si="926"/>
        <v>0</v>
      </c>
      <c r="P1025" s="53">
        <f t="shared" si="926"/>
        <v>0</v>
      </c>
      <c r="Q1025" s="46">
        <f t="shared" si="910"/>
        <v>0</v>
      </c>
      <c r="R1025" s="53">
        <f t="shared" si="926"/>
        <v>0</v>
      </c>
      <c r="S1025" s="46">
        <f t="shared" si="911"/>
        <v>0</v>
      </c>
      <c r="T1025" s="53">
        <f t="shared" si="926"/>
        <v>0</v>
      </c>
      <c r="U1025" s="46">
        <f t="shared" si="882"/>
        <v>0</v>
      </c>
    </row>
    <row r="1026" spans="1:21" hidden="1" x14ac:dyDescent="0.2">
      <c r="A1026" s="47" t="str">
        <f ca="1">IF(ISERROR(MATCH(C1026,Код_Раздел,0)),"",INDIRECT(ADDRESS(MATCH(C1026,Код_Раздел,0)+1,2,,,"Раздел")))</f>
        <v>Национальная безопасность и правоохранительная  деятельность</v>
      </c>
      <c r="B1026" s="68" t="s">
        <v>374</v>
      </c>
      <c r="C1026" s="55" t="s">
        <v>72</v>
      </c>
      <c r="D1026" s="43"/>
      <c r="E1026" s="105"/>
      <c r="F1026" s="53">
        <f t="shared" si="926"/>
        <v>0</v>
      </c>
      <c r="G1026" s="53">
        <f t="shared" si="926"/>
        <v>0</v>
      </c>
      <c r="H1026" s="53">
        <f t="shared" si="908"/>
        <v>0</v>
      </c>
      <c r="I1026" s="53">
        <f t="shared" si="926"/>
        <v>0</v>
      </c>
      <c r="J1026" s="53">
        <f t="shared" si="909"/>
        <v>0</v>
      </c>
      <c r="K1026" s="53">
        <f t="shared" si="926"/>
        <v>0</v>
      </c>
      <c r="L1026" s="53">
        <f t="shared" si="905"/>
        <v>0</v>
      </c>
      <c r="M1026" s="53">
        <f t="shared" si="926"/>
        <v>0</v>
      </c>
      <c r="N1026" s="53">
        <f t="shared" si="879"/>
        <v>0</v>
      </c>
      <c r="O1026" s="53">
        <f t="shared" si="926"/>
        <v>0</v>
      </c>
      <c r="P1026" s="53">
        <f t="shared" si="926"/>
        <v>0</v>
      </c>
      <c r="Q1026" s="46">
        <f t="shared" si="910"/>
        <v>0</v>
      </c>
      <c r="R1026" s="53">
        <f t="shared" si="926"/>
        <v>0</v>
      </c>
      <c r="S1026" s="46">
        <f t="shared" si="911"/>
        <v>0</v>
      </c>
      <c r="T1026" s="53">
        <f t="shared" si="926"/>
        <v>0</v>
      </c>
      <c r="U1026" s="46">
        <f t="shared" si="882"/>
        <v>0</v>
      </c>
    </row>
    <row r="1027" spans="1:21" ht="33" hidden="1" x14ac:dyDescent="0.2">
      <c r="A1027" s="42" t="s">
        <v>111</v>
      </c>
      <c r="B1027" s="68" t="s">
        <v>374</v>
      </c>
      <c r="C1027" s="55" t="s">
        <v>72</v>
      </c>
      <c r="D1027" s="43" t="s">
        <v>76</v>
      </c>
      <c r="E1027" s="105"/>
      <c r="F1027" s="53">
        <f t="shared" si="926"/>
        <v>0</v>
      </c>
      <c r="G1027" s="53">
        <f t="shared" si="926"/>
        <v>0</v>
      </c>
      <c r="H1027" s="53">
        <f t="shared" si="908"/>
        <v>0</v>
      </c>
      <c r="I1027" s="53">
        <f t="shared" si="926"/>
        <v>0</v>
      </c>
      <c r="J1027" s="53">
        <f t="shared" si="909"/>
        <v>0</v>
      </c>
      <c r="K1027" s="53">
        <f t="shared" si="926"/>
        <v>0</v>
      </c>
      <c r="L1027" s="53">
        <f t="shared" si="905"/>
        <v>0</v>
      </c>
      <c r="M1027" s="53">
        <f t="shared" si="926"/>
        <v>0</v>
      </c>
      <c r="N1027" s="53">
        <f t="shared" si="879"/>
        <v>0</v>
      </c>
      <c r="O1027" s="53">
        <f t="shared" si="926"/>
        <v>0</v>
      </c>
      <c r="P1027" s="53">
        <f t="shared" si="926"/>
        <v>0</v>
      </c>
      <c r="Q1027" s="46">
        <f t="shared" si="910"/>
        <v>0</v>
      </c>
      <c r="R1027" s="53">
        <f t="shared" si="926"/>
        <v>0</v>
      </c>
      <c r="S1027" s="46">
        <f t="shared" si="911"/>
        <v>0</v>
      </c>
      <c r="T1027" s="53">
        <f t="shared" si="926"/>
        <v>0</v>
      </c>
      <c r="U1027" s="46">
        <f t="shared" si="882"/>
        <v>0</v>
      </c>
    </row>
    <row r="1028" spans="1:21" ht="33" hidden="1" x14ac:dyDescent="0.2">
      <c r="A1028" s="47" t="str">
        <f ca="1">IF(ISERROR(MATCH(E1028,Код_КВР,0)),"",INDIRECT(ADDRESS(MATCH(E1028,Код_КВР,0)+1,2,,,"КВР")))</f>
        <v>Закупка товаров, работ и услуг для обеспечения государственных (муниципальных) нужд</v>
      </c>
      <c r="B1028" s="68" t="s">
        <v>374</v>
      </c>
      <c r="C1028" s="55" t="s">
        <v>72</v>
      </c>
      <c r="D1028" s="43" t="s">
        <v>76</v>
      </c>
      <c r="E1028" s="105">
        <v>200</v>
      </c>
      <c r="F1028" s="53">
        <f t="shared" si="926"/>
        <v>0</v>
      </c>
      <c r="G1028" s="53">
        <f t="shared" si="926"/>
        <v>0</v>
      </c>
      <c r="H1028" s="53">
        <f t="shared" si="908"/>
        <v>0</v>
      </c>
      <c r="I1028" s="53">
        <f t="shared" si="926"/>
        <v>0</v>
      </c>
      <c r="J1028" s="53">
        <f t="shared" si="909"/>
        <v>0</v>
      </c>
      <c r="K1028" s="53">
        <f t="shared" si="926"/>
        <v>0</v>
      </c>
      <c r="L1028" s="53">
        <f t="shared" si="905"/>
        <v>0</v>
      </c>
      <c r="M1028" s="53">
        <f t="shared" si="926"/>
        <v>0</v>
      </c>
      <c r="N1028" s="53">
        <f t="shared" si="879"/>
        <v>0</v>
      </c>
      <c r="O1028" s="53">
        <f t="shared" si="926"/>
        <v>0</v>
      </c>
      <c r="P1028" s="53">
        <f t="shared" si="926"/>
        <v>0</v>
      </c>
      <c r="Q1028" s="46">
        <f t="shared" si="910"/>
        <v>0</v>
      </c>
      <c r="R1028" s="53">
        <f t="shared" si="926"/>
        <v>0</v>
      </c>
      <c r="S1028" s="46">
        <f t="shared" si="911"/>
        <v>0</v>
      </c>
      <c r="T1028" s="53">
        <f t="shared" si="926"/>
        <v>0</v>
      </c>
      <c r="U1028" s="46">
        <f t="shared" si="882"/>
        <v>0</v>
      </c>
    </row>
    <row r="1029" spans="1:21" ht="33" hidden="1" x14ac:dyDescent="0.2">
      <c r="A1029" s="47" t="str">
        <f ca="1">IF(ISERROR(MATCH(E1029,Код_КВР,0)),"",INDIRECT(ADDRESS(MATCH(E1029,Код_КВР,0)+1,2,,,"КВР")))</f>
        <v>Иные закупки товаров, работ и услуг для обеспечения государственных (муниципальных) нужд</v>
      </c>
      <c r="B1029" s="68" t="s">
        <v>374</v>
      </c>
      <c r="C1029" s="55" t="s">
        <v>72</v>
      </c>
      <c r="D1029" s="43" t="s">
        <v>76</v>
      </c>
      <c r="E1029" s="105">
        <v>240</v>
      </c>
      <c r="F1029" s="53">
        <f>'прил. 9'!G156</f>
        <v>0</v>
      </c>
      <c r="G1029" s="53">
        <f>'прил. 9'!H156</f>
        <v>0</v>
      </c>
      <c r="H1029" s="53">
        <f t="shared" si="908"/>
        <v>0</v>
      </c>
      <c r="I1029" s="53">
        <f>'прил. 9'!J156</f>
        <v>0</v>
      </c>
      <c r="J1029" s="53">
        <f t="shared" si="909"/>
        <v>0</v>
      </c>
      <c r="K1029" s="53">
        <f>'прил. 9'!L156</f>
        <v>0</v>
      </c>
      <c r="L1029" s="53">
        <f t="shared" si="905"/>
        <v>0</v>
      </c>
      <c r="M1029" s="53">
        <f>'прил. 9'!N156</f>
        <v>0</v>
      </c>
      <c r="N1029" s="53">
        <f t="shared" si="879"/>
        <v>0</v>
      </c>
      <c r="O1029" s="53">
        <f>'прил. 9'!P156</f>
        <v>0</v>
      </c>
      <c r="P1029" s="53">
        <f>'прил. 9'!Q156</f>
        <v>0</v>
      </c>
      <c r="Q1029" s="46">
        <f t="shared" si="910"/>
        <v>0</v>
      </c>
      <c r="R1029" s="53">
        <f>'прил. 9'!S156</f>
        <v>0</v>
      </c>
      <c r="S1029" s="46">
        <f t="shared" si="911"/>
        <v>0</v>
      </c>
      <c r="T1029" s="53">
        <f>'прил. 9'!U156</f>
        <v>0</v>
      </c>
      <c r="U1029" s="46">
        <f t="shared" si="882"/>
        <v>0</v>
      </c>
    </row>
    <row r="1030" spans="1:21" hidden="1" x14ac:dyDescent="0.2">
      <c r="A1030" s="47" t="str">
        <f ca="1">IF(ISERROR(MATCH(C1030,Код_Раздел,0)),"",INDIRECT(ADDRESS(MATCH(C1030,Код_Раздел,0)+1,2,,,"Раздел")))</f>
        <v>Образование</v>
      </c>
      <c r="B1030" s="68" t="s">
        <v>374</v>
      </c>
      <c r="C1030" s="55" t="s">
        <v>60</v>
      </c>
      <c r="D1030" s="43"/>
      <c r="E1030" s="105"/>
      <c r="F1030" s="53">
        <f t="shared" ref="F1030:O1030" si="927">F1031+F1034</f>
        <v>0</v>
      </c>
      <c r="G1030" s="53">
        <f t="shared" ref="G1030:I1030" si="928">G1031+G1034</f>
        <v>0</v>
      </c>
      <c r="H1030" s="53">
        <f t="shared" si="908"/>
        <v>0</v>
      </c>
      <c r="I1030" s="53">
        <f t="shared" si="928"/>
        <v>0</v>
      </c>
      <c r="J1030" s="53">
        <f t="shared" si="909"/>
        <v>0</v>
      </c>
      <c r="K1030" s="53">
        <f t="shared" ref="K1030:M1030" si="929">K1031+K1034</f>
        <v>0</v>
      </c>
      <c r="L1030" s="53">
        <f t="shared" si="905"/>
        <v>0</v>
      </c>
      <c r="M1030" s="53">
        <f t="shared" si="929"/>
        <v>0</v>
      </c>
      <c r="N1030" s="53">
        <f t="shared" si="879"/>
        <v>0</v>
      </c>
      <c r="O1030" s="53">
        <f t="shared" si="927"/>
        <v>0</v>
      </c>
      <c r="P1030" s="53">
        <f t="shared" ref="P1030" si="930">P1031+P1034</f>
        <v>0</v>
      </c>
      <c r="Q1030" s="46">
        <f t="shared" si="910"/>
        <v>0</v>
      </c>
      <c r="R1030" s="53">
        <f t="shared" ref="R1030:T1030" si="931">R1031+R1034</f>
        <v>0</v>
      </c>
      <c r="S1030" s="46">
        <f t="shared" si="911"/>
        <v>0</v>
      </c>
      <c r="T1030" s="53">
        <f t="shared" si="931"/>
        <v>0</v>
      </c>
      <c r="U1030" s="46">
        <f t="shared" si="882"/>
        <v>0</v>
      </c>
    </row>
    <row r="1031" spans="1:21" hidden="1" x14ac:dyDescent="0.2">
      <c r="A1031" s="42" t="s">
        <v>109</v>
      </c>
      <c r="B1031" s="68" t="s">
        <v>374</v>
      </c>
      <c r="C1031" s="55" t="s">
        <v>60</v>
      </c>
      <c r="D1031" s="43" t="s">
        <v>70</v>
      </c>
      <c r="E1031" s="105"/>
      <c r="F1031" s="53">
        <f t="shared" ref="F1031:T1032" si="932">F1032</f>
        <v>0</v>
      </c>
      <c r="G1031" s="53">
        <f t="shared" si="932"/>
        <v>0</v>
      </c>
      <c r="H1031" s="53">
        <f t="shared" si="908"/>
        <v>0</v>
      </c>
      <c r="I1031" s="53">
        <f t="shared" si="932"/>
        <v>0</v>
      </c>
      <c r="J1031" s="53">
        <f t="shared" si="909"/>
        <v>0</v>
      </c>
      <c r="K1031" s="53">
        <f t="shared" si="932"/>
        <v>0</v>
      </c>
      <c r="L1031" s="53">
        <f t="shared" si="905"/>
        <v>0</v>
      </c>
      <c r="M1031" s="53">
        <f t="shared" si="932"/>
        <v>0</v>
      </c>
      <c r="N1031" s="53">
        <f t="shared" si="879"/>
        <v>0</v>
      </c>
      <c r="O1031" s="53">
        <f t="shared" si="932"/>
        <v>0</v>
      </c>
      <c r="P1031" s="53">
        <f t="shared" si="932"/>
        <v>0</v>
      </c>
      <c r="Q1031" s="46">
        <f t="shared" si="910"/>
        <v>0</v>
      </c>
      <c r="R1031" s="53">
        <f t="shared" si="932"/>
        <v>0</v>
      </c>
      <c r="S1031" s="46">
        <f t="shared" si="911"/>
        <v>0</v>
      </c>
      <c r="T1031" s="53">
        <f t="shared" si="932"/>
        <v>0</v>
      </c>
      <c r="U1031" s="46">
        <f t="shared" si="882"/>
        <v>0</v>
      </c>
    </row>
    <row r="1032" spans="1:21" ht="33" hidden="1" x14ac:dyDescent="0.2">
      <c r="A1032" s="47" t="str">
        <f ca="1">IF(ISERROR(MATCH(E1032,Код_КВР,0)),"",INDIRECT(ADDRESS(MATCH(E1032,Код_КВР,0)+1,2,,,"КВР")))</f>
        <v>Предоставление субсидий бюджетным, автономным учреждениям и иным некоммерческим организациям</v>
      </c>
      <c r="B1032" s="68" t="s">
        <v>374</v>
      </c>
      <c r="C1032" s="55" t="s">
        <v>60</v>
      </c>
      <c r="D1032" s="43" t="s">
        <v>70</v>
      </c>
      <c r="E1032" s="105">
        <v>600</v>
      </c>
      <c r="F1032" s="53">
        <f t="shared" si="932"/>
        <v>0</v>
      </c>
      <c r="G1032" s="53">
        <f t="shared" si="932"/>
        <v>0</v>
      </c>
      <c r="H1032" s="53">
        <f t="shared" si="908"/>
        <v>0</v>
      </c>
      <c r="I1032" s="53">
        <f t="shared" si="932"/>
        <v>0</v>
      </c>
      <c r="J1032" s="53">
        <f t="shared" si="909"/>
        <v>0</v>
      </c>
      <c r="K1032" s="53">
        <f t="shared" si="932"/>
        <v>0</v>
      </c>
      <c r="L1032" s="53">
        <f t="shared" si="905"/>
        <v>0</v>
      </c>
      <c r="M1032" s="53">
        <f t="shared" si="932"/>
        <v>0</v>
      </c>
      <c r="N1032" s="53">
        <f t="shared" si="879"/>
        <v>0</v>
      </c>
      <c r="O1032" s="53">
        <f t="shared" si="932"/>
        <v>0</v>
      </c>
      <c r="P1032" s="53">
        <f t="shared" si="932"/>
        <v>0</v>
      </c>
      <c r="Q1032" s="46">
        <f t="shared" si="910"/>
        <v>0</v>
      </c>
      <c r="R1032" s="53">
        <f t="shared" si="932"/>
        <v>0</v>
      </c>
      <c r="S1032" s="46">
        <f t="shared" si="911"/>
        <v>0</v>
      </c>
      <c r="T1032" s="53">
        <f t="shared" si="932"/>
        <v>0</v>
      </c>
      <c r="U1032" s="46">
        <f t="shared" si="882"/>
        <v>0</v>
      </c>
    </row>
    <row r="1033" spans="1:21" hidden="1" x14ac:dyDescent="0.2">
      <c r="A1033" s="47" t="str">
        <f ca="1">IF(ISERROR(MATCH(E1033,Код_КВР,0)),"",INDIRECT(ADDRESS(MATCH(E1033,Код_КВР,0)+1,2,,,"КВР")))</f>
        <v>Субсидии бюджетным учреждениям</v>
      </c>
      <c r="B1033" s="68" t="s">
        <v>374</v>
      </c>
      <c r="C1033" s="55" t="s">
        <v>60</v>
      </c>
      <c r="D1033" s="43" t="s">
        <v>70</v>
      </c>
      <c r="E1033" s="105">
        <v>610</v>
      </c>
      <c r="F1033" s="53">
        <f>'прил. 9'!G662</f>
        <v>0</v>
      </c>
      <c r="G1033" s="53">
        <f>'прил. 9'!H662</f>
        <v>0</v>
      </c>
      <c r="H1033" s="53">
        <f t="shared" si="908"/>
        <v>0</v>
      </c>
      <c r="I1033" s="53">
        <f>'прил. 9'!J662</f>
        <v>0</v>
      </c>
      <c r="J1033" s="53">
        <f t="shared" si="909"/>
        <v>0</v>
      </c>
      <c r="K1033" s="53">
        <f>'прил. 9'!L662</f>
        <v>0</v>
      </c>
      <c r="L1033" s="53">
        <f t="shared" si="905"/>
        <v>0</v>
      </c>
      <c r="M1033" s="53">
        <f>'прил. 9'!N662</f>
        <v>0</v>
      </c>
      <c r="N1033" s="53">
        <f t="shared" si="879"/>
        <v>0</v>
      </c>
      <c r="O1033" s="53">
        <f>'прил. 9'!P662</f>
        <v>0</v>
      </c>
      <c r="P1033" s="53">
        <f>'прил. 9'!Q662</f>
        <v>0</v>
      </c>
      <c r="Q1033" s="46">
        <f t="shared" si="910"/>
        <v>0</v>
      </c>
      <c r="R1033" s="53">
        <f>'прил. 9'!S662</f>
        <v>0</v>
      </c>
      <c r="S1033" s="46">
        <f t="shared" si="911"/>
        <v>0</v>
      </c>
      <c r="T1033" s="53">
        <f>'прил. 9'!U662</f>
        <v>0</v>
      </c>
      <c r="U1033" s="46">
        <f t="shared" si="882"/>
        <v>0</v>
      </c>
    </row>
    <row r="1034" spans="1:21" hidden="1" x14ac:dyDescent="0.2">
      <c r="A1034" s="42" t="s">
        <v>102</v>
      </c>
      <c r="B1034" s="68" t="s">
        <v>374</v>
      </c>
      <c r="C1034" s="55" t="s">
        <v>60</v>
      </c>
      <c r="D1034" s="43" t="s">
        <v>71</v>
      </c>
      <c r="E1034" s="105"/>
      <c r="F1034" s="53">
        <f t="shared" ref="F1034:T1035" si="933">F1035</f>
        <v>0</v>
      </c>
      <c r="G1034" s="53">
        <f t="shared" si="933"/>
        <v>0</v>
      </c>
      <c r="H1034" s="53">
        <f t="shared" si="908"/>
        <v>0</v>
      </c>
      <c r="I1034" s="53">
        <f t="shared" si="933"/>
        <v>0</v>
      </c>
      <c r="J1034" s="53">
        <f t="shared" si="909"/>
        <v>0</v>
      </c>
      <c r="K1034" s="53">
        <f t="shared" si="933"/>
        <v>0</v>
      </c>
      <c r="L1034" s="53">
        <f t="shared" si="905"/>
        <v>0</v>
      </c>
      <c r="M1034" s="53">
        <f t="shared" si="933"/>
        <v>0</v>
      </c>
      <c r="N1034" s="53">
        <f t="shared" si="879"/>
        <v>0</v>
      </c>
      <c r="O1034" s="53">
        <f t="shared" si="933"/>
        <v>0</v>
      </c>
      <c r="P1034" s="53">
        <f t="shared" si="933"/>
        <v>0</v>
      </c>
      <c r="Q1034" s="46">
        <f t="shared" si="910"/>
        <v>0</v>
      </c>
      <c r="R1034" s="53">
        <f t="shared" si="933"/>
        <v>0</v>
      </c>
      <c r="S1034" s="46">
        <f t="shared" si="911"/>
        <v>0</v>
      </c>
      <c r="T1034" s="53">
        <f t="shared" si="933"/>
        <v>0</v>
      </c>
      <c r="U1034" s="46">
        <f t="shared" si="882"/>
        <v>0</v>
      </c>
    </row>
    <row r="1035" spans="1:21" ht="33" hidden="1" x14ac:dyDescent="0.2">
      <c r="A1035" s="47" t="str">
        <f ca="1">IF(ISERROR(MATCH(E1035,Код_КВР,0)),"",INDIRECT(ADDRESS(MATCH(E1035,Код_КВР,0)+1,2,,,"КВР")))</f>
        <v>Предоставление субсидий бюджетным, автономным учреждениям и иным некоммерческим организациям</v>
      </c>
      <c r="B1035" s="68" t="s">
        <v>374</v>
      </c>
      <c r="C1035" s="55" t="s">
        <v>60</v>
      </c>
      <c r="D1035" s="43" t="s">
        <v>71</v>
      </c>
      <c r="E1035" s="105">
        <v>600</v>
      </c>
      <c r="F1035" s="53">
        <f t="shared" si="933"/>
        <v>0</v>
      </c>
      <c r="G1035" s="53">
        <f t="shared" si="933"/>
        <v>0</v>
      </c>
      <c r="H1035" s="53">
        <f t="shared" si="908"/>
        <v>0</v>
      </c>
      <c r="I1035" s="53">
        <f t="shared" si="933"/>
        <v>0</v>
      </c>
      <c r="J1035" s="53">
        <f t="shared" si="909"/>
        <v>0</v>
      </c>
      <c r="K1035" s="53">
        <f t="shared" si="933"/>
        <v>0</v>
      </c>
      <c r="L1035" s="53">
        <f t="shared" si="905"/>
        <v>0</v>
      </c>
      <c r="M1035" s="53">
        <f t="shared" si="933"/>
        <v>0</v>
      </c>
      <c r="N1035" s="53">
        <f t="shared" si="879"/>
        <v>0</v>
      </c>
      <c r="O1035" s="53">
        <f t="shared" si="933"/>
        <v>0</v>
      </c>
      <c r="P1035" s="53">
        <f t="shared" si="933"/>
        <v>0</v>
      </c>
      <c r="Q1035" s="46">
        <f t="shared" si="910"/>
        <v>0</v>
      </c>
      <c r="R1035" s="53">
        <f t="shared" si="933"/>
        <v>0</v>
      </c>
      <c r="S1035" s="46">
        <f t="shared" si="911"/>
        <v>0</v>
      </c>
      <c r="T1035" s="53">
        <f t="shared" si="933"/>
        <v>0</v>
      </c>
      <c r="U1035" s="46">
        <f t="shared" si="882"/>
        <v>0</v>
      </c>
    </row>
    <row r="1036" spans="1:21" hidden="1" x14ac:dyDescent="0.2">
      <c r="A1036" s="47" t="str">
        <f ca="1">IF(ISERROR(MATCH(E1036,Код_КВР,0)),"",INDIRECT(ADDRESS(MATCH(E1036,Код_КВР,0)+1,2,,,"КВР")))</f>
        <v>Субсидии бюджетным учреждениям</v>
      </c>
      <c r="B1036" s="68" t="s">
        <v>374</v>
      </c>
      <c r="C1036" s="55" t="s">
        <v>60</v>
      </c>
      <c r="D1036" s="43" t="s">
        <v>71</v>
      </c>
      <c r="E1036" s="105">
        <v>610</v>
      </c>
      <c r="F1036" s="53">
        <f>'прил. 9'!G739</f>
        <v>0</v>
      </c>
      <c r="G1036" s="53">
        <f>'прил. 9'!H739</f>
        <v>0</v>
      </c>
      <c r="H1036" s="53">
        <f t="shared" si="908"/>
        <v>0</v>
      </c>
      <c r="I1036" s="53">
        <f>'прил. 9'!J739</f>
        <v>0</v>
      </c>
      <c r="J1036" s="53">
        <f t="shared" si="909"/>
        <v>0</v>
      </c>
      <c r="K1036" s="53">
        <f>'прил. 9'!L739</f>
        <v>0</v>
      </c>
      <c r="L1036" s="53">
        <f t="shared" si="905"/>
        <v>0</v>
      </c>
      <c r="M1036" s="53">
        <f>'прил. 9'!N739</f>
        <v>0</v>
      </c>
      <c r="N1036" s="53">
        <f t="shared" si="879"/>
        <v>0</v>
      </c>
      <c r="O1036" s="53">
        <f>'прил. 9'!P739</f>
        <v>0</v>
      </c>
      <c r="P1036" s="53">
        <f>'прил. 9'!Q739</f>
        <v>0</v>
      </c>
      <c r="Q1036" s="46">
        <f t="shared" si="910"/>
        <v>0</v>
      </c>
      <c r="R1036" s="53">
        <f>'прил. 9'!S739</f>
        <v>0</v>
      </c>
      <c r="S1036" s="46">
        <f t="shared" si="911"/>
        <v>0</v>
      </c>
      <c r="T1036" s="53">
        <f>'прил. 9'!U739</f>
        <v>0</v>
      </c>
      <c r="U1036" s="46">
        <f t="shared" si="882"/>
        <v>0</v>
      </c>
    </row>
    <row r="1037" spans="1:21" ht="33" hidden="1" x14ac:dyDescent="0.2">
      <c r="A1037" s="47" t="str">
        <f ca="1">IF(ISERROR(MATCH(B1037,Код_КЦСР,0)),"",INDIRECT(ADDRESS(MATCH(B1037,Код_КЦСР,0)+1,2,,,"КЦСР")))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1037" s="68" t="s">
        <v>375</v>
      </c>
      <c r="C1037" s="55"/>
      <c r="D1037" s="43"/>
      <c r="E1037" s="105"/>
      <c r="F1037" s="53">
        <f t="shared" ref="F1037:T1037" si="934">F1038</f>
        <v>0</v>
      </c>
      <c r="G1037" s="53">
        <f t="shared" si="934"/>
        <v>0</v>
      </c>
      <c r="H1037" s="53">
        <f t="shared" si="908"/>
        <v>0</v>
      </c>
      <c r="I1037" s="53">
        <f t="shared" si="934"/>
        <v>0</v>
      </c>
      <c r="J1037" s="53">
        <f t="shared" si="909"/>
        <v>0</v>
      </c>
      <c r="K1037" s="53">
        <f t="shared" si="934"/>
        <v>0</v>
      </c>
      <c r="L1037" s="53">
        <f t="shared" si="905"/>
        <v>0</v>
      </c>
      <c r="M1037" s="53">
        <f t="shared" si="934"/>
        <v>0</v>
      </c>
      <c r="N1037" s="53">
        <f t="shared" si="879"/>
        <v>0</v>
      </c>
      <c r="O1037" s="53">
        <f t="shared" si="934"/>
        <v>0</v>
      </c>
      <c r="P1037" s="53">
        <f t="shared" si="934"/>
        <v>0</v>
      </c>
      <c r="Q1037" s="46">
        <f t="shared" si="910"/>
        <v>0</v>
      </c>
      <c r="R1037" s="53">
        <f t="shared" si="934"/>
        <v>0</v>
      </c>
      <c r="S1037" s="46">
        <f t="shared" si="911"/>
        <v>0</v>
      </c>
      <c r="T1037" s="53">
        <f t="shared" si="934"/>
        <v>0</v>
      </c>
      <c r="U1037" s="46">
        <f t="shared" si="882"/>
        <v>0</v>
      </c>
    </row>
    <row r="1038" spans="1:21" hidden="1" x14ac:dyDescent="0.2">
      <c r="A1038" s="47" t="str">
        <f ca="1">IF(ISERROR(MATCH(C1038,Код_Раздел,0)),"",INDIRECT(ADDRESS(MATCH(C1038,Код_Раздел,0)+1,2,,,"Раздел")))</f>
        <v>Образование</v>
      </c>
      <c r="B1038" s="68" t="s">
        <v>375</v>
      </c>
      <c r="C1038" s="55" t="s">
        <v>60</v>
      </c>
      <c r="D1038" s="43"/>
      <c r="E1038" s="105"/>
      <c r="F1038" s="53">
        <f t="shared" ref="F1038:T1040" si="935">F1039</f>
        <v>0</v>
      </c>
      <c r="G1038" s="53">
        <f t="shared" si="935"/>
        <v>0</v>
      </c>
      <c r="H1038" s="53">
        <f t="shared" si="908"/>
        <v>0</v>
      </c>
      <c r="I1038" s="53">
        <f t="shared" si="935"/>
        <v>0</v>
      </c>
      <c r="J1038" s="53">
        <f t="shared" si="909"/>
        <v>0</v>
      </c>
      <c r="K1038" s="53">
        <f t="shared" si="935"/>
        <v>0</v>
      </c>
      <c r="L1038" s="53">
        <f t="shared" si="905"/>
        <v>0</v>
      </c>
      <c r="M1038" s="53">
        <f t="shared" si="935"/>
        <v>0</v>
      </c>
      <c r="N1038" s="53">
        <f t="shared" si="879"/>
        <v>0</v>
      </c>
      <c r="O1038" s="53">
        <f t="shared" si="935"/>
        <v>0</v>
      </c>
      <c r="P1038" s="53">
        <f t="shared" si="935"/>
        <v>0</v>
      </c>
      <c r="Q1038" s="46">
        <f t="shared" si="910"/>
        <v>0</v>
      </c>
      <c r="R1038" s="53">
        <f t="shared" si="935"/>
        <v>0</v>
      </c>
      <c r="S1038" s="46">
        <f t="shared" si="911"/>
        <v>0</v>
      </c>
      <c r="T1038" s="53">
        <f t="shared" si="935"/>
        <v>0</v>
      </c>
      <c r="U1038" s="46">
        <f t="shared" si="882"/>
        <v>0</v>
      </c>
    </row>
    <row r="1039" spans="1:21" hidden="1" x14ac:dyDescent="0.2">
      <c r="A1039" s="42" t="s">
        <v>465</v>
      </c>
      <c r="B1039" s="68" t="s">
        <v>375</v>
      </c>
      <c r="C1039" s="55" t="s">
        <v>60</v>
      </c>
      <c r="D1039" s="43" t="s">
        <v>72</v>
      </c>
      <c r="E1039" s="105"/>
      <c r="F1039" s="53">
        <f t="shared" si="935"/>
        <v>0</v>
      </c>
      <c r="G1039" s="53">
        <f t="shared" si="935"/>
        <v>0</v>
      </c>
      <c r="H1039" s="53">
        <f t="shared" si="908"/>
        <v>0</v>
      </c>
      <c r="I1039" s="53">
        <f t="shared" si="935"/>
        <v>0</v>
      </c>
      <c r="J1039" s="53">
        <f t="shared" si="909"/>
        <v>0</v>
      </c>
      <c r="K1039" s="53">
        <f t="shared" si="935"/>
        <v>0</v>
      </c>
      <c r="L1039" s="53">
        <f t="shared" si="905"/>
        <v>0</v>
      </c>
      <c r="M1039" s="53">
        <f t="shared" si="935"/>
        <v>0</v>
      </c>
      <c r="N1039" s="53">
        <f t="shared" si="879"/>
        <v>0</v>
      </c>
      <c r="O1039" s="53">
        <f t="shared" si="935"/>
        <v>0</v>
      </c>
      <c r="P1039" s="53">
        <f t="shared" si="935"/>
        <v>0</v>
      </c>
      <c r="Q1039" s="46">
        <f t="shared" si="910"/>
        <v>0</v>
      </c>
      <c r="R1039" s="53">
        <f t="shared" si="935"/>
        <v>0</v>
      </c>
      <c r="S1039" s="46">
        <f t="shared" si="911"/>
        <v>0</v>
      </c>
      <c r="T1039" s="53">
        <f t="shared" si="935"/>
        <v>0</v>
      </c>
      <c r="U1039" s="46">
        <f t="shared" si="882"/>
        <v>0</v>
      </c>
    </row>
    <row r="1040" spans="1:21" ht="33" hidden="1" x14ac:dyDescent="0.2">
      <c r="A1040" s="47" t="str">
        <f ca="1">IF(ISERROR(MATCH(E1040,Код_КВР,0)),"",INDIRECT(ADDRESS(MATCH(E1040,Код_КВР,0)+1,2,,,"КВР")))</f>
        <v>Предоставление субсидий бюджетным, автономным учреждениям и иным некоммерческим организациям</v>
      </c>
      <c r="B1040" s="68" t="s">
        <v>375</v>
      </c>
      <c r="C1040" s="55" t="s">
        <v>60</v>
      </c>
      <c r="D1040" s="43" t="s">
        <v>72</v>
      </c>
      <c r="E1040" s="105">
        <v>600</v>
      </c>
      <c r="F1040" s="53">
        <f t="shared" si="935"/>
        <v>0</v>
      </c>
      <c r="G1040" s="53">
        <f t="shared" si="935"/>
        <v>0</v>
      </c>
      <c r="H1040" s="53">
        <f t="shared" si="908"/>
        <v>0</v>
      </c>
      <c r="I1040" s="53">
        <f t="shared" si="935"/>
        <v>0</v>
      </c>
      <c r="J1040" s="53">
        <f t="shared" si="909"/>
        <v>0</v>
      </c>
      <c r="K1040" s="53">
        <f t="shared" si="935"/>
        <v>0</v>
      </c>
      <c r="L1040" s="53">
        <f t="shared" si="905"/>
        <v>0</v>
      </c>
      <c r="M1040" s="53">
        <f t="shared" si="935"/>
        <v>0</v>
      </c>
      <c r="N1040" s="53">
        <f t="shared" si="879"/>
        <v>0</v>
      </c>
      <c r="O1040" s="53">
        <f t="shared" si="935"/>
        <v>0</v>
      </c>
      <c r="P1040" s="53">
        <f t="shared" si="935"/>
        <v>0</v>
      </c>
      <c r="Q1040" s="46">
        <f t="shared" si="910"/>
        <v>0</v>
      </c>
      <c r="R1040" s="53">
        <f t="shared" si="935"/>
        <v>0</v>
      </c>
      <c r="S1040" s="46">
        <f t="shared" si="911"/>
        <v>0</v>
      </c>
      <c r="T1040" s="53">
        <f t="shared" si="935"/>
        <v>0</v>
      </c>
      <c r="U1040" s="46">
        <f t="shared" si="882"/>
        <v>0</v>
      </c>
    </row>
    <row r="1041" spans="1:21" hidden="1" x14ac:dyDescent="0.2">
      <c r="A1041" s="47" t="str">
        <f ca="1">IF(ISERROR(MATCH(E1041,Код_КВР,0)),"",INDIRECT(ADDRESS(MATCH(E1041,Код_КВР,0)+1,2,,,"КВР")))</f>
        <v>Субсидии бюджетным учреждениям</v>
      </c>
      <c r="B1041" s="68" t="s">
        <v>375</v>
      </c>
      <c r="C1041" s="55" t="s">
        <v>60</v>
      </c>
      <c r="D1041" s="43" t="s">
        <v>72</v>
      </c>
      <c r="E1041" s="105">
        <v>610</v>
      </c>
      <c r="F1041" s="53">
        <f>'прил. 9'!G911</f>
        <v>0</v>
      </c>
      <c r="G1041" s="53">
        <f>'прил. 9'!H911</f>
        <v>0</v>
      </c>
      <c r="H1041" s="53">
        <f t="shared" si="908"/>
        <v>0</v>
      </c>
      <c r="I1041" s="53">
        <f>'прил. 9'!J911</f>
        <v>0</v>
      </c>
      <c r="J1041" s="53">
        <f t="shared" si="909"/>
        <v>0</v>
      </c>
      <c r="K1041" s="53">
        <f>'прил. 9'!L911</f>
        <v>0</v>
      </c>
      <c r="L1041" s="53">
        <f t="shared" si="905"/>
        <v>0</v>
      </c>
      <c r="M1041" s="53">
        <f>'прил. 9'!N911</f>
        <v>0</v>
      </c>
      <c r="N1041" s="53">
        <f t="shared" si="879"/>
        <v>0</v>
      </c>
      <c r="O1041" s="53">
        <f>'прил. 9'!P911</f>
        <v>0</v>
      </c>
      <c r="P1041" s="53">
        <f>'прил. 9'!Q911</f>
        <v>0</v>
      </c>
      <c r="Q1041" s="46">
        <f t="shared" si="910"/>
        <v>0</v>
      </c>
      <c r="R1041" s="53">
        <f>'прил. 9'!S911</f>
        <v>0</v>
      </c>
      <c r="S1041" s="46">
        <f t="shared" si="911"/>
        <v>0</v>
      </c>
      <c r="T1041" s="53">
        <f>'прил. 9'!U911</f>
        <v>0</v>
      </c>
      <c r="U1041" s="46">
        <f t="shared" si="882"/>
        <v>0</v>
      </c>
    </row>
    <row r="1042" spans="1:21" ht="33" x14ac:dyDescent="0.2">
      <c r="A1042" s="47" t="str">
        <f ca="1">IF(ISERROR(MATCH(B1042,Код_КЦСР,0)),"",INDIRECT(ADDRESS(MATCH(B1042,Код_КЦСР,0)+1,2,,,"КЦСР")))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042" s="68" t="s">
        <v>377</v>
      </c>
      <c r="C1042" s="55"/>
      <c r="D1042" s="43"/>
      <c r="E1042" s="105"/>
      <c r="F1042" s="53">
        <f t="shared" ref="F1042:O1042" si="936">F1043+F1048</f>
        <v>594</v>
      </c>
      <c r="G1042" s="53">
        <f t="shared" ref="G1042:I1042" si="937">G1043+G1048</f>
        <v>0</v>
      </c>
      <c r="H1042" s="53">
        <f t="shared" si="908"/>
        <v>594</v>
      </c>
      <c r="I1042" s="53">
        <f t="shared" si="937"/>
        <v>0</v>
      </c>
      <c r="J1042" s="53">
        <f t="shared" si="909"/>
        <v>594</v>
      </c>
      <c r="K1042" s="53">
        <f t="shared" ref="K1042:M1042" si="938">K1043+K1048</f>
        <v>0</v>
      </c>
      <c r="L1042" s="53">
        <f t="shared" si="905"/>
        <v>594</v>
      </c>
      <c r="M1042" s="53">
        <f t="shared" si="938"/>
        <v>0</v>
      </c>
      <c r="N1042" s="53">
        <f t="shared" si="879"/>
        <v>594</v>
      </c>
      <c r="O1042" s="53">
        <f t="shared" si="936"/>
        <v>594</v>
      </c>
      <c r="P1042" s="53">
        <f t="shared" ref="P1042" si="939">P1043+P1048</f>
        <v>0</v>
      </c>
      <c r="Q1042" s="46">
        <f t="shared" si="910"/>
        <v>594</v>
      </c>
      <c r="R1042" s="53">
        <f t="shared" ref="R1042:T1042" si="940">R1043+R1048</f>
        <v>0</v>
      </c>
      <c r="S1042" s="46">
        <f t="shared" si="911"/>
        <v>594</v>
      </c>
      <c r="T1042" s="53">
        <f t="shared" si="940"/>
        <v>0</v>
      </c>
      <c r="U1042" s="46">
        <f t="shared" si="882"/>
        <v>594</v>
      </c>
    </row>
    <row r="1043" spans="1:21" ht="33" hidden="1" x14ac:dyDescent="0.2">
      <c r="A1043" s="47" t="str">
        <f ca="1">IF(ISERROR(MATCH(B1043,Код_КЦСР,0)),"",INDIRECT(ADDRESS(MATCH(B1043,Код_КЦСР,0)+1,2,,,"КЦСР")))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043" s="68" t="s">
        <v>378</v>
      </c>
      <c r="C1043" s="55"/>
      <c r="D1043" s="43"/>
      <c r="E1043" s="105"/>
      <c r="F1043" s="53">
        <f t="shared" ref="F1043:T1045" si="941">F1044</f>
        <v>0</v>
      </c>
      <c r="G1043" s="53">
        <f t="shared" si="941"/>
        <v>0</v>
      </c>
      <c r="H1043" s="53">
        <f t="shared" si="908"/>
        <v>0</v>
      </c>
      <c r="I1043" s="53">
        <f t="shared" si="941"/>
        <v>0</v>
      </c>
      <c r="J1043" s="53">
        <f t="shared" si="909"/>
        <v>0</v>
      </c>
      <c r="K1043" s="53">
        <f t="shared" si="941"/>
        <v>0</v>
      </c>
      <c r="L1043" s="53">
        <f t="shared" si="905"/>
        <v>0</v>
      </c>
      <c r="M1043" s="53">
        <f t="shared" si="941"/>
        <v>0</v>
      </c>
      <c r="N1043" s="53">
        <f t="shared" ref="N1043:N1106" si="942">L1043+M1043</f>
        <v>0</v>
      </c>
      <c r="O1043" s="53">
        <f t="shared" si="941"/>
        <v>0</v>
      </c>
      <c r="P1043" s="53">
        <f t="shared" si="941"/>
        <v>0</v>
      </c>
      <c r="Q1043" s="46">
        <f t="shared" si="910"/>
        <v>0</v>
      </c>
      <c r="R1043" s="53">
        <f t="shared" si="941"/>
        <v>0</v>
      </c>
      <c r="S1043" s="46">
        <f t="shared" si="911"/>
        <v>0</v>
      </c>
      <c r="T1043" s="53">
        <f t="shared" si="941"/>
        <v>0</v>
      </c>
      <c r="U1043" s="46">
        <f t="shared" ref="U1043:U1106" si="943">S1043+T1043</f>
        <v>0</v>
      </c>
    </row>
    <row r="1044" spans="1:21" hidden="1" x14ac:dyDescent="0.2">
      <c r="A1044" s="47" t="str">
        <f ca="1">IF(ISERROR(MATCH(C1044,Код_Раздел,0)),"",INDIRECT(ADDRESS(MATCH(C1044,Код_Раздел,0)+1,2,,,"Раздел")))</f>
        <v>Национальная безопасность и правоохранительная  деятельность</v>
      </c>
      <c r="B1044" s="68" t="s">
        <v>378</v>
      </c>
      <c r="C1044" s="55" t="s">
        <v>72</v>
      </c>
      <c r="D1044" s="43"/>
      <c r="E1044" s="105"/>
      <c r="F1044" s="53">
        <f t="shared" si="941"/>
        <v>0</v>
      </c>
      <c r="G1044" s="53">
        <f t="shared" si="941"/>
        <v>0</v>
      </c>
      <c r="H1044" s="53">
        <f t="shared" si="908"/>
        <v>0</v>
      </c>
      <c r="I1044" s="53">
        <f t="shared" si="941"/>
        <v>0</v>
      </c>
      <c r="J1044" s="53">
        <f t="shared" si="909"/>
        <v>0</v>
      </c>
      <c r="K1044" s="53">
        <f t="shared" si="941"/>
        <v>0</v>
      </c>
      <c r="L1044" s="53">
        <f t="shared" si="905"/>
        <v>0</v>
      </c>
      <c r="M1044" s="53">
        <f t="shared" si="941"/>
        <v>0</v>
      </c>
      <c r="N1044" s="53">
        <f t="shared" si="942"/>
        <v>0</v>
      </c>
      <c r="O1044" s="53">
        <f t="shared" si="941"/>
        <v>0</v>
      </c>
      <c r="P1044" s="53">
        <f t="shared" si="941"/>
        <v>0</v>
      </c>
      <c r="Q1044" s="46">
        <f t="shared" si="910"/>
        <v>0</v>
      </c>
      <c r="R1044" s="53">
        <f t="shared" si="941"/>
        <v>0</v>
      </c>
      <c r="S1044" s="46">
        <f t="shared" si="911"/>
        <v>0</v>
      </c>
      <c r="T1044" s="53">
        <f t="shared" si="941"/>
        <v>0</v>
      </c>
      <c r="U1044" s="46">
        <f t="shared" si="943"/>
        <v>0</v>
      </c>
    </row>
    <row r="1045" spans="1:21" ht="33" hidden="1" x14ac:dyDescent="0.2">
      <c r="A1045" s="42" t="s">
        <v>111</v>
      </c>
      <c r="B1045" s="68" t="s">
        <v>378</v>
      </c>
      <c r="C1045" s="55" t="s">
        <v>72</v>
      </c>
      <c r="D1045" s="43" t="s">
        <v>76</v>
      </c>
      <c r="E1045" s="105"/>
      <c r="F1045" s="53">
        <f t="shared" si="941"/>
        <v>0</v>
      </c>
      <c r="G1045" s="53">
        <f t="shared" si="941"/>
        <v>0</v>
      </c>
      <c r="H1045" s="53">
        <f t="shared" si="908"/>
        <v>0</v>
      </c>
      <c r="I1045" s="53">
        <f t="shared" si="941"/>
        <v>0</v>
      </c>
      <c r="J1045" s="53">
        <f t="shared" si="909"/>
        <v>0</v>
      </c>
      <c r="K1045" s="53">
        <f t="shared" si="941"/>
        <v>0</v>
      </c>
      <c r="L1045" s="53">
        <f t="shared" si="905"/>
        <v>0</v>
      </c>
      <c r="M1045" s="53">
        <f t="shared" si="941"/>
        <v>0</v>
      </c>
      <c r="N1045" s="53">
        <f t="shared" si="942"/>
        <v>0</v>
      </c>
      <c r="O1045" s="53">
        <f t="shared" si="941"/>
        <v>0</v>
      </c>
      <c r="P1045" s="53">
        <f t="shared" si="941"/>
        <v>0</v>
      </c>
      <c r="Q1045" s="46">
        <f t="shared" si="910"/>
        <v>0</v>
      </c>
      <c r="R1045" s="53">
        <f t="shared" si="941"/>
        <v>0</v>
      </c>
      <c r="S1045" s="46">
        <f t="shared" si="911"/>
        <v>0</v>
      </c>
      <c r="T1045" s="53">
        <f t="shared" si="941"/>
        <v>0</v>
      </c>
      <c r="U1045" s="46">
        <f t="shared" si="943"/>
        <v>0</v>
      </c>
    </row>
    <row r="1046" spans="1:21" ht="33" hidden="1" x14ac:dyDescent="0.2">
      <c r="A1046" s="47" t="str">
        <f ca="1">IF(ISERROR(MATCH(E1046,Код_КВР,0)),"",INDIRECT(ADDRESS(MATCH(E1046,Код_КВР,0)+1,2,,,"КВР")))</f>
        <v>Предоставление субсидий бюджетным, автономным учреждениям и иным некоммерческим организациям</v>
      </c>
      <c r="B1046" s="68" t="s">
        <v>378</v>
      </c>
      <c r="C1046" s="55" t="s">
        <v>72</v>
      </c>
      <c r="D1046" s="43" t="s">
        <v>76</v>
      </c>
      <c r="E1046" s="105">
        <v>600</v>
      </c>
      <c r="F1046" s="53">
        <f t="shared" ref="F1046:T1046" si="944">F1047</f>
        <v>0</v>
      </c>
      <c r="G1046" s="53">
        <f t="shared" si="944"/>
        <v>0</v>
      </c>
      <c r="H1046" s="53">
        <f t="shared" si="908"/>
        <v>0</v>
      </c>
      <c r="I1046" s="53">
        <f t="shared" si="944"/>
        <v>0</v>
      </c>
      <c r="J1046" s="53">
        <f t="shared" si="909"/>
        <v>0</v>
      </c>
      <c r="K1046" s="53">
        <f t="shared" si="944"/>
        <v>0</v>
      </c>
      <c r="L1046" s="53">
        <f t="shared" si="905"/>
        <v>0</v>
      </c>
      <c r="M1046" s="53">
        <f t="shared" si="944"/>
        <v>0</v>
      </c>
      <c r="N1046" s="53">
        <f t="shared" si="942"/>
        <v>0</v>
      </c>
      <c r="O1046" s="53">
        <f t="shared" si="944"/>
        <v>0</v>
      </c>
      <c r="P1046" s="53">
        <f t="shared" si="944"/>
        <v>0</v>
      </c>
      <c r="Q1046" s="46">
        <f t="shared" si="910"/>
        <v>0</v>
      </c>
      <c r="R1046" s="53">
        <f t="shared" si="944"/>
        <v>0</v>
      </c>
      <c r="S1046" s="46">
        <f t="shared" si="911"/>
        <v>0</v>
      </c>
      <c r="T1046" s="53">
        <f t="shared" si="944"/>
        <v>0</v>
      </c>
      <c r="U1046" s="46">
        <f t="shared" si="943"/>
        <v>0</v>
      </c>
    </row>
    <row r="1047" spans="1:21" hidden="1" x14ac:dyDescent="0.2">
      <c r="A1047" s="47" t="str">
        <f ca="1">IF(ISERROR(MATCH(E1047,Код_КВР,0)),"",INDIRECT(ADDRESS(MATCH(E1047,Код_КВР,0)+1,2,,,"КВР")))</f>
        <v>Субсидии бюджетным учреждениям</v>
      </c>
      <c r="B1047" s="68" t="s">
        <v>378</v>
      </c>
      <c r="C1047" s="55" t="s">
        <v>72</v>
      </c>
      <c r="D1047" s="43" t="s">
        <v>76</v>
      </c>
      <c r="E1047" s="105">
        <v>610</v>
      </c>
      <c r="F1047" s="53">
        <f>'прил. 9'!G160</f>
        <v>0</v>
      </c>
      <c r="G1047" s="53">
        <f>'прил. 9'!H160</f>
        <v>0</v>
      </c>
      <c r="H1047" s="53">
        <f t="shared" si="908"/>
        <v>0</v>
      </c>
      <c r="I1047" s="53">
        <f>'прил. 9'!J160</f>
        <v>0</v>
      </c>
      <c r="J1047" s="53">
        <f t="shared" si="909"/>
        <v>0</v>
      </c>
      <c r="K1047" s="53">
        <f>'прил. 9'!L160</f>
        <v>0</v>
      </c>
      <c r="L1047" s="53">
        <f t="shared" si="905"/>
        <v>0</v>
      </c>
      <c r="M1047" s="53">
        <f>'прил. 9'!N160</f>
        <v>0</v>
      </c>
      <c r="N1047" s="53">
        <f t="shared" si="942"/>
        <v>0</v>
      </c>
      <c r="O1047" s="53">
        <f>'прил. 9'!P160</f>
        <v>0</v>
      </c>
      <c r="P1047" s="53">
        <f>'прил. 9'!Q160</f>
        <v>0</v>
      </c>
      <c r="Q1047" s="46">
        <f t="shared" si="910"/>
        <v>0</v>
      </c>
      <c r="R1047" s="53">
        <f>'прил. 9'!S160</f>
        <v>0</v>
      </c>
      <c r="S1047" s="46">
        <f t="shared" si="911"/>
        <v>0</v>
      </c>
      <c r="T1047" s="53">
        <f>'прил. 9'!U160</f>
        <v>0</v>
      </c>
      <c r="U1047" s="46">
        <f t="shared" si="943"/>
        <v>0</v>
      </c>
    </row>
    <row r="1048" spans="1:21" ht="33" x14ac:dyDescent="0.2">
      <c r="A1048" s="47" t="str">
        <f ca="1">IF(ISERROR(MATCH(B1048,Код_КЦСР,0)),"",INDIRECT(ADDRESS(MATCH(B1048,Код_КЦСР,0)+1,2,,,"КЦСР")))</f>
        <v>Организация и проведение обучения должностных лиц и специалистов ГО и ЧС</v>
      </c>
      <c r="B1048" s="68" t="s">
        <v>379</v>
      </c>
      <c r="C1048" s="55"/>
      <c r="D1048" s="43"/>
      <c r="E1048" s="105"/>
      <c r="F1048" s="53">
        <f t="shared" ref="F1048:O1048" si="945">F1049+F1055</f>
        <v>594</v>
      </c>
      <c r="G1048" s="53">
        <f t="shared" ref="G1048:I1048" si="946">G1049+G1055</f>
        <v>0</v>
      </c>
      <c r="H1048" s="53">
        <f t="shared" si="908"/>
        <v>594</v>
      </c>
      <c r="I1048" s="53">
        <f t="shared" si="946"/>
        <v>0</v>
      </c>
      <c r="J1048" s="53">
        <f t="shared" si="909"/>
        <v>594</v>
      </c>
      <c r="K1048" s="53">
        <f t="shared" ref="K1048:M1048" si="947">K1049+K1055</f>
        <v>0</v>
      </c>
      <c r="L1048" s="53">
        <f t="shared" si="905"/>
        <v>594</v>
      </c>
      <c r="M1048" s="53">
        <f t="shared" si="947"/>
        <v>0</v>
      </c>
      <c r="N1048" s="53">
        <f t="shared" si="942"/>
        <v>594</v>
      </c>
      <c r="O1048" s="53">
        <f t="shared" si="945"/>
        <v>594</v>
      </c>
      <c r="P1048" s="53">
        <f t="shared" ref="P1048" si="948">P1049+P1055</f>
        <v>0</v>
      </c>
      <c r="Q1048" s="46">
        <f t="shared" si="910"/>
        <v>594</v>
      </c>
      <c r="R1048" s="53">
        <f t="shared" ref="R1048:T1048" si="949">R1049+R1055</f>
        <v>0</v>
      </c>
      <c r="S1048" s="46">
        <f t="shared" si="911"/>
        <v>594</v>
      </c>
      <c r="T1048" s="53">
        <f t="shared" si="949"/>
        <v>0</v>
      </c>
      <c r="U1048" s="46">
        <f t="shared" si="943"/>
        <v>594</v>
      </c>
    </row>
    <row r="1049" spans="1:21" x14ac:dyDescent="0.2">
      <c r="A1049" s="47" t="str">
        <f ca="1">IF(ISERROR(MATCH(C1049,Код_Раздел,0)),"",INDIRECT(ADDRESS(MATCH(C1049,Код_Раздел,0)+1,2,,,"Раздел")))</f>
        <v>Национальная безопасность и правоохранительная  деятельность</v>
      </c>
      <c r="B1049" s="68" t="s">
        <v>379</v>
      </c>
      <c r="C1049" s="55" t="s">
        <v>72</v>
      </c>
      <c r="D1049" s="43"/>
      <c r="E1049" s="105"/>
      <c r="F1049" s="53">
        <f t="shared" ref="F1049:T1049" si="950">F1050</f>
        <v>594</v>
      </c>
      <c r="G1049" s="53">
        <f t="shared" si="950"/>
        <v>0</v>
      </c>
      <c r="H1049" s="53">
        <f t="shared" si="908"/>
        <v>594</v>
      </c>
      <c r="I1049" s="53">
        <f t="shared" si="950"/>
        <v>0</v>
      </c>
      <c r="J1049" s="53">
        <f t="shared" si="909"/>
        <v>594</v>
      </c>
      <c r="K1049" s="53">
        <f t="shared" si="950"/>
        <v>0</v>
      </c>
      <c r="L1049" s="53">
        <f t="shared" si="905"/>
        <v>594</v>
      </c>
      <c r="M1049" s="53">
        <f t="shared" si="950"/>
        <v>0</v>
      </c>
      <c r="N1049" s="53">
        <f t="shared" si="942"/>
        <v>594</v>
      </c>
      <c r="O1049" s="53">
        <f t="shared" si="950"/>
        <v>594</v>
      </c>
      <c r="P1049" s="53">
        <f t="shared" si="950"/>
        <v>0</v>
      </c>
      <c r="Q1049" s="46">
        <f t="shared" si="910"/>
        <v>594</v>
      </c>
      <c r="R1049" s="53">
        <f t="shared" si="950"/>
        <v>0</v>
      </c>
      <c r="S1049" s="46">
        <f t="shared" si="911"/>
        <v>594</v>
      </c>
      <c r="T1049" s="53">
        <f t="shared" si="950"/>
        <v>0</v>
      </c>
      <c r="U1049" s="46">
        <f t="shared" si="943"/>
        <v>594</v>
      </c>
    </row>
    <row r="1050" spans="1:21" ht="33" x14ac:dyDescent="0.2">
      <c r="A1050" s="42" t="s">
        <v>111</v>
      </c>
      <c r="B1050" s="68" t="s">
        <v>379</v>
      </c>
      <c r="C1050" s="55" t="s">
        <v>72</v>
      </c>
      <c r="D1050" s="43" t="s">
        <v>76</v>
      </c>
      <c r="E1050" s="105"/>
      <c r="F1050" s="53">
        <f t="shared" ref="F1050:O1050" si="951">F1051+F1053</f>
        <v>594</v>
      </c>
      <c r="G1050" s="53">
        <f t="shared" ref="G1050:I1050" si="952">G1051+G1053</f>
        <v>0</v>
      </c>
      <c r="H1050" s="53">
        <f t="shared" si="908"/>
        <v>594</v>
      </c>
      <c r="I1050" s="53">
        <f t="shared" si="952"/>
        <v>0</v>
      </c>
      <c r="J1050" s="53">
        <f t="shared" si="909"/>
        <v>594</v>
      </c>
      <c r="K1050" s="53">
        <f t="shared" ref="K1050:M1050" si="953">K1051+K1053</f>
        <v>0</v>
      </c>
      <c r="L1050" s="53">
        <f t="shared" si="905"/>
        <v>594</v>
      </c>
      <c r="M1050" s="53">
        <f t="shared" si="953"/>
        <v>0</v>
      </c>
      <c r="N1050" s="53">
        <f t="shared" si="942"/>
        <v>594</v>
      </c>
      <c r="O1050" s="53">
        <f t="shared" si="951"/>
        <v>594</v>
      </c>
      <c r="P1050" s="53">
        <f t="shared" ref="P1050" si="954">P1051+P1053</f>
        <v>0</v>
      </c>
      <c r="Q1050" s="46">
        <f t="shared" si="910"/>
        <v>594</v>
      </c>
      <c r="R1050" s="53">
        <f t="shared" ref="R1050:T1050" si="955">R1051+R1053</f>
        <v>0</v>
      </c>
      <c r="S1050" s="46">
        <f t="shared" si="911"/>
        <v>594</v>
      </c>
      <c r="T1050" s="53">
        <f t="shared" si="955"/>
        <v>0</v>
      </c>
      <c r="U1050" s="46">
        <f t="shared" si="943"/>
        <v>594</v>
      </c>
    </row>
    <row r="1051" spans="1:21" ht="49.5" x14ac:dyDescent="0.2">
      <c r="A1051" s="47" t="str">
        <f ca="1">IF(ISERROR(MATCH(E1051,Код_КВР,0)),"",INDIRECT(ADDRESS(MATCH(E1051,Код_КВР,0)+1,2,,,"КВР")))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1" s="68" t="s">
        <v>379</v>
      </c>
      <c r="C1051" s="55" t="s">
        <v>72</v>
      </c>
      <c r="D1051" s="43" t="s">
        <v>76</v>
      </c>
      <c r="E1051" s="105">
        <v>100</v>
      </c>
      <c r="F1051" s="53">
        <f t="shared" ref="F1051:T1051" si="956">F1052</f>
        <v>565</v>
      </c>
      <c r="G1051" s="53">
        <f t="shared" si="956"/>
        <v>0</v>
      </c>
      <c r="H1051" s="53">
        <f t="shared" si="908"/>
        <v>565</v>
      </c>
      <c r="I1051" s="53">
        <f t="shared" si="956"/>
        <v>0</v>
      </c>
      <c r="J1051" s="53">
        <f t="shared" si="909"/>
        <v>565</v>
      </c>
      <c r="K1051" s="53">
        <f t="shared" si="956"/>
        <v>0</v>
      </c>
      <c r="L1051" s="53">
        <f t="shared" si="905"/>
        <v>565</v>
      </c>
      <c r="M1051" s="53">
        <f t="shared" si="956"/>
        <v>0</v>
      </c>
      <c r="N1051" s="53">
        <f t="shared" si="942"/>
        <v>565</v>
      </c>
      <c r="O1051" s="53">
        <f t="shared" si="956"/>
        <v>565</v>
      </c>
      <c r="P1051" s="53">
        <f t="shared" si="956"/>
        <v>0</v>
      </c>
      <c r="Q1051" s="46">
        <f t="shared" si="910"/>
        <v>565</v>
      </c>
      <c r="R1051" s="53">
        <f t="shared" si="956"/>
        <v>0</v>
      </c>
      <c r="S1051" s="46">
        <f t="shared" si="911"/>
        <v>565</v>
      </c>
      <c r="T1051" s="53">
        <f t="shared" si="956"/>
        <v>0</v>
      </c>
      <c r="U1051" s="46">
        <f t="shared" si="943"/>
        <v>565</v>
      </c>
    </row>
    <row r="1052" spans="1:21" x14ac:dyDescent="0.2">
      <c r="A1052" s="47" t="str">
        <f ca="1">IF(ISERROR(MATCH(E1052,Код_КВР,0)),"",INDIRECT(ADDRESS(MATCH(E1052,Код_КВР,0)+1,2,,,"КВР")))</f>
        <v>Расходы на выплаты персоналу казенных учреждений</v>
      </c>
      <c r="B1052" s="68" t="s">
        <v>379</v>
      </c>
      <c r="C1052" s="55" t="s">
        <v>72</v>
      </c>
      <c r="D1052" s="43" t="s">
        <v>76</v>
      </c>
      <c r="E1052" s="105">
        <v>110</v>
      </c>
      <c r="F1052" s="53">
        <f>'прил. 9'!G163</f>
        <v>565</v>
      </c>
      <c r="G1052" s="53">
        <f>'прил. 9'!H163</f>
        <v>0</v>
      </c>
      <c r="H1052" s="53">
        <f t="shared" si="908"/>
        <v>565</v>
      </c>
      <c r="I1052" s="53">
        <f>'прил. 9'!J163</f>
        <v>0</v>
      </c>
      <c r="J1052" s="53">
        <f t="shared" si="909"/>
        <v>565</v>
      </c>
      <c r="K1052" s="53">
        <f>'прил. 9'!L163</f>
        <v>0</v>
      </c>
      <c r="L1052" s="53">
        <f t="shared" si="905"/>
        <v>565</v>
      </c>
      <c r="M1052" s="53">
        <f>'прил. 9'!N163</f>
        <v>0</v>
      </c>
      <c r="N1052" s="53">
        <f t="shared" si="942"/>
        <v>565</v>
      </c>
      <c r="O1052" s="53">
        <f>'прил. 9'!P163</f>
        <v>565</v>
      </c>
      <c r="P1052" s="53">
        <f>'прил. 9'!Q163</f>
        <v>0</v>
      </c>
      <c r="Q1052" s="46">
        <f t="shared" si="910"/>
        <v>565</v>
      </c>
      <c r="R1052" s="53">
        <f>'прил. 9'!S163</f>
        <v>0</v>
      </c>
      <c r="S1052" s="46">
        <f t="shared" si="911"/>
        <v>565</v>
      </c>
      <c r="T1052" s="53">
        <f>'прил. 9'!U163</f>
        <v>0</v>
      </c>
      <c r="U1052" s="46">
        <f t="shared" si="943"/>
        <v>565</v>
      </c>
    </row>
    <row r="1053" spans="1:21" ht="33" x14ac:dyDescent="0.2">
      <c r="A1053" s="47" t="str">
        <f ca="1">IF(ISERROR(MATCH(E1053,Код_КВР,0)),"",INDIRECT(ADDRESS(MATCH(E1053,Код_КВР,0)+1,2,,,"КВР")))</f>
        <v>Закупка товаров, работ и услуг для обеспечения государственных (муниципальных) нужд</v>
      </c>
      <c r="B1053" s="68" t="s">
        <v>379</v>
      </c>
      <c r="C1053" s="55" t="s">
        <v>72</v>
      </c>
      <c r="D1053" s="43" t="s">
        <v>76</v>
      </c>
      <c r="E1053" s="105">
        <v>200</v>
      </c>
      <c r="F1053" s="53">
        <f t="shared" ref="F1053:T1053" si="957">F1054</f>
        <v>29</v>
      </c>
      <c r="G1053" s="53">
        <f t="shared" si="957"/>
        <v>0</v>
      </c>
      <c r="H1053" s="53">
        <f t="shared" si="908"/>
        <v>29</v>
      </c>
      <c r="I1053" s="53">
        <f t="shared" si="957"/>
        <v>0</v>
      </c>
      <c r="J1053" s="53">
        <f t="shared" si="909"/>
        <v>29</v>
      </c>
      <c r="K1053" s="53">
        <f t="shared" si="957"/>
        <v>0</v>
      </c>
      <c r="L1053" s="53">
        <f t="shared" si="905"/>
        <v>29</v>
      </c>
      <c r="M1053" s="53">
        <f t="shared" si="957"/>
        <v>0</v>
      </c>
      <c r="N1053" s="53">
        <f t="shared" si="942"/>
        <v>29</v>
      </c>
      <c r="O1053" s="53">
        <f t="shared" si="957"/>
        <v>29</v>
      </c>
      <c r="P1053" s="53">
        <f t="shared" si="957"/>
        <v>0</v>
      </c>
      <c r="Q1053" s="46">
        <f t="shared" si="910"/>
        <v>29</v>
      </c>
      <c r="R1053" s="53">
        <f t="shared" si="957"/>
        <v>0</v>
      </c>
      <c r="S1053" s="46">
        <f t="shared" si="911"/>
        <v>29</v>
      </c>
      <c r="T1053" s="53">
        <f t="shared" si="957"/>
        <v>0</v>
      </c>
      <c r="U1053" s="46">
        <f t="shared" si="943"/>
        <v>29</v>
      </c>
    </row>
    <row r="1054" spans="1:21" ht="33" x14ac:dyDescent="0.2">
      <c r="A1054" s="47" t="str">
        <f ca="1">IF(ISERROR(MATCH(E1054,Код_КВР,0)),"",INDIRECT(ADDRESS(MATCH(E1054,Код_КВР,0)+1,2,,,"КВР")))</f>
        <v>Иные закупки товаров, работ и услуг для обеспечения государственных (муниципальных) нужд</v>
      </c>
      <c r="B1054" s="68" t="s">
        <v>379</v>
      </c>
      <c r="C1054" s="55" t="s">
        <v>72</v>
      </c>
      <c r="D1054" s="43" t="s">
        <v>76</v>
      </c>
      <c r="E1054" s="105">
        <v>240</v>
      </c>
      <c r="F1054" s="53">
        <f>'прил. 9'!G165</f>
        <v>29</v>
      </c>
      <c r="G1054" s="53">
        <f>'прил. 9'!H165</f>
        <v>0</v>
      </c>
      <c r="H1054" s="53">
        <f t="shared" si="908"/>
        <v>29</v>
      </c>
      <c r="I1054" s="53">
        <f>'прил. 9'!J165</f>
        <v>0</v>
      </c>
      <c r="J1054" s="53">
        <f t="shared" si="909"/>
        <v>29</v>
      </c>
      <c r="K1054" s="53">
        <f>'прил. 9'!L165</f>
        <v>0</v>
      </c>
      <c r="L1054" s="53">
        <f t="shared" si="905"/>
        <v>29</v>
      </c>
      <c r="M1054" s="53">
        <f>'прил. 9'!N165</f>
        <v>0</v>
      </c>
      <c r="N1054" s="53">
        <f t="shared" si="942"/>
        <v>29</v>
      </c>
      <c r="O1054" s="53">
        <f>'прил. 9'!P165</f>
        <v>29</v>
      </c>
      <c r="P1054" s="53">
        <f>'прил. 9'!Q165</f>
        <v>0</v>
      </c>
      <c r="Q1054" s="46">
        <f t="shared" si="910"/>
        <v>29</v>
      </c>
      <c r="R1054" s="53">
        <f>'прил. 9'!S165</f>
        <v>0</v>
      </c>
      <c r="S1054" s="46">
        <f t="shared" si="911"/>
        <v>29</v>
      </c>
      <c r="T1054" s="53">
        <f>'прил. 9'!U165</f>
        <v>0</v>
      </c>
      <c r="U1054" s="46">
        <f t="shared" si="943"/>
        <v>29</v>
      </c>
    </row>
    <row r="1055" spans="1:21" hidden="1" x14ac:dyDescent="0.2">
      <c r="A1055" s="47" t="str">
        <f ca="1">IF(ISERROR(MATCH(C1055,Код_Раздел,0)),"",INDIRECT(ADDRESS(MATCH(C1055,Код_Раздел,0)+1,2,,,"Раздел")))</f>
        <v>Образование</v>
      </c>
      <c r="B1055" s="68" t="s">
        <v>379</v>
      </c>
      <c r="C1055" s="55" t="s">
        <v>60</v>
      </c>
      <c r="D1055" s="43"/>
      <c r="E1055" s="105"/>
      <c r="F1055" s="53">
        <f t="shared" ref="F1055:T1057" si="958">F1056</f>
        <v>0</v>
      </c>
      <c r="G1055" s="53">
        <f t="shared" si="958"/>
        <v>0</v>
      </c>
      <c r="H1055" s="53">
        <f t="shared" si="908"/>
        <v>0</v>
      </c>
      <c r="I1055" s="53">
        <f t="shared" si="958"/>
        <v>0</v>
      </c>
      <c r="J1055" s="53">
        <f t="shared" si="909"/>
        <v>0</v>
      </c>
      <c r="K1055" s="53">
        <f t="shared" si="958"/>
        <v>0</v>
      </c>
      <c r="L1055" s="53">
        <f t="shared" si="905"/>
        <v>0</v>
      </c>
      <c r="M1055" s="53">
        <f t="shared" si="958"/>
        <v>0</v>
      </c>
      <c r="N1055" s="53">
        <f t="shared" si="942"/>
        <v>0</v>
      </c>
      <c r="O1055" s="53">
        <f t="shared" si="958"/>
        <v>0</v>
      </c>
      <c r="P1055" s="53">
        <f t="shared" si="958"/>
        <v>0</v>
      </c>
      <c r="Q1055" s="46">
        <f t="shared" si="910"/>
        <v>0</v>
      </c>
      <c r="R1055" s="53">
        <f t="shared" si="958"/>
        <v>0</v>
      </c>
      <c r="S1055" s="46">
        <f t="shared" si="911"/>
        <v>0</v>
      </c>
      <c r="T1055" s="53">
        <f t="shared" si="958"/>
        <v>0</v>
      </c>
      <c r="U1055" s="46">
        <f t="shared" si="943"/>
        <v>0</v>
      </c>
    </row>
    <row r="1056" spans="1:21" hidden="1" x14ac:dyDescent="0.2">
      <c r="A1056" s="42" t="s">
        <v>530</v>
      </c>
      <c r="B1056" s="68" t="s">
        <v>379</v>
      </c>
      <c r="C1056" s="55" t="s">
        <v>60</v>
      </c>
      <c r="D1056" s="43" t="s">
        <v>78</v>
      </c>
      <c r="E1056" s="105"/>
      <c r="F1056" s="53">
        <f t="shared" si="958"/>
        <v>0</v>
      </c>
      <c r="G1056" s="53">
        <f t="shared" si="958"/>
        <v>0</v>
      </c>
      <c r="H1056" s="53">
        <f t="shared" si="908"/>
        <v>0</v>
      </c>
      <c r="I1056" s="53">
        <f t="shared" si="958"/>
        <v>0</v>
      </c>
      <c r="J1056" s="53">
        <f t="shared" si="909"/>
        <v>0</v>
      </c>
      <c r="K1056" s="53">
        <f t="shared" si="958"/>
        <v>0</v>
      </c>
      <c r="L1056" s="53">
        <f t="shared" si="905"/>
        <v>0</v>
      </c>
      <c r="M1056" s="53">
        <f t="shared" si="958"/>
        <v>0</v>
      </c>
      <c r="N1056" s="53">
        <f t="shared" si="942"/>
        <v>0</v>
      </c>
      <c r="O1056" s="53">
        <f t="shared" si="958"/>
        <v>0</v>
      </c>
      <c r="P1056" s="53">
        <f t="shared" si="958"/>
        <v>0</v>
      </c>
      <c r="Q1056" s="46">
        <f t="shared" si="910"/>
        <v>0</v>
      </c>
      <c r="R1056" s="53">
        <f t="shared" si="958"/>
        <v>0</v>
      </c>
      <c r="S1056" s="46">
        <f t="shared" si="911"/>
        <v>0</v>
      </c>
      <c r="T1056" s="53">
        <f t="shared" si="958"/>
        <v>0</v>
      </c>
      <c r="U1056" s="46">
        <f t="shared" si="943"/>
        <v>0</v>
      </c>
    </row>
    <row r="1057" spans="1:21" ht="33" hidden="1" x14ac:dyDescent="0.2">
      <c r="A1057" s="47" t="str">
        <f ca="1">IF(ISERROR(MATCH(E1057,Код_КВР,0)),"",INDIRECT(ADDRESS(MATCH(E1057,Код_КВР,0)+1,2,,,"КВР")))</f>
        <v>Закупка товаров, работ и услуг для обеспечения государственных (муниципальных) нужд</v>
      </c>
      <c r="B1057" s="68" t="s">
        <v>379</v>
      </c>
      <c r="C1057" s="55" t="s">
        <v>60</v>
      </c>
      <c r="D1057" s="43" t="s">
        <v>78</v>
      </c>
      <c r="E1057" s="105">
        <v>200</v>
      </c>
      <c r="F1057" s="53">
        <f t="shared" si="958"/>
        <v>0</v>
      </c>
      <c r="G1057" s="53">
        <f t="shared" si="958"/>
        <v>0</v>
      </c>
      <c r="H1057" s="53">
        <f t="shared" si="908"/>
        <v>0</v>
      </c>
      <c r="I1057" s="53">
        <f t="shared" si="958"/>
        <v>0</v>
      </c>
      <c r="J1057" s="53">
        <f t="shared" si="909"/>
        <v>0</v>
      </c>
      <c r="K1057" s="53">
        <f t="shared" si="958"/>
        <v>0</v>
      </c>
      <c r="L1057" s="53">
        <f t="shared" si="905"/>
        <v>0</v>
      </c>
      <c r="M1057" s="53">
        <f t="shared" si="958"/>
        <v>0</v>
      </c>
      <c r="N1057" s="53">
        <f t="shared" si="942"/>
        <v>0</v>
      </c>
      <c r="O1057" s="53">
        <f t="shared" si="958"/>
        <v>0</v>
      </c>
      <c r="P1057" s="53">
        <f t="shared" si="958"/>
        <v>0</v>
      </c>
      <c r="Q1057" s="46">
        <f t="shared" si="910"/>
        <v>0</v>
      </c>
      <c r="R1057" s="53">
        <f t="shared" si="958"/>
        <v>0</v>
      </c>
      <c r="S1057" s="46">
        <f t="shared" si="911"/>
        <v>0</v>
      </c>
      <c r="T1057" s="53">
        <f t="shared" si="958"/>
        <v>0</v>
      </c>
      <c r="U1057" s="46">
        <f t="shared" si="943"/>
        <v>0</v>
      </c>
    </row>
    <row r="1058" spans="1:21" ht="33" hidden="1" x14ac:dyDescent="0.2">
      <c r="A1058" s="47" t="str">
        <f ca="1">IF(ISERROR(MATCH(E1058,Код_КВР,0)),"",INDIRECT(ADDRESS(MATCH(E1058,Код_КВР,0)+1,2,,,"КВР")))</f>
        <v>Иные закупки товаров, работ и услуг для обеспечения государственных (муниципальных) нужд</v>
      </c>
      <c r="B1058" s="68" t="s">
        <v>379</v>
      </c>
      <c r="C1058" s="55" t="s">
        <v>60</v>
      </c>
      <c r="D1058" s="43" t="s">
        <v>78</v>
      </c>
      <c r="E1058" s="105">
        <v>240</v>
      </c>
      <c r="F1058" s="53">
        <f>'прил. 9'!G300</f>
        <v>0</v>
      </c>
      <c r="G1058" s="53">
        <f>'прил. 9'!H300</f>
        <v>0</v>
      </c>
      <c r="H1058" s="53">
        <f t="shared" si="908"/>
        <v>0</v>
      </c>
      <c r="I1058" s="53">
        <f>'прил. 9'!J300</f>
        <v>0</v>
      </c>
      <c r="J1058" s="53">
        <f t="shared" si="909"/>
        <v>0</v>
      </c>
      <c r="K1058" s="53">
        <f>'прил. 9'!L300</f>
        <v>0</v>
      </c>
      <c r="L1058" s="53">
        <f t="shared" si="905"/>
        <v>0</v>
      </c>
      <c r="M1058" s="53">
        <f>'прил. 9'!N300</f>
        <v>0</v>
      </c>
      <c r="N1058" s="53">
        <f t="shared" si="942"/>
        <v>0</v>
      </c>
      <c r="O1058" s="53">
        <f>'прил. 9'!P300</f>
        <v>0</v>
      </c>
      <c r="P1058" s="53">
        <f>'прил. 9'!Q300</f>
        <v>0</v>
      </c>
      <c r="Q1058" s="46">
        <f t="shared" si="910"/>
        <v>0</v>
      </c>
      <c r="R1058" s="53">
        <f>'прил. 9'!S300</f>
        <v>0</v>
      </c>
      <c r="S1058" s="46">
        <f t="shared" si="911"/>
        <v>0</v>
      </c>
      <c r="T1058" s="53">
        <f>'прил. 9'!U300</f>
        <v>0</v>
      </c>
      <c r="U1058" s="46">
        <f t="shared" si="943"/>
        <v>0</v>
      </c>
    </row>
    <row r="1059" spans="1:21" ht="37.5" customHeight="1" x14ac:dyDescent="0.2">
      <c r="A1059" s="47" t="str">
        <f ca="1">IF(ISERROR(MATCH(B1059,Код_КЦСР,0)),"",INDIRECT(ADDRESS(MATCH(B1059,Код_КЦСР,0)+1,2,,,"КЦСР")))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1059" s="68" t="s">
        <v>459</v>
      </c>
      <c r="C1059" s="55"/>
      <c r="D1059" s="43"/>
      <c r="E1059" s="105"/>
      <c r="F1059" s="53">
        <f t="shared" ref="F1059:O1059" si="959">F1060+F1065</f>
        <v>4254.2</v>
      </c>
      <c r="G1059" s="53">
        <f t="shared" ref="G1059:I1059" si="960">G1060+G1065</f>
        <v>0</v>
      </c>
      <c r="H1059" s="53">
        <f t="shared" si="908"/>
        <v>4254.2</v>
      </c>
      <c r="I1059" s="53">
        <f t="shared" si="960"/>
        <v>0</v>
      </c>
      <c r="J1059" s="53">
        <f t="shared" si="909"/>
        <v>4254.2</v>
      </c>
      <c r="K1059" s="53">
        <f t="shared" ref="K1059:M1059" si="961">K1060+K1065</f>
        <v>0</v>
      </c>
      <c r="L1059" s="53">
        <f t="shared" si="905"/>
        <v>4254.2</v>
      </c>
      <c r="M1059" s="53">
        <f t="shared" si="961"/>
        <v>0</v>
      </c>
      <c r="N1059" s="53">
        <f t="shared" si="942"/>
        <v>4254.2</v>
      </c>
      <c r="O1059" s="53">
        <f t="shared" si="959"/>
        <v>4254.2</v>
      </c>
      <c r="P1059" s="53">
        <f t="shared" ref="P1059" si="962">P1060+P1065</f>
        <v>0</v>
      </c>
      <c r="Q1059" s="46">
        <f t="shared" si="910"/>
        <v>4254.2</v>
      </c>
      <c r="R1059" s="53">
        <f t="shared" ref="R1059:T1059" si="963">R1060+R1065</f>
        <v>0</v>
      </c>
      <c r="S1059" s="46">
        <f t="shared" si="911"/>
        <v>4254.2</v>
      </c>
      <c r="T1059" s="53">
        <f t="shared" si="963"/>
        <v>0</v>
      </c>
      <c r="U1059" s="46">
        <f t="shared" si="943"/>
        <v>4254.2</v>
      </c>
    </row>
    <row r="1060" spans="1:21" ht="52.5" customHeight="1" x14ac:dyDescent="0.2">
      <c r="A1060" s="47" t="str">
        <f ca="1">IF(ISERROR(MATCH(B1060,Код_КЦСР,0)),"",INDIRECT(ADDRESS(MATCH(B1060,Код_КЦСР,0)+1,2,,,"КЦСР")))</f>
        <v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v>
      </c>
      <c r="B1060" s="68" t="s">
        <v>461</v>
      </c>
      <c r="C1060" s="55"/>
      <c r="D1060" s="43"/>
      <c r="E1060" s="105"/>
      <c r="F1060" s="53">
        <f t="shared" ref="F1060:T1063" si="964">F1061</f>
        <v>1854.2</v>
      </c>
      <c r="G1060" s="53">
        <f t="shared" si="964"/>
        <v>0</v>
      </c>
      <c r="H1060" s="53">
        <f t="shared" si="908"/>
        <v>1854.2</v>
      </c>
      <c r="I1060" s="53">
        <f t="shared" si="964"/>
        <v>0</v>
      </c>
      <c r="J1060" s="53">
        <f t="shared" si="909"/>
        <v>1854.2</v>
      </c>
      <c r="K1060" s="53">
        <f t="shared" si="964"/>
        <v>0</v>
      </c>
      <c r="L1060" s="53">
        <f t="shared" si="905"/>
        <v>1854.2</v>
      </c>
      <c r="M1060" s="53">
        <f t="shared" si="964"/>
        <v>0</v>
      </c>
      <c r="N1060" s="53">
        <f t="shared" si="942"/>
        <v>1854.2</v>
      </c>
      <c r="O1060" s="53">
        <f t="shared" si="964"/>
        <v>1854.2</v>
      </c>
      <c r="P1060" s="53">
        <f t="shared" si="964"/>
        <v>0</v>
      </c>
      <c r="Q1060" s="46">
        <f t="shared" si="910"/>
        <v>1854.2</v>
      </c>
      <c r="R1060" s="53">
        <f t="shared" si="964"/>
        <v>0</v>
      </c>
      <c r="S1060" s="46">
        <f t="shared" si="911"/>
        <v>1854.2</v>
      </c>
      <c r="T1060" s="53">
        <f t="shared" si="964"/>
        <v>0</v>
      </c>
      <c r="U1060" s="46">
        <f t="shared" si="943"/>
        <v>1854.2</v>
      </c>
    </row>
    <row r="1061" spans="1:21" ht="23.25" customHeight="1" x14ac:dyDescent="0.2">
      <c r="A1061" s="47" t="str">
        <f ca="1">IF(ISERROR(MATCH(C1061,Код_Раздел,0)),"",INDIRECT(ADDRESS(MATCH(C1061,Код_Раздел,0)+1,2,,,"Раздел")))</f>
        <v>Национальная безопасность и правоохранительная  деятельность</v>
      </c>
      <c r="B1061" s="68" t="s">
        <v>461</v>
      </c>
      <c r="C1061" s="55" t="s">
        <v>72</v>
      </c>
      <c r="D1061" s="43"/>
      <c r="E1061" s="105"/>
      <c r="F1061" s="53">
        <f t="shared" si="964"/>
        <v>1854.2</v>
      </c>
      <c r="G1061" s="53">
        <f t="shared" si="964"/>
        <v>0</v>
      </c>
      <c r="H1061" s="53">
        <f t="shared" si="908"/>
        <v>1854.2</v>
      </c>
      <c r="I1061" s="53">
        <f t="shared" si="964"/>
        <v>0</v>
      </c>
      <c r="J1061" s="53">
        <f t="shared" si="909"/>
        <v>1854.2</v>
      </c>
      <c r="K1061" s="53">
        <f t="shared" si="964"/>
        <v>0</v>
      </c>
      <c r="L1061" s="53">
        <f t="shared" si="905"/>
        <v>1854.2</v>
      </c>
      <c r="M1061" s="53">
        <f t="shared" si="964"/>
        <v>0</v>
      </c>
      <c r="N1061" s="53">
        <f t="shared" si="942"/>
        <v>1854.2</v>
      </c>
      <c r="O1061" s="53">
        <f t="shared" si="964"/>
        <v>1854.2</v>
      </c>
      <c r="P1061" s="53">
        <f t="shared" si="964"/>
        <v>0</v>
      </c>
      <c r="Q1061" s="46">
        <f t="shared" si="910"/>
        <v>1854.2</v>
      </c>
      <c r="R1061" s="53">
        <f t="shared" si="964"/>
        <v>0</v>
      </c>
      <c r="S1061" s="46">
        <f t="shared" si="911"/>
        <v>1854.2</v>
      </c>
      <c r="T1061" s="53">
        <f t="shared" si="964"/>
        <v>0</v>
      </c>
      <c r="U1061" s="46">
        <f t="shared" si="943"/>
        <v>1854.2</v>
      </c>
    </row>
    <row r="1062" spans="1:21" ht="33" x14ac:dyDescent="0.2">
      <c r="A1062" s="42" t="s">
        <v>111</v>
      </c>
      <c r="B1062" s="68" t="s">
        <v>461</v>
      </c>
      <c r="C1062" s="55" t="s">
        <v>72</v>
      </c>
      <c r="D1062" s="43" t="s">
        <v>76</v>
      </c>
      <c r="E1062" s="105"/>
      <c r="F1062" s="53">
        <f t="shared" si="964"/>
        <v>1854.2</v>
      </c>
      <c r="G1062" s="53">
        <f t="shared" si="964"/>
        <v>0</v>
      </c>
      <c r="H1062" s="53">
        <f t="shared" si="908"/>
        <v>1854.2</v>
      </c>
      <c r="I1062" s="53">
        <f t="shared" si="964"/>
        <v>0</v>
      </c>
      <c r="J1062" s="53">
        <f t="shared" si="909"/>
        <v>1854.2</v>
      </c>
      <c r="K1062" s="53">
        <f t="shared" si="964"/>
        <v>0</v>
      </c>
      <c r="L1062" s="53">
        <f t="shared" si="905"/>
        <v>1854.2</v>
      </c>
      <c r="M1062" s="53">
        <f t="shared" si="964"/>
        <v>0</v>
      </c>
      <c r="N1062" s="53">
        <f t="shared" si="942"/>
        <v>1854.2</v>
      </c>
      <c r="O1062" s="53">
        <f t="shared" si="964"/>
        <v>1854.2</v>
      </c>
      <c r="P1062" s="53">
        <f t="shared" si="964"/>
        <v>0</v>
      </c>
      <c r="Q1062" s="46">
        <f t="shared" si="910"/>
        <v>1854.2</v>
      </c>
      <c r="R1062" s="53">
        <f t="shared" si="964"/>
        <v>0</v>
      </c>
      <c r="S1062" s="46">
        <f t="shared" si="911"/>
        <v>1854.2</v>
      </c>
      <c r="T1062" s="53">
        <f t="shared" si="964"/>
        <v>0</v>
      </c>
      <c r="U1062" s="46">
        <f t="shared" si="943"/>
        <v>1854.2</v>
      </c>
    </row>
    <row r="1063" spans="1:21" ht="33" x14ac:dyDescent="0.2">
      <c r="A1063" s="47" t="str">
        <f ca="1">IF(ISERROR(MATCH(E1063,Код_КВР,0)),"",INDIRECT(ADDRESS(MATCH(E1063,Код_КВР,0)+1,2,,,"КВР")))</f>
        <v>Закупка товаров, работ и услуг для обеспечения государственных (муниципальных) нужд</v>
      </c>
      <c r="B1063" s="68" t="s">
        <v>461</v>
      </c>
      <c r="C1063" s="55" t="s">
        <v>72</v>
      </c>
      <c r="D1063" s="43" t="s">
        <v>76</v>
      </c>
      <c r="E1063" s="105">
        <v>200</v>
      </c>
      <c r="F1063" s="53">
        <f t="shared" si="964"/>
        <v>1854.2</v>
      </c>
      <c r="G1063" s="53">
        <f t="shared" si="964"/>
        <v>0</v>
      </c>
      <c r="H1063" s="53">
        <f t="shared" si="908"/>
        <v>1854.2</v>
      </c>
      <c r="I1063" s="53">
        <f t="shared" si="964"/>
        <v>0</v>
      </c>
      <c r="J1063" s="53">
        <f t="shared" si="909"/>
        <v>1854.2</v>
      </c>
      <c r="K1063" s="53">
        <f t="shared" si="964"/>
        <v>0</v>
      </c>
      <c r="L1063" s="53">
        <f t="shared" si="905"/>
        <v>1854.2</v>
      </c>
      <c r="M1063" s="53">
        <f t="shared" si="964"/>
        <v>0</v>
      </c>
      <c r="N1063" s="53">
        <f t="shared" si="942"/>
        <v>1854.2</v>
      </c>
      <c r="O1063" s="53">
        <f t="shared" si="964"/>
        <v>1854.2</v>
      </c>
      <c r="P1063" s="53">
        <f t="shared" si="964"/>
        <v>0</v>
      </c>
      <c r="Q1063" s="46">
        <f t="shared" si="910"/>
        <v>1854.2</v>
      </c>
      <c r="R1063" s="53">
        <f t="shared" si="964"/>
        <v>0</v>
      </c>
      <c r="S1063" s="46">
        <f t="shared" si="911"/>
        <v>1854.2</v>
      </c>
      <c r="T1063" s="53">
        <f t="shared" si="964"/>
        <v>0</v>
      </c>
      <c r="U1063" s="46">
        <f t="shared" si="943"/>
        <v>1854.2</v>
      </c>
    </row>
    <row r="1064" spans="1:21" ht="33" x14ac:dyDescent="0.2">
      <c r="A1064" s="47" t="str">
        <f ca="1">IF(ISERROR(MATCH(E1064,Код_КВР,0)),"",INDIRECT(ADDRESS(MATCH(E1064,Код_КВР,0)+1,2,,,"КВР")))</f>
        <v>Иные закупки товаров, работ и услуг для обеспечения государственных (муниципальных) нужд</v>
      </c>
      <c r="B1064" s="68" t="s">
        <v>461</v>
      </c>
      <c r="C1064" s="55" t="s">
        <v>72</v>
      </c>
      <c r="D1064" s="43" t="s">
        <v>76</v>
      </c>
      <c r="E1064" s="105">
        <v>240</v>
      </c>
      <c r="F1064" s="53">
        <f>'прил. 9'!G169</f>
        <v>1854.2</v>
      </c>
      <c r="G1064" s="53">
        <f>'прил. 9'!H169</f>
        <v>0</v>
      </c>
      <c r="H1064" s="53">
        <f t="shared" si="908"/>
        <v>1854.2</v>
      </c>
      <c r="I1064" s="53">
        <f>'прил. 9'!J169</f>
        <v>0</v>
      </c>
      <c r="J1064" s="53">
        <f t="shared" si="909"/>
        <v>1854.2</v>
      </c>
      <c r="K1064" s="53">
        <f>'прил. 9'!L169</f>
        <v>0</v>
      </c>
      <c r="L1064" s="53">
        <f t="shared" si="905"/>
        <v>1854.2</v>
      </c>
      <c r="M1064" s="53">
        <f>'прил. 9'!N169</f>
        <v>0</v>
      </c>
      <c r="N1064" s="53">
        <f t="shared" si="942"/>
        <v>1854.2</v>
      </c>
      <c r="O1064" s="53">
        <f>'прил. 9'!P169</f>
        <v>1854.2</v>
      </c>
      <c r="P1064" s="53">
        <f>'прил. 9'!Q169</f>
        <v>0</v>
      </c>
      <c r="Q1064" s="46">
        <f t="shared" si="910"/>
        <v>1854.2</v>
      </c>
      <c r="R1064" s="53">
        <f>'прил. 9'!S169</f>
        <v>0</v>
      </c>
      <c r="S1064" s="46">
        <f t="shared" si="911"/>
        <v>1854.2</v>
      </c>
      <c r="T1064" s="53">
        <f>'прил. 9'!U169</f>
        <v>0</v>
      </c>
      <c r="U1064" s="46">
        <f t="shared" si="943"/>
        <v>1854.2</v>
      </c>
    </row>
    <row r="1065" spans="1:21" ht="49.5" x14ac:dyDescent="0.2">
      <c r="A1065" s="47" t="str">
        <f ca="1">IF(ISERROR(MATCH(B1065,Код_КЦСР,0)),"",INDIRECT(ADDRESS(MATCH(B1065,Код_КЦСР,0)+1,2,,,"КЦСР")))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v>
      </c>
      <c r="B1065" s="68" t="s">
        <v>462</v>
      </c>
      <c r="C1065" s="55"/>
      <c r="D1065" s="43"/>
      <c r="E1065" s="105"/>
      <c r="F1065" s="53">
        <f t="shared" ref="F1065:O1065" si="965">F1066+F1071</f>
        <v>2400</v>
      </c>
      <c r="G1065" s="53">
        <f t="shared" ref="G1065:I1065" si="966">G1066+G1071</f>
        <v>0</v>
      </c>
      <c r="H1065" s="53">
        <f t="shared" si="908"/>
        <v>2400</v>
      </c>
      <c r="I1065" s="53">
        <f t="shared" si="966"/>
        <v>0</v>
      </c>
      <c r="J1065" s="53">
        <f t="shared" si="909"/>
        <v>2400</v>
      </c>
      <c r="K1065" s="53">
        <f t="shared" ref="K1065:M1065" si="967">K1066+K1071</f>
        <v>0</v>
      </c>
      <c r="L1065" s="53">
        <f t="shared" si="905"/>
        <v>2400</v>
      </c>
      <c r="M1065" s="53">
        <f t="shared" si="967"/>
        <v>0</v>
      </c>
      <c r="N1065" s="53">
        <f t="shared" si="942"/>
        <v>2400</v>
      </c>
      <c r="O1065" s="53">
        <f t="shared" si="965"/>
        <v>2400</v>
      </c>
      <c r="P1065" s="53">
        <f t="shared" ref="P1065" si="968">P1066+P1071</f>
        <v>0</v>
      </c>
      <c r="Q1065" s="46">
        <f t="shared" si="910"/>
        <v>2400</v>
      </c>
      <c r="R1065" s="53">
        <f t="shared" ref="R1065:T1065" si="969">R1066+R1071</f>
        <v>0</v>
      </c>
      <c r="S1065" s="46">
        <f t="shared" si="911"/>
        <v>2400</v>
      </c>
      <c r="T1065" s="53">
        <f t="shared" si="969"/>
        <v>0</v>
      </c>
      <c r="U1065" s="46">
        <f t="shared" si="943"/>
        <v>2400</v>
      </c>
    </row>
    <row r="1066" spans="1:21" ht="66" hidden="1" x14ac:dyDescent="0.2">
      <c r="A1066" s="47" t="str">
        <f ca="1">IF(ISERROR(MATCH(B1066,Код_КЦСР,0)),"",INDIRECT(ADDRESS(MATCH(B1066,Код_КЦСР,0)+1,2,,,"КЦСР")))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v>
      </c>
      <c r="B1066" s="68" t="s">
        <v>463</v>
      </c>
      <c r="C1066" s="55"/>
      <c r="D1066" s="43"/>
      <c r="E1066" s="105"/>
      <c r="F1066" s="53">
        <f t="shared" ref="F1066:T1069" si="970">F1067</f>
        <v>0</v>
      </c>
      <c r="G1066" s="53">
        <f t="shared" si="970"/>
        <v>0</v>
      </c>
      <c r="H1066" s="53">
        <f t="shared" si="908"/>
        <v>0</v>
      </c>
      <c r="I1066" s="53">
        <f t="shared" si="970"/>
        <v>0</v>
      </c>
      <c r="J1066" s="53">
        <f t="shared" si="909"/>
        <v>0</v>
      </c>
      <c r="K1066" s="53">
        <f t="shared" si="970"/>
        <v>0</v>
      </c>
      <c r="L1066" s="53">
        <f t="shared" si="905"/>
        <v>0</v>
      </c>
      <c r="M1066" s="53">
        <f t="shared" si="970"/>
        <v>0</v>
      </c>
      <c r="N1066" s="53">
        <f t="shared" si="942"/>
        <v>0</v>
      </c>
      <c r="O1066" s="53">
        <f t="shared" si="970"/>
        <v>0</v>
      </c>
      <c r="P1066" s="53">
        <f t="shared" si="970"/>
        <v>0</v>
      </c>
      <c r="Q1066" s="46">
        <f t="shared" si="910"/>
        <v>0</v>
      </c>
      <c r="R1066" s="53">
        <f t="shared" si="970"/>
        <v>0</v>
      </c>
      <c r="S1066" s="46">
        <f t="shared" si="911"/>
        <v>0</v>
      </c>
      <c r="T1066" s="53">
        <f t="shared" si="970"/>
        <v>0</v>
      </c>
      <c r="U1066" s="46">
        <f t="shared" si="943"/>
        <v>0</v>
      </c>
    </row>
    <row r="1067" spans="1:21" hidden="1" x14ac:dyDescent="0.2">
      <c r="A1067" s="47" t="str">
        <f ca="1">IF(ISERROR(MATCH(C1067,Код_Раздел,0)),"",INDIRECT(ADDRESS(MATCH(C1067,Код_Раздел,0)+1,2,,,"Раздел")))</f>
        <v>Национальная экономика</v>
      </c>
      <c r="B1067" s="68" t="s">
        <v>463</v>
      </c>
      <c r="C1067" s="55" t="s">
        <v>73</v>
      </c>
      <c r="D1067" s="43"/>
      <c r="E1067" s="105"/>
      <c r="F1067" s="53">
        <f t="shared" si="970"/>
        <v>0</v>
      </c>
      <c r="G1067" s="53">
        <f t="shared" si="970"/>
        <v>0</v>
      </c>
      <c r="H1067" s="53">
        <f t="shared" si="908"/>
        <v>0</v>
      </c>
      <c r="I1067" s="53">
        <f t="shared" si="970"/>
        <v>0</v>
      </c>
      <c r="J1067" s="53">
        <f t="shared" si="909"/>
        <v>0</v>
      </c>
      <c r="K1067" s="53">
        <f t="shared" si="970"/>
        <v>0</v>
      </c>
      <c r="L1067" s="53">
        <f t="shared" ref="L1067:L1130" si="971">J1067+K1067</f>
        <v>0</v>
      </c>
      <c r="M1067" s="53">
        <f t="shared" si="970"/>
        <v>0</v>
      </c>
      <c r="N1067" s="53">
        <f t="shared" si="942"/>
        <v>0</v>
      </c>
      <c r="O1067" s="53">
        <f t="shared" si="970"/>
        <v>0</v>
      </c>
      <c r="P1067" s="53">
        <f t="shared" si="970"/>
        <v>0</v>
      </c>
      <c r="Q1067" s="46">
        <f t="shared" si="910"/>
        <v>0</v>
      </c>
      <c r="R1067" s="53">
        <f t="shared" si="970"/>
        <v>0</v>
      </c>
      <c r="S1067" s="46">
        <f t="shared" si="911"/>
        <v>0</v>
      </c>
      <c r="T1067" s="53">
        <f t="shared" si="970"/>
        <v>0</v>
      </c>
      <c r="U1067" s="46">
        <f t="shared" si="943"/>
        <v>0</v>
      </c>
    </row>
    <row r="1068" spans="1:21" hidden="1" x14ac:dyDescent="0.2">
      <c r="A1068" s="42" t="s">
        <v>87</v>
      </c>
      <c r="B1068" s="68" t="s">
        <v>463</v>
      </c>
      <c r="C1068" s="55" t="s">
        <v>73</v>
      </c>
      <c r="D1068" s="43" t="s">
        <v>53</v>
      </c>
      <c r="E1068" s="105"/>
      <c r="F1068" s="53">
        <f t="shared" si="970"/>
        <v>0</v>
      </c>
      <c r="G1068" s="53">
        <f t="shared" si="970"/>
        <v>0</v>
      </c>
      <c r="H1068" s="53">
        <f t="shared" si="908"/>
        <v>0</v>
      </c>
      <c r="I1068" s="53">
        <f t="shared" si="970"/>
        <v>0</v>
      </c>
      <c r="J1068" s="53">
        <f t="shared" si="909"/>
        <v>0</v>
      </c>
      <c r="K1068" s="53">
        <f t="shared" si="970"/>
        <v>0</v>
      </c>
      <c r="L1068" s="53">
        <f t="shared" si="971"/>
        <v>0</v>
      </c>
      <c r="M1068" s="53">
        <f t="shared" si="970"/>
        <v>0</v>
      </c>
      <c r="N1068" s="53">
        <f t="shared" si="942"/>
        <v>0</v>
      </c>
      <c r="O1068" s="53">
        <f t="shared" si="970"/>
        <v>0</v>
      </c>
      <c r="P1068" s="53">
        <f t="shared" si="970"/>
        <v>0</v>
      </c>
      <c r="Q1068" s="46">
        <f t="shared" si="910"/>
        <v>0</v>
      </c>
      <c r="R1068" s="53">
        <f t="shared" si="970"/>
        <v>0</v>
      </c>
      <c r="S1068" s="46">
        <f t="shared" si="911"/>
        <v>0</v>
      </c>
      <c r="T1068" s="53">
        <f t="shared" si="970"/>
        <v>0</v>
      </c>
      <c r="U1068" s="46">
        <f t="shared" si="943"/>
        <v>0</v>
      </c>
    </row>
    <row r="1069" spans="1:21" ht="33" hidden="1" x14ac:dyDescent="0.2">
      <c r="A1069" s="47" t="str">
        <f ca="1">IF(ISERROR(MATCH(E1069,Код_КВР,0)),"",INDIRECT(ADDRESS(MATCH(E1069,Код_КВР,0)+1,2,,,"КВР")))</f>
        <v>Предоставление субсидий бюджетным, автономным учреждениям и иным некоммерческим организациям</v>
      </c>
      <c r="B1069" s="68" t="s">
        <v>463</v>
      </c>
      <c r="C1069" s="55" t="s">
        <v>73</v>
      </c>
      <c r="D1069" s="43" t="s">
        <v>53</v>
      </c>
      <c r="E1069" s="105">
        <v>600</v>
      </c>
      <c r="F1069" s="53">
        <f t="shared" si="970"/>
        <v>0</v>
      </c>
      <c r="G1069" s="53">
        <f t="shared" si="970"/>
        <v>0</v>
      </c>
      <c r="H1069" s="53">
        <f t="shared" si="908"/>
        <v>0</v>
      </c>
      <c r="I1069" s="53">
        <f t="shared" si="970"/>
        <v>0</v>
      </c>
      <c r="J1069" s="53">
        <f t="shared" si="909"/>
        <v>0</v>
      </c>
      <c r="K1069" s="53">
        <f t="shared" si="970"/>
        <v>0</v>
      </c>
      <c r="L1069" s="53">
        <f t="shared" si="971"/>
        <v>0</v>
      </c>
      <c r="M1069" s="53">
        <f t="shared" si="970"/>
        <v>0</v>
      </c>
      <c r="N1069" s="53">
        <f t="shared" si="942"/>
        <v>0</v>
      </c>
      <c r="O1069" s="53">
        <f t="shared" si="970"/>
        <v>0</v>
      </c>
      <c r="P1069" s="53">
        <f t="shared" si="970"/>
        <v>0</v>
      </c>
      <c r="Q1069" s="46">
        <f t="shared" si="910"/>
        <v>0</v>
      </c>
      <c r="R1069" s="53">
        <f t="shared" si="970"/>
        <v>0</v>
      </c>
      <c r="S1069" s="46">
        <f t="shared" si="911"/>
        <v>0</v>
      </c>
      <c r="T1069" s="53">
        <f t="shared" si="970"/>
        <v>0</v>
      </c>
      <c r="U1069" s="46">
        <f t="shared" si="943"/>
        <v>0</v>
      </c>
    </row>
    <row r="1070" spans="1:21" hidden="1" x14ac:dyDescent="0.2">
      <c r="A1070" s="47" t="str">
        <f ca="1">IF(ISERROR(MATCH(E1070,Код_КВР,0)),"",INDIRECT(ADDRESS(MATCH(E1070,Код_КВР,0)+1,2,,,"КВР")))</f>
        <v>Субсидии бюджетным учреждениям</v>
      </c>
      <c r="B1070" s="68" t="s">
        <v>463</v>
      </c>
      <c r="C1070" s="55" t="s">
        <v>73</v>
      </c>
      <c r="D1070" s="43" t="s">
        <v>53</v>
      </c>
      <c r="E1070" s="105">
        <v>610</v>
      </c>
      <c r="F1070" s="53">
        <f>'прил. 9'!G208</f>
        <v>0</v>
      </c>
      <c r="G1070" s="53">
        <f>'прил. 9'!H208</f>
        <v>0</v>
      </c>
      <c r="H1070" s="53">
        <f t="shared" si="908"/>
        <v>0</v>
      </c>
      <c r="I1070" s="53">
        <f>'прил. 9'!J208</f>
        <v>0</v>
      </c>
      <c r="J1070" s="53">
        <f t="shared" si="909"/>
        <v>0</v>
      </c>
      <c r="K1070" s="53">
        <f>'прил. 9'!L208</f>
        <v>0</v>
      </c>
      <c r="L1070" s="53">
        <f t="shared" si="971"/>
        <v>0</v>
      </c>
      <c r="M1070" s="53">
        <f>'прил. 9'!N208</f>
        <v>0</v>
      </c>
      <c r="N1070" s="53">
        <f t="shared" si="942"/>
        <v>0</v>
      </c>
      <c r="O1070" s="53">
        <f>'прил. 9'!P208</f>
        <v>0</v>
      </c>
      <c r="P1070" s="53">
        <f>'прил. 9'!Q208</f>
        <v>0</v>
      </c>
      <c r="Q1070" s="46">
        <f t="shared" si="910"/>
        <v>0</v>
      </c>
      <c r="R1070" s="53">
        <f>'прил. 9'!S208</f>
        <v>0</v>
      </c>
      <c r="S1070" s="46">
        <f t="shared" si="911"/>
        <v>0</v>
      </c>
      <c r="T1070" s="53">
        <f>'прил. 9'!U208</f>
        <v>0</v>
      </c>
      <c r="U1070" s="46">
        <f t="shared" si="943"/>
        <v>0</v>
      </c>
    </row>
    <row r="1071" spans="1:21" ht="33" x14ac:dyDescent="0.2">
      <c r="A1071" s="47" t="str">
        <f ca="1">IF(ISERROR(MATCH(B1071,Код_КЦСР,0)),"",INDIRECT(ADDRESS(MATCH(B1071,Код_КЦСР,0)+1,2,,,"КЦСР")))</f>
        <v>Внедрение и (или) эксплуатация аппаратно-программного комплекса «Безопасный город», за счет средств областного бюджета</v>
      </c>
      <c r="B1071" s="68" t="s">
        <v>477</v>
      </c>
      <c r="C1071" s="55"/>
      <c r="D1071" s="43"/>
      <c r="E1071" s="105"/>
      <c r="F1071" s="53">
        <f t="shared" ref="F1071:T1074" si="972">F1072</f>
        <v>2400</v>
      </c>
      <c r="G1071" s="53">
        <f t="shared" si="972"/>
        <v>0</v>
      </c>
      <c r="H1071" s="53">
        <f t="shared" si="908"/>
        <v>2400</v>
      </c>
      <c r="I1071" s="53">
        <f t="shared" si="972"/>
        <v>0</v>
      </c>
      <c r="J1071" s="53">
        <f t="shared" si="909"/>
        <v>2400</v>
      </c>
      <c r="K1071" s="53">
        <f t="shared" si="972"/>
        <v>0</v>
      </c>
      <c r="L1071" s="53">
        <f t="shared" si="971"/>
        <v>2400</v>
      </c>
      <c r="M1071" s="53">
        <f t="shared" si="972"/>
        <v>0</v>
      </c>
      <c r="N1071" s="53">
        <f t="shared" si="942"/>
        <v>2400</v>
      </c>
      <c r="O1071" s="53">
        <f t="shared" si="972"/>
        <v>2400</v>
      </c>
      <c r="P1071" s="53">
        <f t="shared" si="972"/>
        <v>0</v>
      </c>
      <c r="Q1071" s="46">
        <f t="shared" si="910"/>
        <v>2400</v>
      </c>
      <c r="R1071" s="53">
        <f t="shared" si="972"/>
        <v>0</v>
      </c>
      <c r="S1071" s="46">
        <f t="shared" si="911"/>
        <v>2400</v>
      </c>
      <c r="T1071" s="53">
        <f t="shared" si="972"/>
        <v>0</v>
      </c>
      <c r="U1071" s="46">
        <f t="shared" si="943"/>
        <v>2400</v>
      </c>
    </row>
    <row r="1072" spans="1:21" x14ac:dyDescent="0.2">
      <c r="A1072" s="47" t="str">
        <f ca="1">IF(ISERROR(MATCH(C1072,Код_Раздел,0)),"",INDIRECT(ADDRESS(MATCH(C1072,Код_Раздел,0)+1,2,,,"Раздел")))</f>
        <v>Национальная экономика</v>
      </c>
      <c r="B1072" s="68" t="s">
        <v>477</v>
      </c>
      <c r="C1072" s="55" t="s">
        <v>73</v>
      </c>
      <c r="D1072" s="43"/>
      <c r="E1072" s="105"/>
      <c r="F1072" s="53">
        <f t="shared" si="972"/>
        <v>2400</v>
      </c>
      <c r="G1072" s="53">
        <f t="shared" si="972"/>
        <v>0</v>
      </c>
      <c r="H1072" s="53">
        <f t="shared" ref="H1072:H1135" si="973">F1072+G1072</f>
        <v>2400</v>
      </c>
      <c r="I1072" s="53">
        <f t="shared" si="972"/>
        <v>0</v>
      </c>
      <c r="J1072" s="53">
        <f t="shared" ref="J1072:J1135" si="974">H1072+I1072</f>
        <v>2400</v>
      </c>
      <c r="K1072" s="53">
        <f t="shared" si="972"/>
        <v>0</v>
      </c>
      <c r="L1072" s="53">
        <f t="shared" si="971"/>
        <v>2400</v>
      </c>
      <c r="M1072" s="53">
        <f t="shared" si="972"/>
        <v>0</v>
      </c>
      <c r="N1072" s="53">
        <f t="shared" si="942"/>
        <v>2400</v>
      </c>
      <c r="O1072" s="53">
        <f t="shared" si="972"/>
        <v>2400</v>
      </c>
      <c r="P1072" s="53">
        <f t="shared" si="972"/>
        <v>0</v>
      </c>
      <c r="Q1072" s="46">
        <f t="shared" ref="Q1072:Q1135" si="975">O1072+P1072</f>
        <v>2400</v>
      </c>
      <c r="R1072" s="53">
        <f t="shared" si="972"/>
        <v>0</v>
      </c>
      <c r="S1072" s="46">
        <f t="shared" ref="S1072:S1135" si="976">Q1072+R1072</f>
        <v>2400</v>
      </c>
      <c r="T1072" s="53">
        <f t="shared" si="972"/>
        <v>0</v>
      </c>
      <c r="U1072" s="46">
        <f t="shared" si="943"/>
        <v>2400</v>
      </c>
    </row>
    <row r="1073" spans="1:21" x14ac:dyDescent="0.2">
      <c r="A1073" s="42" t="s">
        <v>87</v>
      </c>
      <c r="B1073" s="68" t="s">
        <v>477</v>
      </c>
      <c r="C1073" s="55" t="s">
        <v>73</v>
      </c>
      <c r="D1073" s="43" t="s">
        <v>53</v>
      </c>
      <c r="E1073" s="105"/>
      <c r="F1073" s="53">
        <f t="shared" si="972"/>
        <v>2400</v>
      </c>
      <c r="G1073" s="53">
        <f t="shared" si="972"/>
        <v>0</v>
      </c>
      <c r="H1073" s="53">
        <f t="shared" si="973"/>
        <v>2400</v>
      </c>
      <c r="I1073" s="53">
        <f t="shared" si="972"/>
        <v>0</v>
      </c>
      <c r="J1073" s="53">
        <f t="shared" si="974"/>
        <v>2400</v>
      </c>
      <c r="K1073" s="53">
        <f t="shared" si="972"/>
        <v>0</v>
      </c>
      <c r="L1073" s="53">
        <f t="shared" si="971"/>
        <v>2400</v>
      </c>
      <c r="M1073" s="53">
        <f t="shared" si="972"/>
        <v>0</v>
      </c>
      <c r="N1073" s="53">
        <f t="shared" si="942"/>
        <v>2400</v>
      </c>
      <c r="O1073" s="53">
        <f t="shared" si="972"/>
        <v>2400</v>
      </c>
      <c r="P1073" s="53">
        <f t="shared" si="972"/>
        <v>0</v>
      </c>
      <c r="Q1073" s="46">
        <f t="shared" si="975"/>
        <v>2400</v>
      </c>
      <c r="R1073" s="53">
        <f t="shared" si="972"/>
        <v>0</v>
      </c>
      <c r="S1073" s="46">
        <f t="shared" si="976"/>
        <v>2400</v>
      </c>
      <c r="T1073" s="53">
        <f t="shared" si="972"/>
        <v>0</v>
      </c>
      <c r="U1073" s="46">
        <f t="shared" si="943"/>
        <v>2400</v>
      </c>
    </row>
    <row r="1074" spans="1:21" ht="33" x14ac:dyDescent="0.2">
      <c r="A1074" s="47" t="str">
        <f ca="1">IF(ISERROR(MATCH(E1074,Код_КВР,0)),"",INDIRECT(ADDRESS(MATCH(E1074,Код_КВР,0)+1,2,,,"КВР")))</f>
        <v>Предоставление субсидий бюджетным, автономным учреждениям и иным некоммерческим организациям</v>
      </c>
      <c r="B1074" s="68" t="s">
        <v>477</v>
      </c>
      <c r="C1074" s="55" t="s">
        <v>73</v>
      </c>
      <c r="D1074" s="43" t="s">
        <v>53</v>
      </c>
      <c r="E1074" s="105">
        <v>600</v>
      </c>
      <c r="F1074" s="53">
        <f t="shared" si="972"/>
        <v>2400</v>
      </c>
      <c r="G1074" s="53">
        <f t="shared" si="972"/>
        <v>0</v>
      </c>
      <c r="H1074" s="53">
        <f t="shared" si="973"/>
        <v>2400</v>
      </c>
      <c r="I1074" s="53">
        <f t="shared" si="972"/>
        <v>0</v>
      </c>
      <c r="J1074" s="53">
        <f t="shared" si="974"/>
        <v>2400</v>
      </c>
      <c r="K1074" s="53">
        <f t="shared" si="972"/>
        <v>0</v>
      </c>
      <c r="L1074" s="53">
        <f t="shared" si="971"/>
        <v>2400</v>
      </c>
      <c r="M1074" s="53">
        <f t="shared" si="972"/>
        <v>0</v>
      </c>
      <c r="N1074" s="53">
        <f t="shared" si="942"/>
        <v>2400</v>
      </c>
      <c r="O1074" s="53">
        <f t="shared" si="972"/>
        <v>2400</v>
      </c>
      <c r="P1074" s="53">
        <f t="shared" si="972"/>
        <v>0</v>
      </c>
      <c r="Q1074" s="46">
        <f t="shared" si="975"/>
        <v>2400</v>
      </c>
      <c r="R1074" s="53">
        <f t="shared" si="972"/>
        <v>0</v>
      </c>
      <c r="S1074" s="46">
        <f t="shared" si="976"/>
        <v>2400</v>
      </c>
      <c r="T1074" s="53">
        <f t="shared" si="972"/>
        <v>0</v>
      </c>
      <c r="U1074" s="46">
        <f t="shared" si="943"/>
        <v>2400</v>
      </c>
    </row>
    <row r="1075" spans="1:21" x14ac:dyDescent="0.2">
      <c r="A1075" s="47" t="str">
        <f ca="1">IF(ISERROR(MATCH(E1075,Код_КВР,0)),"",INDIRECT(ADDRESS(MATCH(E1075,Код_КВР,0)+1,2,,,"КВР")))</f>
        <v>Субсидии бюджетным учреждениям</v>
      </c>
      <c r="B1075" s="68" t="s">
        <v>477</v>
      </c>
      <c r="C1075" s="55" t="s">
        <v>73</v>
      </c>
      <c r="D1075" s="43" t="s">
        <v>53</v>
      </c>
      <c r="E1075" s="105">
        <v>610</v>
      </c>
      <c r="F1075" s="53">
        <f>'прил. 9'!G211</f>
        <v>2400</v>
      </c>
      <c r="G1075" s="53">
        <f>'прил. 9'!H211</f>
        <v>0</v>
      </c>
      <c r="H1075" s="53">
        <f t="shared" si="973"/>
        <v>2400</v>
      </c>
      <c r="I1075" s="53">
        <f>'прил. 9'!J211</f>
        <v>0</v>
      </c>
      <c r="J1075" s="53">
        <f t="shared" si="974"/>
        <v>2400</v>
      </c>
      <c r="K1075" s="53">
        <f>'прил. 9'!L211</f>
        <v>0</v>
      </c>
      <c r="L1075" s="53">
        <f t="shared" si="971"/>
        <v>2400</v>
      </c>
      <c r="M1075" s="53">
        <f>'прил. 9'!N211</f>
        <v>0</v>
      </c>
      <c r="N1075" s="53">
        <f t="shared" si="942"/>
        <v>2400</v>
      </c>
      <c r="O1075" s="53">
        <f>'прил. 9'!P211</f>
        <v>2400</v>
      </c>
      <c r="P1075" s="53">
        <f>'прил. 9'!Q211</f>
        <v>0</v>
      </c>
      <c r="Q1075" s="46">
        <f t="shared" si="975"/>
        <v>2400</v>
      </c>
      <c r="R1075" s="53">
        <f>'прил. 9'!S211</f>
        <v>0</v>
      </c>
      <c r="S1075" s="46">
        <f t="shared" si="976"/>
        <v>2400</v>
      </c>
      <c r="T1075" s="53">
        <f>'прил. 9'!U211</f>
        <v>0</v>
      </c>
      <c r="U1075" s="46">
        <f t="shared" si="943"/>
        <v>2400</v>
      </c>
    </row>
    <row r="1076" spans="1:21" ht="33" x14ac:dyDescent="0.2">
      <c r="A1076" s="47" t="str">
        <f ca="1">IF(ISERROR(MATCH(B1076,Код_КЦСР,0)),"",INDIRECT(ADDRESS(MATCH(B1076,Код_КЦСР,0)+1,2,,,"КЦСР")))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1076" s="68" t="s">
        <v>380</v>
      </c>
      <c r="C1076" s="55"/>
      <c r="D1076" s="43"/>
      <c r="E1076" s="105"/>
      <c r="F1076" s="53">
        <f>F1077+F1096+F1115+F1121</f>
        <v>169300.1</v>
      </c>
      <c r="G1076" s="53">
        <f>G1077+G1096+G1115+G1121</f>
        <v>0</v>
      </c>
      <c r="H1076" s="53">
        <f t="shared" si="973"/>
        <v>169300.1</v>
      </c>
      <c r="I1076" s="53">
        <f>I1077+I1096+I1115+I1121</f>
        <v>0</v>
      </c>
      <c r="J1076" s="53">
        <f t="shared" si="974"/>
        <v>169300.1</v>
      </c>
      <c r="K1076" s="53">
        <f>K1077+K1096+K1115+K1121</f>
        <v>0</v>
      </c>
      <c r="L1076" s="53">
        <f t="shared" si="971"/>
        <v>169300.1</v>
      </c>
      <c r="M1076" s="53">
        <f>M1077+M1096+M1115+M1121</f>
        <v>0</v>
      </c>
      <c r="N1076" s="53">
        <f t="shared" si="942"/>
        <v>169300.1</v>
      </c>
      <c r="O1076" s="53">
        <f>O1077+O1096+O1115+O1121</f>
        <v>169714</v>
      </c>
      <c r="P1076" s="53">
        <f>P1077+P1096+P1115+P1121</f>
        <v>0</v>
      </c>
      <c r="Q1076" s="46">
        <f t="shared" si="975"/>
        <v>169714</v>
      </c>
      <c r="R1076" s="53">
        <f>R1077+R1096+R1115+R1121</f>
        <v>0</v>
      </c>
      <c r="S1076" s="46">
        <f t="shared" si="976"/>
        <v>169714</v>
      </c>
      <c r="T1076" s="53">
        <f>T1077+T1096+T1115+T1121</f>
        <v>0</v>
      </c>
      <c r="U1076" s="46">
        <f t="shared" si="943"/>
        <v>169714</v>
      </c>
    </row>
    <row r="1077" spans="1:21" ht="33" x14ac:dyDescent="0.2">
      <c r="A1077" s="47" t="str">
        <f ca="1">IF(ISERROR(MATCH(B1077,Код_КЦСР,0)),"",INDIRECT(ADDRESS(MATCH(B1077,Код_КЦСР,0)+1,2,,,"КЦСР")))</f>
        <v>Создание условий для обеспечения выполнения органами муниципальной власти своих полномочий</v>
      </c>
      <c r="B1077" s="68" t="s">
        <v>381</v>
      </c>
      <c r="C1077" s="55"/>
      <c r="D1077" s="43"/>
      <c r="E1077" s="105"/>
      <c r="F1077" s="53">
        <f t="shared" ref="F1077:O1077" si="977">F1078+F1083</f>
        <v>88995.900000000009</v>
      </c>
      <c r="G1077" s="53">
        <f t="shared" ref="G1077:I1077" si="978">G1078+G1083</f>
        <v>0</v>
      </c>
      <c r="H1077" s="53">
        <f t="shared" si="973"/>
        <v>88995.900000000009</v>
      </c>
      <c r="I1077" s="53">
        <f t="shared" si="978"/>
        <v>0</v>
      </c>
      <c r="J1077" s="53">
        <f t="shared" si="974"/>
        <v>88995.900000000009</v>
      </c>
      <c r="K1077" s="53">
        <f t="shared" ref="K1077:M1077" si="979">K1078+K1083</f>
        <v>0</v>
      </c>
      <c r="L1077" s="53">
        <f t="shared" si="971"/>
        <v>88995.900000000009</v>
      </c>
      <c r="M1077" s="53">
        <f t="shared" si="979"/>
        <v>0</v>
      </c>
      <c r="N1077" s="53">
        <f t="shared" si="942"/>
        <v>88995.900000000009</v>
      </c>
      <c r="O1077" s="53">
        <f t="shared" si="977"/>
        <v>89409.8</v>
      </c>
      <c r="P1077" s="53">
        <f t="shared" ref="P1077" si="980">P1078+P1083</f>
        <v>0</v>
      </c>
      <c r="Q1077" s="46">
        <f t="shared" si="975"/>
        <v>89409.8</v>
      </c>
      <c r="R1077" s="53">
        <f t="shared" ref="R1077:T1077" si="981">R1078+R1083</f>
        <v>0</v>
      </c>
      <c r="S1077" s="46">
        <f t="shared" si="976"/>
        <v>89409.8</v>
      </c>
      <c r="T1077" s="53">
        <f t="shared" si="981"/>
        <v>0</v>
      </c>
      <c r="U1077" s="46">
        <f t="shared" si="943"/>
        <v>89409.8</v>
      </c>
    </row>
    <row r="1078" spans="1:21" hidden="1" x14ac:dyDescent="0.2">
      <c r="A1078" s="47" t="str">
        <f ca="1">IF(ISERROR(MATCH(B1078,Код_КЦСР,0)),"",INDIRECT(ADDRESS(MATCH(B1078,Код_КЦСР,0)+1,2,,,"КЦСР")))</f>
        <v>Обеспечение работы СЭД «Летограф»</v>
      </c>
      <c r="B1078" s="68" t="s">
        <v>382</v>
      </c>
      <c r="C1078" s="55"/>
      <c r="D1078" s="43"/>
      <c r="E1078" s="105"/>
      <c r="F1078" s="53">
        <f t="shared" ref="F1078:T1081" si="982">F1079</f>
        <v>0</v>
      </c>
      <c r="G1078" s="53">
        <f t="shared" si="982"/>
        <v>0</v>
      </c>
      <c r="H1078" s="53">
        <f t="shared" si="973"/>
        <v>0</v>
      </c>
      <c r="I1078" s="53">
        <f t="shared" si="982"/>
        <v>0</v>
      </c>
      <c r="J1078" s="53">
        <f t="shared" si="974"/>
        <v>0</v>
      </c>
      <c r="K1078" s="53">
        <f t="shared" si="982"/>
        <v>0</v>
      </c>
      <c r="L1078" s="53">
        <f t="shared" si="971"/>
        <v>0</v>
      </c>
      <c r="M1078" s="53">
        <f t="shared" si="982"/>
        <v>0</v>
      </c>
      <c r="N1078" s="53">
        <f t="shared" si="942"/>
        <v>0</v>
      </c>
      <c r="O1078" s="53">
        <f t="shared" si="982"/>
        <v>0</v>
      </c>
      <c r="P1078" s="53">
        <f t="shared" si="982"/>
        <v>0</v>
      </c>
      <c r="Q1078" s="46">
        <f t="shared" si="975"/>
        <v>0</v>
      </c>
      <c r="R1078" s="53">
        <f t="shared" si="982"/>
        <v>0</v>
      </c>
      <c r="S1078" s="46">
        <f t="shared" si="976"/>
        <v>0</v>
      </c>
      <c r="T1078" s="53">
        <f t="shared" si="982"/>
        <v>0</v>
      </c>
      <c r="U1078" s="46">
        <f t="shared" si="943"/>
        <v>0</v>
      </c>
    </row>
    <row r="1079" spans="1:21" hidden="1" x14ac:dyDescent="0.2">
      <c r="A1079" s="47" t="str">
        <f ca="1">IF(ISERROR(MATCH(C1079,Код_Раздел,0)),"",INDIRECT(ADDRESS(MATCH(C1079,Код_Раздел,0)+1,2,,,"Раздел")))</f>
        <v>Национальная экономика</v>
      </c>
      <c r="B1079" s="68" t="s">
        <v>382</v>
      </c>
      <c r="C1079" s="55" t="s">
        <v>73</v>
      </c>
      <c r="D1079" s="43"/>
      <c r="E1079" s="105"/>
      <c r="F1079" s="53">
        <f t="shared" si="982"/>
        <v>0</v>
      </c>
      <c r="G1079" s="53">
        <f t="shared" si="982"/>
        <v>0</v>
      </c>
      <c r="H1079" s="53">
        <f t="shared" si="973"/>
        <v>0</v>
      </c>
      <c r="I1079" s="53">
        <f t="shared" si="982"/>
        <v>0</v>
      </c>
      <c r="J1079" s="53">
        <f t="shared" si="974"/>
        <v>0</v>
      </c>
      <c r="K1079" s="53">
        <f t="shared" si="982"/>
        <v>0</v>
      </c>
      <c r="L1079" s="53">
        <f t="shared" si="971"/>
        <v>0</v>
      </c>
      <c r="M1079" s="53">
        <f t="shared" si="982"/>
        <v>0</v>
      </c>
      <c r="N1079" s="53">
        <f t="shared" si="942"/>
        <v>0</v>
      </c>
      <c r="O1079" s="53">
        <f t="shared" si="982"/>
        <v>0</v>
      </c>
      <c r="P1079" s="53">
        <f t="shared" si="982"/>
        <v>0</v>
      </c>
      <c r="Q1079" s="46">
        <f t="shared" si="975"/>
        <v>0</v>
      </c>
      <c r="R1079" s="53">
        <f t="shared" si="982"/>
        <v>0</v>
      </c>
      <c r="S1079" s="46">
        <f t="shared" si="976"/>
        <v>0</v>
      </c>
      <c r="T1079" s="53">
        <f t="shared" si="982"/>
        <v>0</v>
      </c>
      <c r="U1079" s="46">
        <f t="shared" si="943"/>
        <v>0</v>
      </c>
    </row>
    <row r="1080" spans="1:21" hidden="1" x14ac:dyDescent="0.2">
      <c r="A1080" s="42" t="s">
        <v>87</v>
      </c>
      <c r="B1080" s="68" t="s">
        <v>382</v>
      </c>
      <c r="C1080" s="55" t="s">
        <v>73</v>
      </c>
      <c r="D1080" s="43" t="s">
        <v>53</v>
      </c>
      <c r="E1080" s="105"/>
      <c r="F1080" s="53">
        <f t="shared" si="982"/>
        <v>0</v>
      </c>
      <c r="G1080" s="53">
        <f t="shared" si="982"/>
        <v>0</v>
      </c>
      <c r="H1080" s="53">
        <f t="shared" si="973"/>
        <v>0</v>
      </c>
      <c r="I1080" s="53">
        <f t="shared" si="982"/>
        <v>0</v>
      </c>
      <c r="J1080" s="53">
        <f t="shared" si="974"/>
        <v>0</v>
      </c>
      <c r="K1080" s="53">
        <f t="shared" si="982"/>
        <v>0</v>
      </c>
      <c r="L1080" s="53">
        <f t="shared" si="971"/>
        <v>0</v>
      </c>
      <c r="M1080" s="53">
        <f t="shared" si="982"/>
        <v>0</v>
      </c>
      <c r="N1080" s="53">
        <f t="shared" si="942"/>
        <v>0</v>
      </c>
      <c r="O1080" s="53">
        <f t="shared" si="982"/>
        <v>0</v>
      </c>
      <c r="P1080" s="53">
        <f t="shared" si="982"/>
        <v>0</v>
      </c>
      <c r="Q1080" s="46">
        <f t="shared" si="975"/>
        <v>0</v>
      </c>
      <c r="R1080" s="53">
        <f t="shared" si="982"/>
        <v>0</v>
      </c>
      <c r="S1080" s="46">
        <f t="shared" si="976"/>
        <v>0</v>
      </c>
      <c r="T1080" s="53">
        <f t="shared" si="982"/>
        <v>0</v>
      </c>
      <c r="U1080" s="46">
        <f t="shared" si="943"/>
        <v>0</v>
      </c>
    </row>
    <row r="1081" spans="1:21" ht="33" hidden="1" x14ac:dyDescent="0.2">
      <c r="A1081" s="47" t="str">
        <f ca="1">IF(ISERROR(MATCH(E1081,Код_КВР,0)),"",INDIRECT(ADDRESS(MATCH(E1081,Код_КВР,0)+1,2,,,"КВР")))</f>
        <v>Предоставление субсидий бюджетным, автономным учреждениям и иным некоммерческим организациям</v>
      </c>
      <c r="B1081" s="68" t="s">
        <v>382</v>
      </c>
      <c r="C1081" s="55" t="s">
        <v>73</v>
      </c>
      <c r="D1081" s="43" t="s">
        <v>53</v>
      </c>
      <c r="E1081" s="105">
        <v>600</v>
      </c>
      <c r="F1081" s="53">
        <f t="shared" si="982"/>
        <v>0</v>
      </c>
      <c r="G1081" s="53">
        <f t="shared" si="982"/>
        <v>0</v>
      </c>
      <c r="H1081" s="53">
        <f t="shared" si="973"/>
        <v>0</v>
      </c>
      <c r="I1081" s="53">
        <f t="shared" si="982"/>
        <v>0</v>
      </c>
      <c r="J1081" s="53">
        <f t="shared" si="974"/>
        <v>0</v>
      </c>
      <c r="K1081" s="53">
        <f t="shared" si="982"/>
        <v>0</v>
      </c>
      <c r="L1081" s="53">
        <f t="shared" si="971"/>
        <v>0</v>
      </c>
      <c r="M1081" s="53">
        <f t="shared" si="982"/>
        <v>0</v>
      </c>
      <c r="N1081" s="53">
        <f t="shared" si="942"/>
        <v>0</v>
      </c>
      <c r="O1081" s="53">
        <f t="shared" si="982"/>
        <v>0</v>
      </c>
      <c r="P1081" s="53">
        <f t="shared" si="982"/>
        <v>0</v>
      </c>
      <c r="Q1081" s="46">
        <f t="shared" si="975"/>
        <v>0</v>
      </c>
      <c r="R1081" s="53">
        <f t="shared" si="982"/>
        <v>0</v>
      </c>
      <c r="S1081" s="46">
        <f t="shared" si="976"/>
        <v>0</v>
      </c>
      <c r="T1081" s="53">
        <f t="shared" si="982"/>
        <v>0</v>
      </c>
      <c r="U1081" s="46">
        <f t="shared" si="943"/>
        <v>0</v>
      </c>
    </row>
    <row r="1082" spans="1:21" hidden="1" x14ac:dyDescent="0.2">
      <c r="A1082" s="47" t="str">
        <f ca="1">IF(ISERROR(MATCH(E1082,Код_КВР,0)),"",INDIRECT(ADDRESS(MATCH(E1082,Код_КВР,0)+1,2,,,"КВР")))</f>
        <v>Субсидии бюджетным учреждениям</v>
      </c>
      <c r="B1082" s="68" t="s">
        <v>382</v>
      </c>
      <c r="C1082" s="55" t="s">
        <v>73</v>
      </c>
      <c r="D1082" s="43" t="s">
        <v>53</v>
      </c>
      <c r="E1082" s="105">
        <v>610</v>
      </c>
      <c r="F1082" s="53">
        <f>'прил. 9'!G216</f>
        <v>0</v>
      </c>
      <c r="G1082" s="53">
        <f>'прил. 9'!H216</f>
        <v>0</v>
      </c>
      <c r="H1082" s="53">
        <f t="shared" si="973"/>
        <v>0</v>
      </c>
      <c r="I1082" s="53">
        <f>'прил. 9'!J216</f>
        <v>0</v>
      </c>
      <c r="J1082" s="53">
        <f t="shared" si="974"/>
        <v>0</v>
      </c>
      <c r="K1082" s="53">
        <f>'прил. 9'!L216</f>
        <v>0</v>
      </c>
      <c r="L1082" s="53">
        <f t="shared" si="971"/>
        <v>0</v>
      </c>
      <c r="M1082" s="53">
        <f>'прил. 9'!N216</f>
        <v>0</v>
      </c>
      <c r="N1082" s="53">
        <f t="shared" si="942"/>
        <v>0</v>
      </c>
      <c r="O1082" s="53">
        <f>'прил. 9'!P216</f>
        <v>0</v>
      </c>
      <c r="P1082" s="53">
        <f>'прил. 9'!Q216</f>
        <v>0</v>
      </c>
      <c r="Q1082" s="46">
        <f t="shared" si="975"/>
        <v>0</v>
      </c>
      <c r="R1082" s="53">
        <f>'прил. 9'!S216</f>
        <v>0</v>
      </c>
      <c r="S1082" s="46">
        <f t="shared" si="976"/>
        <v>0</v>
      </c>
      <c r="T1082" s="53">
        <f>'прил. 9'!U216</f>
        <v>0</v>
      </c>
      <c r="U1082" s="46">
        <f t="shared" si="943"/>
        <v>0</v>
      </c>
    </row>
    <row r="1083" spans="1:21" ht="33" x14ac:dyDescent="0.2">
      <c r="A1083" s="47" t="str">
        <f ca="1">IF(ISERROR(MATCH(B1083,Код_КЦСР,0)),"",INDIRECT(ADDRESS(MATCH(B1083,Код_КЦСР,0)+1,2,,,"КЦСР")))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1083" s="68" t="s">
        <v>383</v>
      </c>
      <c r="C1083" s="55"/>
      <c r="D1083" s="43"/>
      <c r="E1083" s="105"/>
      <c r="F1083" s="53">
        <f t="shared" ref="F1083:O1083" si="983">F1084+F1092</f>
        <v>88995.900000000009</v>
      </c>
      <c r="G1083" s="53">
        <f t="shared" ref="G1083:I1083" si="984">G1084+G1092</f>
        <v>0</v>
      </c>
      <c r="H1083" s="53">
        <f t="shared" si="973"/>
        <v>88995.900000000009</v>
      </c>
      <c r="I1083" s="53">
        <f t="shared" si="984"/>
        <v>0</v>
      </c>
      <c r="J1083" s="53">
        <f t="shared" si="974"/>
        <v>88995.900000000009</v>
      </c>
      <c r="K1083" s="53">
        <f t="shared" ref="K1083:M1083" si="985">K1084+K1092</f>
        <v>0</v>
      </c>
      <c r="L1083" s="53">
        <f t="shared" si="971"/>
        <v>88995.900000000009</v>
      </c>
      <c r="M1083" s="53">
        <f t="shared" si="985"/>
        <v>0</v>
      </c>
      <c r="N1083" s="53">
        <f t="shared" si="942"/>
        <v>88995.900000000009</v>
      </c>
      <c r="O1083" s="53">
        <f t="shared" si="983"/>
        <v>89409.8</v>
      </c>
      <c r="P1083" s="53">
        <f t="shared" ref="P1083" si="986">P1084+P1092</f>
        <v>0</v>
      </c>
      <c r="Q1083" s="46">
        <f t="shared" si="975"/>
        <v>89409.8</v>
      </c>
      <c r="R1083" s="53">
        <f t="shared" ref="R1083:T1083" si="987">R1084+R1092</f>
        <v>0</v>
      </c>
      <c r="S1083" s="46">
        <f t="shared" si="976"/>
        <v>89409.8</v>
      </c>
      <c r="T1083" s="53">
        <f t="shared" si="987"/>
        <v>0</v>
      </c>
      <c r="U1083" s="46">
        <f t="shared" si="943"/>
        <v>89409.8</v>
      </c>
    </row>
    <row r="1084" spans="1:21" x14ac:dyDescent="0.2">
      <c r="A1084" s="47" t="str">
        <f ca="1">IF(ISERROR(MATCH(C1084,Код_Раздел,0)),"",INDIRECT(ADDRESS(MATCH(C1084,Код_Раздел,0)+1,2,,,"Раздел")))</f>
        <v>Общегосударственные вопросы</v>
      </c>
      <c r="B1084" s="68" t="s">
        <v>383</v>
      </c>
      <c r="C1084" s="55" t="s">
        <v>70</v>
      </c>
      <c r="D1084" s="43"/>
      <c r="E1084" s="105"/>
      <c r="F1084" s="53">
        <f t="shared" ref="F1084:T1084" si="988">F1085</f>
        <v>88979.900000000009</v>
      </c>
      <c r="G1084" s="53">
        <f t="shared" si="988"/>
        <v>0</v>
      </c>
      <c r="H1084" s="53">
        <f t="shared" si="973"/>
        <v>88979.900000000009</v>
      </c>
      <c r="I1084" s="53">
        <f t="shared" si="988"/>
        <v>0</v>
      </c>
      <c r="J1084" s="53">
        <f t="shared" si="974"/>
        <v>88979.900000000009</v>
      </c>
      <c r="K1084" s="53">
        <f t="shared" si="988"/>
        <v>0</v>
      </c>
      <c r="L1084" s="53">
        <f t="shared" si="971"/>
        <v>88979.900000000009</v>
      </c>
      <c r="M1084" s="53">
        <f t="shared" si="988"/>
        <v>0</v>
      </c>
      <c r="N1084" s="53">
        <f t="shared" si="942"/>
        <v>88979.900000000009</v>
      </c>
      <c r="O1084" s="53">
        <f t="shared" si="988"/>
        <v>89393.8</v>
      </c>
      <c r="P1084" s="53">
        <f t="shared" si="988"/>
        <v>0</v>
      </c>
      <c r="Q1084" s="46">
        <f t="shared" si="975"/>
        <v>89393.8</v>
      </c>
      <c r="R1084" s="53">
        <f t="shared" si="988"/>
        <v>0</v>
      </c>
      <c r="S1084" s="46">
        <f t="shared" si="976"/>
        <v>89393.8</v>
      </c>
      <c r="T1084" s="53">
        <f t="shared" si="988"/>
        <v>0</v>
      </c>
      <c r="U1084" s="46">
        <f t="shared" si="943"/>
        <v>89393.8</v>
      </c>
    </row>
    <row r="1085" spans="1:21" x14ac:dyDescent="0.2">
      <c r="A1085" s="42" t="s">
        <v>91</v>
      </c>
      <c r="B1085" s="68" t="s">
        <v>383</v>
      </c>
      <c r="C1085" s="55" t="s">
        <v>70</v>
      </c>
      <c r="D1085" s="43" t="s">
        <v>55</v>
      </c>
      <c r="E1085" s="105"/>
      <c r="F1085" s="53">
        <f t="shared" ref="F1085:O1085" si="989">F1086+F1088+F1090</f>
        <v>88979.900000000009</v>
      </c>
      <c r="G1085" s="53">
        <f t="shared" ref="G1085:I1085" si="990">G1086+G1088+G1090</f>
        <v>0</v>
      </c>
      <c r="H1085" s="53">
        <f t="shared" si="973"/>
        <v>88979.900000000009</v>
      </c>
      <c r="I1085" s="53">
        <f t="shared" si="990"/>
        <v>0</v>
      </c>
      <c r="J1085" s="53">
        <f t="shared" si="974"/>
        <v>88979.900000000009</v>
      </c>
      <c r="K1085" s="53">
        <f t="shared" ref="K1085:M1085" si="991">K1086+K1088+K1090</f>
        <v>0</v>
      </c>
      <c r="L1085" s="53">
        <f t="shared" si="971"/>
        <v>88979.900000000009</v>
      </c>
      <c r="M1085" s="53">
        <f t="shared" si="991"/>
        <v>0</v>
      </c>
      <c r="N1085" s="53">
        <f t="shared" si="942"/>
        <v>88979.900000000009</v>
      </c>
      <c r="O1085" s="53">
        <f t="shared" si="989"/>
        <v>89393.8</v>
      </c>
      <c r="P1085" s="53">
        <f t="shared" ref="P1085" si="992">P1086+P1088+P1090</f>
        <v>0</v>
      </c>
      <c r="Q1085" s="46">
        <f t="shared" si="975"/>
        <v>89393.8</v>
      </c>
      <c r="R1085" s="53">
        <f t="shared" ref="R1085:T1085" si="993">R1086+R1088+R1090</f>
        <v>0</v>
      </c>
      <c r="S1085" s="46">
        <f t="shared" si="976"/>
        <v>89393.8</v>
      </c>
      <c r="T1085" s="53">
        <f t="shared" si="993"/>
        <v>0</v>
      </c>
      <c r="U1085" s="46">
        <f t="shared" si="943"/>
        <v>89393.8</v>
      </c>
    </row>
    <row r="1086" spans="1:21" ht="49.5" x14ac:dyDescent="0.2">
      <c r="A1086" s="47" t="str">
        <f t="shared" ref="A1086:A1091" ca="1" si="994">IF(ISERROR(MATCH(E1086,Код_КВР,0)),"",INDIRECT(ADDRESS(MATCH(E1086,Код_КВР,0)+1,2,,,"КВР")))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6" s="68" t="s">
        <v>383</v>
      </c>
      <c r="C1086" s="55" t="s">
        <v>70</v>
      </c>
      <c r="D1086" s="43" t="s">
        <v>55</v>
      </c>
      <c r="E1086" s="105">
        <v>100</v>
      </c>
      <c r="F1086" s="53">
        <f t="shared" ref="F1086:T1086" si="995">F1087</f>
        <v>54246.9</v>
      </c>
      <c r="G1086" s="53">
        <f t="shared" si="995"/>
        <v>0</v>
      </c>
      <c r="H1086" s="53">
        <f t="shared" si="973"/>
        <v>54246.9</v>
      </c>
      <c r="I1086" s="53">
        <f t="shared" si="995"/>
        <v>0</v>
      </c>
      <c r="J1086" s="53">
        <f t="shared" si="974"/>
        <v>54246.9</v>
      </c>
      <c r="K1086" s="53">
        <f t="shared" si="995"/>
        <v>0</v>
      </c>
      <c r="L1086" s="53">
        <f t="shared" si="971"/>
        <v>54246.9</v>
      </c>
      <c r="M1086" s="53">
        <f t="shared" si="995"/>
        <v>0</v>
      </c>
      <c r="N1086" s="53">
        <f t="shared" si="942"/>
        <v>54246.9</v>
      </c>
      <c r="O1086" s="53">
        <f t="shared" si="995"/>
        <v>54246.9</v>
      </c>
      <c r="P1086" s="53">
        <f t="shared" si="995"/>
        <v>0</v>
      </c>
      <c r="Q1086" s="46">
        <f t="shared" si="975"/>
        <v>54246.9</v>
      </c>
      <c r="R1086" s="53">
        <f t="shared" si="995"/>
        <v>0</v>
      </c>
      <c r="S1086" s="46">
        <f t="shared" si="976"/>
        <v>54246.9</v>
      </c>
      <c r="T1086" s="53">
        <f t="shared" si="995"/>
        <v>0</v>
      </c>
      <c r="U1086" s="46">
        <f t="shared" si="943"/>
        <v>54246.9</v>
      </c>
    </row>
    <row r="1087" spans="1:21" x14ac:dyDescent="0.2">
      <c r="A1087" s="47" t="str">
        <f t="shared" ca="1" si="994"/>
        <v>Расходы на выплаты персоналу казенных учреждений</v>
      </c>
      <c r="B1087" s="68" t="s">
        <v>383</v>
      </c>
      <c r="C1087" s="55" t="s">
        <v>70</v>
      </c>
      <c r="D1087" s="43" t="s">
        <v>55</v>
      </c>
      <c r="E1087" s="105">
        <v>110</v>
      </c>
      <c r="F1087" s="53">
        <f>'прил. 9'!G80</f>
        <v>54246.9</v>
      </c>
      <c r="G1087" s="53">
        <f>'прил. 9'!H80</f>
        <v>0</v>
      </c>
      <c r="H1087" s="53">
        <f t="shared" si="973"/>
        <v>54246.9</v>
      </c>
      <c r="I1087" s="53">
        <f>'прил. 9'!J80</f>
        <v>0</v>
      </c>
      <c r="J1087" s="53">
        <f t="shared" si="974"/>
        <v>54246.9</v>
      </c>
      <c r="K1087" s="53">
        <f>'прил. 9'!L80</f>
        <v>0</v>
      </c>
      <c r="L1087" s="53">
        <f t="shared" si="971"/>
        <v>54246.9</v>
      </c>
      <c r="M1087" s="53">
        <f>'прил. 9'!N80</f>
        <v>0</v>
      </c>
      <c r="N1087" s="53">
        <f t="shared" si="942"/>
        <v>54246.9</v>
      </c>
      <c r="O1087" s="53">
        <f>'прил. 9'!P80</f>
        <v>54246.9</v>
      </c>
      <c r="P1087" s="53">
        <f>'прил. 9'!Q80</f>
        <v>0</v>
      </c>
      <c r="Q1087" s="46">
        <f t="shared" si="975"/>
        <v>54246.9</v>
      </c>
      <c r="R1087" s="53">
        <f>'прил. 9'!S80</f>
        <v>0</v>
      </c>
      <c r="S1087" s="46">
        <f t="shared" si="976"/>
        <v>54246.9</v>
      </c>
      <c r="T1087" s="53">
        <f>'прил. 9'!U80</f>
        <v>0</v>
      </c>
      <c r="U1087" s="46">
        <f t="shared" si="943"/>
        <v>54246.9</v>
      </c>
    </row>
    <row r="1088" spans="1:21" ht="33" x14ac:dyDescent="0.2">
      <c r="A1088" s="47" t="str">
        <f t="shared" ca="1" si="994"/>
        <v>Закупка товаров, работ и услуг для обеспечения государственных (муниципальных) нужд</v>
      </c>
      <c r="B1088" s="68" t="s">
        <v>383</v>
      </c>
      <c r="C1088" s="55" t="s">
        <v>70</v>
      </c>
      <c r="D1088" s="43" t="s">
        <v>55</v>
      </c>
      <c r="E1088" s="105">
        <v>200</v>
      </c>
      <c r="F1088" s="53">
        <f t="shared" ref="F1088:T1088" si="996">F1089</f>
        <v>32200.2</v>
      </c>
      <c r="G1088" s="53">
        <f t="shared" si="996"/>
        <v>0</v>
      </c>
      <c r="H1088" s="53">
        <f t="shared" si="973"/>
        <v>32200.2</v>
      </c>
      <c r="I1088" s="53">
        <f t="shared" si="996"/>
        <v>0</v>
      </c>
      <c r="J1088" s="53">
        <f t="shared" si="974"/>
        <v>32200.2</v>
      </c>
      <c r="K1088" s="53">
        <f t="shared" si="996"/>
        <v>0</v>
      </c>
      <c r="L1088" s="53">
        <f t="shared" si="971"/>
        <v>32200.2</v>
      </c>
      <c r="M1088" s="53">
        <f t="shared" si="996"/>
        <v>0</v>
      </c>
      <c r="N1088" s="53">
        <f t="shared" si="942"/>
        <v>32200.2</v>
      </c>
      <c r="O1088" s="53">
        <f t="shared" si="996"/>
        <v>32705.8</v>
      </c>
      <c r="P1088" s="53">
        <f t="shared" si="996"/>
        <v>0</v>
      </c>
      <c r="Q1088" s="46">
        <f t="shared" si="975"/>
        <v>32705.8</v>
      </c>
      <c r="R1088" s="53">
        <f t="shared" si="996"/>
        <v>0</v>
      </c>
      <c r="S1088" s="46">
        <f t="shared" si="976"/>
        <v>32705.8</v>
      </c>
      <c r="T1088" s="53">
        <f t="shared" si="996"/>
        <v>0</v>
      </c>
      <c r="U1088" s="46">
        <f t="shared" si="943"/>
        <v>32705.8</v>
      </c>
    </row>
    <row r="1089" spans="1:21" ht="33" x14ac:dyDescent="0.2">
      <c r="A1089" s="47" t="str">
        <f t="shared" ca="1" si="994"/>
        <v>Иные закупки товаров, работ и услуг для обеспечения государственных (муниципальных) нужд</v>
      </c>
      <c r="B1089" s="68" t="s">
        <v>383</v>
      </c>
      <c r="C1089" s="55" t="s">
        <v>70</v>
      </c>
      <c r="D1089" s="43" t="s">
        <v>55</v>
      </c>
      <c r="E1089" s="105">
        <v>240</v>
      </c>
      <c r="F1089" s="53">
        <f>'прил. 9'!G82</f>
        <v>32200.2</v>
      </c>
      <c r="G1089" s="53">
        <f>'прил. 9'!H82</f>
        <v>0</v>
      </c>
      <c r="H1089" s="53">
        <f t="shared" si="973"/>
        <v>32200.2</v>
      </c>
      <c r="I1089" s="53">
        <f>'прил. 9'!J82</f>
        <v>0</v>
      </c>
      <c r="J1089" s="53">
        <f t="shared" si="974"/>
        <v>32200.2</v>
      </c>
      <c r="K1089" s="53">
        <f>'прил. 9'!L82</f>
        <v>0</v>
      </c>
      <c r="L1089" s="53">
        <f t="shared" si="971"/>
        <v>32200.2</v>
      </c>
      <c r="M1089" s="53">
        <f>'прил. 9'!N82</f>
        <v>0</v>
      </c>
      <c r="N1089" s="53">
        <f t="shared" si="942"/>
        <v>32200.2</v>
      </c>
      <c r="O1089" s="53">
        <f>'прил. 9'!P82</f>
        <v>32705.8</v>
      </c>
      <c r="P1089" s="53">
        <f>'прил. 9'!Q82</f>
        <v>0</v>
      </c>
      <c r="Q1089" s="46">
        <f t="shared" si="975"/>
        <v>32705.8</v>
      </c>
      <c r="R1089" s="53">
        <f>'прил. 9'!S82</f>
        <v>0</v>
      </c>
      <c r="S1089" s="46">
        <f t="shared" si="976"/>
        <v>32705.8</v>
      </c>
      <c r="T1089" s="53">
        <f>'прил. 9'!U82</f>
        <v>0</v>
      </c>
      <c r="U1089" s="46">
        <f t="shared" si="943"/>
        <v>32705.8</v>
      </c>
    </row>
    <row r="1090" spans="1:21" x14ac:dyDescent="0.2">
      <c r="A1090" s="47" t="str">
        <f t="shared" ca="1" si="994"/>
        <v>Иные бюджетные ассигнования</v>
      </c>
      <c r="B1090" s="68" t="s">
        <v>383</v>
      </c>
      <c r="C1090" s="55" t="s">
        <v>70</v>
      </c>
      <c r="D1090" s="43" t="s">
        <v>55</v>
      </c>
      <c r="E1090" s="105">
        <v>800</v>
      </c>
      <c r="F1090" s="53">
        <f t="shared" ref="F1090:T1090" si="997">F1091</f>
        <v>2532.7999999999997</v>
      </c>
      <c r="G1090" s="53">
        <f t="shared" si="997"/>
        <v>0</v>
      </c>
      <c r="H1090" s="53">
        <f t="shared" si="973"/>
        <v>2532.7999999999997</v>
      </c>
      <c r="I1090" s="53">
        <f t="shared" si="997"/>
        <v>0</v>
      </c>
      <c r="J1090" s="53">
        <f t="shared" si="974"/>
        <v>2532.7999999999997</v>
      </c>
      <c r="K1090" s="53">
        <f t="shared" si="997"/>
        <v>0</v>
      </c>
      <c r="L1090" s="53">
        <f t="shared" si="971"/>
        <v>2532.7999999999997</v>
      </c>
      <c r="M1090" s="53">
        <f t="shared" si="997"/>
        <v>0</v>
      </c>
      <c r="N1090" s="53">
        <f t="shared" si="942"/>
        <v>2532.7999999999997</v>
      </c>
      <c r="O1090" s="53">
        <f t="shared" si="997"/>
        <v>2441.1</v>
      </c>
      <c r="P1090" s="53">
        <f t="shared" si="997"/>
        <v>0</v>
      </c>
      <c r="Q1090" s="46">
        <f t="shared" si="975"/>
        <v>2441.1</v>
      </c>
      <c r="R1090" s="53">
        <f t="shared" si="997"/>
        <v>0</v>
      </c>
      <c r="S1090" s="46">
        <f t="shared" si="976"/>
        <v>2441.1</v>
      </c>
      <c r="T1090" s="53">
        <f t="shared" si="997"/>
        <v>0</v>
      </c>
      <c r="U1090" s="46">
        <f t="shared" si="943"/>
        <v>2441.1</v>
      </c>
    </row>
    <row r="1091" spans="1:21" x14ac:dyDescent="0.2">
      <c r="A1091" s="47" t="str">
        <f t="shared" ca="1" si="994"/>
        <v>Уплата налогов, сборов и иных платежей</v>
      </c>
      <c r="B1091" s="68" t="s">
        <v>383</v>
      </c>
      <c r="C1091" s="55" t="s">
        <v>70</v>
      </c>
      <c r="D1091" s="43" t="s">
        <v>55</v>
      </c>
      <c r="E1091" s="105">
        <v>850</v>
      </c>
      <c r="F1091" s="53">
        <f>'прил. 9'!G84</f>
        <v>2532.7999999999997</v>
      </c>
      <c r="G1091" s="53">
        <f>'прил. 9'!H84</f>
        <v>0</v>
      </c>
      <c r="H1091" s="53">
        <f t="shared" si="973"/>
        <v>2532.7999999999997</v>
      </c>
      <c r="I1091" s="53">
        <f>'прил. 9'!J84</f>
        <v>0</v>
      </c>
      <c r="J1091" s="53">
        <f t="shared" si="974"/>
        <v>2532.7999999999997</v>
      </c>
      <c r="K1091" s="53">
        <f>'прил. 9'!L84</f>
        <v>0</v>
      </c>
      <c r="L1091" s="53">
        <f t="shared" si="971"/>
        <v>2532.7999999999997</v>
      </c>
      <c r="M1091" s="53">
        <f>'прил. 9'!N84</f>
        <v>0</v>
      </c>
      <c r="N1091" s="53">
        <f t="shared" si="942"/>
        <v>2532.7999999999997</v>
      </c>
      <c r="O1091" s="53">
        <f>'прил. 9'!P84</f>
        <v>2441.1</v>
      </c>
      <c r="P1091" s="53">
        <f>'прил. 9'!Q84</f>
        <v>0</v>
      </c>
      <c r="Q1091" s="46">
        <f t="shared" si="975"/>
        <v>2441.1</v>
      </c>
      <c r="R1091" s="53">
        <f>'прил. 9'!S84</f>
        <v>0</v>
      </c>
      <c r="S1091" s="46">
        <f t="shared" si="976"/>
        <v>2441.1</v>
      </c>
      <c r="T1091" s="53">
        <f>'прил. 9'!U84</f>
        <v>0</v>
      </c>
      <c r="U1091" s="46">
        <f t="shared" si="943"/>
        <v>2441.1</v>
      </c>
    </row>
    <row r="1092" spans="1:21" x14ac:dyDescent="0.2">
      <c r="A1092" s="47" t="str">
        <f ca="1">IF(ISERROR(MATCH(C1092,Код_Раздел,0)),"",INDIRECT(ADDRESS(MATCH(C1092,Код_Раздел,0)+1,2,,,"Раздел")))</f>
        <v>Образование</v>
      </c>
      <c r="B1092" s="68" t="s">
        <v>383</v>
      </c>
      <c r="C1092" s="55" t="s">
        <v>60</v>
      </c>
      <c r="D1092" s="43"/>
      <c r="E1092" s="105"/>
      <c r="F1092" s="53">
        <f t="shared" ref="F1092:T1094" si="998">F1093</f>
        <v>16</v>
      </c>
      <c r="G1092" s="53">
        <f t="shared" si="998"/>
        <v>0</v>
      </c>
      <c r="H1092" s="53">
        <f t="shared" si="973"/>
        <v>16</v>
      </c>
      <c r="I1092" s="53">
        <f t="shared" si="998"/>
        <v>0</v>
      </c>
      <c r="J1092" s="53">
        <f t="shared" si="974"/>
        <v>16</v>
      </c>
      <c r="K1092" s="53">
        <f t="shared" si="998"/>
        <v>0</v>
      </c>
      <c r="L1092" s="53">
        <f t="shared" si="971"/>
        <v>16</v>
      </c>
      <c r="M1092" s="53">
        <f t="shared" si="998"/>
        <v>0</v>
      </c>
      <c r="N1092" s="53">
        <f t="shared" si="942"/>
        <v>16</v>
      </c>
      <c r="O1092" s="53">
        <f t="shared" si="998"/>
        <v>16</v>
      </c>
      <c r="P1092" s="53">
        <f t="shared" si="998"/>
        <v>0</v>
      </c>
      <c r="Q1092" s="46">
        <f t="shared" si="975"/>
        <v>16</v>
      </c>
      <c r="R1092" s="53">
        <f t="shared" si="998"/>
        <v>0</v>
      </c>
      <c r="S1092" s="46">
        <f t="shared" si="976"/>
        <v>16</v>
      </c>
      <c r="T1092" s="53">
        <f t="shared" si="998"/>
        <v>0</v>
      </c>
      <c r="U1092" s="46">
        <f t="shared" si="943"/>
        <v>16</v>
      </c>
    </row>
    <row r="1093" spans="1:21" x14ac:dyDescent="0.2">
      <c r="A1093" s="42" t="s">
        <v>530</v>
      </c>
      <c r="B1093" s="68" t="s">
        <v>383</v>
      </c>
      <c r="C1093" s="55" t="s">
        <v>60</v>
      </c>
      <c r="D1093" s="43" t="s">
        <v>78</v>
      </c>
      <c r="E1093" s="105"/>
      <c r="F1093" s="53">
        <f t="shared" si="998"/>
        <v>16</v>
      </c>
      <c r="G1093" s="53">
        <f t="shared" si="998"/>
        <v>0</v>
      </c>
      <c r="H1093" s="53">
        <f t="shared" si="973"/>
        <v>16</v>
      </c>
      <c r="I1093" s="53">
        <f t="shared" si="998"/>
        <v>0</v>
      </c>
      <c r="J1093" s="53">
        <f t="shared" si="974"/>
        <v>16</v>
      </c>
      <c r="K1093" s="53">
        <f t="shared" si="998"/>
        <v>0</v>
      </c>
      <c r="L1093" s="53">
        <f t="shared" si="971"/>
        <v>16</v>
      </c>
      <c r="M1093" s="53">
        <f t="shared" si="998"/>
        <v>0</v>
      </c>
      <c r="N1093" s="53">
        <f t="shared" si="942"/>
        <v>16</v>
      </c>
      <c r="O1093" s="53">
        <f t="shared" si="998"/>
        <v>16</v>
      </c>
      <c r="P1093" s="53">
        <f t="shared" si="998"/>
        <v>0</v>
      </c>
      <c r="Q1093" s="46">
        <f t="shared" si="975"/>
        <v>16</v>
      </c>
      <c r="R1093" s="53">
        <f t="shared" si="998"/>
        <v>0</v>
      </c>
      <c r="S1093" s="46">
        <f t="shared" si="976"/>
        <v>16</v>
      </c>
      <c r="T1093" s="53">
        <f t="shared" si="998"/>
        <v>0</v>
      </c>
      <c r="U1093" s="46">
        <f t="shared" si="943"/>
        <v>16</v>
      </c>
    </row>
    <row r="1094" spans="1:21" ht="33" x14ac:dyDescent="0.2">
      <c r="A1094" s="47" t="str">
        <f ca="1">IF(ISERROR(MATCH(E1094,Код_КВР,0)),"",INDIRECT(ADDRESS(MATCH(E1094,Код_КВР,0)+1,2,,,"КВР")))</f>
        <v>Закупка товаров, работ и услуг для обеспечения государственных (муниципальных) нужд</v>
      </c>
      <c r="B1094" s="68" t="s">
        <v>383</v>
      </c>
      <c r="C1094" s="55" t="s">
        <v>60</v>
      </c>
      <c r="D1094" s="43" t="s">
        <v>78</v>
      </c>
      <c r="E1094" s="105">
        <v>200</v>
      </c>
      <c r="F1094" s="53">
        <f t="shared" si="998"/>
        <v>16</v>
      </c>
      <c r="G1094" s="53">
        <f t="shared" si="998"/>
        <v>0</v>
      </c>
      <c r="H1094" s="53">
        <f t="shared" si="973"/>
        <v>16</v>
      </c>
      <c r="I1094" s="53">
        <f t="shared" si="998"/>
        <v>0</v>
      </c>
      <c r="J1094" s="53">
        <f t="shared" si="974"/>
        <v>16</v>
      </c>
      <c r="K1094" s="53">
        <f t="shared" si="998"/>
        <v>0</v>
      </c>
      <c r="L1094" s="53">
        <f t="shared" si="971"/>
        <v>16</v>
      </c>
      <c r="M1094" s="53">
        <f t="shared" si="998"/>
        <v>0</v>
      </c>
      <c r="N1094" s="53">
        <f t="shared" si="942"/>
        <v>16</v>
      </c>
      <c r="O1094" s="53">
        <f t="shared" si="998"/>
        <v>16</v>
      </c>
      <c r="P1094" s="53">
        <f t="shared" si="998"/>
        <v>0</v>
      </c>
      <c r="Q1094" s="46">
        <f t="shared" si="975"/>
        <v>16</v>
      </c>
      <c r="R1094" s="53">
        <f t="shared" si="998"/>
        <v>0</v>
      </c>
      <c r="S1094" s="46">
        <f t="shared" si="976"/>
        <v>16</v>
      </c>
      <c r="T1094" s="53">
        <f t="shared" si="998"/>
        <v>0</v>
      </c>
      <c r="U1094" s="46">
        <f t="shared" si="943"/>
        <v>16</v>
      </c>
    </row>
    <row r="1095" spans="1:21" ht="33" x14ac:dyDescent="0.2">
      <c r="A1095" s="47" t="str">
        <f ca="1">IF(ISERROR(MATCH(E1095,Код_КВР,0)),"",INDIRECT(ADDRESS(MATCH(E1095,Код_КВР,0)+1,2,,,"КВР")))</f>
        <v>Иные закупки товаров, работ и услуг для обеспечения государственных (муниципальных) нужд</v>
      </c>
      <c r="B1095" s="68" t="s">
        <v>383</v>
      </c>
      <c r="C1095" s="55" t="s">
        <v>60</v>
      </c>
      <c r="D1095" s="43" t="s">
        <v>78</v>
      </c>
      <c r="E1095" s="105">
        <v>240</v>
      </c>
      <c r="F1095" s="53">
        <f>'прил. 9'!G305</f>
        <v>16</v>
      </c>
      <c r="G1095" s="53">
        <f>'прил. 9'!H305</f>
        <v>0</v>
      </c>
      <c r="H1095" s="53">
        <f t="shared" si="973"/>
        <v>16</v>
      </c>
      <c r="I1095" s="53">
        <f>'прил. 9'!J305</f>
        <v>0</v>
      </c>
      <c r="J1095" s="53">
        <f t="shared" si="974"/>
        <v>16</v>
      </c>
      <c r="K1095" s="53">
        <f>'прил. 9'!L305</f>
        <v>0</v>
      </c>
      <c r="L1095" s="53">
        <f t="shared" si="971"/>
        <v>16</v>
      </c>
      <c r="M1095" s="53">
        <f>'прил. 9'!N305</f>
        <v>0</v>
      </c>
      <c r="N1095" s="53">
        <f t="shared" si="942"/>
        <v>16</v>
      </c>
      <c r="O1095" s="53">
        <f>'прил. 9'!P305</f>
        <v>16</v>
      </c>
      <c r="P1095" s="53">
        <f>'прил. 9'!Q305</f>
        <v>0</v>
      </c>
      <c r="Q1095" s="46">
        <f t="shared" si="975"/>
        <v>16</v>
      </c>
      <c r="R1095" s="53">
        <f>'прил. 9'!S305</f>
        <v>0</v>
      </c>
      <c r="S1095" s="46">
        <f t="shared" si="976"/>
        <v>16</v>
      </c>
      <c r="T1095" s="53">
        <f>'прил. 9'!U305</f>
        <v>0</v>
      </c>
      <c r="U1095" s="46">
        <f t="shared" si="943"/>
        <v>16</v>
      </c>
    </row>
    <row r="1096" spans="1:21" x14ac:dyDescent="0.2">
      <c r="A1096" s="47" t="str">
        <f ca="1">IF(ISERROR(MATCH(B1096,Код_КЦСР,0)),"",INDIRECT(ADDRESS(MATCH(B1096,Код_КЦСР,0)+1,2,,,"КЦСР")))</f>
        <v>Развитие муниципальной службы в мэрии города Череповца</v>
      </c>
      <c r="B1096" s="68" t="s">
        <v>384</v>
      </c>
      <c r="C1096" s="55"/>
      <c r="D1096" s="43"/>
      <c r="E1096" s="105"/>
      <c r="F1096" s="53">
        <f t="shared" ref="F1096:O1096" si="999">F1097+F1106</f>
        <v>15689.099999999999</v>
      </c>
      <c r="G1096" s="53">
        <f t="shared" ref="G1096:I1096" si="1000">G1097+G1106</f>
        <v>0</v>
      </c>
      <c r="H1096" s="53">
        <f t="shared" si="973"/>
        <v>15689.099999999999</v>
      </c>
      <c r="I1096" s="53">
        <f t="shared" si="1000"/>
        <v>0</v>
      </c>
      <c r="J1096" s="53">
        <f t="shared" si="974"/>
        <v>15689.099999999999</v>
      </c>
      <c r="K1096" s="53">
        <f t="shared" ref="K1096:M1096" si="1001">K1097+K1106</f>
        <v>0</v>
      </c>
      <c r="L1096" s="53">
        <f t="shared" si="971"/>
        <v>15689.099999999999</v>
      </c>
      <c r="M1096" s="53">
        <f t="shared" si="1001"/>
        <v>0</v>
      </c>
      <c r="N1096" s="53">
        <f t="shared" si="942"/>
        <v>15689.099999999999</v>
      </c>
      <c r="O1096" s="53">
        <f t="shared" si="999"/>
        <v>15689.099999999999</v>
      </c>
      <c r="P1096" s="53">
        <f t="shared" ref="P1096" si="1002">P1097+P1106</f>
        <v>0</v>
      </c>
      <c r="Q1096" s="46">
        <f t="shared" si="975"/>
        <v>15689.099999999999</v>
      </c>
      <c r="R1096" s="53">
        <f t="shared" ref="R1096:T1096" si="1003">R1097+R1106</f>
        <v>0</v>
      </c>
      <c r="S1096" s="46">
        <f t="shared" si="976"/>
        <v>15689.099999999999</v>
      </c>
      <c r="T1096" s="53">
        <f t="shared" si="1003"/>
        <v>0</v>
      </c>
      <c r="U1096" s="46">
        <f t="shared" si="943"/>
        <v>15689.099999999999</v>
      </c>
    </row>
    <row r="1097" spans="1:21" ht="52.5" customHeight="1" x14ac:dyDescent="0.2">
      <c r="A1097" s="47" t="str">
        <f ca="1">IF(ISERROR(MATCH(B1097,Код_КЦСР,0)),"",INDIRECT(ADDRESS(MATCH(B1097,Код_КЦСР,0)+1,2,,,"КЦСР")))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1097" s="68" t="s">
        <v>584</v>
      </c>
      <c r="C1097" s="55"/>
      <c r="D1097" s="43"/>
      <c r="E1097" s="105"/>
      <c r="F1097" s="53">
        <f t="shared" ref="F1097:O1097" si="1004">F1098+F1102</f>
        <v>178.3</v>
      </c>
      <c r="G1097" s="53">
        <f t="shared" ref="G1097:I1097" si="1005">G1098+G1102</f>
        <v>0</v>
      </c>
      <c r="H1097" s="53">
        <f t="shared" si="973"/>
        <v>178.3</v>
      </c>
      <c r="I1097" s="53">
        <f t="shared" si="1005"/>
        <v>0</v>
      </c>
      <c r="J1097" s="53">
        <f t="shared" si="974"/>
        <v>178.3</v>
      </c>
      <c r="K1097" s="53">
        <f t="shared" ref="K1097:M1097" si="1006">K1098+K1102</f>
        <v>0</v>
      </c>
      <c r="L1097" s="53">
        <f t="shared" si="971"/>
        <v>178.3</v>
      </c>
      <c r="M1097" s="53">
        <f t="shared" si="1006"/>
        <v>0</v>
      </c>
      <c r="N1097" s="53">
        <f t="shared" si="942"/>
        <v>178.3</v>
      </c>
      <c r="O1097" s="53">
        <f t="shared" si="1004"/>
        <v>178.3</v>
      </c>
      <c r="P1097" s="53">
        <f t="shared" ref="P1097" si="1007">P1098+P1102</f>
        <v>0</v>
      </c>
      <c r="Q1097" s="46">
        <f t="shared" si="975"/>
        <v>178.3</v>
      </c>
      <c r="R1097" s="53">
        <f t="shared" ref="R1097:T1097" si="1008">R1098+R1102</f>
        <v>0</v>
      </c>
      <c r="S1097" s="46">
        <f t="shared" si="976"/>
        <v>178.3</v>
      </c>
      <c r="T1097" s="53">
        <f t="shared" si="1008"/>
        <v>0</v>
      </c>
      <c r="U1097" s="46">
        <f t="shared" si="943"/>
        <v>178.3</v>
      </c>
    </row>
    <row r="1098" spans="1:21" ht="22.5" customHeight="1" x14ac:dyDescent="0.2">
      <c r="A1098" s="47" t="str">
        <f ca="1">IF(ISERROR(MATCH(C1098,Код_Раздел,0)),"",INDIRECT(ADDRESS(MATCH(C1098,Код_Раздел,0)+1,2,,,"Раздел")))</f>
        <v>Общегосударственные вопросы</v>
      </c>
      <c r="B1098" s="68" t="s">
        <v>584</v>
      </c>
      <c r="C1098" s="55" t="s">
        <v>70</v>
      </c>
      <c r="D1098" s="43"/>
      <c r="E1098" s="105"/>
      <c r="F1098" s="53">
        <f t="shared" ref="F1098:T1100" si="1009">F1099</f>
        <v>63.3</v>
      </c>
      <c r="G1098" s="53">
        <f t="shared" si="1009"/>
        <v>0</v>
      </c>
      <c r="H1098" s="53">
        <f t="shared" si="973"/>
        <v>63.3</v>
      </c>
      <c r="I1098" s="53">
        <f t="shared" si="1009"/>
        <v>0</v>
      </c>
      <c r="J1098" s="53">
        <f t="shared" si="974"/>
        <v>63.3</v>
      </c>
      <c r="K1098" s="53">
        <f t="shared" si="1009"/>
        <v>0</v>
      </c>
      <c r="L1098" s="53">
        <f t="shared" si="971"/>
        <v>63.3</v>
      </c>
      <c r="M1098" s="53">
        <f t="shared" si="1009"/>
        <v>0</v>
      </c>
      <c r="N1098" s="53">
        <f t="shared" si="942"/>
        <v>63.3</v>
      </c>
      <c r="O1098" s="53">
        <f t="shared" si="1009"/>
        <v>63.3</v>
      </c>
      <c r="P1098" s="53">
        <f t="shared" si="1009"/>
        <v>0</v>
      </c>
      <c r="Q1098" s="46">
        <f t="shared" si="975"/>
        <v>63.3</v>
      </c>
      <c r="R1098" s="53">
        <f t="shared" si="1009"/>
        <v>0</v>
      </c>
      <c r="S1098" s="46">
        <f t="shared" si="976"/>
        <v>63.3</v>
      </c>
      <c r="T1098" s="53">
        <f t="shared" si="1009"/>
        <v>0</v>
      </c>
      <c r="U1098" s="46">
        <f t="shared" si="943"/>
        <v>63.3</v>
      </c>
    </row>
    <row r="1099" spans="1:21" ht="30" customHeight="1" x14ac:dyDescent="0.2">
      <c r="A1099" s="42" t="s">
        <v>91</v>
      </c>
      <c r="B1099" s="68" t="s">
        <v>584</v>
      </c>
      <c r="C1099" s="55" t="s">
        <v>70</v>
      </c>
      <c r="D1099" s="43" t="s">
        <v>55</v>
      </c>
      <c r="E1099" s="105"/>
      <c r="F1099" s="53">
        <f t="shared" si="1009"/>
        <v>63.3</v>
      </c>
      <c r="G1099" s="53">
        <f t="shared" si="1009"/>
        <v>0</v>
      </c>
      <c r="H1099" s="53">
        <f t="shared" si="973"/>
        <v>63.3</v>
      </c>
      <c r="I1099" s="53">
        <f t="shared" si="1009"/>
        <v>0</v>
      </c>
      <c r="J1099" s="53">
        <f t="shared" si="974"/>
        <v>63.3</v>
      </c>
      <c r="K1099" s="53">
        <f t="shared" si="1009"/>
        <v>0</v>
      </c>
      <c r="L1099" s="53">
        <f t="shared" si="971"/>
        <v>63.3</v>
      </c>
      <c r="M1099" s="53">
        <f t="shared" si="1009"/>
        <v>0</v>
      </c>
      <c r="N1099" s="53">
        <f t="shared" si="942"/>
        <v>63.3</v>
      </c>
      <c r="O1099" s="53">
        <f t="shared" si="1009"/>
        <v>63.3</v>
      </c>
      <c r="P1099" s="53">
        <f t="shared" si="1009"/>
        <v>0</v>
      </c>
      <c r="Q1099" s="46">
        <f t="shared" si="975"/>
        <v>63.3</v>
      </c>
      <c r="R1099" s="53">
        <f t="shared" si="1009"/>
        <v>0</v>
      </c>
      <c r="S1099" s="46">
        <f t="shared" si="976"/>
        <v>63.3</v>
      </c>
      <c r="T1099" s="53">
        <f t="shared" si="1009"/>
        <v>0</v>
      </c>
      <c r="U1099" s="46">
        <f t="shared" si="943"/>
        <v>63.3</v>
      </c>
    </row>
    <row r="1100" spans="1:21" ht="38.25" customHeight="1" x14ac:dyDescent="0.2">
      <c r="A1100" s="47" t="str">
        <f ca="1">IF(ISERROR(MATCH(E1100,Код_КВР,0)),"",INDIRECT(ADDRESS(MATCH(E1100,Код_КВР,0)+1,2,,,"КВР")))</f>
        <v>Закупка товаров, работ и услуг для обеспечения государственных (муниципальных) нужд</v>
      </c>
      <c r="B1100" s="68" t="s">
        <v>584</v>
      </c>
      <c r="C1100" s="55" t="s">
        <v>70</v>
      </c>
      <c r="D1100" s="43" t="s">
        <v>55</v>
      </c>
      <c r="E1100" s="105">
        <v>200</v>
      </c>
      <c r="F1100" s="53">
        <f t="shared" si="1009"/>
        <v>63.3</v>
      </c>
      <c r="G1100" s="53">
        <f t="shared" si="1009"/>
        <v>0</v>
      </c>
      <c r="H1100" s="53">
        <f t="shared" si="973"/>
        <v>63.3</v>
      </c>
      <c r="I1100" s="53">
        <f t="shared" si="1009"/>
        <v>0</v>
      </c>
      <c r="J1100" s="53">
        <f t="shared" si="974"/>
        <v>63.3</v>
      </c>
      <c r="K1100" s="53">
        <f t="shared" si="1009"/>
        <v>0</v>
      </c>
      <c r="L1100" s="53">
        <f t="shared" si="971"/>
        <v>63.3</v>
      </c>
      <c r="M1100" s="53">
        <f t="shared" si="1009"/>
        <v>0</v>
      </c>
      <c r="N1100" s="53">
        <f t="shared" si="942"/>
        <v>63.3</v>
      </c>
      <c r="O1100" s="53">
        <f t="shared" si="1009"/>
        <v>63.3</v>
      </c>
      <c r="P1100" s="53">
        <f t="shared" si="1009"/>
        <v>0</v>
      </c>
      <c r="Q1100" s="46">
        <f t="shared" si="975"/>
        <v>63.3</v>
      </c>
      <c r="R1100" s="53">
        <f t="shared" si="1009"/>
        <v>0</v>
      </c>
      <c r="S1100" s="46">
        <f t="shared" si="976"/>
        <v>63.3</v>
      </c>
      <c r="T1100" s="53">
        <f t="shared" si="1009"/>
        <v>0</v>
      </c>
      <c r="U1100" s="46">
        <f t="shared" si="943"/>
        <v>63.3</v>
      </c>
    </row>
    <row r="1101" spans="1:21" ht="37.5" customHeight="1" x14ac:dyDescent="0.2">
      <c r="A1101" s="47" t="str">
        <f ca="1">IF(ISERROR(MATCH(E1101,Код_КВР,0)),"",INDIRECT(ADDRESS(MATCH(E1101,Код_КВР,0)+1,2,,,"КВР")))</f>
        <v>Иные закупки товаров, работ и услуг для обеспечения государственных (муниципальных) нужд</v>
      </c>
      <c r="B1101" s="68" t="s">
        <v>584</v>
      </c>
      <c r="C1101" s="55" t="s">
        <v>70</v>
      </c>
      <c r="D1101" s="43" t="s">
        <v>55</v>
      </c>
      <c r="E1101" s="105">
        <v>240</v>
      </c>
      <c r="F1101" s="53">
        <f>'прил. 9'!G88</f>
        <v>63.3</v>
      </c>
      <c r="G1101" s="53">
        <f>'прил. 9'!H88</f>
        <v>0</v>
      </c>
      <c r="H1101" s="53">
        <f t="shared" si="973"/>
        <v>63.3</v>
      </c>
      <c r="I1101" s="53">
        <f>'прил. 9'!J88</f>
        <v>0</v>
      </c>
      <c r="J1101" s="53">
        <f t="shared" si="974"/>
        <v>63.3</v>
      </c>
      <c r="K1101" s="53">
        <f>'прил. 9'!L88</f>
        <v>0</v>
      </c>
      <c r="L1101" s="53">
        <f t="shared" si="971"/>
        <v>63.3</v>
      </c>
      <c r="M1101" s="53">
        <f>'прил. 9'!N88</f>
        <v>0</v>
      </c>
      <c r="N1101" s="53">
        <f t="shared" si="942"/>
        <v>63.3</v>
      </c>
      <c r="O1101" s="53">
        <f>'прил. 9'!P88</f>
        <v>63.3</v>
      </c>
      <c r="P1101" s="53">
        <f>'прил. 9'!Q88</f>
        <v>0</v>
      </c>
      <c r="Q1101" s="46">
        <f t="shared" si="975"/>
        <v>63.3</v>
      </c>
      <c r="R1101" s="53">
        <f>'прил. 9'!S88</f>
        <v>0</v>
      </c>
      <c r="S1101" s="46">
        <f t="shared" si="976"/>
        <v>63.3</v>
      </c>
      <c r="T1101" s="53">
        <f>'прил. 9'!U88</f>
        <v>0</v>
      </c>
      <c r="U1101" s="46">
        <f t="shared" si="943"/>
        <v>63.3</v>
      </c>
    </row>
    <row r="1102" spans="1:21" x14ac:dyDescent="0.2">
      <c r="A1102" s="47" t="str">
        <f ca="1">IF(ISERROR(MATCH(C1102,Код_Раздел,0)),"",INDIRECT(ADDRESS(MATCH(C1102,Код_Раздел,0)+1,2,,,"Раздел")))</f>
        <v>Образование</v>
      </c>
      <c r="B1102" s="68" t="s">
        <v>584</v>
      </c>
      <c r="C1102" s="55" t="s">
        <v>60</v>
      </c>
      <c r="D1102" s="43"/>
      <c r="E1102" s="105"/>
      <c r="F1102" s="53">
        <f t="shared" ref="F1102:T1104" si="1010">F1103</f>
        <v>115</v>
      </c>
      <c r="G1102" s="53">
        <f t="shared" si="1010"/>
        <v>0</v>
      </c>
      <c r="H1102" s="53">
        <f t="shared" si="973"/>
        <v>115</v>
      </c>
      <c r="I1102" s="53">
        <f t="shared" si="1010"/>
        <v>0</v>
      </c>
      <c r="J1102" s="53">
        <f t="shared" si="974"/>
        <v>115</v>
      </c>
      <c r="K1102" s="53">
        <f t="shared" si="1010"/>
        <v>0</v>
      </c>
      <c r="L1102" s="53">
        <f t="shared" si="971"/>
        <v>115</v>
      </c>
      <c r="M1102" s="53">
        <f t="shared" si="1010"/>
        <v>0</v>
      </c>
      <c r="N1102" s="53">
        <f t="shared" si="942"/>
        <v>115</v>
      </c>
      <c r="O1102" s="53">
        <f t="shared" si="1010"/>
        <v>115</v>
      </c>
      <c r="P1102" s="53">
        <f t="shared" si="1010"/>
        <v>0</v>
      </c>
      <c r="Q1102" s="46">
        <f t="shared" si="975"/>
        <v>115</v>
      </c>
      <c r="R1102" s="53">
        <f t="shared" si="1010"/>
        <v>0</v>
      </c>
      <c r="S1102" s="46">
        <f t="shared" si="976"/>
        <v>115</v>
      </c>
      <c r="T1102" s="53">
        <f t="shared" si="1010"/>
        <v>0</v>
      </c>
      <c r="U1102" s="46">
        <f t="shared" si="943"/>
        <v>115</v>
      </c>
    </row>
    <row r="1103" spans="1:21" x14ac:dyDescent="0.2">
      <c r="A1103" s="42" t="s">
        <v>530</v>
      </c>
      <c r="B1103" s="68" t="s">
        <v>584</v>
      </c>
      <c r="C1103" s="55" t="s">
        <v>60</v>
      </c>
      <c r="D1103" s="43" t="s">
        <v>78</v>
      </c>
      <c r="E1103" s="105"/>
      <c r="F1103" s="53">
        <f t="shared" si="1010"/>
        <v>115</v>
      </c>
      <c r="G1103" s="53">
        <f t="shared" si="1010"/>
        <v>0</v>
      </c>
      <c r="H1103" s="53">
        <f t="shared" si="973"/>
        <v>115</v>
      </c>
      <c r="I1103" s="53">
        <f t="shared" si="1010"/>
        <v>0</v>
      </c>
      <c r="J1103" s="53">
        <f t="shared" si="974"/>
        <v>115</v>
      </c>
      <c r="K1103" s="53">
        <f t="shared" si="1010"/>
        <v>0</v>
      </c>
      <c r="L1103" s="53">
        <f t="shared" si="971"/>
        <v>115</v>
      </c>
      <c r="M1103" s="53">
        <f t="shared" si="1010"/>
        <v>0</v>
      </c>
      <c r="N1103" s="53">
        <f t="shared" si="942"/>
        <v>115</v>
      </c>
      <c r="O1103" s="53">
        <f t="shared" si="1010"/>
        <v>115</v>
      </c>
      <c r="P1103" s="53">
        <f t="shared" si="1010"/>
        <v>0</v>
      </c>
      <c r="Q1103" s="46">
        <f t="shared" si="975"/>
        <v>115</v>
      </c>
      <c r="R1103" s="53">
        <f t="shared" si="1010"/>
        <v>0</v>
      </c>
      <c r="S1103" s="46">
        <f t="shared" si="976"/>
        <v>115</v>
      </c>
      <c r="T1103" s="53">
        <f t="shared" si="1010"/>
        <v>0</v>
      </c>
      <c r="U1103" s="46">
        <f t="shared" si="943"/>
        <v>115</v>
      </c>
    </row>
    <row r="1104" spans="1:21" ht="33" x14ac:dyDescent="0.2">
      <c r="A1104" s="47" t="str">
        <f ca="1">IF(ISERROR(MATCH(E1104,Код_КВР,0)),"",INDIRECT(ADDRESS(MATCH(E1104,Код_КВР,0)+1,2,,,"КВР")))</f>
        <v>Закупка товаров, работ и услуг для обеспечения государственных (муниципальных) нужд</v>
      </c>
      <c r="B1104" s="68" t="s">
        <v>584</v>
      </c>
      <c r="C1104" s="55" t="s">
        <v>60</v>
      </c>
      <c r="D1104" s="43" t="s">
        <v>78</v>
      </c>
      <c r="E1104" s="105">
        <v>200</v>
      </c>
      <c r="F1104" s="53">
        <f t="shared" si="1010"/>
        <v>115</v>
      </c>
      <c r="G1104" s="53">
        <f t="shared" si="1010"/>
        <v>0</v>
      </c>
      <c r="H1104" s="53">
        <f t="shared" si="973"/>
        <v>115</v>
      </c>
      <c r="I1104" s="53">
        <f t="shared" si="1010"/>
        <v>0</v>
      </c>
      <c r="J1104" s="53">
        <f t="shared" si="974"/>
        <v>115</v>
      </c>
      <c r="K1104" s="53">
        <f t="shared" si="1010"/>
        <v>0</v>
      </c>
      <c r="L1104" s="53">
        <f t="shared" si="971"/>
        <v>115</v>
      </c>
      <c r="M1104" s="53">
        <f t="shared" si="1010"/>
        <v>0</v>
      </c>
      <c r="N1104" s="53">
        <f t="shared" si="942"/>
        <v>115</v>
      </c>
      <c r="O1104" s="53">
        <f t="shared" si="1010"/>
        <v>115</v>
      </c>
      <c r="P1104" s="53">
        <f t="shared" si="1010"/>
        <v>0</v>
      </c>
      <c r="Q1104" s="46">
        <f t="shared" si="975"/>
        <v>115</v>
      </c>
      <c r="R1104" s="53">
        <f t="shared" si="1010"/>
        <v>0</v>
      </c>
      <c r="S1104" s="46">
        <f t="shared" si="976"/>
        <v>115</v>
      </c>
      <c r="T1104" s="53">
        <f t="shared" si="1010"/>
        <v>0</v>
      </c>
      <c r="U1104" s="46">
        <f t="shared" si="943"/>
        <v>115</v>
      </c>
    </row>
    <row r="1105" spans="1:21" ht="33" x14ac:dyDescent="0.2">
      <c r="A1105" s="47" t="str">
        <f ca="1">IF(ISERROR(MATCH(E1105,Код_КВР,0)),"",INDIRECT(ADDRESS(MATCH(E1105,Код_КВР,0)+1,2,,,"КВР")))</f>
        <v>Иные закупки товаров, работ и услуг для обеспечения государственных (муниципальных) нужд</v>
      </c>
      <c r="B1105" s="68" t="s">
        <v>584</v>
      </c>
      <c r="C1105" s="55" t="s">
        <v>60</v>
      </c>
      <c r="D1105" s="43" t="s">
        <v>78</v>
      </c>
      <c r="E1105" s="105">
        <v>240</v>
      </c>
      <c r="F1105" s="53">
        <f>'прил. 9'!G309</f>
        <v>115</v>
      </c>
      <c r="G1105" s="53">
        <f>'прил. 9'!H309</f>
        <v>0</v>
      </c>
      <c r="H1105" s="53">
        <f t="shared" si="973"/>
        <v>115</v>
      </c>
      <c r="I1105" s="53">
        <f>'прил. 9'!J309</f>
        <v>0</v>
      </c>
      <c r="J1105" s="53">
        <f t="shared" si="974"/>
        <v>115</v>
      </c>
      <c r="K1105" s="53">
        <f>'прил. 9'!L309</f>
        <v>0</v>
      </c>
      <c r="L1105" s="53">
        <f t="shared" si="971"/>
        <v>115</v>
      </c>
      <c r="M1105" s="53">
        <f>'прил. 9'!N309</f>
        <v>0</v>
      </c>
      <c r="N1105" s="53">
        <f t="shared" si="942"/>
        <v>115</v>
      </c>
      <c r="O1105" s="53">
        <f>'прил. 9'!P309</f>
        <v>115</v>
      </c>
      <c r="P1105" s="53">
        <f>'прил. 9'!Q309</f>
        <v>0</v>
      </c>
      <c r="Q1105" s="46">
        <f t="shared" si="975"/>
        <v>115</v>
      </c>
      <c r="R1105" s="53">
        <f>'прил. 9'!S309</f>
        <v>0</v>
      </c>
      <c r="S1105" s="46">
        <f t="shared" si="976"/>
        <v>115</v>
      </c>
      <c r="T1105" s="53">
        <f>'прил. 9'!U309</f>
        <v>0</v>
      </c>
      <c r="U1105" s="46">
        <f t="shared" si="943"/>
        <v>115</v>
      </c>
    </row>
    <row r="1106" spans="1:21" x14ac:dyDescent="0.2">
      <c r="A1106" s="47" t="str">
        <f ca="1">IF(ISERROR(MATCH(B1106,Код_КЦСР,0)),"",INDIRECT(ADDRESS(MATCH(B1106,Код_КЦСР,0)+1,2,,,"КЦСР")))</f>
        <v>Повышение престижа муниципальной службы в городе</v>
      </c>
      <c r="B1106" s="68" t="s">
        <v>385</v>
      </c>
      <c r="C1106" s="55"/>
      <c r="D1106" s="43"/>
      <c r="E1106" s="105"/>
      <c r="F1106" s="53">
        <f t="shared" ref="F1106:O1106" si="1011">F1107+F1111</f>
        <v>15510.8</v>
      </c>
      <c r="G1106" s="53">
        <f t="shared" ref="G1106:I1106" si="1012">G1107+G1111</f>
        <v>0</v>
      </c>
      <c r="H1106" s="53">
        <f t="shared" si="973"/>
        <v>15510.8</v>
      </c>
      <c r="I1106" s="53">
        <f t="shared" si="1012"/>
        <v>0</v>
      </c>
      <c r="J1106" s="53">
        <f t="shared" si="974"/>
        <v>15510.8</v>
      </c>
      <c r="K1106" s="53">
        <f t="shared" ref="K1106:M1106" si="1013">K1107+K1111</f>
        <v>0</v>
      </c>
      <c r="L1106" s="53">
        <f t="shared" si="971"/>
        <v>15510.8</v>
      </c>
      <c r="M1106" s="53">
        <f t="shared" si="1013"/>
        <v>0</v>
      </c>
      <c r="N1106" s="53">
        <f t="shared" si="942"/>
        <v>15510.8</v>
      </c>
      <c r="O1106" s="53">
        <f t="shared" si="1011"/>
        <v>15510.8</v>
      </c>
      <c r="P1106" s="53">
        <f t="shared" ref="P1106" si="1014">P1107+P1111</f>
        <v>0</v>
      </c>
      <c r="Q1106" s="46">
        <f t="shared" si="975"/>
        <v>15510.8</v>
      </c>
      <c r="R1106" s="53">
        <f t="shared" ref="R1106:T1106" si="1015">R1107+R1111</f>
        <v>0</v>
      </c>
      <c r="S1106" s="46">
        <f t="shared" si="976"/>
        <v>15510.8</v>
      </c>
      <c r="T1106" s="53">
        <f t="shared" si="1015"/>
        <v>0</v>
      </c>
      <c r="U1106" s="46">
        <f t="shared" si="943"/>
        <v>15510.8</v>
      </c>
    </row>
    <row r="1107" spans="1:21" x14ac:dyDescent="0.2">
      <c r="A1107" s="47" t="str">
        <f ca="1">IF(ISERROR(MATCH(C1107,Код_Раздел,0)),"",INDIRECT(ADDRESS(MATCH(C1107,Код_Раздел,0)+1,2,,,"Раздел")))</f>
        <v>Общегосударственные вопросы</v>
      </c>
      <c r="B1107" s="68" t="s">
        <v>385</v>
      </c>
      <c r="C1107" s="55" t="s">
        <v>70</v>
      </c>
      <c r="D1107" s="43"/>
      <c r="E1107" s="105"/>
      <c r="F1107" s="53">
        <f t="shared" ref="F1107:T1109" si="1016">F1108</f>
        <v>72.400000000000006</v>
      </c>
      <c r="G1107" s="53">
        <f t="shared" si="1016"/>
        <v>0</v>
      </c>
      <c r="H1107" s="53">
        <f t="shared" si="973"/>
        <v>72.400000000000006</v>
      </c>
      <c r="I1107" s="53">
        <f t="shared" si="1016"/>
        <v>0</v>
      </c>
      <c r="J1107" s="53">
        <f t="shared" si="974"/>
        <v>72.400000000000006</v>
      </c>
      <c r="K1107" s="53">
        <f t="shared" si="1016"/>
        <v>0</v>
      </c>
      <c r="L1107" s="53">
        <f t="shared" si="971"/>
        <v>72.400000000000006</v>
      </c>
      <c r="M1107" s="53">
        <f t="shared" si="1016"/>
        <v>0</v>
      </c>
      <c r="N1107" s="53">
        <f t="shared" ref="N1107:N1170" si="1017">L1107+M1107</f>
        <v>72.400000000000006</v>
      </c>
      <c r="O1107" s="53">
        <f t="shared" si="1016"/>
        <v>72.400000000000006</v>
      </c>
      <c r="P1107" s="53">
        <f t="shared" si="1016"/>
        <v>0</v>
      </c>
      <c r="Q1107" s="46">
        <f t="shared" si="975"/>
        <v>72.400000000000006</v>
      </c>
      <c r="R1107" s="53">
        <f t="shared" si="1016"/>
        <v>0</v>
      </c>
      <c r="S1107" s="46">
        <f t="shared" si="976"/>
        <v>72.400000000000006</v>
      </c>
      <c r="T1107" s="53">
        <f t="shared" si="1016"/>
        <v>0</v>
      </c>
      <c r="U1107" s="46">
        <f t="shared" ref="U1107:U1170" si="1018">S1107+T1107</f>
        <v>72.400000000000006</v>
      </c>
    </row>
    <row r="1108" spans="1:21" x14ac:dyDescent="0.2">
      <c r="A1108" s="42" t="s">
        <v>91</v>
      </c>
      <c r="B1108" s="68" t="s">
        <v>385</v>
      </c>
      <c r="C1108" s="55" t="s">
        <v>70</v>
      </c>
      <c r="D1108" s="43" t="s">
        <v>55</v>
      </c>
      <c r="E1108" s="105"/>
      <c r="F1108" s="53">
        <f t="shared" si="1016"/>
        <v>72.400000000000006</v>
      </c>
      <c r="G1108" s="53">
        <f t="shared" si="1016"/>
        <v>0</v>
      </c>
      <c r="H1108" s="53">
        <f t="shared" si="973"/>
        <v>72.400000000000006</v>
      </c>
      <c r="I1108" s="53">
        <f t="shared" si="1016"/>
        <v>0</v>
      </c>
      <c r="J1108" s="53">
        <f t="shared" si="974"/>
        <v>72.400000000000006</v>
      </c>
      <c r="K1108" s="53">
        <f t="shared" si="1016"/>
        <v>0</v>
      </c>
      <c r="L1108" s="53">
        <f t="shared" si="971"/>
        <v>72.400000000000006</v>
      </c>
      <c r="M1108" s="53">
        <f t="shared" si="1016"/>
        <v>0</v>
      </c>
      <c r="N1108" s="53">
        <f t="shared" si="1017"/>
        <v>72.400000000000006</v>
      </c>
      <c r="O1108" s="53">
        <f t="shared" si="1016"/>
        <v>72.400000000000006</v>
      </c>
      <c r="P1108" s="53">
        <f t="shared" si="1016"/>
        <v>0</v>
      </c>
      <c r="Q1108" s="46">
        <f t="shared" si="975"/>
        <v>72.400000000000006</v>
      </c>
      <c r="R1108" s="53">
        <f t="shared" si="1016"/>
        <v>0</v>
      </c>
      <c r="S1108" s="46">
        <f t="shared" si="976"/>
        <v>72.400000000000006</v>
      </c>
      <c r="T1108" s="53">
        <f t="shared" si="1016"/>
        <v>0</v>
      </c>
      <c r="U1108" s="46">
        <f t="shared" si="1018"/>
        <v>72.400000000000006</v>
      </c>
    </row>
    <row r="1109" spans="1:21" ht="36.75" customHeight="1" x14ac:dyDescent="0.2">
      <c r="A1109" s="47" t="str">
        <f t="shared" ref="A1109:A1110" ca="1" si="1019">IF(ISERROR(MATCH(E1109,Код_КВР,0)),"",INDIRECT(ADDRESS(MATCH(E1109,Код_КВР,0)+1,2,,,"КВР")))</f>
        <v>Закупка товаров, работ и услуг для обеспечения государственных (муниципальных) нужд</v>
      </c>
      <c r="B1109" s="68" t="s">
        <v>385</v>
      </c>
      <c r="C1109" s="55" t="s">
        <v>70</v>
      </c>
      <c r="D1109" s="43" t="s">
        <v>55</v>
      </c>
      <c r="E1109" s="105">
        <v>200</v>
      </c>
      <c r="F1109" s="53">
        <f t="shared" si="1016"/>
        <v>72.400000000000006</v>
      </c>
      <c r="G1109" s="53">
        <f t="shared" si="1016"/>
        <v>0</v>
      </c>
      <c r="H1109" s="53">
        <f t="shared" si="973"/>
        <v>72.400000000000006</v>
      </c>
      <c r="I1109" s="53">
        <f t="shared" si="1016"/>
        <v>0</v>
      </c>
      <c r="J1109" s="53">
        <f t="shared" si="974"/>
        <v>72.400000000000006</v>
      </c>
      <c r="K1109" s="53">
        <f t="shared" si="1016"/>
        <v>0</v>
      </c>
      <c r="L1109" s="53">
        <f t="shared" si="971"/>
        <v>72.400000000000006</v>
      </c>
      <c r="M1109" s="53">
        <f t="shared" si="1016"/>
        <v>0</v>
      </c>
      <c r="N1109" s="53">
        <f t="shared" si="1017"/>
        <v>72.400000000000006</v>
      </c>
      <c r="O1109" s="53">
        <f t="shared" si="1016"/>
        <v>72.400000000000006</v>
      </c>
      <c r="P1109" s="53">
        <f t="shared" si="1016"/>
        <v>0</v>
      </c>
      <c r="Q1109" s="46">
        <f t="shared" si="975"/>
        <v>72.400000000000006</v>
      </c>
      <c r="R1109" s="53">
        <f t="shared" si="1016"/>
        <v>0</v>
      </c>
      <c r="S1109" s="46">
        <f t="shared" si="976"/>
        <v>72.400000000000006</v>
      </c>
      <c r="T1109" s="53">
        <f t="shared" si="1016"/>
        <v>0</v>
      </c>
      <c r="U1109" s="46">
        <f t="shared" si="1018"/>
        <v>72.400000000000006</v>
      </c>
    </row>
    <row r="1110" spans="1:21" ht="33" x14ac:dyDescent="0.2">
      <c r="A1110" s="47" t="str">
        <f t="shared" ca="1" si="1019"/>
        <v>Иные закупки товаров, работ и услуг для обеспечения государственных (муниципальных) нужд</v>
      </c>
      <c r="B1110" s="68" t="s">
        <v>385</v>
      </c>
      <c r="C1110" s="55" t="s">
        <v>70</v>
      </c>
      <c r="D1110" s="43" t="s">
        <v>55</v>
      </c>
      <c r="E1110" s="105">
        <v>240</v>
      </c>
      <c r="F1110" s="53">
        <f>'прил. 9'!G91</f>
        <v>72.400000000000006</v>
      </c>
      <c r="G1110" s="53">
        <f>'прил. 9'!H91</f>
        <v>0</v>
      </c>
      <c r="H1110" s="53">
        <f t="shared" si="973"/>
        <v>72.400000000000006</v>
      </c>
      <c r="I1110" s="53">
        <f>'прил. 9'!J91</f>
        <v>0</v>
      </c>
      <c r="J1110" s="53">
        <f t="shared" si="974"/>
        <v>72.400000000000006</v>
      </c>
      <c r="K1110" s="53">
        <f>'прил. 9'!L91</f>
        <v>0</v>
      </c>
      <c r="L1110" s="53">
        <f t="shared" si="971"/>
        <v>72.400000000000006</v>
      </c>
      <c r="M1110" s="53">
        <f>'прил. 9'!N91</f>
        <v>0</v>
      </c>
      <c r="N1110" s="53">
        <f t="shared" si="1017"/>
        <v>72.400000000000006</v>
      </c>
      <c r="O1110" s="53">
        <f>'прил. 9'!P91</f>
        <v>72.400000000000006</v>
      </c>
      <c r="P1110" s="53">
        <f>'прил. 9'!Q91</f>
        <v>0</v>
      </c>
      <c r="Q1110" s="46">
        <f t="shared" si="975"/>
        <v>72.400000000000006</v>
      </c>
      <c r="R1110" s="53">
        <f>'прил. 9'!S91</f>
        <v>0</v>
      </c>
      <c r="S1110" s="46">
        <f t="shared" si="976"/>
        <v>72.400000000000006</v>
      </c>
      <c r="T1110" s="53">
        <f>'прил. 9'!U91</f>
        <v>0</v>
      </c>
      <c r="U1110" s="46">
        <f t="shared" si="1018"/>
        <v>72.400000000000006</v>
      </c>
    </row>
    <row r="1111" spans="1:21" x14ac:dyDescent="0.2">
      <c r="A1111" s="47" t="str">
        <f ca="1">IF(ISERROR(MATCH(C1111,Код_Раздел,0)),"",INDIRECT(ADDRESS(MATCH(C1111,Код_Раздел,0)+1,2,,,"Раздел")))</f>
        <v>Социальная политика</v>
      </c>
      <c r="B1111" s="68" t="s">
        <v>385</v>
      </c>
      <c r="C1111" s="55" t="s">
        <v>53</v>
      </c>
      <c r="D1111" s="43"/>
      <c r="E1111" s="105"/>
      <c r="F1111" s="53">
        <f t="shared" ref="F1111:T1113" si="1020">F1112</f>
        <v>15438.4</v>
      </c>
      <c r="G1111" s="53">
        <f t="shared" si="1020"/>
        <v>0</v>
      </c>
      <c r="H1111" s="53">
        <f t="shared" si="973"/>
        <v>15438.4</v>
      </c>
      <c r="I1111" s="53">
        <f t="shared" si="1020"/>
        <v>0</v>
      </c>
      <c r="J1111" s="53">
        <f t="shared" si="974"/>
        <v>15438.4</v>
      </c>
      <c r="K1111" s="53">
        <f t="shared" si="1020"/>
        <v>0</v>
      </c>
      <c r="L1111" s="53">
        <f t="shared" si="971"/>
        <v>15438.4</v>
      </c>
      <c r="M1111" s="53">
        <f t="shared" si="1020"/>
        <v>0</v>
      </c>
      <c r="N1111" s="53">
        <f t="shared" si="1017"/>
        <v>15438.4</v>
      </c>
      <c r="O1111" s="53">
        <f t="shared" si="1020"/>
        <v>15438.4</v>
      </c>
      <c r="P1111" s="53">
        <f t="shared" si="1020"/>
        <v>0</v>
      </c>
      <c r="Q1111" s="46">
        <f t="shared" si="975"/>
        <v>15438.4</v>
      </c>
      <c r="R1111" s="53">
        <f t="shared" si="1020"/>
        <v>0</v>
      </c>
      <c r="S1111" s="46">
        <f t="shared" si="976"/>
        <v>15438.4</v>
      </c>
      <c r="T1111" s="53">
        <f t="shared" si="1020"/>
        <v>0</v>
      </c>
      <c r="U1111" s="46">
        <f t="shared" si="1018"/>
        <v>15438.4</v>
      </c>
    </row>
    <row r="1112" spans="1:21" x14ac:dyDescent="0.2">
      <c r="A1112" s="42" t="s">
        <v>50</v>
      </c>
      <c r="B1112" s="68" t="s">
        <v>385</v>
      </c>
      <c r="C1112" s="55" t="s">
        <v>53</v>
      </c>
      <c r="D1112" s="43" t="s">
        <v>70</v>
      </c>
      <c r="E1112" s="105"/>
      <c r="F1112" s="53">
        <f t="shared" si="1020"/>
        <v>15438.4</v>
      </c>
      <c r="G1112" s="53">
        <f t="shared" si="1020"/>
        <v>0</v>
      </c>
      <c r="H1112" s="53">
        <f t="shared" si="973"/>
        <v>15438.4</v>
      </c>
      <c r="I1112" s="53">
        <f t="shared" si="1020"/>
        <v>0</v>
      </c>
      <c r="J1112" s="53">
        <f t="shared" si="974"/>
        <v>15438.4</v>
      </c>
      <c r="K1112" s="53">
        <f t="shared" si="1020"/>
        <v>0</v>
      </c>
      <c r="L1112" s="53">
        <f t="shared" si="971"/>
        <v>15438.4</v>
      </c>
      <c r="M1112" s="53">
        <f t="shared" si="1020"/>
        <v>0</v>
      </c>
      <c r="N1112" s="53">
        <f t="shared" si="1017"/>
        <v>15438.4</v>
      </c>
      <c r="O1112" s="53">
        <f t="shared" si="1020"/>
        <v>15438.4</v>
      </c>
      <c r="P1112" s="53">
        <f t="shared" si="1020"/>
        <v>0</v>
      </c>
      <c r="Q1112" s="46">
        <f t="shared" si="975"/>
        <v>15438.4</v>
      </c>
      <c r="R1112" s="53">
        <f t="shared" si="1020"/>
        <v>0</v>
      </c>
      <c r="S1112" s="46">
        <f t="shared" si="976"/>
        <v>15438.4</v>
      </c>
      <c r="T1112" s="53">
        <f t="shared" si="1020"/>
        <v>0</v>
      </c>
      <c r="U1112" s="46">
        <f t="shared" si="1018"/>
        <v>15438.4</v>
      </c>
    </row>
    <row r="1113" spans="1:21" x14ac:dyDescent="0.2">
      <c r="A1113" s="47" t="str">
        <f ca="1">IF(ISERROR(MATCH(E1113,Код_КВР,0)),"",INDIRECT(ADDRESS(MATCH(E1113,Код_КВР,0)+1,2,,,"КВР")))</f>
        <v>Социальное обеспечение и иные выплаты населению</v>
      </c>
      <c r="B1113" s="68" t="s">
        <v>385</v>
      </c>
      <c r="C1113" s="55" t="s">
        <v>53</v>
      </c>
      <c r="D1113" s="43" t="s">
        <v>70</v>
      </c>
      <c r="E1113" s="105">
        <v>300</v>
      </c>
      <c r="F1113" s="53">
        <f t="shared" si="1020"/>
        <v>15438.4</v>
      </c>
      <c r="G1113" s="53">
        <f t="shared" si="1020"/>
        <v>0</v>
      </c>
      <c r="H1113" s="53">
        <f t="shared" si="973"/>
        <v>15438.4</v>
      </c>
      <c r="I1113" s="53">
        <f t="shared" si="1020"/>
        <v>0</v>
      </c>
      <c r="J1113" s="53">
        <f t="shared" si="974"/>
        <v>15438.4</v>
      </c>
      <c r="K1113" s="53">
        <f t="shared" si="1020"/>
        <v>0</v>
      </c>
      <c r="L1113" s="53">
        <f t="shared" si="971"/>
        <v>15438.4</v>
      </c>
      <c r="M1113" s="53">
        <f t="shared" si="1020"/>
        <v>0</v>
      </c>
      <c r="N1113" s="53">
        <f t="shared" si="1017"/>
        <v>15438.4</v>
      </c>
      <c r="O1113" s="53">
        <f t="shared" si="1020"/>
        <v>15438.4</v>
      </c>
      <c r="P1113" s="53">
        <f t="shared" si="1020"/>
        <v>0</v>
      </c>
      <c r="Q1113" s="46">
        <f t="shared" si="975"/>
        <v>15438.4</v>
      </c>
      <c r="R1113" s="53">
        <f t="shared" si="1020"/>
        <v>0</v>
      </c>
      <c r="S1113" s="46">
        <f t="shared" si="976"/>
        <v>15438.4</v>
      </c>
      <c r="T1113" s="53">
        <f t="shared" si="1020"/>
        <v>0</v>
      </c>
      <c r="U1113" s="46">
        <f t="shared" si="1018"/>
        <v>15438.4</v>
      </c>
    </row>
    <row r="1114" spans="1:21" ht="33" x14ac:dyDescent="0.2">
      <c r="A1114" s="47" t="str">
        <f ca="1">IF(ISERROR(MATCH(E1114,Код_КВР,0)),"",INDIRECT(ADDRESS(MATCH(E1114,Код_КВР,0)+1,2,,,"КВР")))</f>
        <v>Социальные выплаты гражданам, кроме публичных нормативных социальных выплат</v>
      </c>
      <c r="B1114" s="68" t="s">
        <v>385</v>
      </c>
      <c r="C1114" s="55" t="s">
        <v>53</v>
      </c>
      <c r="D1114" s="43" t="s">
        <v>70</v>
      </c>
      <c r="E1114" s="105">
        <v>320</v>
      </c>
      <c r="F1114" s="53">
        <f>'прил. 9'!G353</f>
        <v>15438.4</v>
      </c>
      <c r="G1114" s="53">
        <f>'прил. 9'!H353</f>
        <v>0</v>
      </c>
      <c r="H1114" s="53">
        <f t="shared" si="973"/>
        <v>15438.4</v>
      </c>
      <c r="I1114" s="53">
        <f>'прил. 9'!J353</f>
        <v>0</v>
      </c>
      <c r="J1114" s="53">
        <f t="shared" si="974"/>
        <v>15438.4</v>
      </c>
      <c r="K1114" s="53">
        <f>'прил. 9'!L353</f>
        <v>0</v>
      </c>
      <c r="L1114" s="53">
        <f t="shared" si="971"/>
        <v>15438.4</v>
      </c>
      <c r="M1114" s="53">
        <f>'прил. 9'!N353</f>
        <v>0</v>
      </c>
      <c r="N1114" s="53">
        <f t="shared" si="1017"/>
        <v>15438.4</v>
      </c>
      <c r="O1114" s="53">
        <f>'прил. 9'!P353</f>
        <v>15438.4</v>
      </c>
      <c r="P1114" s="53">
        <f>'прил. 9'!Q353</f>
        <v>0</v>
      </c>
      <c r="Q1114" s="46">
        <f t="shared" si="975"/>
        <v>15438.4</v>
      </c>
      <c r="R1114" s="53">
        <f>'прил. 9'!S353</f>
        <v>0</v>
      </c>
      <c r="S1114" s="46">
        <f t="shared" si="976"/>
        <v>15438.4</v>
      </c>
      <c r="T1114" s="53">
        <f>'прил. 9'!U353</f>
        <v>0</v>
      </c>
      <c r="U1114" s="46">
        <f t="shared" si="1018"/>
        <v>15438.4</v>
      </c>
    </row>
    <row r="1115" spans="1:21" ht="42.75" hidden="1" customHeight="1" x14ac:dyDescent="0.2">
      <c r="A1115" s="47" t="str">
        <f ca="1">IF(ISERROR(MATCH(B1115,Код_КЦСР,0)),"",INDIRECT(ADDRESS(MATCH(B1115,Код_КЦСР,0)+1,2,,,"КЦСР")))</f>
        <v>Обеспечение защиты прав и законных интересов граждан, общества, государства от угроз, связанных с коррупцией</v>
      </c>
      <c r="B1115" s="68" t="s">
        <v>585</v>
      </c>
      <c r="C1115" s="55"/>
      <c r="D1115" s="43"/>
      <c r="E1115" s="105"/>
      <c r="F1115" s="53">
        <f t="shared" ref="F1115:T1115" si="1021">F1116</f>
        <v>0</v>
      </c>
      <c r="G1115" s="53">
        <f t="shared" si="1021"/>
        <v>0</v>
      </c>
      <c r="H1115" s="53">
        <f t="shared" si="973"/>
        <v>0</v>
      </c>
      <c r="I1115" s="53">
        <f t="shared" si="1021"/>
        <v>0</v>
      </c>
      <c r="J1115" s="53">
        <f t="shared" si="974"/>
        <v>0</v>
      </c>
      <c r="K1115" s="53">
        <f t="shared" si="1021"/>
        <v>0</v>
      </c>
      <c r="L1115" s="53">
        <f t="shared" si="971"/>
        <v>0</v>
      </c>
      <c r="M1115" s="53">
        <f t="shared" si="1021"/>
        <v>0</v>
      </c>
      <c r="N1115" s="53">
        <f t="shared" si="1017"/>
        <v>0</v>
      </c>
      <c r="O1115" s="53">
        <f t="shared" si="1021"/>
        <v>0</v>
      </c>
      <c r="P1115" s="53">
        <f t="shared" si="1021"/>
        <v>0</v>
      </c>
      <c r="Q1115" s="46">
        <f t="shared" si="975"/>
        <v>0</v>
      </c>
      <c r="R1115" s="53">
        <f t="shared" si="1021"/>
        <v>0</v>
      </c>
      <c r="S1115" s="46">
        <f t="shared" si="976"/>
        <v>0</v>
      </c>
      <c r="T1115" s="53">
        <f t="shared" si="1021"/>
        <v>0</v>
      </c>
      <c r="U1115" s="46">
        <f t="shared" si="1018"/>
        <v>0</v>
      </c>
    </row>
    <row r="1116" spans="1:21" ht="38.25" hidden="1" customHeight="1" x14ac:dyDescent="0.2">
      <c r="A1116" s="47" t="str">
        <f ca="1">IF(ISERROR(MATCH(B1116,Код_КЦСР,0)),"",INDIRECT(ADDRESS(MATCH(B1116,Код_КЦСР,0)+1,2,,,"КЦСР")))</f>
        <v>Правовое просвещение и информирование граждан по вопросам противодействия коррупции</v>
      </c>
      <c r="B1116" s="68" t="s">
        <v>587</v>
      </c>
      <c r="C1116" s="55"/>
      <c r="D1116" s="43"/>
      <c r="E1116" s="105"/>
      <c r="F1116" s="53">
        <f t="shared" ref="F1116:T1119" si="1022">F1117</f>
        <v>0</v>
      </c>
      <c r="G1116" s="53">
        <f t="shared" si="1022"/>
        <v>0</v>
      </c>
      <c r="H1116" s="53">
        <f t="shared" si="973"/>
        <v>0</v>
      </c>
      <c r="I1116" s="53">
        <f t="shared" si="1022"/>
        <v>0</v>
      </c>
      <c r="J1116" s="53">
        <f t="shared" si="974"/>
        <v>0</v>
      </c>
      <c r="K1116" s="53">
        <f t="shared" si="1022"/>
        <v>0</v>
      </c>
      <c r="L1116" s="53">
        <f t="shared" si="971"/>
        <v>0</v>
      </c>
      <c r="M1116" s="53">
        <f t="shared" si="1022"/>
        <v>0</v>
      </c>
      <c r="N1116" s="53">
        <f t="shared" si="1017"/>
        <v>0</v>
      </c>
      <c r="O1116" s="53">
        <f t="shared" ref="O1116:T1116" si="1023">O1117</f>
        <v>0</v>
      </c>
      <c r="P1116" s="53">
        <f t="shared" si="1023"/>
        <v>0</v>
      </c>
      <c r="Q1116" s="46">
        <f t="shared" si="975"/>
        <v>0</v>
      </c>
      <c r="R1116" s="53">
        <f t="shared" si="1023"/>
        <v>0</v>
      </c>
      <c r="S1116" s="46">
        <f t="shared" si="976"/>
        <v>0</v>
      </c>
      <c r="T1116" s="53">
        <f t="shared" si="1023"/>
        <v>0</v>
      </c>
      <c r="U1116" s="46">
        <f t="shared" si="1018"/>
        <v>0</v>
      </c>
    </row>
    <row r="1117" spans="1:21" hidden="1" x14ac:dyDescent="0.2">
      <c r="A1117" s="47" t="str">
        <f ca="1">IF(ISERROR(MATCH(C1117,Код_Раздел,0)),"",INDIRECT(ADDRESS(MATCH(C1117,Код_Раздел,0)+1,2,,,"Раздел")))</f>
        <v>Общегосударственные вопросы</v>
      </c>
      <c r="B1117" s="68" t="s">
        <v>587</v>
      </c>
      <c r="C1117" s="55" t="s">
        <v>70</v>
      </c>
      <c r="D1117" s="43"/>
      <c r="E1117" s="105"/>
      <c r="F1117" s="53">
        <f t="shared" si="1022"/>
        <v>0</v>
      </c>
      <c r="G1117" s="53">
        <f t="shared" si="1022"/>
        <v>0</v>
      </c>
      <c r="H1117" s="53">
        <f t="shared" si="973"/>
        <v>0</v>
      </c>
      <c r="I1117" s="53">
        <f t="shared" si="1022"/>
        <v>0</v>
      </c>
      <c r="J1117" s="53">
        <f t="shared" si="974"/>
        <v>0</v>
      </c>
      <c r="K1117" s="53">
        <f t="shared" si="1022"/>
        <v>0</v>
      </c>
      <c r="L1117" s="53">
        <f t="shared" si="971"/>
        <v>0</v>
      </c>
      <c r="M1117" s="53">
        <f t="shared" si="1022"/>
        <v>0</v>
      </c>
      <c r="N1117" s="53">
        <f t="shared" si="1017"/>
        <v>0</v>
      </c>
      <c r="O1117" s="53">
        <f t="shared" si="1022"/>
        <v>0</v>
      </c>
      <c r="P1117" s="53">
        <f t="shared" si="1022"/>
        <v>0</v>
      </c>
      <c r="Q1117" s="46">
        <f t="shared" si="975"/>
        <v>0</v>
      </c>
      <c r="R1117" s="53">
        <f t="shared" si="1022"/>
        <v>0</v>
      </c>
      <c r="S1117" s="46">
        <f t="shared" si="976"/>
        <v>0</v>
      </c>
      <c r="T1117" s="53">
        <f t="shared" si="1022"/>
        <v>0</v>
      </c>
      <c r="U1117" s="46">
        <f t="shared" si="1018"/>
        <v>0</v>
      </c>
    </row>
    <row r="1118" spans="1:21" hidden="1" x14ac:dyDescent="0.2">
      <c r="A1118" s="42" t="s">
        <v>91</v>
      </c>
      <c r="B1118" s="68" t="s">
        <v>587</v>
      </c>
      <c r="C1118" s="55" t="s">
        <v>70</v>
      </c>
      <c r="D1118" s="43" t="s">
        <v>55</v>
      </c>
      <c r="E1118" s="105"/>
      <c r="F1118" s="53">
        <f t="shared" si="1022"/>
        <v>0</v>
      </c>
      <c r="G1118" s="53">
        <f t="shared" si="1022"/>
        <v>0</v>
      </c>
      <c r="H1118" s="53">
        <f t="shared" si="973"/>
        <v>0</v>
      </c>
      <c r="I1118" s="53">
        <f t="shared" si="1022"/>
        <v>0</v>
      </c>
      <c r="J1118" s="53">
        <f t="shared" si="974"/>
        <v>0</v>
      </c>
      <c r="K1118" s="53">
        <f t="shared" si="1022"/>
        <v>0</v>
      </c>
      <c r="L1118" s="53">
        <f t="shared" si="971"/>
        <v>0</v>
      </c>
      <c r="M1118" s="53">
        <f t="shared" si="1022"/>
        <v>0</v>
      </c>
      <c r="N1118" s="53">
        <f t="shared" si="1017"/>
        <v>0</v>
      </c>
      <c r="O1118" s="53">
        <f t="shared" si="1022"/>
        <v>0</v>
      </c>
      <c r="P1118" s="53">
        <f t="shared" si="1022"/>
        <v>0</v>
      </c>
      <c r="Q1118" s="46">
        <f t="shared" si="975"/>
        <v>0</v>
      </c>
      <c r="R1118" s="53">
        <f t="shared" si="1022"/>
        <v>0</v>
      </c>
      <c r="S1118" s="46">
        <f t="shared" si="976"/>
        <v>0</v>
      </c>
      <c r="T1118" s="53">
        <f t="shared" si="1022"/>
        <v>0</v>
      </c>
      <c r="U1118" s="46">
        <f t="shared" si="1018"/>
        <v>0</v>
      </c>
    </row>
    <row r="1119" spans="1:21" ht="33" hidden="1" x14ac:dyDescent="0.2">
      <c r="A1119" s="47" t="str">
        <f ca="1">IF(ISERROR(MATCH(E1119,Код_КВР,0)),"",INDIRECT(ADDRESS(MATCH(E1119,Код_КВР,0)+1,2,,,"КВР")))</f>
        <v>Закупка товаров, работ и услуг для обеспечения государственных (муниципальных) нужд</v>
      </c>
      <c r="B1119" s="68" t="s">
        <v>587</v>
      </c>
      <c r="C1119" s="55" t="s">
        <v>70</v>
      </c>
      <c r="D1119" s="43" t="s">
        <v>55</v>
      </c>
      <c r="E1119" s="105">
        <v>200</v>
      </c>
      <c r="F1119" s="53">
        <f t="shared" si="1022"/>
        <v>0</v>
      </c>
      <c r="G1119" s="53">
        <f t="shared" si="1022"/>
        <v>0</v>
      </c>
      <c r="H1119" s="53">
        <f t="shared" si="973"/>
        <v>0</v>
      </c>
      <c r="I1119" s="53">
        <f t="shared" si="1022"/>
        <v>0</v>
      </c>
      <c r="J1119" s="53">
        <f t="shared" si="974"/>
        <v>0</v>
      </c>
      <c r="K1119" s="53">
        <f t="shared" si="1022"/>
        <v>0</v>
      </c>
      <c r="L1119" s="53">
        <f t="shared" si="971"/>
        <v>0</v>
      </c>
      <c r="M1119" s="53">
        <f t="shared" si="1022"/>
        <v>0</v>
      </c>
      <c r="N1119" s="53">
        <f t="shared" si="1017"/>
        <v>0</v>
      </c>
      <c r="O1119" s="53">
        <f t="shared" si="1022"/>
        <v>0</v>
      </c>
      <c r="P1119" s="53">
        <f t="shared" si="1022"/>
        <v>0</v>
      </c>
      <c r="Q1119" s="46">
        <f t="shared" si="975"/>
        <v>0</v>
      </c>
      <c r="R1119" s="53">
        <f t="shared" si="1022"/>
        <v>0</v>
      </c>
      <c r="S1119" s="46">
        <f t="shared" si="976"/>
        <v>0</v>
      </c>
      <c r="T1119" s="53">
        <f t="shared" si="1022"/>
        <v>0</v>
      </c>
      <c r="U1119" s="46">
        <f t="shared" si="1018"/>
        <v>0</v>
      </c>
    </row>
    <row r="1120" spans="1:21" ht="36.75" hidden="1" customHeight="1" x14ac:dyDescent="0.2">
      <c r="A1120" s="47" t="str">
        <f ca="1">IF(ISERROR(MATCH(E1120,Код_КВР,0)),"",INDIRECT(ADDRESS(MATCH(E1120,Код_КВР,0)+1,2,,,"КВР")))</f>
        <v>Иные закупки товаров, работ и услуг для обеспечения государственных (муниципальных) нужд</v>
      </c>
      <c r="B1120" s="68" t="s">
        <v>587</v>
      </c>
      <c r="C1120" s="55" t="s">
        <v>70</v>
      </c>
      <c r="D1120" s="43" t="s">
        <v>55</v>
      </c>
      <c r="E1120" s="105">
        <v>240</v>
      </c>
      <c r="F1120" s="53">
        <f>'прил. 9'!G95</f>
        <v>0</v>
      </c>
      <c r="G1120" s="53">
        <f>'прил. 9'!H95</f>
        <v>0</v>
      </c>
      <c r="H1120" s="53">
        <f t="shared" si="973"/>
        <v>0</v>
      </c>
      <c r="I1120" s="53">
        <f>'прил. 9'!J95</f>
        <v>0</v>
      </c>
      <c r="J1120" s="53">
        <f t="shared" si="974"/>
        <v>0</v>
      </c>
      <c r="K1120" s="53">
        <f>'прил. 9'!L95</f>
        <v>0</v>
      </c>
      <c r="L1120" s="53">
        <f t="shared" si="971"/>
        <v>0</v>
      </c>
      <c r="M1120" s="53">
        <f>'прил. 9'!N95</f>
        <v>0</v>
      </c>
      <c r="N1120" s="53">
        <f t="shared" si="1017"/>
        <v>0</v>
      </c>
      <c r="O1120" s="53">
        <f>'прил. 9'!P95</f>
        <v>0</v>
      </c>
      <c r="P1120" s="53">
        <f>'прил. 9'!Q95</f>
        <v>0</v>
      </c>
      <c r="Q1120" s="46">
        <f t="shared" si="975"/>
        <v>0</v>
      </c>
      <c r="R1120" s="53">
        <f>'прил. 9'!S95</f>
        <v>0</v>
      </c>
      <c r="S1120" s="46">
        <f t="shared" si="976"/>
        <v>0</v>
      </c>
      <c r="T1120" s="53">
        <f>'прил. 9'!U95</f>
        <v>0</v>
      </c>
      <c r="U1120" s="46">
        <f t="shared" si="1018"/>
        <v>0</v>
      </c>
    </row>
    <row r="1121" spans="1:21" ht="57.75" customHeight="1" x14ac:dyDescent="0.2">
      <c r="A1121" s="47" t="str">
        <f ca="1">IF(ISERROR(MATCH(B1121,Код_КЦСР,0)),"",INDIRECT(ADDRESS(MATCH(B1121,Код_КЦСР,0)+1,2,,,"КЦСР")))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1121" s="68" t="s">
        <v>386</v>
      </c>
      <c r="C1121" s="55"/>
      <c r="D1121" s="43"/>
      <c r="E1121" s="105"/>
      <c r="F1121" s="53">
        <f t="shared" ref="F1121:O1121" si="1024">F1122+F1127</f>
        <v>64615.100000000006</v>
      </c>
      <c r="G1121" s="53">
        <f t="shared" ref="G1121:I1121" si="1025">G1122+G1127</f>
        <v>0</v>
      </c>
      <c r="H1121" s="53">
        <f t="shared" si="973"/>
        <v>64615.100000000006</v>
      </c>
      <c r="I1121" s="53">
        <f t="shared" si="1025"/>
        <v>0</v>
      </c>
      <c r="J1121" s="53">
        <f t="shared" si="974"/>
        <v>64615.100000000006</v>
      </c>
      <c r="K1121" s="53">
        <f t="shared" ref="K1121:M1121" si="1026">K1122+K1127</f>
        <v>0</v>
      </c>
      <c r="L1121" s="53">
        <f t="shared" si="971"/>
        <v>64615.100000000006</v>
      </c>
      <c r="M1121" s="53">
        <f t="shared" si="1026"/>
        <v>0</v>
      </c>
      <c r="N1121" s="53">
        <f t="shared" si="1017"/>
        <v>64615.100000000006</v>
      </c>
      <c r="O1121" s="53">
        <f t="shared" si="1024"/>
        <v>64615.100000000006</v>
      </c>
      <c r="P1121" s="53">
        <f t="shared" ref="P1121" si="1027">P1122+P1127</f>
        <v>0</v>
      </c>
      <c r="Q1121" s="46">
        <f t="shared" si="975"/>
        <v>64615.100000000006</v>
      </c>
      <c r="R1121" s="53">
        <f t="shared" ref="R1121:T1121" si="1028">R1122+R1127</f>
        <v>0</v>
      </c>
      <c r="S1121" s="46">
        <f t="shared" si="976"/>
        <v>64615.100000000006</v>
      </c>
      <c r="T1121" s="53">
        <f t="shared" si="1028"/>
        <v>0</v>
      </c>
      <c r="U1121" s="46">
        <f t="shared" si="1018"/>
        <v>64615.100000000006</v>
      </c>
    </row>
    <row r="1122" spans="1:21" hidden="1" x14ac:dyDescent="0.2">
      <c r="A1122" s="47" t="str">
        <f ca="1">IF(ISERROR(MATCH(B1122,Код_КЦСР,0)),"",INDIRECT(ADDRESS(MATCH(B1122,Код_КЦСР,0)+1,2,,,"КЦСР")))</f>
        <v>Совершенствование предоставления муниципальных услуг</v>
      </c>
      <c r="B1122" s="68" t="s">
        <v>387</v>
      </c>
      <c r="C1122" s="55"/>
      <c r="D1122" s="43"/>
      <c r="E1122" s="105"/>
      <c r="F1122" s="53">
        <f t="shared" ref="F1122:T1125" si="1029">F1123</f>
        <v>0</v>
      </c>
      <c r="G1122" s="53">
        <f t="shared" si="1029"/>
        <v>0</v>
      </c>
      <c r="H1122" s="53">
        <f t="shared" si="973"/>
        <v>0</v>
      </c>
      <c r="I1122" s="53">
        <f t="shared" si="1029"/>
        <v>0</v>
      </c>
      <c r="J1122" s="53">
        <f t="shared" si="974"/>
        <v>0</v>
      </c>
      <c r="K1122" s="53">
        <f t="shared" si="1029"/>
        <v>0</v>
      </c>
      <c r="L1122" s="53">
        <f t="shared" si="971"/>
        <v>0</v>
      </c>
      <c r="M1122" s="53">
        <f t="shared" si="1029"/>
        <v>0</v>
      </c>
      <c r="N1122" s="53">
        <f t="shared" si="1017"/>
        <v>0</v>
      </c>
      <c r="O1122" s="53">
        <f t="shared" si="1029"/>
        <v>0</v>
      </c>
      <c r="P1122" s="53">
        <f t="shared" si="1029"/>
        <v>0</v>
      </c>
      <c r="Q1122" s="46">
        <f t="shared" si="975"/>
        <v>0</v>
      </c>
      <c r="R1122" s="53">
        <f t="shared" si="1029"/>
        <v>0</v>
      </c>
      <c r="S1122" s="46">
        <f t="shared" si="976"/>
        <v>0</v>
      </c>
      <c r="T1122" s="53">
        <f t="shared" si="1029"/>
        <v>0</v>
      </c>
      <c r="U1122" s="46">
        <f t="shared" si="1018"/>
        <v>0</v>
      </c>
    </row>
    <row r="1123" spans="1:21" hidden="1" x14ac:dyDescent="0.2">
      <c r="A1123" s="47" t="str">
        <f ca="1">IF(ISERROR(MATCH(C1123,Код_Раздел,0)),"",INDIRECT(ADDRESS(MATCH(C1123,Код_Раздел,0)+1,2,,,"Раздел")))</f>
        <v>Национальная экономика</v>
      </c>
      <c r="B1123" s="68" t="s">
        <v>387</v>
      </c>
      <c r="C1123" s="55" t="s">
        <v>73</v>
      </c>
      <c r="D1123" s="43"/>
      <c r="E1123" s="105"/>
      <c r="F1123" s="53">
        <f t="shared" si="1029"/>
        <v>0</v>
      </c>
      <c r="G1123" s="53">
        <f t="shared" si="1029"/>
        <v>0</v>
      </c>
      <c r="H1123" s="53">
        <f t="shared" si="973"/>
        <v>0</v>
      </c>
      <c r="I1123" s="53">
        <f t="shared" si="1029"/>
        <v>0</v>
      </c>
      <c r="J1123" s="53">
        <f t="shared" si="974"/>
        <v>0</v>
      </c>
      <c r="K1123" s="53">
        <f t="shared" si="1029"/>
        <v>0</v>
      </c>
      <c r="L1123" s="53">
        <f t="shared" si="971"/>
        <v>0</v>
      </c>
      <c r="M1123" s="53">
        <f t="shared" si="1029"/>
        <v>0</v>
      </c>
      <c r="N1123" s="53">
        <f t="shared" si="1017"/>
        <v>0</v>
      </c>
      <c r="O1123" s="53">
        <f t="shared" si="1029"/>
        <v>0</v>
      </c>
      <c r="P1123" s="53">
        <f t="shared" si="1029"/>
        <v>0</v>
      </c>
      <c r="Q1123" s="46">
        <f t="shared" si="975"/>
        <v>0</v>
      </c>
      <c r="R1123" s="53">
        <f t="shared" si="1029"/>
        <v>0</v>
      </c>
      <c r="S1123" s="46">
        <f t="shared" si="976"/>
        <v>0</v>
      </c>
      <c r="T1123" s="53">
        <f t="shared" si="1029"/>
        <v>0</v>
      </c>
      <c r="U1123" s="46">
        <f t="shared" si="1018"/>
        <v>0</v>
      </c>
    </row>
    <row r="1124" spans="1:21" hidden="1" x14ac:dyDescent="0.2">
      <c r="A1124" s="42" t="s">
        <v>87</v>
      </c>
      <c r="B1124" s="68" t="s">
        <v>387</v>
      </c>
      <c r="C1124" s="55" t="s">
        <v>73</v>
      </c>
      <c r="D1124" s="55" t="s">
        <v>53</v>
      </c>
      <c r="E1124" s="105"/>
      <c r="F1124" s="53">
        <f t="shared" si="1029"/>
        <v>0</v>
      </c>
      <c r="G1124" s="53">
        <f t="shared" si="1029"/>
        <v>0</v>
      </c>
      <c r="H1124" s="53">
        <f t="shared" si="973"/>
        <v>0</v>
      </c>
      <c r="I1124" s="53">
        <f t="shared" si="1029"/>
        <v>0</v>
      </c>
      <c r="J1124" s="53">
        <f t="shared" si="974"/>
        <v>0</v>
      </c>
      <c r="K1124" s="53">
        <f t="shared" si="1029"/>
        <v>0</v>
      </c>
      <c r="L1124" s="53">
        <f t="shared" si="971"/>
        <v>0</v>
      </c>
      <c r="M1124" s="53">
        <f t="shared" si="1029"/>
        <v>0</v>
      </c>
      <c r="N1124" s="53">
        <f t="shared" si="1017"/>
        <v>0</v>
      </c>
      <c r="O1124" s="53">
        <f t="shared" si="1029"/>
        <v>0</v>
      </c>
      <c r="P1124" s="53">
        <f t="shared" si="1029"/>
        <v>0</v>
      </c>
      <c r="Q1124" s="46">
        <f t="shared" si="975"/>
        <v>0</v>
      </c>
      <c r="R1124" s="53">
        <f t="shared" si="1029"/>
        <v>0</v>
      </c>
      <c r="S1124" s="46">
        <f t="shared" si="976"/>
        <v>0</v>
      </c>
      <c r="T1124" s="53">
        <f t="shared" si="1029"/>
        <v>0</v>
      </c>
      <c r="U1124" s="46">
        <f t="shared" si="1018"/>
        <v>0</v>
      </c>
    </row>
    <row r="1125" spans="1:21" ht="33" hidden="1" x14ac:dyDescent="0.2">
      <c r="A1125" s="47" t="str">
        <f ca="1">IF(ISERROR(MATCH(E1125,Код_КВР,0)),"",INDIRECT(ADDRESS(MATCH(E1125,Код_КВР,0)+1,2,,,"КВР")))</f>
        <v>Предоставление субсидий бюджетным, автономным учреждениям и иным некоммерческим организациям</v>
      </c>
      <c r="B1125" s="68" t="s">
        <v>387</v>
      </c>
      <c r="C1125" s="55" t="s">
        <v>73</v>
      </c>
      <c r="D1125" s="55" t="s">
        <v>53</v>
      </c>
      <c r="E1125" s="105">
        <v>600</v>
      </c>
      <c r="F1125" s="53">
        <f t="shared" si="1029"/>
        <v>0</v>
      </c>
      <c r="G1125" s="53">
        <f t="shared" si="1029"/>
        <v>0</v>
      </c>
      <c r="H1125" s="53">
        <f t="shared" si="973"/>
        <v>0</v>
      </c>
      <c r="I1125" s="53">
        <f t="shared" si="1029"/>
        <v>0</v>
      </c>
      <c r="J1125" s="53">
        <f t="shared" si="974"/>
        <v>0</v>
      </c>
      <c r="K1125" s="53">
        <f t="shared" si="1029"/>
        <v>0</v>
      </c>
      <c r="L1125" s="53">
        <f t="shared" si="971"/>
        <v>0</v>
      </c>
      <c r="M1125" s="53">
        <f t="shared" si="1029"/>
        <v>0</v>
      </c>
      <c r="N1125" s="53">
        <f t="shared" si="1017"/>
        <v>0</v>
      </c>
      <c r="O1125" s="53">
        <f t="shared" si="1029"/>
        <v>0</v>
      </c>
      <c r="P1125" s="53">
        <f t="shared" si="1029"/>
        <v>0</v>
      </c>
      <c r="Q1125" s="46">
        <f t="shared" si="975"/>
        <v>0</v>
      </c>
      <c r="R1125" s="53">
        <f t="shared" si="1029"/>
        <v>0</v>
      </c>
      <c r="S1125" s="46">
        <f t="shared" si="976"/>
        <v>0</v>
      </c>
      <c r="T1125" s="53">
        <f t="shared" si="1029"/>
        <v>0</v>
      </c>
      <c r="U1125" s="46">
        <f t="shared" si="1018"/>
        <v>0</v>
      </c>
    </row>
    <row r="1126" spans="1:21" hidden="1" x14ac:dyDescent="0.2">
      <c r="A1126" s="47" t="str">
        <f ca="1">IF(ISERROR(MATCH(E1126,Код_КВР,0)),"",INDIRECT(ADDRESS(MATCH(E1126,Код_КВР,0)+1,2,,,"КВР")))</f>
        <v>Субсидии бюджетным учреждениям</v>
      </c>
      <c r="B1126" s="68" t="s">
        <v>387</v>
      </c>
      <c r="C1126" s="55" t="s">
        <v>73</v>
      </c>
      <c r="D1126" s="55" t="s">
        <v>53</v>
      </c>
      <c r="E1126" s="105">
        <v>610</v>
      </c>
      <c r="F1126" s="53">
        <f>'прил. 9'!G220</f>
        <v>0</v>
      </c>
      <c r="G1126" s="53">
        <f>'прил. 9'!H220</f>
        <v>0</v>
      </c>
      <c r="H1126" s="53">
        <f t="shared" si="973"/>
        <v>0</v>
      </c>
      <c r="I1126" s="53">
        <f>'прил. 9'!J220</f>
        <v>0</v>
      </c>
      <c r="J1126" s="53">
        <f t="shared" si="974"/>
        <v>0</v>
      </c>
      <c r="K1126" s="53">
        <f>'прил. 9'!L220</f>
        <v>0</v>
      </c>
      <c r="L1126" s="53">
        <f t="shared" si="971"/>
        <v>0</v>
      </c>
      <c r="M1126" s="53">
        <f>'прил. 9'!N220</f>
        <v>0</v>
      </c>
      <c r="N1126" s="53">
        <f t="shared" si="1017"/>
        <v>0</v>
      </c>
      <c r="O1126" s="53">
        <f>'прил. 9'!P220</f>
        <v>0</v>
      </c>
      <c r="P1126" s="53">
        <f>'прил. 9'!Q220</f>
        <v>0</v>
      </c>
      <c r="Q1126" s="46">
        <f t="shared" si="975"/>
        <v>0</v>
      </c>
      <c r="R1126" s="53">
        <f>'прил. 9'!S220</f>
        <v>0</v>
      </c>
      <c r="S1126" s="46">
        <f t="shared" si="976"/>
        <v>0</v>
      </c>
      <c r="T1126" s="53">
        <f>'прил. 9'!U220</f>
        <v>0</v>
      </c>
      <c r="U1126" s="46">
        <f t="shared" si="1018"/>
        <v>0</v>
      </c>
    </row>
    <row r="1127" spans="1:21" ht="50.25" customHeight="1" x14ac:dyDescent="0.2">
      <c r="A1127" s="47" t="str">
        <f ca="1">IF(ISERROR(MATCH(B1127,Код_КЦСР,0)),"",INDIRECT(ADDRESS(MATCH(B1127,Код_КЦСР,0)+1,2,,,"КЦСР")))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1127" s="68" t="s">
        <v>589</v>
      </c>
      <c r="C1127" s="55"/>
      <c r="D1127" s="43"/>
      <c r="E1127" s="105"/>
      <c r="F1127" s="53">
        <f t="shared" ref="F1127:O1127" si="1030">F1128+F1137</f>
        <v>64615.100000000006</v>
      </c>
      <c r="G1127" s="53">
        <f t="shared" ref="G1127:I1127" si="1031">G1128+G1137</f>
        <v>0</v>
      </c>
      <c r="H1127" s="53">
        <f t="shared" si="973"/>
        <v>64615.100000000006</v>
      </c>
      <c r="I1127" s="53">
        <f t="shared" si="1031"/>
        <v>0</v>
      </c>
      <c r="J1127" s="53">
        <f t="shared" si="974"/>
        <v>64615.100000000006</v>
      </c>
      <c r="K1127" s="53">
        <f t="shared" ref="K1127:M1127" si="1032">K1128+K1137</f>
        <v>0</v>
      </c>
      <c r="L1127" s="53">
        <f t="shared" si="971"/>
        <v>64615.100000000006</v>
      </c>
      <c r="M1127" s="53">
        <f t="shared" si="1032"/>
        <v>0</v>
      </c>
      <c r="N1127" s="53">
        <f t="shared" si="1017"/>
        <v>64615.100000000006</v>
      </c>
      <c r="O1127" s="53">
        <f t="shared" si="1030"/>
        <v>64615.100000000006</v>
      </c>
      <c r="P1127" s="53">
        <f t="shared" ref="P1127" si="1033">P1128+P1137</f>
        <v>0</v>
      </c>
      <c r="Q1127" s="46">
        <f t="shared" si="975"/>
        <v>64615.100000000006</v>
      </c>
      <c r="R1127" s="53">
        <f t="shared" ref="R1127:T1127" si="1034">R1128+R1137</f>
        <v>0</v>
      </c>
      <c r="S1127" s="46">
        <f t="shared" si="976"/>
        <v>64615.100000000006</v>
      </c>
      <c r="T1127" s="53">
        <f t="shared" si="1034"/>
        <v>0</v>
      </c>
      <c r="U1127" s="46">
        <f t="shared" si="1018"/>
        <v>64615.100000000006</v>
      </c>
    </row>
    <row r="1128" spans="1:21" ht="63.75" customHeight="1" x14ac:dyDescent="0.2">
      <c r="A1128" s="47" t="str">
        <f ca="1">IF(ISERROR(MATCH(B1128,Код_КЦСР,0)),"",INDIRECT(ADDRESS(MATCH(B1128,Код_КЦСР,0)+1,2,,,"КЦСР")))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1128" s="68" t="s">
        <v>622</v>
      </c>
      <c r="C1128" s="55"/>
      <c r="D1128" s="43"/>
      <c r="E1128" s="105"/>
      <c r="F1128" s="53">
        <f t="shared" ref="F1128:O1128" si="1035">F1129+F1133</f>
        <v>11158.8</v>
      </c>
      <c r="G1128" s="53">
        <f t="shared" ref="G1128:I1128" si="1036">G1129+G1133</f>
        <v>0</v>
      </c>
      <c r="H1128" s="53">
        <f t="shared" si="973"/>
        <v>11158.8</v>
      </c>
      <c r="I1128" s="53">
        <f t="shared" si="1036"/>
        <v>0</v>
      </c>
      <c r="J1128" s="53">
        <f t="shared" si="974"/>
        <v>11158.8</v>
      </c>
      <c r="K1128" s="53">
        <f t="shared" ref="K1128:M1128" si="1037">K1129+K1133</f>
        <v>0</v>
      </c>
      <c r="L1128" s="53">
        <f t="shared" si="971"/>
        <v>11158.8</v>
      </c>
      <c r="M1128" s="53">
        <f t="shared" si="1037"/>
        <v>0</v>
      </c>
      <c r="N1128" s="53">
        <f t="shared" si="1017"/>
        <v>11158.8</v>
      </c>
      <c r="O1128" s="53">
        <f t="shared" si="1035"/>
        <v>11158.8</v>
      </c>
      <c r="P1128" s="53">
        <f t="shared" ref="P1128" si="1038">P1129+P1133</f>
        <v>0</v>
      </c>
      <c r="Q1128" s="46">
        <f t="shared" si="975"/>
        <v>11158.8</v>
      </c>
      <c r="R1128" s="53">
        <f t="shared" ref="R1128:T1128" si="1039">R1129+R1133</f>
        <v>0</v>
      </c>
      <c r="S1128" s="46">
        <f t="shared" si="976"/>
        <v>11158.8</v>
      </c>
      <c r="T1128" s="53">
        <f t="shared" si="1039"/>
        <v>0</v>
      </c>
      <c r="U1128" s="46">
        <f t="shared" si="1018"/>
        <v>11158.8</v>
      </c>
    </row>
    <row r="1129" spans="1:21" x14ac:dyDescent="0.2">
      <c r="A1129" s="47" t="str">
        <f ca="1">IF(ISERROR(MATCH(C1129,Код_Раздел,0)),"",INDIRECT(ADDRESS(MATCH(C1129,Код_Раздел,0)+1,2,,,"Раздел")))</f>
        <v>Общегосударственные вопросы</v>
      </c>
      <c r="B1129" s="68" t="s">
        <v>622</v>
      </c>
      <c r="C1129" s="55" t="s">
        <v>70</v>
      </c>
      <c r="D1129" s="43"/>
      <c r="E1129" s="105"/>
      <c r="F1129" s="53">
        <f t="shared" ref="F1129:T1131" si="1040">F1130</f>
        <v>11143.8</v>
      </c>
      <c r="G1129" s="53">
        <f t="shared" si="1040"/>
        <v>0</v>
      </c>
      <c r="H1129" s="53">
        <f t="shared" si="973"/>
        <v>11143.8</v>
      </c>
      <c r="I1129" s="53">
        <f t="shared" si="1040"/>
        <v>0</v>
      </c>
      <c r="J1129" s="53">
        <f t="shared" si="974"/>
        <v>11143.8</v>
      </c>
      <c r="K1129" s="53">
        <f t="shared" si="1040"/>
        <v>0</v>
      </c>
      <c r="L1129" s="53">
        <f t="shared" si="971"/>
        <v>11143.8</v>
      </c>
      <c r="M1129" s="53">
        <f t="shared" si="1040"/>
        <v>0</v>
      </c>
      <c r="N1129" s="53">
        <f t="shared" si="1017"/>
        <v>11143.8</v>
      </c>
      <c r="O1129" s="53">
        <f t="shared" si="1040"/>
        <v>11143.8</v>
      </c>
      <c r="P1129" s="53">
        <f t="shared" si="1040"/>
        <v>0</v>
      </c>
      <c r="Q1129" s="46">
        <f t="shared" si="975"/>
        <v>11143.8</v>
      </c>
      <c r="R1129" s="53">
        <f t="shared" si="1040"/>
        <v>0</v>
      </c>
      <c r="S1129" s="46">
        <f t="shared" si="976"/>
        <v>11143.8</v>
      </c>
      <c r="T1129" s="53">
        <f t="shared" si="1040"/>
        <v>0</v>
      </c>
      <c r="U1129" s="46">
        <f t="shared" si="1018"/>
        <v>11143.8</v>
      </c>
    </row>
    <row r="1130" spans="1:21" x14ac:dyDescent="0.2">
      <c r="A1130" s="42" t="s">
        <v>91</v>
      </c>
      <c r="B1130" s="68" t="s">
        <v>622</v>
      </c>
      <c r="C1130" s="55" t="s">
        <v>70</v>
      </c>
      <c r="D1130" s="43" t="s">
        <v>55</v>
      </c>
      <c r="E1130" s="105"/>
      <c r="F1130" s="53">
        <f t="shared" si="1040"/>
        <v>11143.8</v>
      </c>
      <c r="G1130" s="53">
        <f t="shared" si="1040"/>
        <v>0</v>
      </c>
      <c r="H1130" s="53">
        <f t="shared" si="973"/>
        <v>11143.8</v>
      </c>
      <c r="I1130" s="53">
        <f t="shared" si="1040"/>
        <v>0</v>
      </c>
      <c r="J1130" s="53">
        <f t="shared" si="974"/>
        <v>11143.8</v>
      </c>
      <c r="K1130" s="53">
        <f t="shared" si="1040"/>
        <v>0</v>
      </c>
      <c r="L1130" s="53">
        <f t="shared" si="971"/>
        <v>11143.8</v>
      </c>
      <c r="M1130" s="53">
        <f t="shared" si="1040"/>
        <v>0</v>
      </c>
      <c r="N1130" s="53">
        <f t="shared" si="1017"/>
        <v>11143.8</v>
      </c>
      <c r="O1130" s="53">
        <f t="shared" si="1040"/>
        <v>11143.8</v>
      </c>
      <c r="P1130" s="53">
        <f t="shared" si="1040"/>
        <v>0</v>
      </c>
      <c r="Q1130" s="46">
        <f t="shared" si="975"/>
        <v>11143.8</v>
      </c>
      <c r="R1130" s="53">
        <f t="shared" si="1040"/>
        <v>0</v>
      </c>
      <c r="S1130" s="46">
        <f t="shared" si="976"/>
        <v>11143.8</v>
      </c>
      <c r="T1130" s="53">
        <f t="shared" si="1040"/>
        <v>0</v>
      </c>
      <c r="U1130" s="46">
        <f t="shared" si="1018"/>
        <v>11143.8</v>
      </c>
    </row>
    <row r="1131" spans="1:21" ht="33" x14ac:dyDescent="0.2">
      <c r="A1131" s="47" t="str">
        <f ca="1">IF(ISERROR(MATCH(E1131,Код_КВР,0)),"",INDIRECT(ADDRESS(MATCH(E1131,Код_КВР,0)+1,2,,,"КВР")))</f>
        <v>Предоставление субсидий бюджетным, автономным учреждениям и иным некоммерческим организациям</v>
      </c>
      <c r="B1131" s="68" t="s">
        <v>622</v>
      </c>
      <c r="C1131" s="55" t="s">
        <v>70</v>
      </c>
      <c r="D1131" s="43" t="s">
        <v>55</v>
      </c>
      <c r="E1131" s="105">
        <v>600</v>
      </c>
      <c r="F1131" s="53">
        <f t="shared" si="1040"/>
        <v>11143.8</v>
      </c>
      <c r="G1131" s="53">
        <f t="shared" si="1040"/>
        <v>0</v>
      </c>
      <c r="H1131" s="53">
        <f t="shared" si="973"/>
        <v>11143.8</v>
      </c>
      <c r="I1131" s="53">
        <f t="shared" si="1040"/>
        <v>0</v>
      </c>
      <c r="J1131" s="53">
        <f t="shared" si="974"/>
        <v>11143.8</v>
      </c>
      <c r="K1131" s="53">
        <f t="shared" si="1040"/>
        <v>0</v>
      </c>
      <c r="L1131" s="53">
        <f t="shared" ref="L1131:L1194" si="1041">J1131+K1131</f>
        <v>11143.8</v>
      </c>
      <c r="M1131" s="53">
        <f t="shared" si="1040"/>
        <v>0</v>
      </c>
      <c r="N1131" s="53">
        <f t="shared" si="1017"/>
        <v>11143.8</v>
      </c>
      <c r="O1131" s="53">
        <f t="shared" si="1040"/>
        <v>11143.8</v>
      </c>
      <c r="P1131" s="53">
        <f t="shared" si="1040"/>
        <v>0</v>
      </c>
      <c r="Q1131" s="46">
        <f t="shared" si="975"/>
        <v>11143.8</v>
      </c>
      <c r="R1131" s="53">
        <f t="shared" si="1040"/>
        <v>0</v>
      </c>
      <c r="S1131" s="46">
        <f t="shared" si="976"/>
        <v>11143.8</v>
      </c>
      <c r="T1131" s="53">
        <f t="shared" si="1040"/>
        <v>0</v>
      </c>
      <c r="U1131" s="46">
        <f t="shared" si="1018"/>
        <v>11143.8</v>
      </c>
    </row>
    <row r="1132" spans="1:21" x14ac:dyDescent="0.2">
      <c r="A1132" s="47" t="str">
        <f ca="1">IF(ISERROR(MATCH(E1132,Код_КВР,0)),"",INDIRECT(ADDRESS(MATCH(E1132,Код_КВР,0)+1,2,,,"КВР")))</f>
        <v>Субсидии бюджетным учреждениям</v>
      </c>
      <c r="B1132" s="68" t="s">
        <v>622</v>
      </c>
      <c r="C1132" s="55" t="s">
        <v>70</v>
      </c>
      <c r="D1132" s="43" t="s">
        <v>55</v>
      </c>
      <c r="E1132" s="105">
        <v>610</v>
      </c>
      <c r="F1132" s="53">
        <f>'прил. 9'!G100</f>
        <v>11143.8</v>
      </c>
      <c r="G1132" s="53">
        <f>'прил. 9'!H100</f>
        <v>0</v>
      </c>
      <c r="H1132" s="53">
        <f t="shared" si="973"/>
        <v>11143.8</v>
      </c>
      <c r="I1132" s="53">
        <f>'прил. 9'!J100</f>
        <v>0</v>
      </c>
      <c r="J1132" s="53">
        <f t="shared" si="974"/>
        <v>11143.8</v>
      </c>
      <c r="K1132" s="53">
        <f>'прил. 9'!L100</f>
        <v>0</v>
      </c>
      <c r="L1132" s="53">
        <f t="shared" si="1041"/>
        <v>11143.8</v>
      </c>
      <c r="M1132" s="53">
        <f>'прил. 9'!N100</f>
        <v>0</v>
      </c>
      <c r="N1132" s="53">
        <f t="shared" si="1017"/>
        <v>11143.8</v>
      </c>
      <c r="O1132" s="53">
        <f>'прил. 9'!P100</f>
        <v>11143.8</v>
      </c>
      <c r="P1132" s="53">
        <f>'прил. 9'!Q100</f>
        <v>0</v>
      </c>
      <c r="Q1132" s="46">
        <f t="shared" si="975"/>
        <v>11143.8</v>
      </c>
      <c r="R1132" s="53">
        <f>'прил. 9'!S100</f>
        <v>0</v>
      </c>
      <c r="S1132" s="46">
        <f t="shared" si="976"/>
        <v>11143.8</v>
      </c>
      <c r="T1132" s="53">
        <f>'прил. 9'!U100</f>
        <v>0</v>
      </c>
      <c r="U1132" s="46">
        <f t="shared" si="1018"/>
        <v>11143.8</v>
      </c>
    </row>
    <row r="1133" spans="1:21" x14ac:dyDescent="0.2">
      <c r="A1133" s="47" t="str">
        <f ca="1">IF(ISERROR(MATCH(C1133,Код_Раздел,0)),"",INDIRECT(ADDRESS(MATCH(C1133,Код_Раздел,0)+1,2,,,"Раздел")))</f>
        <v>Образование</v>
      </c>
      <c r="B1133" s="68" t="s">
        <v>622</v>
      </c>
      <c r="C1133" s="55" t="s">
        <v>60</v>
      </c>
      <c r="D1133" s="43"/>
      <c r="E1133" s="105"/>
      <c r="F1133" s="53">
        <f t="shared" ref="F1133:T1135" si="1042">F1134</f>
        <v>15</v>
      </c>
      <c r="G1133" s="53">
        <f t="shared" si="1042"/>
        <v>0</v>
      </c>
      <c r="H1133" s="53">
        <f t="shared" si="973"/>
        <v>15</v>
      </c>
      <c r="I1133" s="53">
        <f t="shared" si="1042"/>
        <v>0</v>
      </c>
      <c r="J1133" s="53">
        <f t="shared" si="974"/>
        <v>15</v>
      </c>
      <c r="K1133" s="53">
        <f t="shared" si="1042"/>
        <v>0</v>
      </c>
      <c r="L1133" s="53">
        <f t="shared" si="1041"/>
        <v>15</v>
      </c>
      <c r="M1133" s="53">
        <f t="shared" si="1042"/>
        <v>0</v>
      </c>
      <c r="N1133" s="53">
        <f t="shared" si="1017"/>
        <v>15</v>
      </c>
      <c r="O1133" s="53">
        <f t="shared" si="1042"/>
        <v>15</v>
      </c>
      <c r="P1133" s="53">
        <f t="shared" si="1042"/>
        <v>0</v>
      </c>
      <c r="Q1133" s="46">
        <f t="shared" si="975"/>
        <v>15</v>
      </c>
      <c r="R1133" s="53">
        <f t="shared" si="1042"/>
        <v>0</v>
      </c>
      <c r="S1133" s="46">
        <f t="shared" si="976"/>
        <v>15</v>
      </c>
      <c r="T1133" s="53">
        <f t="shared" si="1042"/>
        <v>0</v>
      </c>
      <c r="U1133" s="46">
        <f t="shared" si="1018"/>
        <v>15</v>
      </c>
    </row>
    <row r="1134" spans="1:21" ht="24.75" customHeight="1" x14ac:dyDescent="0.2">
      <c r="A1134" s="42" t="s">
        <v>530</v>
      </c>
      <c r="B1134" s="68" t="s">
        <v>622</v>
      </c>
      <c r="C1134" s="55" t="s">
        <v>60</v>
      </c>
      <c r="D1134" s="43" t="s">
        <v>78</v>
      </c>
      <c r="E1134" s="105"/>
      <c r="F1134" s="53">
        <f t="shared" si="1042"/>
        <v>15</v>
      </c>
      <c r="G1134" s="53">
        <f t="shared" si="1042"/>
        <v>0</v>
      </c>
      <c r="H1134" s="53">
        <f t="shared" si="973"/>
        <v>15</v>
      </c>
      <c r="I1134" s="53">
        <f t="shared" si="1042"/>
        <v>0</v>
      </c>
      <c r="J1134" s="53">
        <f t="shared" si="974"/>
        <v>15</v>
      </c>
      <c r="K1134" s="53">
        <f t="shared" si="1042"/>
        <v>0</v>
      </c>
      <c r="L1134" s="53">
        <f t="shared" si="1041"/>
        <v>15</v>
      </c>
      <c r="M1134" s="53">
        <f t="shared" si="1042"/>
        <v>0</v>
      </c>
      <c r="N1134" s="53">
        <f t="shared" si="1017"/>
        <v>15</v>
      </c>
      <c r="O1134" s="53">
        <f t="shared" si="1042"/>
        <v>15</v>
      </c>
      <c r="P1134" s="53">
        <f t="shared" si="1042"/>
        <v>0</v>
      </c>
      <c r="Q1134" s="46">
        <f t="shared" si="975"/>
        <v>15</v>
      </c>
      <c r="R1134" s="53">
        <f t="shared" si="1042"/>
        <v>0</v>
      </c>
      <c r="S1134" s="46">
        <f t="shared" si="976"/>
        <v>15</v>
      </c>
      <c r="T1134" s="53">
        <f t="shared" si="1042"/>
        <v>0</v>
      </c>
      <c r="U1134" s="46">
        <f t="shared" si="1018"/>
        <v>15</v>
      </c>
    </row>
    <row r="1135" spans="1:21" ht="36.75" customHeight="1" x14ac:dyDescent="0.2">
      <c r="A1135" s="47" t="str">
        <f ca="1">IF(ISERROR(MATCH(E1135,Код_КВР,0)),"",INDIRECT(ADDRESS(MATCH(E1135,Код_КВР,0)+1,2,,,"КВР")))</f>
        <v>Предоставление субсидий бюджетным, автономным учреждениям и иным некоммерческим организациям</v>
      </c>
      <c r="B1135" s="68" t="s">
        <v>622</v>
      </c>
      <c r="C1135" s="55" t="s">
        <v>60</v>
      </c>
      <c r="D1135" s="43" t="s">
        <v>78</v>
      </c>
      <c r="E1135" s="105">
        <v>600</v>
      </c>
      <c r="F1135" s="53">
        <f t="shared" si="1042"/>
        <v>15</v>
      </c>
      <c r="G1135" s="53">
        <f t="shared" si="1042"/>
        <v>0</v>
      </c>
      <c r="H1135" s="53">
        <f t="shared" si="973"/>
        <v>15</v>
      </c>
      <c r="I1135" s="53">
        <f t="shared" si="1042"/>
        <v>0</v>
      </c>
      <c r="J1135" s="53">
        <f t="shared" si="974"/>
        <v>15</v>
      </c>
      <c r="K1135" s="53">
        <f t="shared" si="1042"/>
        <v>0</v>
      </c>
      <c r="L1135" s="53">
        <f t="shared" si="1041"/>
        <v>15</v>
      </c>
      <c r="M1135" s="53">
        <f t="shared" si="1042"/>
        <v>0</v>
      </c>
      <c r="N1135" s="53">
        <f t="shared" si="1017"/>
        <v>15</v>
      </c>
      <c r="O1135" s="53">
        <f t="shared" si="1042"/>
        <v>15</v>
      </c>
      <c r="P1135" s="53">
        <f t="shared" si="1042"/>
        <v>0</v>
      </c>
      <c r="Q1135" s="46">
        <f t="shared" si="975"/>
        <v>15</v>
      </c>
      <c r="R1135" s="53">
        <f t="shared" si="1042"/>
        <v>0</v>
      </c>
      <c r="S1135" s="46">
        <f t="shared" si="976"/>
        <v>15</v>
      </c>
      <c r="T1135" s="53">
        <f t="shared" si="1042"/>
        <v>0</v>
      </c>
      <c r="U1135" s="46">
        <f t="shared" si="1018"/>
        <v>15</v>
      </c>
    </row>
    <row r="1136" spans="1:21" ht="21" customHeight="1" x14ac:dyDescent="0.2">
      <c r="A1136" s="47" t="str">
        <f ca="1">IF(ISERROR(MATCH(E1136,Код_КВР,0)),"",INDIRECT(ADDRESS(MATCH(E1136,Код_КВР,0)+1,2,,,"КВР")))</f>
        <v>Субсидии бюджетным учреждениям</v>
      </c>
      <c r="B1136" s="68" t="s">
        <v>622</v>
      </c>
      <c r="C1136" s="55" t="s">
        <v>60</v>
      </c>
      <c r="D1136" s="43" t="s">
        <v>78</v>
      </c>
      <c r="E1136" s="105">
        <v>610</v>
      </c>
      <c r="F1136" s="53">
        <f>'прил. 9'!G314</f>
        <v>15</v>
      </c>
      <c r="G1136" s="53">
        <f>'прил. 9'!H314</f>
        <v>0</v>
      </c>
      <c r="H1136" s="53">
        <f t="shared" ref="H1136:H1199" si="1043">F1136+G1136</f>
        <v>15</v>
      </c>
      <c r="I1136" s="53">
        <f>'прил. 9'!J314</f>
        <v>0</v>
      </c>
      <c r="J1136" s="53">
        <f t="shared" ref="J1136:J1199" si="1044">H1136+I1136</f>
        <v>15</v>
      </c>
      <c r="K1136" s="53">
        <f>'прил. 9'!L314</f>
        <v>0</v>
      </c>
      <c r="L1136" s="53">
        <f t="shared" si="1041"/>
        <v>15</v>
      </c>
      <c r="M1136" s="53">
        <f>'прил. 9'!N314</f>
        <v>0</v>
      </c>
      <c r="N1136" s="53">
        <f t="shared" si="1017"/>
        <v>15</v>
      </c>
      <c r="O1136" s="53">
        <f>'прил. 9'!P314</f>
        <v>15</v>
      </c>
      <c r="P1136" s="53">
        <f>'прил. 9'!Q314</f>
        <v>0</v>
      </c>
      <c r="Q1136" s="46">
        <f t="shared" ref="Q1136:Q1199" si="1045">O1136+P1136</f>
        <v>15</v>
      </c>
      <c r="R1136" s="53">
        <f>'прил. 9'!S314</f>
        <v>0</v>
      </c>
      <c r="S1136" s="46">
        <f t="shared" ref="S1136:S1199" si="1046">Q1136+R1136</f>
        <v>15</v>
      </c>
      <c r="T1136" s="53">
        <f>'прил. 9'!U314</f>
        <v>0</v>
      </c>
      <c r="U1136" s="46">
        <f t="shared" si="1018"/>
        <v>15</v>
      </c>
    </row>
    <row r="1137" spans="1:21" ht="108.75" customHeight="1" x14ac:dyDescent="0.2">
      <c r="A1137" s="47" t="str">
        <f ca="1">IF(ISERROR(MATCH(B1137,Код_КЦСР,0)),"",INDIRECT(ADDRESS(MATCH(B1137,Код_КЦСР,0)+1,2,,,"КЦСР")))</f>
        <v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v>
      </c>
      <c r="B1137" s="68" t="s">
        <v>591</v>
      </c>
      <c r="C1137" s="55"/>
      <c r="D1137" s="43"/>
      <c r="E1137" s="105"/>
      <c r="F1137" s="53">
        <f t="shared" ref="F1137:T1140" si="1047">F1138</f>
        <v>53456.3</v>
      </c>
      <c r="G1137" s="53">
        <f t="shared" si="1047"/>
        <v>0</v>
      </c>
      <c r="H1137" s="53">
        <f t="shared" si="1043"/>
        <v>53456.3</v>
      </c>
      <c r="I1137" s="53">
        <f t="shared" si="1047"/>
        <v>0</v>
      </c>
      <c r="J1137" s="53">
        <f t="shared" si="1044"/>
        <v>53456.3</v>
      </c>
      <c r="K1137" s="53">
        <f t="shared" si="1047"/>
        <v>0</v>
      </c>
      <c r="L1137" s="53">
        <f t="shared" si="1041"/>
        <v>53456.3</v>
      </c>
      <c r="M1137" s="53">
        <f t="shared" si="1047"/>
        <v>0</v>
      </c>
      <c r="N1137" s="53">
        <f t="shared" si="1017"/>
        <v>53456.3</v>
      </c>
      <c r="O1137" s="53">
        <f t="shared" si="1047"/>
        <v>53456.3</v>
      </c>
      <c r="P1137" s="53">
        <f t="shared" si="1047"/>
        <v>0</v>
      </c>
      <c r="Q1137" s="46">
        <f t="shared" si="1045"/>
        <v>53456.3</v>
      </c>
      <c r="R1137" s="53">
        <f t="shared" si="1047"/>
        <v>0</v>
      </c>
      <c r="S1137" s="46">
        <f t="shared" si="1046"/>
        <v>53456.3</v>
      </c>
      <c r="T1137" s="53">
        <f t="shared" si="1047"/>
        <v>0</v>
      </c>
      <c r="U1137" s="46">
        <f t="shared" si="1018"/>
        <v>53456.3</v>
      </c>
    </row>
    <row r="1138" spans="1:21" x14ac:dyDescent="0.2">
      <c r="A1138" s="47" t="str">
        <f ca="1">IF(ISERROR(MATCH(C1138,Код_Раздел,0)),"",INDIRECT(ADDRESS(MATCH(C1138,Код_Раздел,0)+1,2,,,"Раздел")))</f>
        <v>Общегосударственные вопросы</v>
      </c>
      <c r="B1138" s="68" t="s">
        <v>591</v>
      </c>
      <c r="C1138" s="55" t="s">
        <v>70</v>
      </c>
      <c r="D1138" s="43"/>
      <c r="E1138" s="105"/>
      <c r="F1138" s="53">
        <f t="shared" si="1047"/>
        <v>53456.3</v>
      </c>
      <c r="G1138" s="53">
        <f t="shared" si="1047"/>
        <v>0</v>
      </c>
      <c r="H1138" s="53">
        <f t="shared" si="1043"/>
        <v>53456.3</v>
      </c>
      <c r="I1138" s="53">
        <f t="shared" si="1047"/>
        <v>0</v>
      </c>
      <c r="J1138" s="53">
        <f t="shared" si="1044"/>
        <v>53456.3</v>
      </c>
      <c r="K1138" s="53">
        <f t="shared" si="1047"/>
        <v>0</v>
      </c>
      <c r="L1138" s="53">
        <f t="shared" si="1041"/>
        <v>53456.3</v>
      </c>
      <c r="M1138" s="53">
        <f t="shared" si="1047"/>
        <v>0</v>
      </c>
      <c r="N1138" s="53">
        <f t="shared" si="1017"/>
        <v>53456.3</v>
      </c>
      <c r="O1138" s="53">
        <f t="shared" si="1047"/>
        <v>53456.3</v>
      </c>
      <c r="P1138" s="53">
        <f t="shared" si="1047"/>
        <v>0</v>
      </c>
      <c r="Q1138" s="46">
        <f t="shared" si="1045"/>
        <v>53456.3</v>
      </c>
      <c r="R1138" s="53">
        <f t="shared" si="1047"/>
        <v>0</v>
      </c>
      <c r="S1138" s="46">
        <f t="shared" si="1046"/>
        <v>53456.3</v>
      </c>
      <c r="T1138" s="53">
        <f t="shared" si="1047"/>
        <v>0</v>
      </c>
      <c r="U1138" s="46">
        <f t="shared" si="1018"/>
        <v>53456.3</v>
      </c>
    </row>
    <row r="1139" spans="1:21" x14ac:dyDescent="0.2">
      <c r="A1139" s="42" t="s">
        <v>91</v>
      </c>
      <c r="B1139" s="68" t="s">
        <v>591</v>
      </c>
      <c r="C1139" s="55" t="s">
        <v>70</v>
      </c>
      <c r="D1139" s="43" t="s">
        <v>55</v>
      </c>
      <c r="E1139" s="105"/>
      <c r="F1139" s="53">
        <f t="shared" si="1047"/>
        <v>53456.3</v>
      </c>
      <c r="G1139" s="53">
        <f t="shared" si="1047"/>
        <v>0</v>
      </c>
      <c r="H1139" s="53">
        <f t="shared" si="1043"/>
        <v>53456.3</v>
      </c>
      <c r="I1139" s="53">
        <f t="shared" si="1047"/>
        <v>0</v>
      </c>
      <c r="J1139" s="53">
        <f t="shared" si="1044"/>
        <v>53456.3</v>
      </c>
      <c r="K1139" s="53">
        <f t="shared" si="1047"/>
        <v>0</v>
      </c>
      <c r="L1139" s="53">
        <f t="shared" si="1041"/>
        <v>53456.3</v>
      </c>
      <c r="M1139" s="53">
        <f t="shared" si="1047"/>
        <v>0</v>
      </c>
      <c r="N1139" s="53">
        <f t="shared" si="1017"/>
        <v>53456.3</v>
      </c>
      <c r="O1139" s="53">
        <f t="shared" si="1047"/>
        <v>53456.3</v>
      </c>
      <c r="P1139" s="53">
        <f t="shared" si="1047"/>
        <v>0</v>
      </c>
      <c r="Q1139" s="46">
        <f t="shared" si="1045"/>
        <v>53456.3</v>
      </c>
      <c r="R1139" s="53">
        <f t="shared" si="1047"/>
        <v>0</v>
      </c>
      <c r="S1139" s="46">
        <f t="shared" si="1046"/>
        <v>53456.3</v>
      </c>
      <c r="T1139" s="53">
        <f t="shared" si="1047"/>
        <v>0</v>
      </c>
      <c r="U1139" s="46">
        <f t="shared" si="1018"/>
        <v>53456.3</v>
      </c>
    </row>
    <row r="1140" spans="1:21" ht="33" x14ac:dyDescent="0.2">
      <c r="A1140" s="47" t="str">
        <f ca="1">IF(ISERROR(MATCH(E1140,Код_КВР,0)),"",INDIRECT(ADDRESS(MATCH(E1140,Код_КВР,0)+1,2,,,"КВР")))</f>
        <v>Предоставление субсидий бюджетным, автономным учреждениям и иным некоммерческим организациям</v>
      </c>
      <c r="B1140" s="68" t="s">
        <v>591</v>
      </c>
      <c r="C1140" s="55" t="s">
        <v>70</v>
      </c>
      <c r="D1140" s="43" t="s">
        <v>55</v>
      </c>
      <c r="E1140" s="105">
        <v>600</v>
      </c>
      <c r="F1140" s="53">
        <f t="shared" si="1047"/>
        <v>53456.3</v>
      </c>
      <c r="G1140" s="53">
        <f t="shared" si="1047"/>
        <v>0</v>
      </c>
      <c r="H1140" s="53">
        <f t="shared" si="1043"/>
        <v>53456.3</v>
      </c>
      <c r="I1140" s="53">
        <f t="shared" si="1047"/>
        <v>0</v>
      </c>
      <c r="J1140" s="53">
        <f t="shared" si="1044"/>
        <v>53456.3</v>
      </c>
      <c r="K1140" s="53">
        <f t="shared" si="1047"/>
        <v>0</v>
      </c>
      <c r="L1140" s="53">
        <f t="shared" si="1041"/>
        <v>53456.3</v>
      </c>
      <c r="M1140" s="53">
        <f t="shared" si="1047"/>
        <v>0</v>
      </c>
      <c r="N1140" s="53">
        <f t="shared" si="1017"/>
        <v>53456.3</v>
      </c>
      <c r="O1140" s="53">
        <f t="shared" si="1047"/>
        <v>53456.3</v>
      </c>
      <c r="P1140" s="53">
        <f t="shared" si="1047"/>
        <v>0</v>
      </c>
      <c r="Q1140" s="46">
        <f t="shared" si="1045"/>
        <v>53456.3</v>
      </c>
      <c r="R1140" s="53">
        <f t="shared" si="1047"/>
        <v>0</v>
      </c>
      <c r="S1140" s="46">
        <f t="shared" si="1046"/>
        <v>53456.3</v>
      </c>
      <c r="T1140" s="53">
        <f t="shared" si="1047"/>
        <v>0</v>
      </c>
      <c r="U1140" s="46">
        <f t="shared" si="1018"/>
        <v>53456.3</v>
      </c>
    </row>
    <row r="1141" spans="1:21" x14ac:dyDescent="0.2">
      <c r="A1141" s="47" t="str">
        <f ca="1">IF(ISERROR(MATCH(E1141,Код_КВР,0)),"",INDIRECT(ADDRESS(MATCH(E1141,Код_КВР,0)+1,2,,,"КВР")))</f>
        <v>Субсидии бюджетным учреждениям</v>
      </c>
      <c r="B1141" s="68" t="s">
        <v>591</v>
      </c>
      <c r="C1141" s="55" t="s">
        <v>70</v>
      </c>
      <c r="D1141" s="43" t="s">
        <v>55</v>
      </c>
      <c r="E1141" s="105">
        <v>610</v>
      </c>
      <c r="F1141" s="53">
        <f>'прил. 9'!G103</f>
        <v>53456.3</v>
      </c>
      <c r="G1141" s="53">
        <f>'прил. 9'!H103</f>
        <v>0</v>
      </c>
      <c r="H1141" s="53">
        <f t="shared" si="1043"/>
        <v>53456.3</v>
      </c>
      <c r="I1141" s="53">
        <f>'прил. 9'!J103</f>
        <v>0</v>
      </c>
      <c r="J1141" s="53">
        <f t="shared" si="1044"/>
        <v>53456.3</v>
      </c>
      <c r="K1141" s="53">
        <f>'прил. 9'!L103</f>
        <v>0</v>
      </c>
      <c r="L1141" s="53">
        <f t="shared" si="1041"/>
        <v>53456.3</v>
      </c>
      <c r="M1141" s="53">
        <f>'прил. 9'!N103</f>
        <v>0</v>
      </c>
      <c r="N1141" s="53">
        <f t="shared" si="1017"/>
        <v>53456.3</v>
      </c>
      <c r="O1141" s="53">
        <f>'прил. 9'!P103</f>
        <v>53456.3</v>
      </c>
      <c r="P1141" s="53">
        <f>'прил. 9'!Q103</f>
        <v>0</v>
      </c>
      <c r="Q1141" s="46">
        <f t="shared" si="1045"/>
        <v>53456.3</v>
      </c>
      <c r="R1141" s="53">
        <f>'прил. 9'!S103</f>
        <v>0</v>
      </c>
      <c r="S1141" s="46">
        <f t="shared" si="1046"/>
        <v>53456.3</v>
      </c>
      <c r="T1141" s="53">
        <f>'прил. 9'!U103</f>
        <v>0</v>
      </c>
      <c r="U1141" s="46">
        <f t="shared" si="1018"/>
        <v>53456.3</v>
      </c>
    </row>
    <row r="1142" spans="1:21" ht="56.25" customHeight="1" x14ac:dyDescent="0.2">
      <c r="A1142" s="47" t="str">
        <f ca="1">IF(ISERROR(MATCH(B1142,Код_КЦСР,0)),"",INDIRECT(ADDRESS(MATCH(B1142,Код_КЦСР,0)+1,2,,,"КЦСР")))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1142" s="68" t="s">
        <v>388</v>
      </c>
      <c r="C1142" s="55"/>
      <c r="D1142" s="43"/>
      <c r="E1142" s="105"/>
      <c r="F1142" s="53">
        <f t="shared" ref="F1142:O1142" si="1048">F1143+F1148+F1153+F1166</f>
        <v>55384.9</v>
      </c>
      <c r="G1142" s="53">
        <f t="shared" ref="G1142:I1142" si="1049">G1143+G1148+G1153+G1166</f>
        <v>0</v>
      </c>
      <c r="H1142" s="53">
        <f t="shared" si="1043"/>
        <v>55384.9</v>
      </c>
      <c r="I1142" s="53">
        <f t="shared" si="1049"/>
        <v>0</v>
      </c>
      <c r="J1142" s="53">
        <f t="shared" si="1044"/>
        <v>55384.9</v>
      </c>
      <c r="K1142" s="53">
        <f t="shared" ref="K1142:M1142" si="1050">K1143+K1148+K1153+K1166</f>
        <v>0</v>
      </c>
      <c r="L1142" s="53">
        <f t="shared" si="1041"/>
        <v>55384.9</v>
      </c>
      <c r="M1142" s="53">
        <f t="shared" si="1050"/>
        <v>0</v>
      </c>
      <c r="N1142" s="53">
        <f t="shared" si="1017"/>
        <v>55384.9</v>
      </c>
      <c r="O1142" s="53">
        <f t="shared" si="1048"/>
        <v>55391.4</v>
      </c>
      <c r="P1142" s="53">
        <f t="shared" ref="P1142" si="1051">P1143+P1148+P1153+P1166</f>
        <v>0</v>
      </c>
      <c r="Q1142" s="46">
        <f t="shared" si="1045"/>
        <v>55391.4</v>
      </c>
      <c r="R1142" s="53">
        <f t="shared" ref="R1142:T1142" si="1052">R1143+R1148+R1153+R1166</f>
        <v>0</v>
      </c>
      <c r="S1142" s="46">
        <f t="shared" si="1046"/>
        <v>55391.4</v>
      </c>
      <c r="T1142" s="53">
        <f t="shared" si="1052"/>
        <v>0</v>
      </c>
      <c r="U1142" s="46">
        <f t="shared" si="1018"/>
        <v>55391.4</v>
      </c>
    </row>
    <row r="1143" spans="1:21" ht="74.25" customHeight="1" x14ac:dyDescent="0.2">
      <c r="A1143" s="47" t="str">
        <f ca="1">IF(ISERROR(MATCH(B1143,Код_КЦСР,0)),"",INDIRECT(ADDRESS(MATCH(B1143,Код_КЦСР,0)+1,2,,,"КЦСР")))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143" s="68" t="s">
        <v>389</v>
      </c>
      <c r="C1143" s="55"/>
      <c r="D1143" s="43"/>
      <c r="E1143" s="105"/>
      <c r="F1143" s="53">
        <f t="shared" ref="F1143:T1143" si="1053">F1144</f>
        <v>535</v>
      </c>
      <c r="G1143" s="53">
        <f t="shared" si="1053"/>
        <v>0</v>
      </c>
      <c r="H1143" s="53">
        <f t="shared" si="1043"/>
        <v>535</v>
      </c>
      <c r="I1143" s="53">
        <f t="shared" si="1053"/>
        <v>0</v>
      </c>
      <c r="J1143" s="53">
        <f t="shared" si="1044"/>
        <v>535</v>
      </c>
      <c r="K1143" s="53">
        <f t="shared" si="1053"/>
        <v>0</v>
      </c>
      <c r="L1143" s="53">
        <f t="shared" si="1041"/>
        <v>535</v>
      </c>
      <c r="M1143" s="53">
        <f t="shared" si="1053"/>
        <v>0</v>
      </c>
      <c r="N1143" s="53">
        <f t="shared" si="1017"/>
        <v>535</v>
      </c>
      <c r="O1143" s="53">
        <f t="shared" si="1053"/>
        <v>535</v>
      </c>
      <c r="P1143" s="53">
        <f t="shared" si="1053"/>
        <v>0</v>
      </c>
      <c r="Q1143" s="46">
        <f t="shared" si="1045"/>
        <v>535</v>
      </c>
      <c r="R1143" s="53">
        <f t="shared" si="1053"/>
        <v>0</v>
      </c>
      <c r="S1143" s="46">
        <f t="shared" si="1046"/>
        <v>535</v>
      </c>
      <c r="T1143" s="53">
        <f t="shared" si="1053"/>
        <v>0</v>
      </c>
      <c r="U1143" s="46">
        <f t="shared" si="1018"/>
        <v>535</v>
      </c>
    </row>
    <row r="1144" spans="1:21" x14ac:dyDescent="0.2">
      <c r="A1144" s="47" t="str">
        <f ca="1">IF(ISERROR(MATCH(C1144,Код_Раздел,0)),"",INDIRECT(ADDRESS(MATCH(C1144,Код_Раздел,0)+1,2,,,"Раздел")))</f>
        <v>Общегосударственные вопросы</v>
      </c>
      <c r="B1144" s="68" t="s">
        <v>389</v>
      </c>
      <c r="C1144" s="55" t="s">
        <v>70</v>
      </c>
      <c r="D1144" s="43"/>
      <c r="E1144" s="105"/>
      <c r="F1144" s="53">
        <f t="shared" ref="F1144:T1146" si="1054">F1145</f>
        <v>535</v>
      </c>
      <c r="G1144" s="53">
        <f t="shared" si="1054"/>
        <v>0</v>
      </c>
      <c r="H1144" s="53">
        <f t="shared" si="1043"/>
        <v>535</v>
      </c>
      <c r="I1144" s="53">
        <f t="shared" si="1054"/>
        <v>0</v>
      </c>
      <c r="J1144" s="53">
        <f t="shared" si="1044"/>
        <v>535</v>
      </c>
      <c r="K1144" s="53">
        <f t="shared" si="1054"/>
        <v>0</v>
      </c>
      <c r="L1144" s="53">
        <f t="shared" si="1041"/>
        <v>535</v>
      </c>
      <c r="M1144" s="53">
        <f t="shared" si="1054"/>
        <v>0</v>
      </c>
      <c r="N1144" s="53">
        <f t="shared" si="1017"/>
        <v>535</v>
      </c>
      <c r="O1144" s="53">
        <f t="shared" si="1054"/>
        <v>535</v>
      </c>
      <c r="P1144" s="53">
        <f t="shared" si="1054"/>
        <v>0</v>
      </c>
      <c r="Q1144" s="46">
        <f t="shared" si="1045"/>
        <v>535</v>
      </c>
      <c r="R1144" s="53">
        <f t="shared" si="1054"/>
        <v>0</v>
      </c>
      <c r="S1144" s="46">
        <f t="shared" si="1046"/>
        <v>535</v>
      </c>
      <c r="T1144" s="53">
        <f t="shared" si="1054"/>
        <v>0</v>
      </c>
      <c r="U1144" s="46">
        <f t="shared" si="1018"/>
        <v>535</v>
      </c>
    </row>
    <row r="1145" spans="1:21" x14ac:dyDescent="0.2">
      <c r="A1145" s="42" t="s">
        <v>91</v>
      </c>
      <c r="B1145" s="68" t="s">
        <v>389</v>
      </c>
      <c r="C1145" s="55" t="s">
        <v>70</v>
      </c>
      <c r="D1145" s="43" t="s">
        <v>55</v>
      </c>
      <c r="E1145" s="105"/>
      <c r="F1145" s="53">
        <f t="shared" si="1054"/>
        <v>535</v>
      </c>
      <c r="G1145" s="53">
        <f t="shared" si="1054"/>
        <v>0</v>
      </c>
      <c r="H1145" s="53">
        <f t="shared" si="1043"/>
        <v>535</v>
      </c>
      <c r="I1145" s="53">
        <f t="shared" si="1054"/>
        <v>0</v>
      </c>
      <c r="J1145" s="53">
        <f t="shared" si="1044"/>
        <v>535</v>
      </c>
      <c r="K1145" s="53">
        <f t="shared" si="1054"/>
        <v>0</v>
      </c>
      <c r="L1145" s="53">
        <f t="shared" si="1041"/>
        <v>535</v>
      </c>
      <c r="M1145" s="53">
        <f t="shared" si="1054"/>
        <v>0</v>
      </c>
      <c r="N1145" s="53">
        <f t="shared" si="1017"/>
        <v>535</v>
      </c>
      <c r="O1145" s="53">
        <f t="shared" si="1054"/>
        <v>535</v>
      </c>
      <c r="P1145" s="53">
        <f t="shared" si="1054"/>
        <v>0</v>
      </c>
      <c r="Q1145" s="46">
        <f t="shared" si="1045"/>
        <v>535</v>
      </c>
      <c r="R1145" s="53">
        <f t="shared" si="1054"/>
        <v>0</v>
      </c>
      <c r="S1145" s="46">
        <f t="shared" si="1046"/>
        <v>535</v>
      </c>
      <c r="T1145" s="53">
        <f t="shared" si="1054"/>
        <v>0</v>
      </c>
      <c r="U1145" s="46">
        <f t="shared" si="1018"/>
        <v>535</v>
      </c>
    </row>
    <row r="1146" spans="1:21" ht="33" x14ac:dyDescent="0.2">
      <c r="A1146" s="47" t="str">
        <f ca="1">IF(ISERROR(MATCH(E1146,Код_КВР,0)),"",INDIRECT(ADDRESS(MATCH(E1146,Код_КВР,0)+1,2,,,"КВР")))</f>
        <v>Закупка товаров, работ и услуг для обеспечения государственных (муниципальных) нужд</v>
      </c>
      <c r="B1146" s="68" t="s">
        <v>389</v>
      </c>
      <c r="C1146" s="55" t="s">
        <v>70</v>
      </c>
      <c r="D1146" s="43" t="s">
        <v>55</v>
      </c>
      <c r="E1146" s="105">
        <v>200</v>
      </c>
      <c r="F1146" s="53">
        <f t="shared" si="1054"/>
        <v>535</v>
      </c>
      <c r="G1146" s="53">
        <f t="shared" si="1054"/>
        <v>0</v>
      </c>
      <c r="H1146" s="53">
        <f t="shared" si="1043"/>
        <v>535</v>
      </c>
      <c r="I1146" s="53">
        <f t="shared" si="1054"/>
        <v>0</v>
      </c>
      <c r="J1146" s="53">
        <f t="shared" si="1044"/>
        <v>535</v>
      </c>
      <c r="K1146" s="53">
        <f t="shared" si="1054"/>
        <v>0</v>
      </c>
      <c r="L1146" s="53">
        <f t="shared" si="1041"/>
        <v>535</v>
      </c>
      <c r="M1146" s="53">
        <f t="shared" si="1054"/>
        <v>0</v>
      </c>
      <c r="N1146" s="53">
        <f t="shared" si="1017"/>
        <v>535</v>
      </c>
      <c r="O1146" s="53">
        <f t="shared" si="1054"/>
        <v>535</v>
      </c>
      <c r="P1146" s="53">
        <f t="shared" si="1054"/>
        <v>0</v>
      </c>
      <c r="Q1146" s="46">
        <f t="shared" si="1045"/>
        <v>535</v>
      </c>
      <c r="R1146" s="53">
        <f t="shared" si="1054"/>
        <v>0</v>
      </c>
      <c r="S1146" s="46">
        <f t="shared" si="1046"/>
        <v>535</v>
      </c>
      <c r="T1146" s="53">
        <f t="shared" si="1054"/>
        <v>0</v>
      </c>
      <c r="U1146" s="46">
        <f t="shared" si="1018"/>
        <v>535</v>
      </c>
    </row>
    <row r="1147" spans="1:21" ht="33" x14ac:dyDescent="0.2">
      <c r="A1147" s="47" t="str">
        <f ca="1">IF(ISERROR(MATCH(E1147,Код_КВР,0)),"",INDIRECT(ADDRESS(MATCH(E1147,Код_КВР,0)+1,2,,,"КВР")))</f>
        <v>Иные закупки товаров, работ и услуг для обеспечения государственных (муниципальных) нужд</v>
      </c>
      <c r="B1147" s="68" t="s">
        <v>389</v>
      </c>
      <c r="C1147" s="55" t="s">
        <v>70</v>
      </c>
      <c r="D1147" s="43" t="s">
        <v>55</v>
      </c>
      <c r="E1147" s="105">
        <v>240</v>
      </c>
      <c r="F1147" s="53">
        <f>'прил. 9'!G107</f>
        <v>535</v>
      </c>
      <c r="G1147" s="53">
        <f>'прил. 9'!H107</f>
        <v>0</v>
      </c>
      <c r="H1147" s="53">
        <f t="shared" si="1043"/>
        <v>535</v>
      </c>
      <c r="I1147" s="53">
        <f>'прил. 9'!J107</f>
        <v>0</v>
      </c>
      <c r="J1147" s="53">
        <f t="shared" si="1044"/>
        <v>535</v>
      </c>
      <c r="K1147" s="53">
        <f>'прил. 9'!L107</f>
        <v>0</v>
      </c>
      <c r="L1147" s="53">
        <f t="shared" si="1041"/>
        <v>535</v>
      </c>
      <c r="M1147" s="53">
        <f>'прил. 9'!N107</f>
        <v>0</v>
      </c>
      <c r="N1147" s="53">
        <f t="shared" si="1017"/>
        <v>535</v>
      </c>
      <c r="O1147" s="53">
        <f>'прил. 9'!P107</f>
        <v>535</v>
      </c>
      <c r="P1147" s="53">
        <f>'прил. 9'!Q107</f>
        <v>0</v>
      </c>
      <c r="Q1147" s="46">
        <f t="shared" si="1045"/>
        <v>535</v>
      </c>
      <c r="R1147" s="53">
        <f>'прил. 9'!S107</f>
        <v>0</v>
      </c>
      <c r="S1147" s="46">
        <f t="shared" si="1046"/>
        <v>535</v>
      </c>
      <c r="T1147" s="53">
        <f>'прил. 9'!U107</f>
        <v>0</v>
      </c>
      <c r="U1147" s="46">
        <f t="shared" si="1018"/>
        <v>535</v>
      </c>
    </row>
    <row r="1148" spans="1:21" ht="33" x14ac:dyDescent="0.2">
      <c r="A1148" s="47" t="str">
        <f ca="1">IF(ISERROR(MATCH(B1148,Код_КЦСР,0)),"",INDIRECT(ADDRESS(MATCH(B1148,Код_КЦСР,0)+1,2,,,"КЦСР")))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148" s="68" t="s">
        <v>390</v>
      </c>
      <c r="C1148" s="55"/>
      <c r="D1148" s="43"/>
      <c r="E1148" s="105"/>
      <c r="F1148" s="53">
        <f t="shared" ref="F1148:T1148" si="1055">F1149</f>
        <v>591.9</v>
      </c>
      <c r="G1148" s="53">
        <f t="shared" si="1055"/>
        <v>0</v>
      </c>
      <c r="H1148" s="53">
        <f t="shared" si="1043"/>
        <v>591.9</v>
      </c>
      <c r="I1148" s="53">
        <f t="shared" si="1055"/>
        <v>0</v>
      </c>
      <c r="J1148" s="53">
        <f t="shared" si="1044"/>
        <v>591.9</v>
      </c>
      <c r="K1148" s="53">
        <f t="shared" si="1055"/>
        <v>0</v>
      </c>
      <c r="L1148" s="53">
        <f t="shared" si="1041"/>
        <v>591.9</v>
      </c>
      <c r="M1148" s="53">
        <f t="shared" si="1055"/>
        <v>0</v>
      </c>
      <c r="N1148" s="53">
        <f t="shared" si="1017"/>
        <v>591.9</v>
      </c>
      <c r="O1148" s="53">
        <f t="shared" si="1055"/>
        <v>591.9</v>
      </c>
      <c r="P1148" s="53">
        <f t="shared" si="1055"/>
        <v>0</v>
      </c>
      <c r="Q1148" s="46">
        <f t="shared" si="1045"/>
        <v>591.9</v>
      </c>
      <c r="R1148" s="53">
        <f t="shared" si="1055"/>
        <v>0</v>
      </c>
      <c r="S1148" s="46">
        <f t="shared" si="1046"/>
        <v>591.9</v>
      </c>
      <c r="T1148" s="53">
        <f t="shared" si="1055"/>
        <v>0</v>
      </c>
      <c r="U1148" s="46">
        <f t="shared" si="1018"/>
        <v>591.9</v>
      </c>
    </row>
    <row r="1149" spans="1:21" x14ac:dyDescent="0.2">
      <c r="A1149" s="47" t="str">
        <f ca="1">IF(ISERROR(MATCH(C1149,Код_Раздел,0)),"",INDIRECT(ADDRESS(MATCH(C1149,Код_Раздел,0)+1,2,,,"Раздел")))</f>
        <v>Общегосударственные вопросы</v>
      </c>
      <c r="B1149" s="68" t="s">
        <v>390</v>
      </c>
      <c r="C1149" s="55" t="s">
        <v>70</v>
      </c>
      <c r="D1149" s="43"/>
      <c r="E1149" s="105"/>
      <c r="F1149" s="53">
        <f t="shared" ref="F1149:T1151" si="1056">F1150</f>
        <v>591.9</v>
      </c>
      <c r="G1149" s="53">
        <f t="shared" si="1056"/>
        <v>0</v>
      </c>
      <c r="H1149" s="53">
        <f t="shared" si="1043"/>
        <v>591.9</v>
      </c>
      <c r="I1149" s="53">
        <f t="shared" si="1056"/>
        <v>0</v>
      </c>
      <c r="J1149" s="53">
        <f t="shared" si="1044"/>
        <v>591.9</v>
      </c>
      <c r="K1149" s="53">
        <f t="shared" si="1056"/>
        <v>0</v>
      </c>
      <c r="L1149" s="53">
        <f t="shared" si="1041"/>
        <v>591.9</v>
      </c>
      <c r="M1149" s="53">
        <f t="shared" si="1056"/>
        <v>0</v>
      </c>
      <c r="N1149" s="53">
        <f t="shared" si="1017"/>
        <v>591.9</v>
      </c>
      <c r="O1149" s="53">
        <f t="shared" si="1056"/>
        <v>591.9</v>
      </c>
      <c r="P1149" s="53">
        <f t="shared" si="1056"/>
        <v>0</v>
      </c>
      <c r="Q1149" s="46">
        <f t="shared" si="1045"/>
        <v>591.9</v>
      </c>
      <c r="R1149" s="53">
        <f t="shared" si="1056"/>
        <v>0</v>
      </c>
      <c r="S1149" s="46">
        <f t="shared" si="1046"/>
        <v>591.9</v>
      </c>
      <c r="T1149" s="53">
        <f t="shared" si="1056"/>
        <v>0</v>
      </c>
      <c r="U1149" s="46">
        <f t="shared" si="1018"/>
        <v>591.9</v>
      </c>
    </row>
    <row r="1150" spans="1:21" x14ac:dyDescent="0.2">
      <c r="A1150" s="42" t="s">
        <v>91</v>
      </c>
      <c r="B1150" s="68" t="s">
        <v>390</v>
      </c>
      <c r="C1150" s="55" t="s">
        <v>70</v>
      </c>
      <c r="D1150" s="43" t="s">
        <v>55</v>
      </c>
      <c r="E1150" s="105"/>
      <c r="F1150" s="53">
        <f t="shared" si="1056"/>
        <v>591.9</v>
      </c>
      <c r="G1150" s="53">
        <f t="shared" si="1056"/>
        <v>0</v>
      </c>
      <c r="H1150" s="53">
        <f t="shared" si="1043"/>
        <v>591.9</v>
      </c>
      <c r="I1150" s="53">
        <f t="shared" si="1056"/>
        <v>0</v>
      </c>
      <c r="J1150" s="53">
        <f t="shared" si="1044"/>
        <v>591.9</v>
      </c>
      <c r="K1150" s="53">
        <f t="shared" si="1056"/>
        <v>0</v>
      </c>
      <c r="L1150" s="53">
        <f t="shared" si="1041"/>
        <v>591.9</v>
      </c>
      <c r="M1150" s="53">
        <f t="shared" si="1056"/>
        <v>0</v>
      </c>
      <c r="N1150" s="53">
        <f t="shared" si="1017"/>
        <v>591.9</v>
      </c>
      <c r="O1150" s="53">
        <f t="shared" si="1056"/>
        <v>591.9</v>
      </c>
      <c r="P1150" s="53">
        <f t="shared" si="1056"/>
        <v>0</v>
      </c>
      <c r="Q1150" s="46">
        <f t="shared" si="1045"/>
        <v>591.9</v>
      </c>
      <c r="R1150" s="53">
        <f t="shared" si="1056"/>
        <v>0</v>
      </c>
      <c r="S1150" s="46">
        <f t="shared" si="1046"/>
        <v>591.9</v>
      </c>
      <c r="T1150" s="53">
        <f t="shared" si="1056"/>
        <v>0</v>
      </c>
      <c r="U1150" s="46">
        <f t="shared" si="1018"/>
        <v>591.9</v>
      </c>
    </row>
    <row r="1151" spans="1:21" x14ac:dyDescent="0.2">
      <c r="A1151" s="47" t="str">
        <f ca="1">IF(ISERROR(MATCH(E1151,Код_КВР,0)),"",INDIRECT(ADDRESS(MATCH(E1151,Код_КВР,0)+1,2,,,"КВР")))</f>
        <v>Иные бюджетные ассигнования</v>
      </c>
      <c r="B1151" s="68" t="s">
        <v>390</v>
      </c>
      <c r="C1151" s="55" t="s">
        <v>70</v>
      </c>
      <c r="D1151" s="43" t="s">
        <v>55</v>
      </c>
      <c r="E1151" s="105">
        <v>800</v>
      </c>
      <c r="F1151" s="53">
        <f t="shared" si="1056"/>
        <v>591.9</v>
      </c>
      <c r="G1151" s="53">
        <f t="shared" si="1056"/>
        <v>0</v>
      </c>
      <c r="H1151" s="53">
        <f t="shared" si="1043"/>
        <v>591.9</v>
      </c>
      <c r="I1151" s="53">
        <f t="shared" si="1056"/>
        <v>0</v>
      </c>
      <c r="J1151" s="53">
        <f t="shared" si="1044"/>
        <v>591.9</v>
      </c>
      <c r="K1151" s="53">
        <f t="shared" si="1056"/>
        <v>0</v>
      </c>
      <c r="L1151" s="53">
        <f t="shared" si="1041"/>
        <v>591.9</v>
      </c>
      <c r="M1151" s="53">
        <f t="shared" si="1056"/>
        <v>0</v>
      </c>
      <c r="N1151" s="53">
        <f t="shared" si="1017"/>
        <v>591.9</v>
      </c>
      <c r="O1151" s="53">
        <f t="shared" si="1056"/>
        <v>591.9</v>
      </c>
      <c r="P1151" s="53">
        <f t="shared" si="1056"/>
        <v>0</v>
      </c>
      <c r="Q1151" s="46">
        <f t="shared" si="1045"/>
        <v>591.9</v>
      </c>
      <c r="R1151" s="53">
        <f t="shared" si="1056"/>
        <v>0</v>
      </c>
      <c r="S1151" s="46">
        <f t="shared" si="1046"/>
        <v>591.9</v>
      </c>
      <c r="T1151" s="53">
        <f t="shared" si="1056"/>
        <v>0</v>
      </c>
      <c r="U1151" s="46">
        <f t="shared" si="1018"/>
        <v>591.9</v>
      </c>
    </row>
    <row r="1152" spans="1:21" x14ac:dyDescent="0.2">
      <c r="A1152" s="47" t="str">
        <f ca="1">IF(ISERROR(MATCH(E1152,Код_КВР,0)),"",INDIRECT(ADDRESS(MATCH(E1152,Код_КВР,0)+1,2,,,"КВР")))</f>
        <v>Уплата налогов, сборов и иных платежей</v>
      </c>
      <c r="B1152" s="68" t="s">
        <v>390</v>
      </c>
      <c r="C1152" s="55" t="s">
        <v>70</v>
      </c>
      <c r="D1152" s="43" t="s">
        <v>55</v>
      </c>
      <c r="E1152" s="105">
        <v>850</v>
      </c>
      <c r="F1152" s="53">
        <f>'прил. 9'!G110</f>
        <v>591.9</v>
      </c>
      <c r="G1152" s="53">
        <f>'прил. 9'!H110</f>
        <v>0</v>
      </c>
      <c r="H1152" s="53">
        <f t="shared" si="1043"/>
        <v>591.9</v>
      </c>
      <c r="I1152" s="53">
        <f>'прил. 9'!J110</f>
        <v>0</v>
      </c>
      <c r="J1152" s="53">
        <f t="shared" si="1044"/>
        <v>591.9</v>
      </c>
      <c r="K1152" s="53">
        <f>'прил. 9'!L110</f>
        <v>0</v>
      </c>
      <c r="L1152" s="53">
        <f t="shared" si="1041"/>
        <v>591.9</v>
      </c>
      <c r="M1152" s="53">
        <f>'прил. 9'!N110</f>
        <v>0</v>
      </c>
      <c r="N1152" s="53">
        <f t="shared" si="1017"/>
        <v>591.9</v>
      </c>
      <c r="O1152" s="53">
        <f>'прил. 9'!P110</f>
        <v>591.9</v>
      </c>
      <c r="P1152" s="53">
        <f>'прил. 9'!Q110</f>
        <v>0</v>
      </c>
      <c r="Q1152" s="46">
        <f t="shared" si="1045"/>
        <v>591.9</v>
      </c>
      <c r="R1152" s="53">
        <f>'прил. 9'!S110</f>
        <v>0</v>
      </c>
      <c r="S1152" s="46">
        <f t="shared" si="1046"/>
        <v>591.9</v>
      </c>
      <c r="T1152" s="53">
        <f>'прил. 9'!U110</f>
        <v>0</v>
      </c>
      <c r="U1152" s="46">
        <f t="shared" si="1018"/>
        <v>591.9</v>
      </c>
    </row>
    <row r="1153" spans="1:21" ht="66" x14ac:dyDescent="0.2">
      <c r="A1153" s="47" t="str">
        <f ca="1">IF(ISERROR(MATCH(B1153,Код_КЦСР,0)),"",INDIRECT(ADDRESS(MATCH(B1153,Код_КЦСР,0)+1,2,,,"КЦСР")))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1153" s="68" t="s">
        <v>392</v>
      </c>
      <c r="C1153" s="55"/>
      <c r="D1153" s="43"/>
      <c r="E1153" s="105"/>
      <c r="F1153" s="53">
        <f t="shared" ref="F1153:O1153" si="1057">F1158+F1154</f>
        <v>30128.2</v>
      </c>
      <c r="G1153" s="53">
        <f t="shared" ref="G1153:I1153" si="1058">G1158+G1154</f>
        <v>0</v>
      </c>
      <c r="H1153" s="53">
        <f t="shared" si="1043"/>
        <v>30128.2</v>
      </c>
      <c r="I1153" s="53">
        <f t="shared" si="1058"/>
        <v>0</v>
      </c>
      <c r="J1153" s="53">
        <f t="shared" si="1044"/>
        <v>30128.2</v>
      </c>
      <c r="K1153" s="53">
        <f t="shared" ref="K1153:M1153" si="1059">K1158+K1154</f>
        <v>0</v>
      </c>
      <c r="L1153" s="53">
        <f t="shared" si="1041"/>
        <v>30128.2</v>
      </c>
      <c r="M1153" s="53">
        <f t="shared" si="1059"/>
        <v>0</v>
      </c>
      <c r="N1153" s="53">
        <f t="shared" si="1017"/>
        <v>30128.2</v>
      </c>
      <c r="O1153" s="53">
        <f t="shared" si="1057"/>
        <v>30134.7</v>
      </c>
      <c r="P1153" s="53">
        <f t="shared" ref="P1153" si="1060">P1158+P1154</f>
        <v>0</v>
      </c>
      <c r="Q1153" s="46">
        <f t="shared" si="1045"/>
        <v>30134.7</v>
      </c>
      <c r="R1153" s="53">
        <f t="shared" ref="R1153:T1153" si="1061">R1158+R1154</f>
        <v>0</v>
      </c>
      <c r="S1153" s="46">
        <f t="shared" si="1046"/>
        <v>30134.7</v>
      </c>
      <c r="T1153" s="53">
        <f t="shared" si="1061"/>
        <v>0</v>
      </c>
      <c r="U1153" s="46">
        <f t="shared" si="1018"/>
        <v>30134.7</v>
      </c>
    </row>
    <row r="1154" spans="1:21" hidden="1" x14ac:dyDescent="0.2">
      <c r="A1154" s="47" t="str">
        <f ca="1">IF(ISERROR(MATCH(C1154,Код_Раздел,0)),"",INDIRECT(ADDRESS(MATCH(C1154,Код_Раздел,0)+1,2,,,"Раздел")))</f>
        <v>Образование</v>
      </c>
      <c r="B1154" s="68" t="s">
        <v>392</v>
      </c>
      <c r="C1154" s="55" t="s">
        <v>60</v>
      </c>
      <c r="D1154" s="43"/>
      <c r="E1154" s="105"/>
      <c r="F1154" s="53">
        <f t="shared" ref="F1154:T1156" si="1062">F1155</f>
        <v>0</v>
      </c>
      <c r="G1154" s="53">
        <f t="shared" si="1062"/>
        <v>0</v>
      </c>
      <c r="H1154" s="53">
        <f t="shared" si="1043"/>
        <v>0</v>
      </c>
      <c r="I1154" s="53">
        <f t="shared" si="1062"/>
        <v>0</v>
      </c>
      <c r="J1154" s="53">
        <f t="shared" si="1044"/>
        <v>0</v>
      </c>
      <c r="K1154" s="53">
        <f t="shared" si="1062"/>
        <v>0</v>
      </c>
      <c r="L1154" s="53">
        <f t="shared" si="1041"/>
        <v>0</v>
      </c>
      <c r="M1154" s="53">
        <f t="shared" si="1062"/>
        <v>0</v>
      </c>
      <c r="N1154" s="53">
        <f t="shared" si="1017"/>
        <v>0</v>
      </c>
      <c r="O1154" s="53">
        <f t="shared" si="1062"/>
        <v>0</v>
      </c>
      <c r="P1154" s="53">
        <f t="shared" si="1062"/>
        <v>0</v>
      </c>
      <c r="Q1154" s="46">
        <f t="shared" si="1045"/>
        <v>0</v>
      </c>
      <c r="R1154" s="53">
        <f t="shared" si="1062"/>
        <v>0</v>
      </c>
      <c r="S1154" s="46">
        <f t="shared" si="1046"/>
        <v>0</v>
      </c>
      <c r="T1154" s="53">
        <f t="shared" si="1062"/>
        <v>0</v>
      </c>
      <c r="U1154" s="46">
        <f t="shared" si="1018"/>
        <v>0</v>
      </c>
    </row>
    <row r="1155" spans="1:21" hidden="1" x14ac:dyDescent="0.2">
      <c r="A1155" s="42" t="s">
        <v>530</v>
      </c>
      <c r="B1155" s="68" t="s">
        <v>392</v>
      </c>
      <c r="C1155" s="55" t="s">
        <v>60</v>
      </c>
      <c r="D1155" s="43" t="s">
        <v>78</v>
      </c>
      <c r="E1155" s="105"/>
      <c r="F1155" s="53">
        <f t="shared" si="1062"/>
        <v>0</v>
      </c>
      <c r="G1155" s="53">
        <f t="shared" si="1062"/>
        <v>0</v>
      </c>
      <c r="H1155" s="53">
        <f t="shared" si="1043"/>
        <v>0</v>
      </c>
      <c r="I1155" s="53">
        <f t="shared" si="1062"/>
        <v>0</v>
      </c>
      <c r="J1155" s="53">
        <f t="shared" si="1044"/>
        <v>0</v>
      </c>
      <c r="K1155" s="53">
        <f t="shared" si="1062"/>
        <v>0</v>
      </c>
      <c r="L1155" s="53">
        <f t="shared" si="1041"/>
        <v>0</v>
      </c>
      <c r="M1155" s="53">
        <f t="shared" si="1062"/>
        <v>0</v>
      </c>
      <c r="N1155" s="53">
        <f t="shared" si="1017"/>
        <v>0</v>
      </c>
      <c r="O1155" s="53">
        <f t="shared" si="1062"/>
        <v>0</v>
      </c>
      <c r="P1155" s="53">
        <f t="shared" si="1062"/>
        <v>0</v>
      </c>
      <c r="Q1155" s="46">
        <f t="shared" si="1045"/>
        <v>0</v>
      </c>
      <c r="R1155" s="53">
        <f t="shared" si="1062"/>
        <v>0</v>
      </c>
      <c r="S1155" s="46">
        <f t="shared" si="1046"/>
        <v>0</v>
      </c>
      <c r="T1155" s="53">
        <f t="shared" si="1062"/>
        <v>0</v>
      </c>
      <c r="U1155" s="46">
        <f t="shared" si="1018"/>
        <v>0</v>
      </c>
    </row>
    <row r="1156" spans="1:21" ht="33" hidden="1" x14ac:dyDescent="0.2">
      <c r="A1156" s="47" t="str">
        <f t="shared" ref="A1156:A1157" ca="1" si="1063">IF(ISERROR(MATCH(E1156,Код_КВР,0)),"",INDIRECT(ADDRESS(MATCH(E1156,Код_КВР,0)+1,2,,,"КВР")))</f>
        <v>Закупка товаров, работ и услуг для обеспечения государственных (муниципальных) нужд</v>
      </c>
      <c r="B1156" s="68" t="s">
        <v>392</v>
      </c>
      <c r="C1156" s="55" t="s">
        <v>60</v>
      </c>
      <c r="D1156" s="43" t="s">
        <v>78</v>
      </c>
      <c r="E1156" s="105">
        <v>200</v>
      </c>
      <c r="F1156" s="53">
        <f t="shared" si="1062"/>
        <v>0</v>
      </c>
      <c r="G1156" s="53">
        <f t="shared" si="1062"/>
        <v>0</v>
      </c>
      <c r="H1156" s="53">
        <f t="shared" si="1043"/>
        <v>0</v>
      </c>
      <c r="I1156" s="53">
        <f t="shared" si="1062"/>
        <v>0</v>
      </c>
      <c r="J1156" s="53">
        <f t="shared" si="1044"/>
        <v>0</v>
      </c>
      <c r="K1156" s="53">
        <f t="shared" si="1062"/>
        <v>0</v>
      </c>
      <c r="L1156" s="53">
        <f t="shared" si="1041"/>
        <v>0</v>
      </c>
      <c r="M1156" s="53">
        <f t="shared" si="1062"/>
        <v>0</v>
      </c>
      <c r="N1156" s="53">
        <f t="shared" si="1017"/>
        <v>0</v>
      </c>
      <c r="O1156" s="53">
        <f t="shared" si="1062"/>
        <v>0</v>
      </c>
      <c r="P1156" s="53">
        <f t="shared" si="1062"/>
        <v>0</v>
      </c>
      <c r="Q1156" s="46">
        <f t="shared" si="1045"/>
        <v>0</v>
      </c>
      <c r="R1156" s="53">
        <f t="shared" si="1062"/>
        <v>0</v>
      </c>
      <c r="S1156" s="46">
        <f t="shared" si="1046"/>
        <v>0</v>
      </c>
      <c r="T1156" s="53">
        <f t="shared" si="1062"/>
        <v>0</v>
      </c>
      <c r="U1156" s="46">
        <f t="shared" si="1018"/>
        <v>0</v>
      </c>
    </row>
    <row r="1157" spans="1:21" ht="33" hidden="1" x14ac:dyDescent="0.2">
      <c r="A1157" s="47" t="str">
        <f t="shared" ca="1" si="1063"/>
        <v>Иные закупки товаров, работ и услуг для обеспечения государственных (муниципальных) нужд</v>
      </c>
      <c r="B1157" s="68" t="s">
        <v>392</v>
      </c>
      <c r="C1157" s="55" t="s">
        <v>60</v>
      </c>
      <c r="D1157" s="43" t="s">
        <v>78</v>
      </c>
      <c r="E1157" s="105">
        <v>240</v>
      </c>
      <c r="F1157" s="53">
        <f>'прил. 9'!G318</f>
        <v>0</v>
      </c>
      <c r="G1157" s="53">
        <f>'прил. 9'!H318</f>
        <v>0</v>
      </c>
      <c r="H1157" s="53">
        <f t="shared" si="1043"/>
        <v>0</v>
      </c>
      <c r="I1157" s="53">
        <f>'прил. 9'!J318</f>
        <v>0</v>
      </c>
      <c r="J1157" s="53">
        <f t="shared" si="1044"/>
        <v>0</v>
      </c>
      <c r="K1157" s="53">
        <f>'прил. 9'!L318</f>
        <v>0</v>
      </c>
      <c r="L1157" s="53">
        <f t="shared" si="1041"/>
        <v>0</v>
      </c>
      <c r="M1157" s="53">
        <f>'прил. 9'!N318</f>
        <v>0</v>
      </c>
      <c r="N1157" s="53">
        <f t="shared" si="1017"/>
        <v>0</v>
      </c>
      <c r="O1157" s="53">
        <f>'прил. 9'!P318</f>
        <v>0</v>
      </c>
      <c r="P1157" s="53">
        <f>'прил. 9'!Q318</f>
        <v>0</v>
      </c>
      <c r="Q1157" s="46">
        <f t="shared" si="1045"/>
        <v>0</v>
      </c>
      <c r="R1157" s="53">
        <f>'прил. 9'!S318</f>
        <v>0</v>
      </c>
      <c r="S1157" s="46">
        <f t="shared" si="1046"/>
        <v>0</v>
      </c>
      <c r="T1157" s="53">
        <f>'прил. 9'!U318</f>
        <v>0</v>
      </c>
      <c r="U1157" s="46">
        <f t="shared" si="1018"/>
        <v>0</v>
      </c>
    </row>
    <row r="1158" spans="1:21" x14ac:dyDescent="0.2">
      <c r="A1158" s="47" t="str">
        <f ca="1">IF(ISERROR(MATCH(C1158,Код_Раздел,0)),"",INDIRECT(ADDRESS(MATCH(C1158,Код_Раздел,0)+1,2,,,"Раздел")))</f>
        <v>Средства массовой информации</v>
      </c>
      <c r="B1158" s="68" t="s">
        <v>392</v>
      </c>
      <c r="C1158" s="55" t="s">
        <v>61</v>
      </c>
      <c r="D1158" s="43"/>
      <c r="E1158" s="105"/>
      <c r="F1158" s="53">
        <f t="shared" ref="F1158:T1158" si="1064">F1159</f>
        <v>30128.2</v>
      </c>
      <c r="G1158" s="53">
        <f t="shared" si="1064"/>
        <v>0</v>
      </c>
      <c r="H1158" s="53">
        <f t="shared" si="1043"/>
        <v>30128.2</v>
      </c>
      <c r="I1158" s="53">
        <f t="shared" si="1064"/>
        <v>0</v>
      </c>
      <c r="J1158" s="53">
        <f t="shared" si="1044"/>
        <v>30128.2</v>
      </c>
      <c r="K1158" s="53">
        <f t="shared" si="1064"/>
        <v>0</v>
      </c>
      <c r="L1158" s="53">
        <f t="shared" si="1041"/>
        <v>30128.2</v>
      </c>
      <c r="M1158" s="53">
        <f t="shared" si="1064"/>
        <v>0</v>
      </c>
      <c r="N1158" s="53">
        <f t="shared" si="1017"/>
        <v>30128.2</v>
      </c>
      <c r="O1158" s="53">
        <f t="shared" si="1064"/>
        <v>30134.7</v>
      </c>
      <c r="P1158" s="53">
        <f t="shared" si="1064"/>
        <v>0</v>
      </c>
      <c r="Q1158" s="46">
        <f t="shared" si="1045"/>
        <v>30134.7</v>
      </c>
      <c r="R1158" s="53">
        <f t="shared" si="1064"/>
        <v>0</v>
      </c>
      <c r="S1158" s="46">
        <f t="shared" si="1046"/>
        <v>30134.7</v>
      </c>
      <c r="T1158" s="53">
        <f t="shared" si="1064"/>
        <v>0</v>
      </c>
      <c r="U1158" s="46">
        <f t="shared" si="1018"/>
        <v>30134.7</v>
      </c>
    </row>
    <row r="1159" spans="1:21" x14ac:dyDescent="0.2">
      <c r="A1159" s="42" t="s">
        <v>62</v>
      </c>
      <c r="B1159" s="68" t="s">
        <v>392</v>
      </c>
      <c r="C1159" s="55" t="s">
        <v>61</v>
      </c>
      <c r="D1159" s="43" t="s">
        <v>71</v>
      </c>
      <c r="E1159" s="105"/>
      <c r="F1159" s="53">
        <f t="shared" ref="F1159:O1159" si="1065">F1160+F1162+F1164</f>
        <v>30128.2</v>
      </c>
      <c r="G1159" s="53">
        <f t="shared" ref="G1159:I1159" si="1066">G1160+G1162+G1164</f>
        <v>0</v>
      </c>
      <c r="H1159" s="53">
        <f t="shared" si="1043"/>
        <v>30128.2</v>
      </c>
      <c r="I1159" s="53">
        <f t="shared" si="1066"/>
        <v>0</v>
      </c>
      <c r="J1159" s="53">
        <f t="shared" si="1044"/>
        <v>30128.2</v>
      </c>
      <c r="K1159" s="53">
        <f t="shared" ref="K1159:M1159" si="1067">K1160+K1162+K1164</f>
        <v>0</v>
      </c>
      <c r="L1159" s="53">
        <f t="shared" si="1041"/>
        <v>30128.2</v>
      </c>
      <c r="M1159" s="53">
        <f t="shared" si="1067"/>
        <v>0</v>
      </c>
      <c r="N1159" s="53">
        <f t="shared" si="1017"/>
        <v>30128.2</v>
      </c>
      <c r="O1159" s="53">
        <f t="shared" si="1065"/>
        <v>30134.7</v>
      </c>
      <c r="P1159" s="53">
        <f t="shared" ref="P1159" si="1068">P1160+P1162+P1164</f>
        <v>0</v>
      </c>
      <c r="Q1159" s="46">
        <f t="shared" si="1045"/>
        <v>30134.7</v>
      </c>
      <c r="R1159" s="53">
        <f t="shared" ref="R1159:T1159" si="1069">R1160+R1162+R1164</f>
        <v>0</v>
      </c>
      <c r="S1159" s="46">
        <f t="shared" si="1046"/>
        <v>30134.7</v>
      </c>
      <c r="T1159" s="53">
        <f t="shared" si="1069"/>
        <v>0</v>
      </c>
      <c r="U1159" s="46">
        <f t="shared" si="1018"/>
        <v>30134.7</v>
      </c>
    </row>
    <row r="1160" spans="1:21" ht="49.5" x14ac:dyDescent="0.2">
      <c r="A1160" s="47" t="str">
        <f t="shared" ref="A1160:A1165" ca="1" si="1070">IF(ISERROR(MATCH(E1160,Код_КВР,0)),"",INDIRECT(ADDRESS(MATCH(E1160,Код_КВР,0)+1,2,,,"КВР")))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60" s="68" t="s">
        <v>392</v>
      </c>
      <c r="C1160" s="55" t="s">
        <v>61</v>
      </c>
      <c r="D1160" s="43" t="s">
        <v>71</v>
      </c>
      <c r="E1160" s="105">
        <v>100</v>
      </c>
      <c r="F1160" s="53">
        <f t="shared" ref="F1160:T1160" si="1071">F1161</f>
        <v>24939</v>
      </c>
      <c r="G1160" s="53">
        <f t="shared" si="1071"/>
        <v>0</v>
      </c>
      <c r="H1160" s="53">
        <f t="shared" si="1043"/>
        <v>24939</v>
      </c>
      <c r="I1160" s="53">
        <f t="shared" si="1071"/>
        <v>0</v>
      </c>
      <c r="J1160" s="53">
        <f t="shared" si="1044"/>
        <v>24939</v>
      </c>
      <c r="K1160" s="53">
        <f t="shared" si="1071"/>
        <v>0</v>
      </c>
      <c r="L1160" s="53">
        <f t="shared" si="1041"/>
        <v>24939</v>
      </c>
      <c r="M1160" s="53">
        <f t="shared" si="1071"/>
        <v>0</v>
      </c>
      <c r="N1160" s="53">
        <f t="shared" si="1017"/>
        <v>24939</v>
      </c>
      <c r="O1160" s="53">
        <f t="shared" si="1071"/>
        <v>24939</v>
      </c>
      <c r="P1160" s="53">
        <f t="shared" si="1071"/>
        <v>0</v>
      </c>
      <c r="Q1160" s="46">
        <f t="shared" si="1045"/>
        <v>24939</v>
      </c>
      <c r="R1160" s="53">
        <f t="shared" si="1071"/>
        <v>0</v>
      </c>
      <c r="S1160" s="46">
        <f t="shared" si="1046"/>
        <v>24939</v>
      </c>
      <c r="T1160" s="53">
        <f t="shared" si="1071"/>
        <v>0</v>
      </c>
      <c r="U1160" s="46">
        <f t="shared" si="1018"/>
        <v>24939</v>
      </c>
    </row>
    <row r="1161" spans="1:21" x14ac:dyDescent="0.2">
      <c r="A1161" s="47" t="str">
        <f t="shared" ca="1" si="1070"/>
        <v>Расходы на выплаты персоналу казенных учреждений</v>
      </c>
      <c r="B1161" s="68" t="s">
        <v>392</v>
      </c>
      <c r="C1161" s="55" t="s">
        <v>61</v>
      </c>
      <c r="D1161" s="43" t="s">
        <v>71</v>
      </c>
      <c r="E1161" s="105">
        <v>110</v>
      </c>
      <c r="F1161" s="53">
        <f>'прил. 9'!G432</f>
        <v>24939</v>
      </c>
      <c r="G1161" s="53">
        <f>'прил. 9'!H432</f>
        <v>0</v>
      </c>
      <c r="H1161" s="53">
        <f t="shared" si="1043"/>
        <v>24939</v>
      </c>
      <c r="I1161" s="53">
        <f>'прил. 9'!J432</f>
        <v>0</v>
      </c>
      <c r="J1161" s="53">
        <f t="shared" si="1044"/>
        <v>24939</v>
      </c>
      <c r="K1161" s="53">
        <f>'прил. 9'!L432</f>
        <v>0</v>
      </c>
      <c r="L1161" s="53">
        <f t="shared" si="1041"/>
        <v>24939</v>
      </c>
      <c r="M1161" s="53">
        <f>'прил. 9'!N432</f>
        <v>0</v>
      </c>
      <c r="N1161" s="53">
        <f t="shared" si="1017"/>
        <v>24939</v>
      </c>
      <c r="O1161" s="53">
        <f>'прил. 9'!P432</f>
        <v>24939</v>
      </c>
      <c r="P1161" s="53">
        <f>'прил. 9'!Q432</f>
        <v>0</v>
      </c>
      <c r="Q1161" s="46">
        <f t="shared" si="1045"/>
        <v>24939</v>
      </c>
      <c r="R1161" s="53">
        <f>'прил. 9'!S432</f>
        <v>0</v>
      </c>
      <c r="S1161" s="46">
        <f t="shared" si="1046"/>
        <v>24939</v>
      </c>
      <c r="T1161" s="53">
        <f>'прил. 9'!U432</f>
        <v>0</v>
      </c>
      <c r="U1161" s="46">
        <f t="shared" si="1018"/>
        <v>24939</v>
      </c>
    </row>
    <row r="1162" spans="1:21" ht="33" x14ac:dyDescent="0.2">
      <c r="A1162" s="47" t="str">
        <f t="shared" ca="1" si="1070"/>
        <v>Закупка товаров, работ и услуг для обеспечения государственных (муниципальных) нужд</v>
      </c>
      <c r="B1162" s="68" t="s">
        <v>392</v>
      </c>
      <c r="C1162" s="55" t="s">
        <v>61</v>
      </c>
      <c r="D1162" s="43" t="s">
        <v>71</v>
      </c>
      <c r="E1162" s="105">
        <v>200</v>
      </c>
      <c r="F1162" s="53">
        <f t="shared" ref="F1162:T1162" si="1072">F1163</f>
        <v>5147.3</v>
      </c>
      <c r="G1162" s="53">
        <f t="shared" si="1072"/>
        <v>0</v>
      </c>
      <c r="H1162" s="53">
        <f t="shared" si="1043"/>
        <v>5147.3</v>
      </c>
      <c r="I1162" s="53">
        <f t="shared" si="1072"/>
        <v>0</v>
      </c>
      <c r="J1162" s="53">
        <f t="shared" si="1044"/>
        <v>5147.3</v>
      </c>
      <c r="K1162" s="53">
        <f t="shared" si="1072"/>
        <v>0</v>
      </c>
      <c r="L1162" s="53">
        <f t="shared" si="1041"/>
        <v>5147.3</v>
      </c>
      <c r="M1162" s="53">
        <f t="shared" si="1072"/>
        <v>0</v>
      </c>
      <c r="N1162" s="53">
        <f t="shared" si="1017"/>
        <v>5147.3</v>
      </c>
      <c r="O1162" s="53">
        <f t="shared" si="1072"/>
        <v>5159.3</v>
      </c>
      <c r="P1162" s="53">
        <f t="shared" si="1072"/>
        <v>0</v>
      </c>
      <c r="Q1162" s="46">
        <f t="shared" si="1045"/>
        <v>5159.3</v>
      </c>
      <c r="R1162" s="53">
        <f t="shared" si="1072"/>
        <v>0</v>
      </c>
      <c r="S1162" s="46">
        <f t="shared" si="1046"/>
        <v>5159.3</v>
      </c>
      <c r="T1162" s="53">
        <f t="shared" si="1072"/>
        <v>0</v>
      </c>
      <c r="U1162" s="46">
        <f t="shared" si="1018"/>
        <v>5159.3</v>
      </c>
    </row>
    <row r="1163" spans="1:21" ht="33" x14ac:dyDescent="0.2">
      <c r="A1163" s="47" t="str">
        <f t="shared" ca="1" si="1070"/>
        <v>Иные закупки товаров, работ и услуг для обеспечения государственных (муниципальных) нужд</v>
      </c>
      <c r="B1163" s="68" t="s">
        <v>392</v>
      </c>
      <c r="C1163" s="55" t="s">
        <v>61</v>
      </c>
      <c r="D1163" s="43" t="s">
        <v>71</v>
      </c>
      <c r="E1163" s="105">
        <v>240</v>
      </c>
      <c r="F1163" s="53">
        <f>'прил. 9'!G434</f>
        <v>5147.3</v>
      </c>
      <c r="G1163" s="53">
        <f>'прил. 9'!H434</f>
        <v>0</v>
      </c>
      <c r="H1163" s="53">
        <f t="shared" si="1043"/>
        <v>5147.3</v>
      </c>
      <c r="I1163" s="53">
        <f>'прил. 9'!J434</f>
        <v>0</v>
      </c>
      <c r="J1163" s="53">
        <f t="shared" si="1044"/>
        <v>5147.3</v>
      </c>
      <c r="K1163" s="53">
        <f>'прил. 9'!L434</f>
        <v>0</v>
      </c>
      <c r="L1163" s="53">
        <f t="shared" si="1041"/>
        <v>5147.3</v>
      </c>
      <c r="M1163" s="53">
        <f>'прил. 9'!N434</f>
        <v>0</v>
      </c>
      <c r="N1163" s="53">
        <f t="shared" si="1017"/>
        <v>5147.3</v>
      </c>
      <c r="O1163" s="53">
        <f>'прил. 9'!P434</f>
        <v>5159.3</v>
      </c>
      <c r="P1163" s="53">
        <f>'прил. 9'!Q434</f>
        <v>0</v>
      </c>
      <c r="Q1163" s="46">
        <f t="shared" si="1045"/>
        <v>5159.3</v>
      </c>
      <c r="R1163" s="53">
        <f>'прил. 9'!S434</f>
        <v>0</v>
      </c>
      <c r="S1163" s="46">
        <f t="shared" si="1046"/>
        <v>5159.3</v>
      </c>
      <c r="T1163" s="53">
        <f>'прил. 9'!U434</f>
        <v>0</v>
      </c>
      <c r="U1163" s="46">
        <f t="shared" si="1018"/>
        <v>5159.3</v>
      </c>
    </row>
    <row r="1164" spans="1:21" x14ac:dyDescent="0.2">
      <c r="A1164" s="47" t="str">
        <f t="shared" ca="1" si="1070"/>
        <v>Иные бюджетные ассигнования</v>
      </c>
      <c r="B1164" s="68" t="s">
        <v>392</v>
      </c>
      <c r="C1164" s="55" t="s">
        <v>61</v>
      </c>
      <c r="D1164" s="43" t="s">
        <v>71</v>
      </c>
      <c r="E1164" s="105">
        <v>800</v>
      </c>
      <c r="F1164" s="53">
        <f t="shared" ref="F1164:T1164" si="1073">F1165</f>
        <v>41.9</v>
      </c>
      <c r="G1164" s="53">
        <f t="shared" si="1073"/>
        <v>0</v>
      </c>
      <c r="H1164" s="53">
        <f t="shared" si="1043"/>
        <v>41.9</v>
      </c>
      <c r="I1164" s="53">
        <f t="shared" si="1073"/>
        <v>0</v>
      </c>
      <c r="J1164" s="53">
        <f t="shared" si="1044"/>
        <v>41.9</v>
      </c>
      <c r="K1164" s="53">
        <f t="shared" si="1073"/>
        <v>0</v>
      </c>
      <c r="L1164" s="53">
        <f t="shared" si="1041"/>
        <v>41.9</v>
      </c>
      <c r="M1164" s="53">
        <f t="shared" si="1073"/>
        <v>0</v>
      </c>
      <c r="N1164" s="53">
        <f t="shared" si="1017"/>
        <v>41.9</v>
      </c>
      <c r="O1164" s="53">
        <f t="shared" si="1073"/>
        <v>36.4</v>
      </c>
      <c r="P1164" s="53">
        <f t="shared" si="1073"/>
        <v>0</v>
      </c>
      <c r="Q1164" s="46">
        <f t="shared" si="1045"/>
        <v>36.4</v>
      </c>
      <c r="R1164" s="53">
        <f t="shared" si="1073"/>
        <v>0</v>
      </c>
      <c r="S1164" s="46">
        <f t="shared" si="1046"/>
        <v>36.4</v>
      </c>
      <c r="T1164" s="53">
        <f t="shared" si="1073"/>
        <v>0</v>
      </c>
      <c r="U1164" s="46">
        <f t="shared" si="1018"/>
        <v>36.4</v>
      </c>
    </row>
    <row r="1165" spans="1:21" x14ac:dyDescent="0.2">
      <c r="A1165" s="47" t="str">
        <f t="shared" ca="1" si="1070"/>
        <v>Уплата налогов, сборов и иных платежей</v>
      </c>
      <c r="B1165" s="68" t="s">
        <v>392</v>
      </c>
      <c r="C1165" s="55" t="s">
        <v>61</v>
      </c>
      <c r="D1165" s="43" t="s">
        <v>71</v>
      </c>
      <c r="E1165" s="105">
        <v>850</v>
      </c>
      <c r="F1165" s="53">
        <f>'прил. 9'!G436</f>
        <v>41.9</v>
      </c>
      <c r="G1165" s="53">
        <f>'прил. 9'!H436</f>
        <v>0</v>
      </c>
      <c r="H1165" s="53">
        <f t="shared" si="1043"/>
        <v>41.9</v>
      </c>
      <c r="I1165" s="53">
        <f>'прил. 9'!J436</f>
        <v>0</v>
      </c>
      <c r="J1165" s="53">
        <f t="shared" si="1044"/>
        <v>41.9</v>
      </c>
      <c r="K1165" s="53">
        <f>'прил. 9'!L436</f>
        <v>0</v>
      </c>
      <c r="L1165" s="53">
        <f t="shared" si="1041"/>
        <v>41.9</v>
      </c>
      <c r="M1165" s="53">
        <f>'прил. 9'!N436</f>
        <v>0</v>
      </c>
      <c r="N1165" s="53">
        <f t="shared" si="1017"/>
        <v>41.9</v>
      </c>
      <c r="O1165" s="53">
        <f>'прил. 9'!P436</f>
        <v>36.4</v>
      </c>
      <c r="P1165" s="53">
        <f>'прил. 9'!Q436</f>
        <v>0</v>
      </c>
      <c r="Q1165" s="46">
        <f t="shared" si="1045"/>
        <v>36.4</v>
      </c>
      <c r="R1165" s="53">
        <f>'прил. 9'!S436</f>
        <v>0</v>
      </c>
      <c r="S1165" s="46">
        <f t="shared" si="1046"/>
        <v>36.4</v>
      </c>
      <c r="T1165" s="53">
        <f>'прил. 9'!U436</f>
        <v>0</v>
      </c>
      <c r="U1165" s="46">
        <f t="shared" si="1018"/>
        <v>36.4</v>
      </c>
    </row>
    <row r="1166" spans="1:21" ht="49.5" x14ac:dyDescent="0.2">
      <c r="A1166" s="47" t="str">
        <f ca="1">IF(ISERROR(MATCH(B1166,Код_КЦСР,0)),"",INDIRECT(ADDRESS(MATCH(B1166,Код_КЦСР,0)+1,2,,,"КЦСР")))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1166" s="68" t="s">
        <v>393</v>
      </c>
      <c r="C1166" s="55"/>
      <c r="D1166" s="43"/>
      <c r="E1166" s="105"/>
      <c r="F1166" s="53">
        <f t="shared" ref="F1166:T1166" si="1074">F1167</f>
        <v>24129.8</v>
      </c>
      <c r="G1166" s="53">
        <f t="shared" si="1074"/>
        <v>0</v>
      </c>
      <c r="H1166" s="53">
        <f t="shared" si="1043"/>
        <v>24129.8</v>
      </c>
      <c r="I1166" s="53">
        <f t="shared" si="1074"/>
        <v>0</v>
      </c>
      <c r="J1166" s="53">
        <f t="shared" si="1044"/>
        <v>24129.8</v>
      </c>
      <c r="K1166" s="53">
        <f t="shared" si="1074"/>
        <v>0</v>
      </c>
      <c r="L1166" s="53">
        <f t="shared" si="1041"/>
        <v>24129.8</v>
      </c>
      <c r="M1166" s="53">
        <f t="shared" si="1074"/>
        <v>0</v>
      </c>
      <c r="N1166" s="53">
        <f t="shared" si="1017"/>
        <v>24129.8</v>
      </c>
      <c r="O1166" s="53">
        <f t="shared" si="1074"/>
        <v>24129.8</v>
      </c>
      <c r="P1166" s="53">
        <f t="shared" si="1074"/>
        <v>0</v>
      </c>
      <c r="Q1166" s="46">
        <f t="shared" si="1045"/>
        <v>24129.8</v>
      </c>
      <c r="R1166" s="53">
        <f t="shared" si="1074"/>
        <v>0</v>
      </c>
      <c r="S1166" s="46">
        <f t="shared" si="1046"/>
        <v>24129.8</v>
      </c>
      <c r="T1166" s="53">
        <f t="shared" si="1074"/>
        <v>0</v>
      </c>
      <c r="U1166" s="46">
        <f t="shared" si="1018"/>
        <v>24129.8</v>
      </c>
    </row>
    <row r="1167" spans="1:21" x14ac:dyDescent="0.2">
      <c r="A1167" s="47" t="str">
        <f ca="1">IF(ISERROR(MATCH(C1167,Код_Раздел,0)),"",INDIRECT(ADDRESS(MATCH(C1167,Код_Раздел,0)+1,2,,,"Раздел")))</f>
        <v>Средства массовой информации</v>
      </c>
      <c r="B1167" s="68" t="s">
        <v>393</v>
      </c>
      <c r="C1167" s="55" t="s">
        <v>61</v>
      </c>
      <c r="D1167" s="43"/>
      <c r="E1167" s="105"/>
      <c r="F1167" s="53">
        <f t="shared" ref="F1167:T1169" si="1075">F1168</f>
        <v>24129.8</v>
      </c>
      <c r="G1167" s="53">
        <f t="shared" si="1075"/>
        <v>0</v>
      </c>
      <c r="H1167" s="53">
        <f t="shared" si="1043"/>
        <v>24129.8</v>
      </c>
      <c r="I1167" s="53">
        <f t="shared" si="1075"/>
        <v>0</v>
      </c>
      <c r="J1167" s="53">
        <f t="shared" si="1044"/>
        <v>24129.8</v>
      </c>
      <c r="K1167" s="53">
        <f t="shared" si="1075"/>
        <v>0</v>
      </c>
      <c r="L1167" s="53">
        <f t="shared" si="1041"/>
        <v>24129.8</v>
      </c>
      <c r="M1167" s="53">
        <f t="shared" si="1075"/>
        <v>0</v>
      </c>
      <c r="N1167" s="53">
        <f t="shared" si="1017"/>
        <v>24129.8</v>
      </c>
      <c r="O1167" s="53">
        <f t="shared" si="1075"/>
        <v>24129.8</v>
      </c>
      <c r="P1167" s="53">
        <f t="shared" si="1075"/>
        <v>0</v>
      </c>
      <c r="Q1167" s="46">
        <f t="shared" si="1045"/>
        <v>24129.8</v>
      </c>
      <c r="R1167" s="53">
        <f t="shared" si="1075"/>
        <v>0</v>
      </c>
      <c r="S1167" s="46">
        <f t="shared" si="1046"/>
        <v>24129.8</v>
      </c>
      <c r="T1167" s="53">
        <f t="shared" si="1075"/>
        <v>0</v>
      </c>
      <c r="U1167" s="46">
        <f t="shared" si="1018"/>
        <v>24129.8</v>
      </c>
    </row>
    <row r="1168" spans="1:21" x14ac:dyDescent="0.2">
      <c r="A1168" s="42" t="s">
        <v>62</v>
      </c>
      <c r="B1168" s="68" t="s">
        <v>393</v>
      </c>
      <c r="C1168" s="55" t="s">
        <v>61</v>
      </c>
      <c r="D1168" s="43" t="s">
        <v>71</v>
      </c>
      <c r="E1168" s="105"/>
      <c r="F1168" s="53">
        <f t="shared" si="1075"/>
        <v>24129.8</v>
      </c>
      <c r="G1168" s="53">
        <f t="shared" si="1075"/>
        <v>0</v>
      </c>
      <c r="H1168" s="53">
        <f t="shared" si="1043"/>
        <v>24129.8</v>
      </c>
      <c r="I1168" s="53">
        <f t="shared" si="1075"/>
        <v>0</v>
      </c>
      <c r="J1168" s="53">
        <f t="shared" si="1044"/>
        <v>24129.8</v>
      </c>
      <c r="K1168" s="53">
        <f t="shared" si="1075"/>
        <v>0</v>
      </c>
      <c r="L1168" s="53">
        <f t="shared" si="1041"/>
        <v>24129.8</v>
      </c>
      <c r="M1168" s="53">
        <f t="shared" si="1075"/>
        <v>0</v>
      </c>
      <c r="N1168" s="53">
        <f t="shared" si="1017"/>
        <v>24129.8</v>
      </c>
      <c r="O1168" s="53">
        <f t="shared" si="1075"/>
        <v>24129.8</v>
      </c>
      <c r="P1168" s="53">
        <f t="shared" si="1075"/>
        <v>0</v>
      </c>
      <c r="Q1168" s="46">
        <f t="shared" si="1045"/>
        <v>24129.8</v>
      </c>
      <c r="R1168" s="53">
        <f t="shared" si="1075"/>
        <v>0</v>
      </c>
      <c r="S1168" s="46">
        <f t="shared" si="1046"/>
        <v>24129.8</v>
      </c>
      <c r="T1168" s="53">
        <f t="shared" si="1075"/>
        <v>0</v>
      </c>
      <c r="U1168" s="46">
        <f t="shared" si="1018"/>
        <v>24129.8</v>
      </c>
    </row>
    <row r="1169" spans="1:21" ht="33" x14ac:dyDescent="0.2">
      <c r="A1169" s="47" t="str">
        <f ca="1">IF(ISERROR(MATCH(E1169,Код_КВР,0)),"",INDIRECT(ADDRESS(MATCH(E1169,Код_КВР,0)+1,2,,,"КВР")))</f>
        <v>Закупка товаров, работ и услуг для обеспечения государственных (муниципальных) нужд</v>
      </c>
      <c r="B1169" s="68" t="s">
        <v>393</v>
      </c>
      <c r="C1169" s="55" t="s">
        <v>61</v>
      </c>
      <c r="D1169" s="43" t="s">
        <v>71</v>
      </c>
      <c r="E1169" s="105">
        <v>200</v>
      </c>
      <c r="F1169" s="53">
        <f t="shared" si="1075"/>
        <v>24129.8</v>
      </c>
      <c r="G1169" s="53">
        <f t="shared" si="1075"/>
        <v>0</v>
      </c>
      <c r="H1169" s="53">
        <f t="shared" si="1043"/>
        <v>24129.8</v>
      </c>
      <c r="I1169" s="53">
        <f t="shared" si="1075"/>
        <v>0</v>
      </c>
      <c r="J1169" s="53">
        <f t="shared" si="1044"/>
        <v>24129.8</v>
      </c>
      <c r="K1169" s="53">
        <f t="shared" si="1075"/>
        <v>0</v>
      </c>
      <c r="L1169" s="53">
        <f t="shared" si="1041"/>
        <v>24129.8</v>
      </c>
      <c r="M1169" s="53">
        <f t="shared" si="1075"/>
        <v>0</v>
      </c>
      <c r="N1169" s="53">
        <f t="shared" si="1017"/>
        <v>24129.8</v>
      </c>
      <c r="O1169" s="53">
        <f t="shared" si="1075"/>
        <v>24129.8</v>
      </c>
      <c r="P1169" s="53">
        <f t="shared" si="1075"/>
        <v>0</v>
      </c>
      <c r="Q1169" s="46">
        <f t="shared" si="1045"/>
        <v>24129.8</v>
      </c>
      <c r="R1169" s="53">
        <f t="shared" si="1075"/>
        <v>0</v>
      </c>
      <c r="S1169" s="46">
        <f t="shared" si="1046"/>
        <v>24129.8</v>
      </c>
      <c r="T1169" s="53">
        <f t="shared" si="1075"/>
        <v>0</v>
      </c>
      <c r="U1169" s="46">
        <f t="shared" si="1018"/>
        <v>24129.8</v>
      </c>
    </row>
    <row r="1170" spans="1:21" ht="33" x14ac:dyDescent="0.2">
      <c r="A1170" s="47" t="str">
        <f ca="1">IF(ISERROR(MATCH(E1170,Код_КВР,0)),"",INDIRECT(ADDRESS(MATCH(E1170,Код_КВР,0)+1,2,,,"КВР")))</f>
        <v>Иные закупки товаров, работ и услуг для обеспечения государственных (муниципальных) нужд</v>
      </c>
      <c r="B1170" s="68" t="s">
        <v>393</v>
      </c>
      <c r="C1170" s="55" t="s">
        <v>61</v>
      </c>
      <c r="D1170" s="43" t="s">
        <v>71</v>
      </c>
      <c r="E1170" s="105">
        <v>240</v>
      </c>
      <c r="F1170" s="53">
        <f>'прил. 9'!G439</f>
        <v>24129.8</v>
      </c>
      <c r="G1170" s="53">
        <f>'прил. 9'!H439</f>
        <v>0</v>
      </c>
      <c r="H1170" s="53">
        <f t="shared" si="1043"/>
        <v>24129.8</v>
      </c>
      <c r="I1170" s="53">
        <f>'прил. 9'!J439</f>
        <v>0</v>
      </c>
      <c r="J1170" s="53">
        <f t="shared" si="1044"/>
        <v>24129.8</v>
      </c>
      <c r="K1170" s="53">
        <f>'прил. 9'!L439</f>
        <v>0</v>
      </c>
      <c r="L1170" s="53">
        <f t="shared" si="1041"/>
        <v>24129.8</v>
      </c>
      <c r="M1170" s="53">
        <f>'прил. 9'!N439</f>
        <v>0</v>
      </c>
      <c r="N1170" s="53">
        <f t="shared" si="1017"/>
        <v>24129.8</v>
      </c>
      <c r="O1170" s="53">
        <f>'прил. 9'!P439</f>
        <v>24129.8</v>
      </c>
      <c r="P1170" s="53">
        <f>'прил. 9'!Q439</f>
        <v>0</v>
      </c>
      <c r="Q1170" s="46">
        <f t="shared" si="1045"/>
        <v>24129.8</v>
      </c>
      <c r="R1170" s="53">
        <f>'прил. 9'!S439</f>
        <v>0</v>
      </c>
      <c r="S1170" s="46">
        <f t="shared" si="1046"/>
        <v>24129.8</v>
      </c>
      <c r="T1170" s="53">
        <f>'прил. 9'!U439</f>
        <v>0</v>
      </c>
      <c r="U1170" s="46">
        <f t="shared" si="1018"/>
        <v>24129.8</v>
      </c>
    </row>
    <row r="1171" spans="1:21" ht="33" x14ac:dyDescent="0.2">
      <c r="A1171" s="47" t="str">
        <f ca="1">IF(ISERROR(MATCH(B1171,Код_КЦСР,0)),"",INDIRECT(ADDRESS(MATCH(B1171,Код_КЦСР,0)+1,2,,,"КЦСР")))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171" s="68" t="s">
        <v>394</v>
      </c>
      <c r="C1171" s="55"/>
      <c r="D1171" s="43"/>
      <c r="E1171" s="105"/>
      <c r="F1171" s="53">
        <f>F1172+F1208</f>
        <v>10431.500000000002</v>
      </c>
      <c r="G1171" s="53">
        <f>G1172+G1208</f>
        <v>0</v>
      </c>
      <c r="H1171" s="53">
        <f t="shared" si="1043"/>
        <v>10431.500000000002</v>
      </c>
      <c r="I1171" s="53">
        <f>I1172+I1208</f>
        <v>0</v>
      </c>
      <c r="J1171" s="53">
        <f t="shared" si="1044"/>
        <v>10431.500000000002</v>
      </c>
      <c r="K1171" s="53">
        <f>K1172+K1208</f>
        <v>0</v>
      </c>
      <c r="L1171" s="53">
        <f t="shared" si="1041"/>
        <v>10431.500000000002</v>
      </c>
      <c r="M1171" s="53">
        <f>M1172+M1208</f>
        <v>0</v>
      </c>
      <c r="N1171" s="53">
        <f t="shared" ref="N1171:N1234" si="1076">L1171+M1171</f>
        <v>10431.500000000002</v>
      </c>
      <c r="O1171" s="53">
        <f>O1172+O1208</f>
        <v>10377.700000000003</v>
      </c>
      <c r="P1171" s="53">
        <f>P1172+P1208</f>
        <v>0</v>
      </c>
      <c r="Q1171" s="46">
        <f t="shared" si="1045"/>
        <v>10377.700000000003</v>
      </c>
      <c r="R1171" s="53">
        <f>R1172+R1208</f>
        <v>0</v>
      </c>
      <c r="S1171" s="46">
        <f t="shared" si="1046"/>
        <v>10377.700000000003</v>
      </c>
      <c r="T1171" s="53">
        <f>T1172+T1208</f>
        <v>0</v>
      </c>
      <c r="U1171" s="46">
        <f t="shared" ref="U1171:U1234" si="1077">S1171+T1171</f>
        <v>10377.700000000003</v>
      </c>
    </row>
    <row r="1172" spans="1:21" x14ac:dyDescent="0.2">
      <c r="A1172" s="47" t="str">
        <f ca="1">IF(ISERROR(MATCH(B1172,Код_КЦСР,0)),"",INDIRECT(ADDRESS(MATCH(B1172,Код_КЦСР,0)+1,2,,,"КЦСР")))</f>
        <v>Профилактика преступлений и иных правонарушений в городе Череповце</v>
      </c>
      <c r="B1172" s="68" t="s">
        <v>396</v>
      </c>
      <c r="C1172" s="55"/>
      <c r="D1172" s="43"/>
      <c r="E1172" s="105"/>
      <c r="F1172" s="53">
        <f>F1178+F1173+F1203</f>
        <v>10431.500000000002</v>
      </c>
      <c r="G1172" s="53">
        <f>G1178+G1173+G1203</f>
        <v>0</v>
      </c>
      <c r="H1172" s="53">
        <f t="shared" si="1043"/>
        <v>10431.500000000002</v>
      </c>
      <c r="I1172" s="53">
        <f>I1178+I1173+I1203</f>
        <v>0</v>
      </c>
      <c r="J1172" s="53">
        <f t="shared" si="1044"/>
        <v>10431.500000000002</v>
      </c>
      <c r="K1172" s="53">
        <f>K1178+K1173+K1203</f>
        <v>0</v>
      </c>
      <c r="L1172" s="53">
        <f t="shared" si="1041"/>
        <v>10431.500000000002</v>
      </c>
      <c r="M1172" s="53">
        <f>M1178+M1173+M1203</f>
        <v>0</v>
      </c>
      <c r="N1172" s="53">
        <f t="shared" si="1076"/>
        <v>10431.500000000002</v>
      </c>
      <c r="O1172" s="53">
        <f>O1178+O1173+O1203</f>
        <v>10377.700000000003</v>
      </c>
      <c r="P1172" s="53">
        <f>P1178+P1173+P1203</f>
        <v>0</v>
      </c>
      <c r="Q1172" s="46">
        <f t="shared" si="1045"/>
        <v>10377.700000000003</v>
      </c>
      <c r="R1172" s="53">
        <f>R1178+R1173+R1203</f>
        <v>0</v>
      </c>
      <c r="S1172" s="46">
        <f t="shared" si="1046"/>
        <v>10377.700000000003</v>
      </c>
      <c r="T1172" s="53">
        <f>T1178+T1173+T1203</f>
        <v>0</v>
      </c>
      <c r="U1172" s="46">
        <f t="shared" si="1077"/>
        <v>10377.700000000003</v>
      </c>
    </row>
    <row r="1173" spans="1:21" hidden="1" x14ac:dyDescent="0.2">
      <c r="A1173" s="47" t="s">
        <v>517</v>
      </c>
      <c r="B1173" s="55" t="s">
        <v>513</v>
      </c>
      <c r="C1173" s="55"/>
      <c r="D1173" s="43"/>
      <c r="E1173" s="105"/>
      <c r="F1173" s="53">
        <f t="shared" ref="F1173:T1176" si="1078">F1174</f>
        <v>0</v>
      </c>
      <c r="G1173" s="53">
        <f t="shared" si="1078"/>
        <v>0</v>
      </c>
      <c r="H1173" s="53">
        <f t="shared" si="1043"/>
        <v>0</v>
      </c>
      <c r="I1173" s="53">
        <f t="shared" si="1078"/>
        <v>0</v>
      </c>
      <c r="J1173" s="53">
        <f t="shared" si="1044"/>
        <v>0</v>
      </c>
      <c r="K1173" s="53">
        <f t="shared" si="1078"/>
        <v>0</v>
      </c>
      <c r="L1173" s="53">
        <f t="shared" si="1041"/>
        <v>0</v>
      </c>
      <c r="M1173" s="53">
        <f t="shared" si="1078"/>
        <v>0</v>
      </c>
      <c r="N1173" s="53">
        <f t="shared" si="1076"/>
        <v>0</v>
      </c>
      <c r="O1173" s="53">
        <f t="shared" si="1078"/>
        <v>0</v>
      </c>
      <c r="P1173" s="53">
        <f t="shared" si="1078"/>
        <v>0</v>
      </c>
      <c r="Q1173" s="46">
        <f t="shared" si="1045"/>
        <v>0</v>
      </c>
      <c r="R1173" s="53">
        <f t="shared" si="1078"/>
        <v>0</v>
      </c>
      <c r="S1173" s="46">
        <f t="shared" si="1046"/>
        <v>0</v>
      </c>
      <c r="T1173" s="53">
        <f t="shared" si="1078"/>
        <v>0</v>
      </c>
      <c r="U1173" s="46">
        <f t="shared" si="1077"/>
        <v>0</v>
      </c>
    </row>
    <row r="1174" spans="1:21" hidden="1" x14ac:dyDescent="0.2">
      <c r="A1174" s="47" t="str">
        <f ca="1">IF(ISERROR(MATCH(C1174,Код_Раздел,0)),"",INDIRECT(ADDRESS(MATCH(C1174,Код_Раздел,0)+1,2,,,"Раздел")))</f>
        <v>Общегосударственные вопросы</v>
      </c>
      <c r="B1174" s="55" t="s">
        <v>513</v>
      </c>
      <c r="C1174" s="55" t="s">
        <v>70</v>
      </c>
      <c r="D1174" s="43"/>
      <c r="E1174" s="105"/>
      <c r="F1174" s="53">
        <f t="shared" si="1078"/>
        <v>0</v>
      </c>
      <c r="G1174" s="53">
        <f t="shared" si="1078"/>
        <v>0</v>
      </c>
      <c r="H1174" s="53">
        <f t="shared" si="1043"/>
        <v>0</v>
      </c>
      <c r="I1174" s="53">
        <f t="shared" si="1078"/>
        <v>0</v>
      </c>
      <c r="J1174" s="53">
        <f t="shared" si="1044"/>
        <v>0</v>
      </c>
      <c r="K1174" s="53">
        <f t="shared" si="1078"/>
        <v>0</v>
      </c>
      <c r="L1174" s="53">
        <f t="shared" si="1041"/>
        <v>0</v>
      </c>
      <c r="M1174" s="53">
        <f t="shared" si="1078"/>
        <v>0</v>
      </c>
      <c r="N1174" s="53">
        <f t="shared" si="1076"/>
        <v>0</v>
      </c>
      <c r="O1174" s="53">
        <f t="shared" si="1078"/>
        <v>0</v>
      </c>
      <c r="P1174" s="53">
        <f t="shared" si="1078"/>
        <v>0</v>
      </c>
      <c r="Q1174" s="46">
        <f t="shared" si="1045"/>
        <v>0</v>
      </c>
      <c r="R1174" s="53">
        <f t="shared" si="1078"/>
        <v>0</v>
      </c>
      <c r="S1174" s="46">
        <f t="shared" si="1046"/>
        <v>0</v>
      </c>
      <c r="T1174" s="53">
        <f t="shared" si="1078"/>
        <v>0</v>
      </c>
      <c r="U1174" s="46">
        <f t="shared" si="1077"/>
        <v>0</v>
      </c>
    </row>
    <row r="1175" spans="1:21" hidden="1" x14ac:dyDescent="0.2">
      <c r="A1175" s="42" t="s">
        <v>91</v>
      </c>
      <c r="B1175" s="55" t="s">
        <v>513</v>
      </c>
      <c r="C1175" s="55" t="s">
        <v>70</v>
      </c>
      <c r="D1175" s="43" t="s">
        <v>55</v>
      </c>
      <c r="E1175" s="105"/>
      <c r="F1175" s="53">
        <f t="shared" si="1078"/>
        <v>0</v>
      </c>
      <c r="G1175" s="53">
        <f t="shared" si="1078"/>
        <v>0</v>
      </c>
      <c r="H1175" s="53">
        <f t="shared" si="1043"/>
        <v>0</v>
      </c>
      <c r="I1175" s="53">
        <f t="shared" si="1078"/>
        <v>0</v>
      </c>
      <c r="J1175" s="53">
        <f t="shared" si="1044"/>
        <v>0</v>
      </c>
      <c r="K1175" s="53">
        <f t="shared" si="1078"/>
        <v>0</v>
      </c>
      <c r="L1175" s="53">
        <f t="shared" si="1041"/>
        <v>0</v>
      </c>
      <c r="M1175" s="53">
        <f t="shared" si="1078"/>
        <v>0</v>
      </c>
      <c r="N1175" s="53">
        <f t="shared" si="1076"/>
        <v>0</v>
      </c>
      <c r="O1175" s="53">
        <f t="shared" si="1078"/>
        <v>0</v>
      </c>
      <c r="P1175" s="53">
        <f t="shared" si="1078"/>
        <v>0</v>
      </c>
      <c r="Q1175" s="46">
        <f t="shared" si="1045"/>
        <v>0</v>
      </c>
      <c r="R1175" s="53">
        <f t="shared" si="1078"/>
        <v>0</v>
      </c>
      <c r="S1175" s="46">
        <f t="shared" si="1046"/>
        <v>0</v>
      </c>
      <c r="T1175" s="53">
        <f t="shared" si="1078"/>
        <v>0</v>
      </c>
      <c r="U1175" s="46">
        <f t="shared" si="1077"/>
        <v>0</v>
      </c>
    </row>
    <row r="1176" spans="1:21" ht="33" hidden="1" x14ac:dyDescent="0.2">
      <c r="A1176" s="47" t="str">
        <f ca="1">IF(ISERROR(MATCH(E1176,Код_КВР,0)),"",INDIRECT(ADDRESS(MATCH(E1176,Код_КВР,0)+1,2,,,"КВР")))</f>
        <v>Закупка товаров, работ и услуг для обеспечения государственных (муниципальных) нужд</v>
      </c>
      <c r="B1176" s="55" t="s">
        <v>513</v>
      </c>
      <c r="C1176" s="55" t="s">
        <v>70</v>
      </c>
      <c r="D1176" s="43" t="s">
        <v>55</v>
      </c>
      <c r="E1176" s="105">
        <v>200</v>
      </c>
      <c r="F1176" s="53">
        <f t="shared" si="1078"/>
        <v>0</v>
      </c>
      <c r="G1176" s="53">
        <f t="shared" si="1078"/>
        <v>0</v>
      </c>
      <c r="H1176" s="53">
        <f t="shared" si="1043"/>
        <v>0</v>
      </c>
      <c r="I1176" s="53">
        <f t="shared" si="1078"/>
        <v>0</v>
      </c>
      <c r="J1176" s="53">
        <f t="shared" si="1044"/>
        <v>0</v>
      </c>
      <c r="K1176" s="53">
        <f t="shared" si="1078"/>
        <v>0</v>
      </c>
      <c r="L1176" s="53">
        <f t="shared" si="1041"/>
        <v>0</v>
      </c>
      <c r="M1176" s="53">
        <f t="shared" si="1078"/>
        <v>0</v>
      </c>
      <c r="N1176" s="53">
        <f t="shared" si="1076"/>
        <v>0</v>
      </c>
      <c r="O1176" s="53">
        <f t="shared" si="1078"/>
        <v>0</v>
      </c>
      <c r="P1176" s="53">
        <f t="shared" si="1078"/>
        <v>0</v>
      </c>
      <c r="Q1176" s="46">
        <f t="shared" si="1045"/>
        <v>0</v>
      </c>
      <c r="R1176" s="53">
        <f t="shared" si="1078"/>
        <v>0</v>
      </c>
      <c r="S1176" s="46">
        <f t="shared" si="1046"/>
        <v>0</v>
      </c>
      <c r="T1176" s="53">
        <f t="shared" si="1078"/>
        <v>0</v>
      </c>
      <c r="U1176" s="46">
        <f t="shared" si="1077"/>
        <v>0</v>
      </c>
    </row>
    <row r="1177" spans="1:21" ht="33" hidden="1" x14ac:dyDescent="0.2">
      <c r="A1177" s="47" t="str">
        <f ca="1">IF(ISERROR(MATCH(E1177,Код_КВР,0)),"",INDIRECT(ADDRESS(MATCH(E1177,Код_КВР,0)+1,2,,,"КВР")))</f>
        <v>Иные закупки товаров, работ и услуг для обеспечения государственных (муниципальных) нужд</v>
      </c>
      <c r="B1177" s="55" t="s">
        <v>513</v>
      </c>
      <c r="C1177" s="55" t="s">
        <v>70</v>
      </c>
      <c r="D1177" s="43" t="s">
        <v>55</v>
      </c>
      <c r="E1177" s="105">
        <v>240</v>
      </c>
      <c r="F1177" s="53">
        <f>'прил. 9'!G115</f>
        <v>0</v>
      </c>
      <c r="G1177" s="53">
        <f>'прил. 9'!H115</f>
        <v>0</v>
      </c>
      <c r="H1177" s="53">
        <f t="shared" si="1043"/>
        <v>0</v>
      </c>
      <c r="I1177" s="53">
        <f>'прил. 9'!J115</f>
        <v>0</v>
      </c>
      <c r="J1177" s="53">
        <f t="shared" si="1044"/>
        <v>0</v>
      </c>
      <c r="K1177" s="53">
        <f>'прил. 9'!L115</f>
        <v>0</v>
      </c>
      <c r="L1177" s="53">
        <f t="shared" si="1041"/>
        <v>0</v>
      </c>
      <c r="M1177" s="53">
        <f>'прил. 9'!N115</f>
        <v>0</v>
      </c>
      <c r="N1177" s="53">
        <f t="shared" si="1076"/>
        <v>0</v>
      </c>
      <c r="O1177" s="53">
        <f>'прил. 9'!P115</f>
        <v>0</v>
      </c>
      <c r="P1177" s="53">
        <f>'прил. 9'!Q115</f>
        <v>0</v>
      </c>
      <c r="Q1177" s="46">
        <f t="shared" si="1045"/>
        <v>0</v>
      </c>
      <c r="R1177" s="53">
        <f>'прил. 9'!S115</f>
        <v>0</v>
      </c>
      <c r="S1177" s="46">
        <f t="shared" si="1046"/>
        <v>0</v>
      </c>
      <c r="T1177" s="53">
        <f>'прил. 9'!U115</f>
        <v>0</v>
      </c>
      <c r="U1177" s="46">
        <f t="shared" si="1077"/>
        <v>0</v>
      </c>
    </row>
    <row r="1178" spans="1:21" x14ac:dyDescent="0.2">
      <c r="A1178" s="47" t="str">
        <f ca="1">IF(ISERROR(MATCH(B1178,Код_КЦСР,0)),"",INDIRECT(ADDRESS(MATCH(B1178,Код_КЦСР,0)+1,2,,,"КЦСР")))</f>
        <v>Привлечение общественности к охране общественного порядка</v>
      </c>
      <c r="B1178" s="68" t="s">
        <v>397</v>
      </c>
      <c r="C1178" s="55"/>
      <c r="D1178" s="43"/>
      <c r="E1178" s="105"/>
      <c r="F1178" s="53">
        <f>F1179+F1183+F1199+F1191+F1195</f>
        <v>10431.500000000002</v>
      </c>
      <c r="G1178" s="53">
        <f>G1179+G1183+G1199+G1191+G1195</f>
        <v>0</v>
      </c>
      <c r="H1178" s="53">
        <f t="shared" si="1043"/>
        <v>10431.500000000002</v>
      </c>
      <c r="I1178" s="53">
        <f>I1179+I1183+I1199+I1191+I1195</f>
        <v>0</v>
      </c>
      <c r="J1178" s="53">
        <f t="shared" si="1044"/>
        <v>10431.500000000002</v>
      </c>
      <c r="K1178" s="53">
        <f>K1179+K1183+K1199+K1191+K1195</f>
        <v>0</v>
      </c>
      <c r="L1178" s="53">
        <f t="shared" si="1041"/>
        <v>10431.500000000002</v>
      </c>
      <c r="M1178" s="53">
        <f>M1179+M1183+M1199+M1191+M1195</f>
        <v>0</v>
      </c>
      <c r="N1178" s="53">
        <f t="shared" si="1076"/>
        <v>10431.500000000002</v>
      </c>
      <c r="O1178" s="53">
        <f>O1179+O1183+O1199+O1191+O1195</f>
        <v>10377.700000000003</v>
      </c>
      <c r="P1178" s="53">
        <f>P1179+P1183+P1199+P1191+P1195</f>
        <v>0</v>
      </c>
      <c r="Q1178" s="46">
        <f t="shared" si="1045"/>
        <v>10377.700000000003</v>
      </c>
      <c r="R1178" s="53">
        <f>R1179+R1183+R1199+R1191+R1195</f>
        <v>0</v>
      </c>
      <c r="S1178" s="46">
        <f t="shared" si="1046"/>
        <v>10377.700000000003</v>
      </c>
      <c r="T1178" s="53">
        <f>T1179+T1183+T1199+T1191+T1195</f>
        <v>0</v>
      </c>
      <c r="U1178" s="46">
        <f t="shared" si="1077"/>
        <v>10377.700000000003</v>
      </c>
    </row>
    <row r="1179" spans="1:21" x14ac:dyDescent="0.2">
      <c r="A1179" s="47" t="str">
        <f ca="1">IF(ISERROR(MATCH(C1179,Код_Раздел,0)),"",INDIRECT(ADDRESS(MATCH(C1179,Код_Раздел,0)+1,2,,,"Раздел")))</f>
        <v>Общегосударственные вопросы</v>
      </c>
      <c r="B1179" s="68" t="s">
        <v>397</v>
      </c>
      <c r="C1179" s="55" t="s">
        <v>70</v>
      </c>
      <c r="D1179" s="43"/>
      <c r="E1179" s="105"/>
      <c r="F1179" s="53">
        <f t="shared" ref="F1179:T1181" si="1079">F1180</f>
        <v>20</v>
      </c>
      <c r="G1179" s="53">
        <f t="shared" si="1079"/>
        <v>0</v>
      </c>
      <c r="H1179" s="53">
        <f t="shared" si="1043"/>
        <v>20</v>
      </c>
      <c r="I1179" s="53">
        <f t="shared" si="1079"/>
        <v>0</v>
      </c>
      <c r="J1179" s="53">
        <f t="shared" si="1044"/>
        <v>20</v>
      </c>
      <c r="K1179" s="53">
        <f t="shared" si="1079"/>
        <v>0</v>
      </c>
      <c r="L1179" s="53">
        <f t="shared" si="1041"/>
        <v>20</v>
      </c>
      <c r="M1179" s="53">
        <f t="shared" si="1079"/>
        <v>0</v>
      </c>
      <c r="N1179" s="53">
        <f t="shared" si="1076"/>
        <v>20</v>
      </c>
      <c r="O1179" s="53">
        <f t="shared" si="1079"/>
        <v>20</v>
      </c>
      <c r="P1179" s="53">
        <f t="shared" si="1079"/>
        <v>0</v>
      </c>
      <c r="Q1179" s="46">
        <f t="shared" si="1045"/>
        <v>20</v>
      </c>
      <c r="R1179" s="53">
        <f t="shared" si="1079"/>
        <v>0</v>
      </c>
      <c r="S1179" s="46">
        <f t="shared" si="1046"/>
        <v>20</v>
      </c>
      <c r="T1179" s="53">
        <f t="shared" si="1079"/>
        <v>0</v>
      </c>
      <c r="U1179" s="46">
        <f t="shared" si="1077"/>
        <v>20</v>
      </c>
    </row>
    <row r="1180" spans="1:21" x14ac:dyDescent="0.2">
      <c r="A1180" s="42" t="s">
        <v>91</v>
      </c>
      <c r="B1180" s="68" t="s">
        <v>397</v>
      </c>
      <c r="C1180" s="55" t="s">
        <v>70</v>
      </c>
      <c r="D1180" s="43" t="s">
        <v>55</v>
      </c>
      <c r="E1180" s="105"/>
      <c r="F1180" s="53">
        <f t="shared" si="1079"/>
        <v>20</v>
      </c>
      <c r="G1180" s="53">
        <f t="shared" si="1079"/>
        <v>0</v>
      </c>
      <c r="H1180" s="53">
        <f t="shared" si="1043"/>
        <v>20</v>
      </c>
      <c r="I1180" s="53">
        <f t="shared" si="1079"/>
        <v>0</v>
      </c>
      <c r="J1180" s="53">
        <f t="shared" si="1044"/>
        <v>20</v>
      </c>
      <c r="K1180" s="53">
        <f t="shared" si="1079"/>
        <v>0</v>
      </c>
      <c r="L1180" s="53">
        <f t="shared" si="1041"/>
        <v>20</v>
      </c>
      <c r="M1180" s="53">
        <f t="shared" si="1079"/>
        <v>0</v>
      </c>
      <c r="N1180" s="53">
        <f t="shared" si="1076"/>
        <v>20</v>
      </c>
      <c r="O1180" s="53">
        <f t="shared" si="1079"/>
        <v>20</v>
      </c>
      <c r="P1180" s="53">
        <f t="shared" si="1079"/>
        <v>0</v>
      </c>
      <c r="Q1180" s="46">
        <f t="shared" si="1045"/>
        <v>20</v>
      </c>
      <c r="R1180" s="53">
        <f t="shared" si="1079"/>
        <v>0</v>
      </c>
      <c r="S1180" s="46">
        <f t="shared" si="1046"/>
        <v>20</v>
      </c>
      <c r="T1180" s="53">
        <f t="shared" si="1079"/>
        <v>0</v>
      </c>
      <c r="U1180" s="46">
        <f t="shared" si="1077"/>
        <v>20</v>
      </c>
    </row>
    <row r="1181" spans="1:21" ht="33" x14ac:dyDescent="0.2">
      <c r="A1181" s="47" t="str">
        <f ca="1">IF(ISERROR(MATCH(E1181,Код_КВР,0)),"",INDIRECT(ADDRESS(MATCH(E1181,Код_КВР,0)+1,2,,,"КВР")))</f>
        <v>Закупка товаров, работ и услуг для обеспечения государственных (муниципальных) нужд</v>
      </c>
      <c r="B1181" s="68" t="s">
        <v>397</v>
      </c>
      <c r="C1181" s="55" t="s">
        <v>70</v>
      </c>
      <c r="D1181" s="43" t="s">
        <v>55</v>
      </c>
      <c r="E1181" s="105">
        <v>200</v>
      </c>
      <c r="F1181" s="53">
        <f t="shared" si="1079"/>
        <v>20</v>
      </c>
      <c r="G1181" s="53">
        <f t="shared" si="1079"/>
        <v>0</v>
      </c>
      <c r="H1181" s="53">
        <f t="shared" si="1043"/>
        <v>20</v>
      </c>
      <c r="I1181" s="53">
        <f t="shared" si="1079"/>
        <v>0</v>
      </c>
      <c r="J1181" s="53">
        <f t="shared" si="1044"/>
        <v>20</v>
      </c>
      <c r="K1181" s="53">
        <f t="shared" si="1079"/>
        <v>0</v>
      </c>
      <c r="L1181" s="53">
        <f t="shared" si="1041"/>
        <v>20</v>
      </c>
      <c r="M1181" s="53">
        <f t="shared" si="1079"/>
        <v>0</v>
      </c>
      <c r="N1181" s="53">
        <f t="shared" si="1076"/>
        <v>20</v>
      </c>
      <c r="O1181" s="53">
        <f t="shared" si="1079"/>
        <v>20</v>
      </c>
      <c r="P1181" s="53">
        <f t="shared" si="1079"/>
        <v>0</v>
      </c>
      <c r="Q1181" s="46">
        <f t="shared" si="1045"/>
        <v>20</v>
      </c>
      <c r="R1181" s="53">
        <f t="shared" si="1079"/>
        <v>0</v>
      </c>
      <c r="S1181" s="46">
        <f t="shared" si="1046"/>
        <v>20</v>
      </c>
      <c r="T1181" s="53">
        <f t="shared" si="1079"/>
        <v>0</v>
      </c>
      <c r="U1181" s="46">
        <f t="shared" si="1077"/>
        <v>20</v>
      </c>
    </row>
    <row r="1182" spans="1:21" ht="33" x14ac:dyDescent="0.2">
      <c r="A1182" s="47" t="str">
        <f ca="1">IF(ISERROR(MATCH(E1182,Код_КВР,0)),"",INDIRECT(ADDRESS(MATCH(E1182,Код_КВР,0)+1,2,,,"КВР")))</f>
        <v>Иные закупки товаров, работ и услуг для обеспечения государственных (муниципальных) нужд</v>
      </c>
      <c r="B1182" s="68" t="s">
        <v>397</v>
      </c>
      <c r="C1182" s="55" t="s">
        <v>70</v>
      </c>
      <c r="D1182" s="43" t="s">
        <v>55</v>
      </c>
      <c r="E1182" s="105">
        <v>240</v>
      </c>
      <c r="F1182" s="53">
        <f>'прил. 9'!G118</f>
        <v>20</v>
      </c>
      <c r="G1182" s="53">
        <f>'прил. 9'!H118</f>
        <v>0</v>
      </c>
      <c r="H1182" s="53">
        <f t="shared" si="1043"/>
        <v>20</v>
      </c>
      <c r="I1182" s="53">
        <f>'прил. 9'!J118</f>
        <v>0</v>
      </c>
      <c r="J1182" s="53">
        <f t="shared" si="1044"/>
        <v>20</v>
      </c>
      <c r="K1182" s="53">
        <f>'прил. 9'!L118</f>
        <v>0</v>
      </c>
      <c r="L1182" s="53">
        <f t="shared" si="1041"/>
        <v>20</v>
      </c>
      <c r="M1182" s="53">
        <f>'прил. 9'!N118</f>
        <v>0</v>
      </c>
      <c r="N1182" s="53">
        <f t="shared" si="1076"/>
        <v>20</v>
      </c>
      <c r="O1182" s="53">
        <f>'прил. 9'!P118</f>
        <v>20</v>
      </c>
      <c r="P1182" s="53">
        <f>'прил. 9'!Q118</f>
        <v>0</v>
      </c>
      <c r="Q1182" s="46">
        <f t="shared" si="1045"/>
        <v>20</v>
      </c>
      <c r="R1182" s="53">
        <f>'прил. 9'!S118</f>
        <v>0</v>
      </c>
      <c r="S1182" s="46">
        <f t="shared" si="1046"/>
        <v>20</v>
      </c>
      <c r="T1182" s="53">
        <f>'прил. 9'!U118</f>
        <v>0</v>
      </c>
      <c r="U1182" s="46">
        <f t="shared" si="1077"/>
        <v>20</v>
      </c>
    </row>
    <row r="1183" spans="1:21" x14ac:dyDescent="0.2">
      <c r="A1183" s="47" t="str">
        <f ca="1">IF(ISERROR(MATCH(C1183,Код_Раздел,0)),"",INDIRECT(ADDRESS(MATCH(C1183,Код_Раздел,0)+1,2,,,"Раздел")))</f>
        <v>Национальная безопасность и правоохранительная  деятельность</v>
      </c>
      <c r="B1183" s="68" t="s">
        <v>397</v>
      </c>
      <c r="C1183" s="55" t="s">
        <v>72</v>
      </c>
      <c r="D1183" s="43"/>
      <c r="E1183" s="105"/>
      <c r="F1183" s="53">
        <f t="shared" ref="F1183:T1183" si="1080">F1184</f>
        <v>9896.7000000000007</v>
      </c>
      <c r="G1183" s="53">
        <f t="shared" si="1080"/>
        <v>0</v>
      </c>
      <c r="H1183" s="53">
        <f t="shared" si="1043"/>
        <v>9896.7000000000007</v>
      </c>
      <c r="I1183" s="53">
        <f t="shared" si="1080"/>
        <v>0</v>
      </c>
      <c r="J1183" s="53">
        <f t="shared" si="1044"/>
        <v>9896.7000000000007</v>
      </c>
      <c r="K1183" s="53">
        <f t="shared" si="1080"/>
        <v>0</v>
      </c>
      <c r="L1183" s="53">
        <f t="shared" si="1041"/>
        <v>9896.7000000000007</v>
      </c>
      <c r="M1183" s="53">
        <f t="shared" si="1080"/>
        <v>0</v>
      </c>
      <c r="N1183" s="53">
        <f t="shared" si="1076"/>
        <v>9896.7000000000007</v>
      </c>
      <c r="O1183" s="53">
        <f t="shared" si="1080"/>
        <v>9842.9000000000015</v>
      </c>
      <c r="P1183" s="53">
        <f t="shared" si="1080"/>
        <v>0</v>
      </c>
      <c r="Q1183" s="46">
        <f t="shared" si="1045"/>
        <v>9842.9000000000015</v>
      </c>
      <c r="R1183" s="53">
        <f t="shared" si="1080"/>
        <v>0</v>
      </c>
      <c r="S1183" s="46">
        <f t="shared" si="1046"/>
        <v>9842.9000000000015</v>
      </c>
      <c r="T1183" s="53">
        <f t="shared" si="1080"/>
        <v>0</v>
      </c>
      <c r="U1183" s="46">
        <f t="shared" si="1077"/>
        <v>9842.9000000000015</v>
      </c>
    </row>
    <row r="1184" spans="1:21" ht="33" x14ac:dyDescent="0.2">
      <c r="A1184" s="42" t="s">
        <v>111</v>
      </c>
      <c r="B1184" s="68" t="s">
        <v>397</v>
      </c>
      <c r="C1184" s="55" t="s">
        <v>72</v>
      </c>
      <c r="D1184" s="43" t="s">
        <v>76</v>
      </c>
      <c r="E1184" s="105"/>
      <c r="F1184" s="53">
        <f t="shared" ref="F1184:O1184" si="1081">F1185+F1187+F1189</f>
        <v>9896.7000000000007</v>
      </c>
      <c r="G1184" s="53">
        <f t="shared" ref="G1184:I1184" si="1082">G1185+G1187+G1189</f>
        <v>0</v>
      </c>
      <c r="H1184" s="53">
        <f t="shared" si="1043"/>
        <v>9896.7000000000007</v>
      </c>
      <c r="I1184" s="53">
        <f t="shared" si="1082"/>
        <v>0</v>
      </c>
      <c r="J1184" s="53">
        <f t="shared" si="1044"/>
        <v>9896.7000000000007</v>
      </c>
      <c r="K1184" s="53">
        <f t="shared" ref="K1184:M1184" si="1083">K1185+K1187+K1189</f>
        <v>0</v>
      </c>
      <c r="L1184" s="53">
        <f t="shared" si="1041"/>
        <v>9896.7000000000007</v>
      </c>
      <c r="M1184" s="53">
        <f t="shared" si="1083"/>
        <v>0</v>
      </c>
      <c r="N1184" s="53">
        <f t="shared" si="1076"/>
        <v>9896.7000000000007</v>
      </c>
      <c r="O1184" s="53">
        <f t="shared" si="1081"/>
        <v>9842.9000000000015</v>
      </c>
      <c r="P1184" s="53">
        <f t="shared" ref="P1184" si="1084">P1185+P1187+P1189</f>
        <v>0</v>
      </c>
      <c r="Q1184" s="46">
        <f t="shared" si="1045"/>
        <v>9842.9000000000015</v>
      </c>
      <c r="R1184" s="53">
        <f t="shared" ref="R1184:T1184" si="1085">R1185+R1187+R1189</f>
        <v>0</v>
      </c>
      <c r="S1184" s="46">
        <f t="shared" si="1046"/>
        <v>9842.9000000000015</v>
      </c>
      <c r="T1184" s="53">
        <f t="shared" si="1085"/>
        <v>0</v>
      </c>
      <c r="U1184" s="46">
        <f t="shared" si="1077"/>
        <v>9842.9000000000015</v>
      </c>
    </row>
    <row r="1185" spans="1:21" ht="49.5" x14ac:dyDescent="0.2">
      <c r="A1185" s="47" t="str">
        <f t="shared" ref="A1185:A1190" ca="1" si="1086">IF(ISERROR(MATCH(E1185,Код_КВР,0)),"",INDIRECT(ADDRESS(MATCH(E1185,Код_КВР,0)+1,2,,,"КВР")))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85" s="68" t="s">
        <v>397</v>
      </c>
      <c r="C1185" s="55" t="s">
        <v>72</v>
      </c>
      <c r="D1185" s="43" t="s">
        <v>76</v>
      </c>
      <c r="E1185" s="105">
        <v>100</v>
      </c>
      <c r="F1185" s="53">
        <f t="shared" ref="F1185:T1185" si="1087">F1186</f>
        <v>7767</v>
      </c>
      <c r="G1185" s="53">
        <f t="shared" si="1087"/>
        <v>0</v>
      </c>
      <c r="H1185" s="53">
        <f t="shared" si="1043"/>
        <v>7767</v>
      </c>
      <c r="I1185" s="53">
        <f t="shared" si="1087"/>
        <v>0</v>
      </c>
      <c r="J1185" s="53">
        <f t="shared" si="1044"/>
        <v>7767</v>
      </c>
      <c r="K1185" s="53">
        <f t="shared" si="1087"/>
        <v>0</v>
      </c>
      <c r="L1185" s="53">
        <f t="shared" si="1041"/>
        <v>7767</v>
      </c>
      <c r="M1185" s="53">
        <f t="shared" si="1087"/>
        <v>0</v>
      </c>
      <c r="N1185" s="53">
        <f t="shared" si="1076"/>
        <v>7767</v>
      </c>
      <c r="O1185" s="53">
        <f t="shared" si="1087"/>
        <v>7767</v>
      </c>
      <c r="P1185" s="53">
        <f t="shared" si="1087"/>
        <v>0</v>
      </c>
      <c r="Q1185" s="46">
        <f t="shared" si="1045"/>
        <v>7767</v>
      </c>
      <c r="R1185" s="53">
        <f t="shared" si="1087"/>
        <v>0</v>
      </c>
      <c r="S1185" s="46">
        <f t="shared" si="1046"/>
        <v>7767</v>
      </c>
      <c r="T1185" s="53">
        <f t="shared" si="1087"/>
        <v>0</v>
      </c>
      <c r="U1185" s="46">
        <f t="shared" si="1077"/>
        <v>7767</v>
      </c>
    </row>
    <row r="1186" spans="1:21" x14ac:dyDescent="0.2">
      <c r="A1186" s="47" t="str">
        <f t="shared" ca="1" si="1086"/>
        <v>Расходы на выплаты персоналу казенных учреждений</v>
      </c>
      <c r="B1186" s="68" t="s">
        <v>397</v>
      </c>
      <c r="C1186" s="55" t="s">
        <v>72</v>
      </c>
      <c r="D1186" s="43" t="s">
        <v>76</v>
      </c>
      <c r="E1186" s="105">
        <v>110</v>
      </c>
      <c r="F1186" s="53">
        <f>'прил. 9'!G174</f>
        <v>7767</v>
      </c>
      <c r="G1186" s="53">
        <f>'прил. 9'!H174</f>
        <v>0</v>
      </c>
      <c r="H1186" s="53">
        <f t="shared" si="1043"/>
        <v>7767</v>
      </c>
      <c r="I1186" s="53">
        <f>'прил. 9'!J174</f>
        <v>0</v>
      </c>
      <c r="J1186" s="53">
        <f t="shared" si="1044"/>
        <v>7767</v>
      </c>
      <c r="K1186" s="53">
        <f>'прил. 9'!L174</f>
        <v>0</v>
      </c>
      <c r="L1186" s="53">
        <f t="shared" si="1041"/>
        <v>7767</v>
      </c>
      <c r="M1186" s="53">
        <f>'прил. 9'!N174</f>
        <v>0</v>
      </c>
      <c r="N1186" s="53">
        <f t="shared" si="1076"/>
        <v>7767</v>
      </c>
      <c r="O1186" s="53">
        <f>'прил. 9'!P174</f>
        <v>7767</v>
      </c>
      <c r="P1186" s="53">
        <f>'прил. 9'!Q174</f>
        <v>0</v>
      </c>
      <c r="Q1186" s="46">
        <f t="shared" si="1045"/>
        <v>7767</v>
      </c>
      <c r="R1186" s="53">
        <f>'прил. 9'!S174</f>
        <v>0</v>
      </c>
      <c r="S1186" s="46">
        <f t="shared" si="1046"/>
        <v>7767</v>
      </c>
      <c r="T1186" s="53">
        <f>'прил. 9'!U174</f>
        <v>0</v>
      </c>
      <c r="U1186" s="46">
        <f t="shared" si="1077"/>
        <v>7767</v>
      </c>
    </row>
    <row r="1187" spans="1:21" ht="33" x14ac:dyDescent="0.2">
      <c r="A1187" s="47" t="str">
        <f t="shared" ca="1" si="1086"/>
        <v>Закупка товаров, работ и услуг для обеспечения государственных (муниципальных) нужд</v>
      </c>
      <c r="B1187" s="68" t="s">
        <v>397</v>
      </c>
      <c r="C1187" s="55" t="s">
        <v>72</v>
      </c>
      <c r="D1187" s="43" t="s">
        <v>76</v>
      </c>
      <c r="E1187" s="105">
        <v>200</v>
      </c>
      <c r="F1187" s="53">
        <f t="shared" ref="F1187:T1187" si="1088">F1188</f>
        <v>1913.5</v>
      </c>
      <c r="G1187" s="53">
        <f t="shared" si="1088"/>
        <v>0</v>
      </c>
      <c r="H1187" s="53">
        <f t="shared" si="1043"/>
        <v>1913.5</v>
      </c>
      <c r="I1187" s="53">
        <f t="shared" si="1088"/>
        <v>0</v>
      </c>
      <c r="J1187" s="53">
        <f t="shared" si="1044"/>
        <v>1913.5</v>
      </c>
      <c r="K1187" s="53">
        <f t="shared" si="1088"/>
        <v>0</v>
      </c>
      <c r="L1187" s="53">
        <f t="shared" si="1041"/>
        <v>1913.5</v>
      </c>
      <c r="M1187" s="53">
        <f t="shared" si="1088"/>
        <v>0</v>
      </c>
      <c r="N1187" s="53">
        <f t="shared" si="1076"/>
        <v>1913.5</v>
      </c>
      <c r="O1187" s="53">
        <f t="shared" si="1088"/>
        <v>1859.7</v>
      </c>
      <c r="P1187" s="53">
        <f t="shared" si="1088"/>
        <v>0</v>
      </c>
      <c r="Q1187" s="46">
        <f t="shared" si="1045"/>
        <v>1859.7</v>
      </c>
      <c r="R1187" s="53">
        <f t="shared" si="1088"/>
        <v>0</v>
      </c>
      <c r="S1187" s="46">
        <f t="shared" si="1046"/>
        <v>1859.7</v>
      </c>
      <c r="T1187" s="53">
        <f t="shared" si="1088"/>
        <v>0</v>
      </c>
      <c r="U1187" s="46">
        <f t="shared" si="1077"/>
        <v>1859.7</v>
      </c>
    </row>
    <row r="1188" spans="1:21" ht="33" x14ac:dyDescent="0.2">
      <c r="A1188" s="47" t="str">
        <f t="shared" ca="1" si="1086"/>
        <v>Иные закупки товаров, работ и услуг для обеспечения государственных (муниципальных) нужд</v>
      </c>
      <c r="B1188" s="68" t="s">
        <v>397</v>
      </c>
      <c r="C1188" s="55" t="s">
        <v>72</v>
      </c>
      <c r="D1188" s="43" t="s">
        <v>76</v>
      </c>
      <c r="E1188" s="105">
        <v>240</v>
      </c>
      <c r="F1188" s="53">
        <f>'прил. 9'!G176</f>
        <v>1913.5</v>
      </c>
      <c r="G1188" s="53">
        <f>'прил. 9'!H176</f>
        <v>0</v>
      </c>
      <c r="H1188" s="53">
        <f t="shared" si="1043"/>
        <v>1913.5</v>
      </c>
      <c r="I1188" s="53">
        <f>'прил. 9'!J176</f>
        <v>0</v>
      </c>
      <c r="J1188" s="53">
        <f t="shared" si="1044"/>
        <v>1913.5</v>
      </c>
      <c r="K1188" s="53">
        <f>'прил. 9'!L176</f>
        <v>0</v>
      </c>
      <c r="L1188" s="53">
        <f t="shared" si="1041"/>
        <v>1913.5</v>
      </c>
      <c r="M1188" s="53">
        <f>'прил. 9'!N176</f>
        <v>0</v>
      </c>
      <c r="N1188" s="53">
        <f t="shared" si="1076"/>
        <v>1913.5</v>
      </c>
      <c r="O1188" s="53">
        <f>'прил. 9'!P176</f>
        <v>1859.7</v>
      </c>
      <c r="P1188" s="53">
        <f>'прил. 9'!Q176</f>
        <v>0</v>
      </c>
      <c r="Q1188" s="46">
        <f t="shared" si="1045"/>
        <v>1859.7</v>
      </c>
      <c r="R1188" s="53">
        <f>'прил. 9'!S176</f>
        <v>0</v>
      </c>
      <c r="S1188" s="46">
        <f t="shared" si="1046"/>
        <v>1859.7</v>
      </c>
      <c r="T1188" s="53">
        <f>'прил. 9'!U176</f>
        <v>0</v>
      </c>
      <c r="U1188" s="46">
        <f t="shared" si="1077"/>
        <v>1859.7</v>
      </c>
    </row>
    <row r="1189" spans="1:21" x14ac:dyDescent="0.2">
      <c r="A1189" s="47" t="str">
        <f t="shared" ca="1" si="1086"/>
        <v>Иные бюджетные ассигнования</v>
      </c>
      <c r="B1189" s="68" t="s">
        <v>397</v>
      </c>
      <c r="C1189" s="55" t="s">
        <v>72</v>
      </c>
      <c r="D1189" s="43" t="s">
        <v>76</v>
      </c>
      <c r="E1189" s="105">
        <v>800</v>
      </c>
      <c r="F1189" s="53">
        <f t="shared" ref="F1189:T1189" si="1089">F1190</f>
        <v>216.2</v>
      </c>
      <c r="G1189" s="53">
        <f t="shared" si="1089"/>
        <v>0</v>
      </c>
      <c r="H1189" s="53">
        <f t="shared" si="1043"/>
        <v>216.2</v>
      </c>
      <c r="I1189" s="53">
        <f t="shared" si="1089"/>
        <v>0</v>
      </c>
      <c r="J1189" s="53">
        <f t="shared" si="1044"/>
        <v>216.2</v>
      </c>
      <c r="K1189" s="53">
        <f t="shared" si="1089"/>
        <v>0</v>
      </c>
      <c r="L1189" s="53">
        <f t="shared" si="1041"/>
        <v>216.2</v>
      </c>
      <c r="M1189" s="53">
        <f t="shared" si="1089"/>
        <v>0</v>
      </c>
      <c r="N1189" s="53">
        <f t="shared" si="1076"/>
        <v>216.2</v>
      </c>
      <c r="O1189" s="53">
        <f t="shared" si="1089"/>
        <v>216.2</v>
      </c>
      <c r="P1189" s="53">
        <f t="shared" si="1089"/>
        <v>0</v>
      </c>
      <c r="Q1189" s="46">
        <f t="shared" si="1045"/>
        <v>216.2</v>
      </c>
      <c r="R1189" s="53">
        <f t="shared" si="1089"/>
        <v>0</v>
      </c>
      <c r="S1189" s="46">
        <f t="shared" si="1046"/>
        <v>216.2</v>
      </c>
      <c r="T1189" s="53">
        <f t="shared" si="1089"/>
        <v>0</v>
      </c>
      <c r="U1189" s="46">
        <f t="shared" si="1077"/>
        <v>216.2</v>
      </c>
    </row>
    <row r="1190" spans="1:21" x14ac:dyDescent="0.2">
      <c r="A1190" s="47" t="str">
        <f t="shared" ca="1" si="1086"/>
        <v>Уплата налогов, сборов и иных платежей</v>
      </c>
      <c r="B1190" s="68" t="s">
        <v>397</v>
      </c>
      <c r="C1190" s="55" t="s">
        <v>72</v>
      </c>
      <c r="D1190" s="43" t="s">
        <v>76</v>
      </c>
      <c r="E1190" s="105">
        <v>850</v>
      </c>
      <c r="F1190" s="53">
        <f>'прил. 9'!G178</f>
        <v>216.2</v>
      </c>
      <c r="G1190" s="53">
        <f>'прил. 9'!H178</f>
        <v>0</v>
      </c>
      <c r="H1190" s="53">
        <f t="shared" si="1043"/>
        <v>216.2</v>
      </c>
      <c r="I1190" s="53">
        <f>'прил. 9'!J178</f>
        <v>0</v>
      </c>
      <c r="J1190" s="53">
        <f t="shared" si="1044"/>
        <v>216.2</v>
      </c>
      <c r="K1190" s="53">
        <f>'прил. 9'!L178</f>
        <v>0</v>
      </c>
      <c r="L1190" s="53">
        <f t="shared" si="1041"/>
        <v>216.2</v>
      </c>
      <c r="M1190" s="53">
        <f>'прил. 9'!N178</f>
        <v>0</v>
      </c>
      <c r="N1190" s="53">
        <f t="shared" si="1076"/>
        <v>216.2</v>
      </c>
      <c r="O1190" s="53">
        <f>'прил. 9'!P178</f>
        <v>216.2</v>
      </c>
      <c r="P1190" s="53">
        <f>'прил. 9'!Q178</f>
        <v>0</v>
      </c>
      <c r="Q1190" s="46">
        <f t="shared" si="1045"/>
        <v>216.2</v>
      </c>
      <c r="R1190" s="53">
        <f>'прил. 9'!S178</f>
        <v>0</v>
      </c>
      <c r="S1190" s="46">
        <f t="shared" si="1046"/>
        <v>216.2</v>
      </c>
      <c r="T1190" s="53">
        <f>'прил. 9'!U178</f>
        <v>0</v>
      </c>
      <c r="U1190" s="46">
        <f t="shared" si="1077"/>
        <v>216.2</v>
      </c>
    </row>
    <row r="1191" spans="1:21" x14ac:dyDescent="0.2">
      <c r="A1191" s="47" t="str">
        <f ca="1">IF(ISERROR(MATCH(C1191,Код_Раздел,0)),"",INDIRECT(ADDRESS(MATCH(C1191,Код_Раздел,0)+1,2,,,"Раздел")))</f>
        <v>Образование</v>
      </c>
      <c r="B1191" s="68" t="s">
        <v>397</v>
      </c>
      <c r="C1191" s="55" t="s">
        <v>60</v>
      </c>
      <c r="D1191" s="43"/>
      <c r="E1191" s="105"/>
      <c r="F1191" s="53">
        <f t="shared" ref="F1191:T1193" si="1090">F1192</f>
        <v>1.6</v>
      </c>
      <c r="G1191" s="53">
        <f t="shared" si="1090"/>
        <v>0</v>
      </c>
      <c r="H1191" s="53">
        <f t="shared" si="1043"/>
        <v>1.6</v>
      </c>
      <c r="I1191" s="53">
        <f t="shared" si="1090"/>
        <v>0</v>
      </c>
      <c r="J1191" s="53">
        <f t="shared" si="1044"/>
        <v>1.6</v>
      </c>
      <c r="K1191" s="53">
        <f t="shared" si="1090"/>
        <v>0</v>
      </c>
      <c r="L1191" s="53">
        <f t="shared" si="1041"/>
        <v>1.6</v>
      </c>
      <c r="M1191" s="53">
        <f t="shared" si="1090"/>
        <v>0</v>
      </c>
      <c r="N1191" s="53">
        <f t="shared" si="1076"/>
        <v>1.6</v>
      </c>
      <c r="O1191" s="53">
        <f t="shared" si="1090"/>
        <v>1.6</v>
      </c>
      <c r="P1191" s="53">
        <f t="shared" si="1090"/>
        <v>0</v>
      </c>
      <c r="Q1191" s="46">
        <f t="shared" si="1045"/>
        <v>1.6</v>
      </c>
      <c r="R1191" s="53">
        <f t="shared" si="1090"/>
        <v>0</v>
      </c>
      <c r="S1191" s="46">
        <f t="shared" si="1046"/>
        <v>1.6</v>
      </c>
      <c r="T1191" s="53">
        <f t="shared" si="1090"/>
        <v>0</v>
      </c>
      <c r="U1191" s="46">
        <f t="shared" si="1077"/>
        <v>1.6</v>
      </c>
    </row>
    <row r="1192" spans="1:21" x14ac:dyDescent="0.2">
      <c r="A1192" s="42" t="s">
        <v>530</v>
      </c>
      <c r="B1192" s="68" t="s">
        <v>397</v>
      </c>
      <c r="C1192" s="55" t="s">
        <v>60</v>
      </c>
      <c r="D1192" s="43" t="s">
        <v>78</v>
      </c>
      <c r="E1192" s="105"/>
      <c r="F1192" s="53">
        <f t="shared" si="1090"/>
        <v>1.6</v>
      </c>
      <c r="G1192" s="53">
        <f t="shared" si="1090"/>
        <v>0</v>
      </c>
      <c r="H1192" s="53">
        <f t="shared" si="1043"/>
        <v>1.6</v>
      </c>
      <c r="I1192" s="53">
        <f t="shared" si="1090"/>
        <v>0</v>
      </c>
      <c r="J1192" s="53">
        <f t="shared" si="1044"/>
        <v>1.6</v>
      </c>
      <c r="K1192" s="53">
        <f t="shared" si="1090"/>
        <v>0</v>
      </c>
      <c r="L1192" s="53">
        <f t="shared" si="1041"/>
        <v>1.6</v>
      </c>
      <c r="M1192" s="53">
        <f t="shared" si="1090"/>
        <v>0</v>
      </c>
      <c r="N1192" s="53">
        <f t="shared" si="1076"/>
        <v>1.6</v>
      </c>
      <c r="O1192" s="53">
        <f t="shared" si="1090"/>
        <v>1.6</v>
      </c>
      <c r="P1192" s="53">
        <f t="shared" si="1090"/>
        <v>0</v>
      </c>
      <c r="Q1192" s="46">
        <f t="shared" si="1045"/>
        <v>1.6</v>
      </c>
      <c r="R1192" s="53">
        <f t="shared" si="1090"/>
        <v>0</v>
      </c>
      <c r="S1192" s="46">
        <f t="shared" si="1046"/>
        <v>1.6</v>
      </c>
      <c r="T1192" s="53">
        <f t="shared" si="1090"/>
        <v>0</v>
      </c>
      <c r="U1192" s="46">
        <f t="shared" si="1077"/>
        <v>1.6</v>
      </c>
    </row>
    <row r="1193" spans="1:21" ht="33" x14ac:dyDescent="0.2">
      <c r="A1193" s="47" t="str">
        <f t="shared" ref="A1193:A1194" ca="1" si="1091">IF(ISERROR(MATCH(E1193,Код_КВР,0)),"",INDIRECT(ADDRESS(MATCH(E1193,Код_КВР,0)+1,2,,,"КВР")))</f>
        <v>Закупка товаров, работ и услуг для обеспечения государственных (муниципальных) нужд</v>
      </c>
      <c r="B1193" s="68" t="s">
        <v>397</v>
      </c>
      <c r="C1193" s="55" t="s">
        <v>60</v>
      </c>
      <c r="D1193" s="43" t="s">
        <v>78</v>
      </c>
      <c r="E1193" s="105">
        <v>200</v>
      </c>
      <c r="F1193" s="53">
        <f t="shared" si="1090"/>
        <v>1.6</v>
      </c>
      <c r="G1193" s="53">
        <f t="shared" si="1090"/>
        <v>0</v>
      </c>
      <c r="H1193" s="53">
        <f t="shared" si="1043"/>
        <v>1.6</v>
      </c>
      <c r="I1193" s="53">
        <f t="shared" si="1090"/>
        <v>0</v>
      </c>
      <c r="J1193" s="53">
        <f t="shared" si="1044"/>
        <v>1.6</v>
      </c>
      <c r="K1193" s="53">
        <f t="shared" si="1090"/>
        <v>0</v>
      </c>
      <c r="L1193" s="53">
        <f t="shared" si="1041"/>
        <v>1.6</v>
      </c>
      <c r="M1193" s="53">
        <f t="shared" si="1090"/>
        <v>0</v>
      </c>
      <c r="N1193" s="53">
        <f t="shared" si="1076"/>
        <v>1.6</v>
      </c>
      <c r="O1193" s="53">
        <f t="shared" si="1090"/>
        <v>1.6</v>
      </c>
      <c r="P1193" s="53">
        <f t="shared" si="1090"/>
        <v>0</v>
      </c>
      <c r="Q1193" s="46">
        <f t="shared" si="1045"/>
        <v>1.6</v>
      </c>
      <c r="R1193" s="53">
        <f t="shared" si="1090"/>
        <v>0</v>
      </c>
      <c r="S1193" s="46">
        <f t="shared" si="1046"/>
        <v>1.6</v>
      </c>
      <c r="T1193" s="53">
        <f t="shared" si="1090"/>
        <v>0</v>
      </c>
      <c r="U1193" s="46">
        <f t="shared" si="1077"/>
        <v>1.6</v>
      </c>
    </row>
    <row r="1194" spans="1:21" ht="33" x14ac:dyDescent="0.2">
      <c r="A1194" s="47" t="str">
        <f t="shared" ca="1" si="1091"/>
        <v>Иные закупки товаров, работ и услуг для обеспечения государственных (муниципальных) нужд</v>
      </c>
      <c r="B1194" s="68" t="s">
        <v>397</v>
      </c>
      <c r="C1194" s="55" t="s">
        <v>60</v>
      </c>
      <c r="D1194" s="43" t="s">
        <v>78</v>
      </c>
      <c r="E1194" s="105">
        <v>240</v>
      </c>
      <c r="F1194" s="53">
        <f>'прил. 9'!G323</f>
        <v>1.6</v>
      </c>
      <c r="G1194" s="53">
        <f>'прил. 9'!H323</f>
        <v>0</v>
      </c>
      <c r="H1194" s="53">
        <f t="shared" si="1043"/>
        <v>1.6</v>
      </c>
      <c r="I1194" s="53">
        <f>'прил. 9'!J323</f>
        <v>0</v>
      </c>
      <c r="J1194" s="53">
        <f t="shared" si="1044"/>
        <v>1.6</v>
      </c>
      <c r="K1194" s="53">
        <f>'прил. 9'!L323</f>
        <v>0</v>
      </c>
      <c r="L1194" s="53">
        <f t="shared" si="1041"/>
        <v>1.6</v>
      </c>
      <c r="M1194" s="53">
        <f>'прил. 9'!N323</f>
        <v>0</v>
      </c>
      <c r="N1194" s="53">
        <f t="shared" si="1076"/>
        <v>1.6</v>
      </c>
      <c r="O1194" s="53">
        <f>'прил. 9'!P323</f>
        <v>1.6</v>
      </c>
      <c r="P1194" s="53">
        <f>'прил. 9'!Q323</f>
        <v>0</v>
      </c>
      <c r="Q1194" s="46">
        <f t="shared" si="1045"/>
        <v>1.6</v>
      </c>
      <c r="R1194" s="53">
        <f>'прил. 9'!S323</f>
        <v>0</v>
      </c>
      <c r="S1194" s="46">
        <f t="shared" si="1046"/>
        <v>1.6</v>
      </c>
      <c r="T1194" s="53">
        <f>'прил. 9'!U323</f>
        <v>0</v>
      </c>
      <c r="U1194" s="46">
        <f t="shared" si="1077"/>
        <v>1.6</v>
      </c>
    </row>
    <row r="1195" spans="1:21" x14ac:dyDescent="0.2">
      <c r="A1195" s="47" t="str">
        <f ca="1">IF(ISERROR(MATCH(C1195,Код_Раздел,0)),"",INDIRECT(ADDRESS(MATCH(C1195,Код_Раздел,0)+1,2,,,"Раздел")))</f>
        <v>Культура, кинематография</v>
      </c>
      <c r="B1195" s="68" t="s">
        <v>397</v>
      </c>
      <c r="C1195" s="55" t="s">
        <v>79</v>
      </c>
      <c r="D1195" s="43"/>
      <c r="E1195" s="105"/>
      <c r="F1195" s="53">
        <f t="shared" ref="F1195:T1197" si="1092">F1196</f>
        <v>327.2</v>
      </c>
      <c r="G1195" s="53">
        <f t="shared" si="1092"/>
        <v>0</v>
      </c>
      <c r="H1195" s="53">
        <f t="shared" si="1043"/>
        <v>327.2</v>
      </c>
      <c r="I1195" s="53">
        <f t="shared" si="1092"/>
        <v>0</v>
      </c>
      <c r="J1195" s="53">
        <f t="shared" si="1044"/>
        <v>327.2</v>
      </c>
      <c r="K1195" s="53">
        <f t="shared" si="1092"/>
        <v>0</v>
      </c>
      <c r="L1195" s="53">
        <f t="shared" ref="L1195:L1258" si="1093">J1195+K1195</f>
        <v>327.2</v>
      </c>
      <c r="M1195" s="53">
        <f t="shared" si="1092"/>
        <v>0</v>
      </c>
      <c r="N1195" s="53">
        <f t="shared" si="1076"/>
        <v>327.2</v>
      </c>
      <c r="O1195" s="53">
        <f t="shared" si="1092"/>
        <v>327.2</v>
      </c>
      <c r="P1195" s="53">
        <f t="shared" si="1092"/>
        <v>0</v>
      </c>
      <c r="Q1195" s="46">
        <f t="shared" si="1045"/>
        <v>327.2</v>
      </c>
      <c r="R1195" s="53">
        <f t="shared" si="1092"/>
        <v>0</v>
      </c>
      <c r="S1195" s="46">
        <f t="shared" si="1046"/>
        <v>327.2</v>
      </c>
      <c r="T1195" s="53">
        <f t="shared" si="1092"/>
        <v>0</v>
      </c>
      <c r="U1195" s="46">
        <f t="shared" si="1077"/>
        <v>327.2</v>
      </c>
    </row>
    <row r="1196" spans="1:21" x14ac:dyDescent="0.2">
      <c r="A1196" s="42" t="s">
        <v>181</v>
      </c>
      <c r="B1196" s="68" t="s">
        <v>397</v>
      </c>
      <c r="C1196" s="55" t="s">
        <v>79</v>
      </c>
      <c r="D1196" s="43" t="s">
        <v>70</v>
      </c>
      <c r="E1196" s="105"/>
      <c r="F1196" s="53">
        <f t="shared" si="1092"/>
        <v>327.2</v>
      </c>
      <c r="G1196" s="53">
        <f t="shared" si="1092"/>
        <v>0</v>
      </c>
      <c r="H1196" s="53">
        <f t="shared" si="1043"/>
        <v>327.2</v>
      </c>
      <c r="I1196" s="53">
        <f t="shared" si="1092"/>
        <v>0</v>
      </c>
      <c r="J1196" s="53">
        <f t="shared" si="1044"/>
        <v>327.2</v>
      </c>
      <c r="K1196" s="53">
        <f t="shared" si="1092"/>
        <v>0</v>
      </c>
      <c r="L1196" s="53">
        <f t="shared" si="1093"/>
        <v>327.2</v>
      </c>
      <c r="M1196" s="53">
        <f t="shared" si="1092"/>
        <v>0</v>
      </c>
      <c r="N1196" s="53">
        <f t="shared" si="1076"/>
        <v>327.2</v>
      </c>
      <c r="O1196" s="53">
        <f t="shared" si="1092"/>
        <v>327.2</v>
      </c>
      <c r="P1196" s="53">
        <f t="shared" si="1092"/>
        <v>0</v>
      </c>
      <c r="Q1196" s="46">
        <f t="shared" si="1045"/>
        <v>327.2</v>
      </c>
      <c r="R1196" s="53">
        <f t="shared" si="1092"/>
        <v>0</v>
      </c>
      <c r="S1196" s="46">
        <f t="shared" si="1046"/>
        <v>327.2</v>
      </c>
      <c r="T1196" s="53">
        <f t="shared" si="1092"/>
        <v>0</v>
      </c>
      <c r="U1196" s="46">
        <f t="shared" si="1077"/>
        <v>327.2</v>
      </c>
    </row>
    <row r="1197" spans="1:21" ht="33" x14ac:dyDescent="0.2">
      <c r="A1197" s="47" t="str">
        <f t="shared" ref="A1197:A1198" ca="1" si="1094">IF(ISERROR(MATCH(E1197,Код_КВР,0)),"",INDIRECT(ADDRESS(MATCH(E1197,Код_КВР,0)+1,2,,,"КВР")))</f>
        <v>Предоставление субсидий бюджетным, автономным учреждениям и иным некоммерческим организациям</v>
      </c>
      <c r="B1197" s="68" t="s">
        <v>397</v>
      </c>
      <c r="C1197" s="55" t="s">
        <v>79</v>
      </c>
      <c r="D1197" s="43" t="s">
        <v>70</v>
      </c>
      <c r="E1197" s="105">
        <v>600</v>
      </c>
      <c r="F1197" s="53">
        <f t="shared" si="1092"/>
        <v>327.2</v>
      </c>
      <c r="G1197" s="53">
        <f t="shared" si="1092"/>
        <v>0</v>
      </c>
      <c r="H1197" s="53">
        <f t="shared" si="1043"/>
        <v>327.2</v>
      </c>
      <c r="I1197" s="53">
        <f t="shared" si="1092"/>
        <v>0</v>
      </c>
      <c r="J1197" s="53">
        <f t="shared" si="1044"/>
        <v>327.2</v>
      </c>
      <c r="K1197" s="53">
        <f t="shared" si="1092"/>
        <v>0</v>
      </c>
      <c r="L1197" s="53">
        <f t="shared" si="1093"/>
        <v>327.2</v>
      </c>
      <c r="M1197" s="53">
        <f t="shared" si="1092"/>
        <v>0</v>
      </c>
      <c r="N1197" s="53">
        <f t="shared" si="1076"/>
        <v>327.2</v>
      </c>
      <c r="O1197" s="53">
        <f t="shared" si="1092"/>
        <v>327.2</v>
      </c>
      <c r="P1197" s="53">
        <f t="shared" si="1092"/>
        <v>0</v>
      </c>
      <c r="Q1197" s="46">
        <f t="shared" si="1045"/>
        <v>327.2</v>
      </c>
      <c r="R1197" s="53">
        <f t="shared" si="1092"/>
        <v>0</v>
      </c>
      <c r="S1197" s="46">
        <f t="shared" si="1046"/>
        <v>327.2</v>
      </c>
      <c r="T1197" s="53">
        <f t="shared" si="1092"/>
        <v>0</v>
      </c>
      <c r="U1197" s="46">
        <f t="shared" si="1077"/>
        <v>327.2</v>
      </c>
    </row>
    <row r="1198" spans="1:21" x14ac:dyDescent="0.2">
      <c r="A1198" s="47" t="str">
        <f t="shared" ca="1" si="1094"/>
        <v>Субсидии бюджетным учреждениям</v>
      </c>
      <c r="B1198" s="68" t="s">
        <v>397</v>
      </c>
      <c r="C1198" s="55" t="s">
        <v>79</v>
      </c>
      <c r="D1198" s="43" t="s">
        <v>70</v>
      </c>
      <c r="E1198" s="105">
        <v>610</v>
      </c>
      <c r="F1198" s="53">
        <f>'прил. 9'!G964</f>
        <v>327.2</v>
      </c>
      <c r="G1198" s="53">
        <f>'прил. 9'!H964</f>
        <v>0</v>
      </c>
      <c r="H1198" s="53">
        <f t="shared" si="1043"/>
        <v>327.2</v>
      </c>
      <c r="I1198" s="53">
        <f>'прил. 9'!J964</f>
        <v>0</v>
      </c>
      <c r="J1198" s="53">
        <f t="shared" si="1044"/>
        <v>327.2</v>
      </c>
      <c r="K1198" s="53">
        <f>'прил. 9'!L964</f>
        <v>0</v>
      </c>
      <c r="L1198" s="53">
        <f t="shared" si="1093"/>
        <v>327.2</v>
      </c>
      <c r="M1198" s="53">
        <f>'прил. 9'!N964</f>
        <v>0</v>
      </c>
      <c r="N1198" s="53">
        <f t="shared" si="1076"/>
        <v>327.2</v>
      </c>
      <c r="O1198" s="53">
        <f>'прил. 9'!P964</f>
        <v>327.2</v>
      </c>
      <c r="P1198" s="53">
        <f>'прил. 9'!Q964</f>
        <v>0</v>
      </c>
      <c r="Q1198" s="46">
        <f t="shared" si="1045"/>
        <v>327.2</v>
      </c>
      <c r="R1198" s="53">
        <f>'прил. 9'!S964</f>
        <v>0</v>
      </c>
      <c r="S1198" s="46">
        <f t="shared" si="1046"/>
        <v>327.2</v>
      </c>
      <c r="T1198" s="53">
        <f>'прил. 9'!U964</f>
        <v>0</v>
      </c>
      <c r="U1198" s="46">
        <f t="shared" si="1077"/>
        <v>327.2</v>
      </c>
    </row>
    <row r="1199" spans="1:21" x14ac:dyDescent="0.2">
      <c r="A1199" s="47" t="str">
        <f ca="1">IF(ISERROR(MATCH(C1199,Код_Раздел,0)),"",INDIRECT(ADDRESS(MATCH(C1199,Код_Раздел,0)+1,2,,,"Раздел")))</f>
        <v>Социальная политика</v>
      </c>
      <c r="B1199" s="68" t="s">
        <v>397</v>
      </c>
      <c r="C1199" s="55" t="s">
        <v>53</v>
      </c>
      <c r="D1199" s="43"/>
      <c r="E1199" s="105"/>
      <c r="F1199" s="53">
        <f t="shared" ref="F1199:T1199" si="1095">F1200</f>
        <v>186</v>
      </c>
      <c r="G1199" s="53">
        <f t="shared" si="1095"/>
        <v>0</v>
      </c>
      <c r="H1199" s="53">
        <f t="shared" si="1043"/>
        <v>186</v>
      </c>
      <c r="I1199" s="53">
        <f t="shared" si="1095"/>
        <v>0</v>
      </c>
      <c r="J1199" s="53">
        <f t="shared" si="1044"/>
        <v>186</v>
      </c>
      <c r="K1199" s="53">
        <f t="shared" si="1095"/>
        <v>0</v>
      </c>
      <c r="L1199" s="53">
        <f t="shared" si="1093"/>
        <v>186</v>
      </c>
      <c r="M1199" s="53">
        <f t="shared" si="1095"/>
        <v>0</v>
      </c>
      <c r="N1199" s="53">
        <f t="shared" si="1076"/>
        <v>186</v>
      </c>
      <c r="O1199" s="53">
        <f t="shared" si="1095"/>
        <v>186</v>
      </c>
      <c r="P1199" s="53">
        <f t="shared" si="1095"/>
        <v>0</v>
      </c>
      <c r="Q1199" s="46">
        <f t="shared" si="1045"/>
        <v>186</v>
      </c>
      <c r="R1199" s="53">
        <f t="shared" si="1095"/>
        <v>0</v>
      </c>
      <c r="S1199" s="46">
        <f t="shared" si="1046"/>
        <v>186</v>
      </c>
      <c r="T1199" s="53">
        <f t="shared" si="1095"/>
        <v>0</v>
      </c>
      <c r="U1199" s="46">
        <f t="shared" si="1077"/>
        <v>186</v>
      </c>
    </row>
    <row r="1200" spans="1:21" x14ac:dyDescent="0.2">
      <c r="A1200" s="42" t="s">
        <v>44</v>
      </c>
      <c r="B1200" s="68" t="s">
        <v>397</v>
      </c>
      <c r="C1200" s="55" t="s">
        <v>53</v>
      </c>
      <c r="D1200" s="43" t="s">
        <v>72</v>
      </c>
      <c r="E1200" s="105"/>
      <c r="F1200" s="53">
        <f t="shared" ref="F1200:T1201" si="1096">F1201</f>
        <v>186</v>
      </c>
      <c r="G1200" s="53">
        <f t="shared" si="1096"/>
        <v>0</v>
      </c>
      <c r="H1200" s="53">
        <f t="shared" ref="H1200:H1268" si="1097">F1200+G1200</f>
        <v>186</v>
      </c>
      <c r="I1200" s="53">
        <f t="shared" si="1096"/>
        <v>0</v>
      </c>
      <c r="J1200" s="53">
        <f t="shared" ref="J1200:J1268" si="1098">H1200+I1200</f>
        <v>186</v>
      </c>
      <c r="K1200" s="53">
        <f t="shared" si="1096"/>
        <v>0</v>
      </c>
      <c r="L1200" s="53">
        <f t="shared" si="1093"/>
        <v>186</v>
      </c>
      <c r="M1200" s="53">
        <f t="shared" si="1096"/>
        <v>0</v>
      </c>
      <c r="N1200" s="53">
        <f t="shared" si="1076"/>
        <v>186</v>
      </c>
      <c r="O1200" s="53">
        <f t="shared" si="1096"/>
        <v>186</v>
      </c>
      <c r="P1200" s="53">
        <f t="shared" si="1096"/>
        <v>0</v>
      </c>
      <c r="Q1200" s="46">
        <f t="shared" ref="Q1200:Q1268" si="1099">O1200+P1200</f>
        <v>186</v>
      </c>
      <c r="R1200" s="53">
        <f t="shared" si="1096"/>
        <v>0</v>
      </c>
      <c r="S1200" s="46">
        <f t="shared" ref="S1200:S1268" si="1100">Q1200+R1200</f>
        <v>186</v>
      </c>
      <c r="T1200" s="53">
        <f t="shared" si="1096"/>
        <v>0</v>
      </c>
      <c r="U1200" s="46">
        <f t="shared" si="1077"/>
        <v>186</v>
      </c>
    </row>
    <row r="1201" spans="1:21" x14ac:dyDescent="0.2">
      <c r="A1201" s="47" t="str">
        <f ca="1">IF(ISERROR(MATCH(E1201,Код_КВР,0)),"",INDIRECT(ADDRESS(MATCH(E1201,Код_КВР,0)+1,2,,,"КВР")))</f>
        <v>Социальное обеспечение и иные выплаты населению</v>
      </c>
      <c r="B1201" s="68" t="s">
        <v>397</v>
      </c>
      <c r="C1201" s="55" t="s">
        <v>53</v>
      </c>
      <c r="D1201" s="43" t="s">
        <v>72</v>
      </c>
      <c r="E1201" s="105">
        <v>300</v>
      </c>
      <c r="F1201" s="53">
        <f t="shared" si="1096"/>
        <v>186</v>
      </c>
      <c r="G1201" s="53">
        <f t="shared" si="1096"/>
        <v>0</v>
      </c>
      <c r="H1201" s="53">
        <f t="shared" si="1097"/>
        <v>186</v>
      </c>
      <c r="I1201" s="53">
        <f t="shared" si="1096"/>
        <v>0</v>
      </c>
      <c r="J1201" s="53">
        <f t="shared" si="1098"/>
        <v>186</v>
      </c>
      <c r="K1201" s="53">
        <f t="shared" si="1096"/>
        <v>0</v>
      </c>
      <c r="L1201" s="53">
        <f t="shared" si="1093"/>
        <v>186</v>
      </c>
      <c r="M1201" s="53">
        <f t="shared" si="1096"/>
        <v>0</v>
      </c>
      <c r="N1201" s="53">
        <f t="shared" si="1076"/>
        <v>186</v>
      </c>
      <c r="O1201" s="53">
        <f t="shared" si="1096"/>
        <v>186</v>
      </c>
      <c r="P1201" s="53">
        <f t="shared" si="1096"/>
        <v>0</v>
      </c>
      <c r="Q1201" s="46">
        <f t="shared" si="1099"/>
        <v>186</v>
      </c>
      <c r="R1201" s="53">
        <f t="shared" si="1096"/>
        <v>0</v>
      </c>
      <c r="S1201" s="46">
        <f t="shared" si="1100"/>
        <v>186</v>
      </c>
      <c r="T1201" s="53">
        <f t="shared" si="1096"/>
        <v>0</v>
      </c>
      <c r="U1201" s="46">
        <f t="shared" si="1077"/>
        <v>186</v>
      </c>
    </row>
    <row r="1202" spans="1:21" x14ac:dyDescent="0.2">
      <c r="A1202" s="47" t="str">
        <f ca="1">IF(ISERROR(MATCH(E1202,Код_КВР,0)),"",INDIRECT(ADDRESS(MATCH(E1202,Код_КВР,0)+1,2,,,"КВР")))</f>
        <v>Иные выплаты населению</v>
      </c>
      <c r="B1202" s="68" t="s">
        <v>397</v>
      </c>
      <c r="C1202" s="55" t="s">
        <v>53</v>
      </c>
      <c r="D1202" s="43" t="s">
        <v>72</v>
      </c>
      <c r="E1202" s="105">
        <v>360</v>
      </c>
      <c r="F1202" s="53">
        <f>'прил. 9'!G411</f>
        <v>186</v>
      </c>
      <c r="G1202" s="53">
        <f>'прил. 9'!H411</f>
        <v>0</v>
      </c>
      <c r="H1202" s="53">
        <f t="shared" si="1097"/>
        <v>186</v>
      </c>
      <c r="I1202" s="53">
        <f>'прил. 9'!J411</f>
        <v>0</v>
      </c>
      <c r="J1202" s="53">
        <f t="shared" si="1098"/>
        <v>186</v>
      </c>
      <c r="K1202" s="53">
        <f>'прил. 9'!L411</f>
        <v>0</v>
      </c>
      <c r="L1202" s="53">
        <f t="shared" si="1093"/>
        <v>186</v>
      </c>
      <c r="M1202" s="53">
        <f>'прил. 9'!N411</f>
        <v>0</v>
      </c>
      <c r="N1202" s="53">
        <f t="shared" si="1076"/>
        <v>186</v>
      </c>
      <c r="O1202" s="53">
        <f>'прил. 9'!P411</f>
        <v>186</v>
      </c>
      <c r="P1202" s="53">
        <f>'прил. 9'!Q411</f>
        <v>0</v>
      </c>
      <c r="Q1202" s="46">
        <f t="shared" si="1099"/>
        <v>186</v>
      </c>
      <c r="R1202" s="53">
        <f>'прил. 9'!S411</f>
        <v>0</v>
      </c>
      <c r="S1202" s="46">
        <f t="shared" si="1100"/>
        <v>186</v>
      </c>
      <c r="T1202" s="53">
        <f>'прил. 9'!U411</f>
        <v>0</v>
      </c>
      <c r="U1202" s="46">
        <f t="shared" si="1077"/>
        <v>186</v>
      </c>
    </row>
    <row r="1203" spans="1:21" ht="49.5" hidden="1" x14ac:dyDescent="0.2">
      <c r="A1203" s="47" t="str">
        <f ca="1">IF(ISERROR(MATCH(B1203,Код_КЦСР,0)),"",INDIRECT(ADDRESS(MATCH(B1203,Код_КЦСР,0)+1,2,,,"КЦСР")))</f>
        <v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v>
      </c>
      <c r="B1203" s="68" t="s">
        <v>559</v>
      </c>
      <c r="C1203" s="55"/>
      <c r="D1203" s="43"/>
      <c r="E1203" s="105"/>
      <c r="F1203" s="53">
        <f t="shared" ref="F1203:T1203" si="1101">F1204</f>
        <v>0</v>
      </c>
      <c r="G1203" s="53">
        <f t="shared" si="1101"/>
        <v>0</v>
      </c>
      <c r="H1203" s="53">
        <f t="shared" si="1097"/>
        <v>0</v>
      </c>
      <c r="I1203" s="53">
        <f t="shared" si="1101"/>
        <v>0</v>
      </c>
      <c r="J1203" s="53">
        <f t="shared" si="1098"/>
        <v>0</v>
      </c>
      <c r="K1203" s="53">
        <f t="shared" si="1101"/>
        <v>0</v>
      </c>
      <c r="L1203" s="53">
        <f t="shared" si="1093"/>
        <v>0</v>
      </c>
      <c r="M1203" s="53">
        <f t="shared" si="1101"/>
        <v>0</v>
      </c>
      <c r="N1203" s="53">
        <f t="shared" si="1076"/>
        <v>0</v>
      </c>
      <c r="O1203" s="53">
        <f t="shared" si="1101"/>
        <v>0</v>
      </c>
      <c r="P1203" s="53">
        <f t="shared" si="1101"/>
        <v>0</v>
      </c>
      <c r="Q1203" s="46">
        <f t="shared" si="1099"/>
        <v>0</v>
      </c>
      <c r="R1203" s="53">
        <f t="shared" si="1101"/>
        <v>0</v>
      </c>
      <c r="S1203" s="46">
        <f t="shared" si="1100"/>
        <v>0</v>
      </c>
      <c r="T1203" s="53">
        <f t="shared" si="1101"/>
        <v>0</v>
      </c>
      <c r="U1203" s="46">
        <f t="shared" si="1077"/>
        <v>0</v>
      </c>
    </row>
    <row r="1204" spans="1:21" hidden="1" x14ac:dyDescent="0.2">
      <c r="A1204" s="47" t="str">
        <f ca="1">IF(ISERROR(MATCH(C1204,Код_Раздел,0)),"",INDIRECT(ADDRESS(MATCH(C1204,Код_Раздел,0)+1,2,,,"Раздел")))</f>
        <v>Общегосударственные вопросы</v>
      </c>
      <c r="B1204" s="68" t="s">
        <v>559</v>
      </c>
      <c r="C1204" s="55" t="s">
        <v>70</v>
      </c>
      <c r="D1204" s="43"/>
      <c r="E1204" s="105"/>
      <c r="F1204" s="53">
        <f t="shared" ref="F1204:T1206" si="1102">F1205</f>
        <v>0</v>
      </c>
      <c r="G1204" s="53">
        <f t="shared" si="1102"/>
        <v>0</v>
      </c>
      <c r="H1204" s="53">
        <f t="shared" si="1097"/>
        <v>0</v>
      </c>
      <c r="I1204" s="53">
        <f t="shared" si="1102"/>
        <v>0</v>
      </c>
      <c r="J1204" s="53">
        <f t="shared" si="1098"/>
        <v>0</v>
      </c>
      <c r="K1204" s="53">
        <f t="shared" si="1102"/>
        <v>0</v>
      </c>
      <c r="L1204" s="53">
        <f t="shared" si="1093"/>
        <v>0</v>
      </c>
      <c r="M1204" s="53">
        <f t="shared" si="1102"/>
        <v>0</v>
      </c>
      <c r="N1204" s="53">
        <f t="shared" si="1076"/>
        <v>0</v>
      </c>
      <c r="O1204" s="53">
        <f t="shared" si="1102"/>
        <v>0</v>
      </c>
      <c r="P1204" s="53">
        <f t="shared" si="1102"/>
        <v>0</v>
      </c>
      <c r="Q1204" s="46">
        <f t="shared" si="1099"/>
        <v>0</v>
      </c>
      <c r="R1204" s="53">
        <f t="shared" si="1102"/>
        <v>0</v>
      </c>
      <c r="S1204" s="46">
        <f t="shared" si="1100"/>
        <v>0</v>
      </c>
      <c r="T1204" s="53">
        <f t="shared" si="1102"/>
        <v>0</v>
      </c>
      <c r="U1204" s="46">
        <f t="shared" si="1077"/>
        <v>0</v>
      </c>
    </row>
    <row r="1205" spans="1:21" hidden="1" x14ac:dyDescent="0.2">
      <c r="A1205" s="42" t="s">
        <v>91</v>
      </c>
      <c r="B1205" s="68" t="s">
        <v>559</v>
      </c>
      <c r="C1205" s="55" t="s">
        <v>70</v>
      </c>
      <c r="D1205" s="43" t="s">
        <v>55</v>
      </c>
      <c r="E1205" s="105"/>
      <c r="F1205" s="53">
        <f t="shared" si="1102"/>
        <v>0</v>
      </c>
      <c r="G1205" s="53">
        <f t="shared" si="1102"/>
        <v>0</v>
      </c>
      <c r="H1205" s="53">
        <f t="shared" si="1097"/>
        <v>0</v>
      </c>
      <c r="I1205" s="53">
        <f t="shared" si="1102"/>
        <v>0</v>
      </c>
      <c r="J1205" s="53">
        <f t="shared" si="1098"/>
        <v>0</v>
      </c>
      <c r="K1205" s="53">
        <f t="shared" si="1102"/>
        <v>0</v>
      </c>
      <c r="L1205" s="53">
        <f t="shared" si="1093"/>
        <v>0</v>
      </c>
      <c r="M1205" s="53">
        <f t="shared" si="1102"/>
        <v>0</v>
      </c>
      <c r="N1205" s="53">
        <f t="shared" si="1076"/>
        <v>0</v>
      </c>
      <c r="O1205" s="53">
        <f t="shared" si="1102"/>
        <v>0</v>
      </c>
      <c r="P1205" s="53">
        <f t="shared" si="1102"/>
        <v>0</v>
      </c>
      <c r="Q1205" s="46">
        <f t="shared" si="1099"/>
        <v>0</v>
      </c>
      <c r="R1205" s="53">
        <f t="shared" si="1102"/>
        <v>0</v>
      </c>
      <c r="S1205" s="46">
        <f t="shared" si="1100"/>
        <v>0</v>
      </c>
      <c r="T1205" s="53">
        <f t="shared" si="1102"/>
        <v>0</v>
      </c>
      <c r="U1205" s="46">
        <f t="shared" si="1077"/>
        <v>0</v>
      </c>
    </row>
    <row r="1206" spans="1:21" ht="33" hidden="1" x14ac:dyDescent="0.2">
      <c r="A1206" s="47" t="str">
        <f ca="1">IF(ISERROR(MATCH(E1206,Код_КВР,0)),"",INDIRECT(ADDRESS(MATCH(E1206,Код_КВР,0)+1,2,,,"КВР")))</f>
        <v>Закупка товаров, работ и услуг для обеспечения государственных (муниципальных) нужд</v>
      </c>
      <c r="B1206" s="68" t="s">
        <v>559</v>
      </c>
      <c r="C1206" s="55" t="s">
        <v>70</v>
      </c>
      <c r="D1206" s="43" t="s">
        <v>55</v>
      </c>
      <c r="E1206" s="105">
        <v>200</v>
      </c>
      <c r="F1206" s="53">
        <f t="shared" si="1102"/>
        <v>0</v>
      </c>
      <c r="G1206" s="53">
        <f t="shared" si="1102"/>
        <v>0</v>
      </c>
      <c r="H1206" s="53">
        <f t="shared" si="1097"/>
        <v>0</v>
      </c>
      <c r="I1206" s="53">
        <f t="shared" si="1102"/>
        <v>0</v>
      </c>
      <c r="J1206" s="53">
        <f t="shared" si="1098"/>
        <v>0</v>
      </c>
      <c r="K1206" s="53">
        <f t="shared" si="1102"/>
        <v>0</v>
      </c>
      <c r="L1206" s="53">
        <f t="shared" si="1093"/>
        <v>0</v>
      </c>
      <c r="M1206" s="53">
        <f t="shared" si="1102"/>
        <v>0</v>
      </c>
      <c r="N1206" s="53">
        <f t="shared" si="1076"/>
        <v>0</v>
      </c>
      <c r="O1206" s="53">
        <f t="shared" si="1102"/>
        <v>0</v>
      </c>
      <c r="P1206" s="53">
        <f t="shared" si="1102"/>
        <v>0</v>
      </c>
      <c r="Q1206" s="46">
        <f t="shared" si="1099"/>
        <v>0</v>
      </c>
      <c r="R1206" s="53">
        <f t="shared" si="1102"/>
        <v>0</v>
      </c>
      <c r="S1206" s="46">
        <f t="shared" si="1100"/>
        <v>0</v>
      </c>
      <c r="T1206" s="53">
        <f t="shared" si="1102"/>
        <v>0</v>
      </c>
      <c r="U1206" s="46">
        <f t="shared" si="1077"/>
        <v>0</v>
      </c>
    </row>
    <row r="1207" spans="1:21" ht="33" hidden="1" x14ac:dyDescent="0.2">
      <c r="A1207" s="47" t="str">
        <f ca="1">IF(ISERROR(MATCH(E1207,Код_КВР,0)),"",INDIRECT(ADDRESS(MATCH(E1207,Код_КВР,0)+1,2,,,"КВР")))</f>
        <v>Иные закупки товаров, работ и услуг для обеспечения государственных (муниципальных) нужд</v>
      </c>
      <c r="B1207" s="68" t="s">
        <v>559</v>
      </c>
      <c r="C1207" s="55" t="s">
        <v>70</v>
      </c>
      <c r="D1207" s="43" t="s">
        <v>55</v>
      </c>
      <c r="E1207" s="105">
        <v>240</v>
      </c>
      <c r="F1207" s="53">
        <f>'прил. 9'!G121</f>
        <v>0</v>
      </c>
      <c r="G1207" s="53">
        <f>'прил. 9'!H121</f>
        <v>0</v>
      </c>
      <c r="H1207" s="53">
        <f t="shared" si="1097"/>
        <v>0</v>
      </c>
      <c r="I1207" s="53">
        <f>'прил. 9'!J121</f>
        <v>0</v>
      </c>
      <c r="J1207" s="53">
        <f t="shared" si="1098"/>
        <v>0</v>
      </c>
      <c r="K1207" s="53">
        <f>'прил. 9'!L121</f>
        <v>0</v>
      </c>
      <c r="L1207" s="53">
        <f t="shared" si="1093"/>
        <v>0</v>
      </c>
      <c r="M1207" s="53">
        <f>'прил. 9'!N121</f>
        <v>0</v>
      </c>
      <c r="N1207" s="53">
        <f t="shared" si="1076"/>
        <v>0</v>
      </c>
      <c r="O1207" s="53">
        <f>'прил. 9'!P121</f>
        <v>0</v>
      </c>
      <c r="P1207" s="53">
        <f>'прил. 9'!Q121</f>
        <v>0</v>
      </c>
      <c r="Q1207" s="46">
        <f t="shared" si="1099"/>
        <v>0</v>
      </c>
      <c r="R1207" s="53">
        <f>'прил. 9'!S121</f>
        <v>0</v>
      </c>
      <c r="S1207" s="46">
        <f t="shared" si="1100"/>
        <v>0</v>
      </c>
      <c r="T1207" s="53">
        <f>'прил. 9'!U121</f>
        <v>0</v>
      </c>
      <c r="U1207" s="46">
        <f t="shared" si="1077"/>
        <v>0</v>
      </c>
    </row>
    <row r="1208" spans="1:21" ht="49.5" hidden="1" x14ac:dyDescent="0.2">
      <c r="A1208" s="47" t="str">
        <f ca="1">IF(ISERROR(MATCH(B1208,Код_КЦСР,0)),"",INDIRECT(ADDRESS(MATCH(B1208,Код_КЦСР,0)+1,2,,,"КЦСР")))</f>
        <v>Противодействие распространению психоактивных веществ и участие в работе по снижению масштабов их злоупотребления населением города Череповца</v>
      </c>
      <c r="B1208" s="68" t="s">
        <v>561</v>
      </c>
      <c r="C1208" s="55"/>
      <c r="D1208" s="43"/>
      <c r="E1208" s="105"/>
      <c r="F1208" s="53">
        <f t="shared" ref="F1208:T1212" si="1103">F1209</f>
        <v>0</v>
      </c>
      <c r="G1208" s="53">
        <f t="shared" si="1103"/>
        <v>0</v>
      </c>
      <c r="H1208" s="53">
        <f t="shared" si="1097"/>
        <v>0</v>
      </c>
      <c r="I1208" s="53">
        <f t="shared" si="1103"/>
        <v>0</v>
      </c>
      <c r="J1208" s="53">
        <f t="shared" si="1098"/>
        <v>0</v>
      </c>
      <c r="K1208" s="53">
        <f t="shared" si="1103"/>
        <v>0</v>
      </c>
      <c r="L1208" s="53">
        <f t="shared" si="1093"/>
        <v>0</v>
      </c>
      <c r="M1208" s="53">
        <f t="shared" si="1103"/>
        <v>0</v>
      </c>
      <c r="N1208" s="53">
        <f t="shared" si="1076"/>
        <v>0</v>
      </c>
      <c r="O1208" s="53">
        <f t="shared" si="1103"/>
        <v>0</v>
      </c>
      <c r="P1208" s="53">
        <f t="shared" si="1103"/>
        <v>0</v>
      </c>
      <c r="Q1208" s="46">
        <f t="shared" si="1099"/>
        <v>0</v>
      </c>
      <c r="R1208" s="53">
        <f t="shared" si="1103"/>
        <v>0</v>
      </c>
      <c r="S1208" s="46">
        <f t="shared" si="1100"/>
        <v>0</v>
      </c>
      <c r="T1208" s="53">
        <f t="shared" si="1103"/>
        <v>0</v>
      </c>
      <c r="U1208" s="46">
        <f t="shared" si="1077"/>
        <v>0</v>
      </c>
    </row>
    <row r="1209" spans="1:21" hidden="1" x14ac:dyDescent="0.2">
      <c r="A1209" s="47" t="s">
        <v>517</v>
      </c>
      <c r="B1209" s="55" t="s">
        <v>563</v>
      </c>
      <c r="C1209" s="55"/>
      <c r="D1209" s="43"/>
      <c r="E1209" s="105"/>
      <c r="F1209" s="53">
        <f t="shared" si="1103"/>
        <v>0</v>
      </c>
      <c r="G1209" s="53">
        <f t="shared" si="1103"/>
        <v>0</v>
      </c>
      <c r="H1209" s="53">
        <f t="shared" si="1097"/>
        <v>0</v>
      </c>
      <c r="I1209" s="53">
        <f t="shared" si="1103"/>
        <v>0</v>
      </c>
      <c r="J1209" s="53">
        <f t="shared" si="1098"/>
        <v>0</v>
      </c>
      <c r="K1209" s="53">
        <f t="shared" si="1103"/>
        <v>0</v>
      </c>
      <c r="L1209" s="53">
        <f t="shared" si="1093"/>
        <v>0</v>
      </c>
      <c r="M1209" s="53">
        <f t="shared" si="1103"/>
        <v>0</v>
      </c>
      <c r="N1209" s="53">
        <f t="shared" si="1076"/>
        <v>0</v>
      </c>
      <c r="O1209" s="53">
        <f t="shared" si="1103"/>
        <v>0</v>
      </c>
      <c r="P1209" s="53">
        <f t="shared" si="1103"/>
        <v>0</v>
      </c>
      <c r="Q1209" s="46">
        <f t="shared" si="1099"/>
        <v>0</v>
      </c>
      <c r="R1209" s="53">
        <f t="shared" si="1103"/>
        <v>0</v>
      </c>
      <c r="S1209" s="46">
        <f t="shared" si="1100"/>
        <v>0</v>
      </c>
      <c r="T1209" s="53">
        <f t="shared" si="1103"/>
        <v>0</v>
      </c>
      <c r="U1209" s="46">
        <f t="shared" si="1077"/>
        <v>0</v>
      </c>
    </row>
    <row r="1210" spans="1:21" hidden="1" x14ac:dyDescent="0.2">
      <c r="A1210" s="47" t="str">
        <f ca="1">IF(ISERROR(MATCH(C1210,Код_Раздел,0)),"",INDIRECT(ADDRESS(MATCH(C1210,Код_Раздел,0)+1,2,,,"Раздел")))</f>
        <v>Общегосударственные вопросы</v>
      </c>
      <c r="B1210" s="55" t="s">
        <v>563</v>
      </c>
      <c r="C1210" s="55" t="s">
        <v>70</v>
      </c>
      <c r="D1210" s="43"/>
      <c r="E1210" s="105"/>
      <c r="F1210" s="53">
        <f t="shared" si="1103"/>
        <v>0</v>
      </c>
      <c r="G1210" s="53">
        <f t="shared" si="1103"/>
        <v>0</v>
      </c>
      <c r="H1210" s="53">
        <f t="shared" si="1097"/>
        <v>0</v>
      </c>
      <c r="I1210" s="53">
        <f t="shared" si="1103"/>
        <v>0</v>
      </c>
      <c r="J1210" s="53">
        <f t="shared" si="1098"/>
        <v>0</v>
      </c>
      <c r="K1210" s="53">
        <f t="shared" si="1103"/>
        <v>0</v>
      </c>
      <c r="L1210" s="53">
        <f t="shared" si="1093"/>
        <v>0</v>
      </c>
      <c r="M1210" s="53">
        <f t="shared" si="1103"/>
        <v>0</v>
      </c>
      <c r="N1210" s="53">
        <f t="shared" si="1076"/>
        <v>0</v>
      </c>
      <c r="O1210" s="53">
        <f t="shared" si="1103"/>
        <v>0</v>
      </c>
      <c r="P1210" s="53">
        <f t="shared" si="1103"/>
        <v>0</v>
      </c>
      <c r="Q1210" s="46">
        <f t="shared" si="1099"/>
        <v>0</v>
      </c>
      <c r="R1210" s="53">
        <f t="shared" si="1103"/>
        <v>0</v>
      </c>
      <c r="S1210" s="46">
        <f t="shared" si="1100"/>
        <v>0</v>
      </c>
      <c r="T1210" s="53">
        <f t="shared" si="1103"/>
        <v>0</v>
      </c>
      <c r="U1210" s="46">
        <f t="shared" si="1077"/>
        <v>0</v>
      </c>
    </row>
    <row r="1211" spans="1:21" hidden="1" x14ac:dyDescent="0.2">
      <c r="A1211" s="42" t="s">
        <v>91</v>
      </c>
      <c r="B1211" s="55" t="s">
        <v>563</v>
      </c>
      <c r="C1211" s="55" t="s">
        <v>70</v>
      </c>
      <c r="D1211" s="43" t="s">
        <v>55</v>
      </c>
      <c r="E1211" s="105"/>
      <c r="F1211" s="53">
        <f t="shared" si="1103"/>
        <v>0</v>
      </c>
      <c r="G1211" s="53">
        <f t="shared" si="1103"/>
        <v>0</v>
      </c>
      <c r="H1211" s="53">
        <f t="shared" si="1097"/>
        <v>0</v>
      </c>
      <c r="I1211" s="53">
        <f t="shared" si="1103"/>
        <v>0</v>
      </c>
      <c r="J1211" s="53">
        <f t="shared" si="1098"/>
        <v>0</v>
      </c>
      <c r="K1211" s="53">
        <f t="shared" si="1103"/>
        <v>0</v>
      </c>
      <c r="L1211" s="53">
        <f t="shared" si="1093"/>
        <v>0</v>
      </c>
      <c r="M1211" s="53">
        <f t="shared" si="1103"/>
        <v>0</v>
      </c>
      <c r="N1211" s="53">
        <f t="shared" si="1076"/>
        <v>0</v>
      </c>
      <c r="O1211" s="53">
        <f t="shared" si="1103"/>
        <v>0</v>
      </c>
      <c r="P1211" s="53">
        <f t="shared" si="1103"/>
        <v>0</v>
      </c>
      <c r="Q1211" s="46">
        <f t="shared" si="1099"/>
        <v>0</v>
      </c>
      <c r="R1211" s="53">
        <f t="shared" si="1103"/>
        <v>0</v>
      </c>
      <c r="S1211" s="46">
        <f t="shared" si="1100"/>
        <v>0</v>
      </c>
      <c r="T1211" s="53">
        <f t="shared" si="1103"/>
        <v>0</v>
      </c>
      <c r="U1211" s="46">
        <f t="shared" si="1077"/>
        <v>0</v>
      </c>
    </row>
    <row r="1212" spans="1:21" ht="38.25" hidden="1" customHeight="1" x14ac:dyDescent="0.2">
      <c r="A1212" s="47" t="str">
        <f ca="1">IF(ISERROR(MATCH(E1212,Код_КВР,0)),"",INDIRECT(ADDRESS(MATCH(E1212,Код_КВР,0)+1,2,,,"КВР")))</f>
        <v>Закупка товаров, работ и услуг для обеспечения государственных (муниципальных) нужд</v>
      </c>
      <c r="B1212" s="55" t="s">
        <v>563</v>
      </c>
      <c r="C1212" s="55" t="s">
        <v>70</v>
      </c>
      <c r="D1212" s="43" t="s">
        <v>55</v>
      </c>
      <c r="E1212" s="105">
        <v>200</v>
      </c>
      <c r="F1212" s="53">
        <f t="shared" si="1103"/>
        <v>0</v>
      </c>
      <c r="G1212" s="53">
        <f t="shared" si="1103"/>
        <v>0</v>
      </c>
      <c r="H1212" s="53">
        <f t="shared" si="1097"/>
        <v>0</v>
      </c>
      <c r="I1212" s="53">
        <f t="shared" si="1103"/>
        <v>0</v>
      </c>
      <c r="J1212" s="53">
        <f t="shared" si="1098"/>
        <v>0</v>
      </c>
      <c r="K1212" s="53">
        <f t="shared" si="1103"/>
        <v>0</v>
      </c>
      <c r="L1212" s="53">
        <f t="shared" si="1093"/>
        <v>0</v>
      </c>
      <c r="M1212" s="53">
        <f t="shared" si="1103"/>
        <v>0</v>
      </c>
      <c r="N1212" s="53">
        <f t="shared" si="1076"/>
        <v>0</v>
      </c>
      <c r="O1212" s="53">
        <f t="shared" si="1103"/>
        <v>0</v>
      </c>
      <c r="P1212" s="53">
        <f t="shared" si="1103"/>
        <v>0</v>
      </c>
      <c r="Q1212" s="46">
        <f t="shared" si="1099"/>
        <v>0</v>
      </c>
      <c r="R1212" s="53">
        <f t="shared" si="1103"/>
        <v>0</v>
      </c>
      <c r="S1212" s="46">
        <f t="shared" si="1100"/>
        <v>0</v>
      </c>
      <c r="T1212" s="53">
        <f t="shared" si="1103"/>
        <v>0</v>
      </c>
      <c r="U1212" s="46">
        <f t="shared" si="1077"/>
        <v>0</v>
      </c>
    </row>
    <row r="1213" spans="1:21" ht="36" hidden="1" customHeight="1" x14ac:dyDescent="0.2">
      <c r="A1213" s="47" t="str">
        <f ca="1">IF(ISERROR(MATCH(E1213,Код_КВР,0)),"",INDIRECT(ADDRESS(MATCH(E1213,Код_КВР,0)+1,2,,,"КВР")))</f>
        <v>Иные закупки товаров, работ и услуг для обеспечения государственных (муниципальных) нужд</v>
      </c>
      <c r="B1213" s="55" t="s">
        <v>563</v>
      </c>
      <c r="C1213" s="55" t="s">
        <v>70</v>
      </c>
      <c r="D1213" s="43" t="s">
        <v>55</v>
      </c>
      <c r="E1213" s="105">
        <v>240</v>
      </c>
      <c r="F1213" s="53">
        <f>'прил. 9'!G125</f>
        <v>0</v>
      </c>
      <c r="G1213" s="53">
        <f>'прил. 9'!H125</f>
        <v>0</v>
      </c>
      <c r="H1213" s="53">
        <f t="shared" si="1097"/>
        <v>0</v>
      </c>
      <c r="I1213" s="53">
        <f>'прил. 9'!J125</f>
        <v>0</v>
      </c>
      <c r="J1213" s="53">
        <f t="shared" si="1098"/>
        <v>0</v>
      </c>
      <c r="K1213" s="53">
        <f>'прил. 9'!L125</f>
        <v>0</v>
      </c>
      <c r="L1213" s="53">
        <f t="shared" si="1093"/>
        <v>0</v>
      </c>
      <c r="M1213" s="53">
        <f>'прил. 9'!N125</f>
        <v>0</v>
      </c>
      <c r="N1213" s="53">
        <f t="shared" si="1076"/>
        <v>0</v>
      </c>
      <c r="O1213" s="53">
        <f>'прил. 9'!P125</f>
        <v>0</v>
      </c>
      <c r="P1213" s="53">
        <f>'прил. 9'!Q125</f>
        <v>0</v>
      </c>
      <c r="Q1213" s="46">
        <f t="shared" si="1099"/>
        <v>0</v>
      </c>
      <c r="R1213" s="53">
        <f>'прил. 9'!S125</f>
        <v>0</v>
      </c>
      <c r="S1213" s="46">
        <f t="shared" si="1100"/>
        <v>0</v>
      </c>
      <c r="T1213" s="53">
        <f>'прил. 9'!U125</f>
        <v>0</v>
      </c>
      <c r="U1213" s="46">
        <f t="shared" si="1077"/>
        <v>0</v>
      </c>
    </row>
    <row r="1214" spans="1:21" x14ac:dyDescent="0.2">
      <c r="A1214" s="47" t="str">
        <f ca="1">IF(ISERROR(MATCH(B1214,Код_КЦСР,0)),"",INDIRECT(ADDRESS(MATCH(B1214,Код_КЦСР,0)+1,2,,,"КЦСР")))</f>
        <v>Расходы, не включенные в муниципальные программы города Череповца</v>
      </c>
      <c r="B1214" s="68" t="s">
        <v>398</v>
      </c>
      <c r="C1214" s="55"/>
      <c r="D1214" s="43"/>
      <c r="E1214" s="105"/>
      <c r="F1214" s="53">
        <f>F1215+F1266+F1281+F1293+F1308+F1314</f>
        <v>362897</v>
      </c>
      <c r="G1214" s="53">
        <f>G1215+G1266+G1281+G1293+G1308+G1314</f>
        <v>0</v>
      </c>
      <c r="H1214" s="53">
        <f t="shared" si="1097"/>
        <v>362897</v>
      </c>
      <c r="I1214" s="53">
        <f>I1215+I1266+I1281+I1293+I1308+I1314</f>
        <v>461.8</v>
      </c>
      <c r="J1214" s="53">
        <f t="shared" si="1098"/>
        <v>363358.8</v>
      </c>
      <c r="K1214" s="53">
        <f>K1215+K1266+K1281+K1293+K1308+K1314</f>
        <v>0</v>
      </c>
      <c r="L1214" s="53">
        <f t="shared" si="1093"/>
        <v>363358.8</v>
      </c>
      <c r="M1214" s="53">
        <f>M1215+M1266+M1281+M1293+M1308+M1314</f>
        <v>0</v>
      </c>
      <c r="N1214" s="53">
        <f t="shared" si="1076"/>
        <v>363358.8</v>
      </c>
      <c r="O1214" s="53">
        <f>O1215+O1266+O1281+O1293+O1308+O1314</f>
        <v>378277.69999999995</v>
      </c>
      <c r="P1214" s="53">
        <f>P1215+P1266+P1281+P1293+P1308+P1314</f>
        <v>0</v>
      </c>
      <c r="Q1214" s="46">
        <f t="shared" si="1099"/>
        <v>378277.69999999995</v>
      </c>
      <c r="R1214" s="53">
        <f>R1215+R1266+R1281+R1293+R1308+R1314</f>
        <v>461.8</v>
      </c>
      <c r="S1214" s="46">
        <f t="shared" si="1100"/>
        <v>378739.49999999994</v>
      </c>
      <c r="T1214" s="53">
        <f>T1215+T1266+T1281+T1293+T1308+T1314</f>
        <v>0</v>
      </c>
      <c r="U1214" s="46">
        <f t="shared" si="1077"/>
        <v>378739.49999999994</v>
      </c>
    </row>
    <row r="1215" spans="1:21" ht="33" x14ac:dyDescent="0.2">
      <c r="A1215" s="47" t="str">
        <f ca="1">IF(ISERROR(MATCH(B1215,Код_КЦСР,0)),"",INDIRECT(ADDRESS(MATCH(B1215,Код_КЦСР,0)+1,2,,,"КЦСР")))</f>
        <v>Руководство и управление в сфере установленных функций органов местного самоуправления</v>
      </c>
      <c r="B1215" s="68" t="s">
        <v>399</v>
      </c>
      <c r="C1215" s="55"/>
      <c r="D1215" s="43"/>
      <c r="E1215" s="105"/>
      <c r="F1215" s="53">
        <f t="shared" ref="F1215:O1215" si="1104">F1216+F1222</f>
        <v>169235.49999999997</v>
      </c>
      <c r="G1215" s="53">
        <f t="shared" ref="G1215:I1215" si="1105">G1216+G1222</f>
        <v>0</v>
      </c>
      <c r="H1215" s="53">
        <f t="shared" si="1097"/>
        <v>169235.49999999997</v>
      </c>
      <c r="I1215" s="53">
        <f t="shared" si="1105"/>
        <v>461.8</v>
      </c>
      <c r="J1215" s="53">
        <f t="shared" si="1098"/>
        <v>169697.29999999996</v>
      </c>
      <c r="K1215" s="53">
        <f t="shared" ref="K1215:M1215" si="1106">K1216+K1222</f>
        <v>0</v>
      </c>
      <c r="L1215" s="53">
        <f t="shared" si="1093"/>
        <v>169697.29999999996</v>
      </c>
      <c r="M1215" s="53">
        <f t="shared" si="1106"/>
        <v>0</v>
      </c>
      <c r="N1215" s="53">
        <f t="shared" si="1076"/>
        <v>169697.29999999996</v>
      </c>
      <c r="O1215" s="53">
        <f t="shared" si="1104"/>
        <v>169245.69999999998</v>
      </c>
      <c r="P1215" s="53">
        <f t="shared" ref="P1215" si="1107">P1216+P1222</f>
        <v>0</v>
      </c>
      <c r="Q1215" s="46">
        <f t="shared" si="1099"/>
        <v>169245.69999999998</v>
      </c>
      <c r="R1215" s="53">
        <f t="shared" ref="R1215:T1215" si="1108">R1216+R1222</f>
        <v>461.8</v>
      </c>
      <c r="S1215" s="46">
        <f t="shared" si="1100"/>
        <v>169707.49999999997</v>
      </c>
      <c r="T1215" s="53">
        <f t="shared" si="1108"/>
        <v>0</v>
      </c>
      <c r="U1215" s="46">
        <f t="shared" si="1077"/>
        <v>169707.49999999997</v>
      </c>
    </row>
    <row r="1216" spans="1:21" x14ac:dyDescent="0.2">
      <c r="A1216" s="47" t="str">
        <f ca="1">IF(ISERROR(MATCH(B1216,Код_КЦСР,0)),"",INDIRECT(ADDRESS(MATCH(B1216,Код_КЦСР,0)+1,2,,,"КЦСР")))</f>
        <v>Глава муниципального образования</v>
      </c>
      <c r="B1216" s="68" t="s">
        <v>400</v>
      </c>
      <c r="C1216" s="55"/>
      <c r="D1216" s="43"/>
      <c r="E1216" s="105"/>
      <c r="F1216" s="53">
        <f t="shared" ref="F1216:T1216" si="1109">F1217</f>
        <v>3346.5</v>
      </c>
      <c r="G1216" s="53">
        <f t="shared" si="1109"/>
        <v>0</v>
      </c>
      <c r="H1216" s="53">
        <f t="shared" si="1097"/>
        <v>3346.5</v>
      </c>
      <c r="I1216" s="53">
        <f t="shared" si="1109"/>
        <v>0</v>
      </c>
      <c r="J1216" s="53">
        <f t="shared" si="1098"/>
        <v>3346.5</v>
      </c>
      <c r="K1216" s="53">
        <f t="shared" si="1109"/>
        <v>0</v>
      </c>
      <c r="L1216" s="53">
        <f t="shared" si="1093"/>
        <v>3346.5</v>
      </c>
      <c r="M1216" s="53">
        <f t="shared" si="1109"/>
        <v>0</v>
      </c>
      <c r="N1216" s="53">
        <f t="shared" si="1076"/>
        <v>3346.5</v>
      </c>
      <c r="O1216" s="53">
        <f t="shared" si="1109"/>
        <v>3346.5</v>
      </c>
      <c r="P1216" s="53">
        <f t="shared" si="1109"/>
        <v>0</v>
      </c>
      <c r="Q1216" s="46">
        <f t="shared" si="1099"/>
        <v>3346.5</v>
      </c>
      <c r="R1216" s="53">
        <f t="shared" si="1109"/>
        <v>0</v>
      </c>
      <c r="S1216" s="46">
        <f t="shared" si="1100"/>
        <v>3346.5</v>
      </c>
      <c r="T1216" s="53">
        <f t="shared" si="1109"/>
        <v>0</v>
      </c>
      <c r="U1216" s="46">
        <f t="shared" si="1077"/>
        <v>3346.5</v>
      </c>
    </row>
    <row r="1217" spans="1:21" x14ac:dyDescent="0.2">
      <c r="A1217" s="47" t="str">
        <f ca="1">IF(ISERROR(MATCH(B1217,Код_КЦСР,0)),"",INDIRECT(ADDRESS(MATCH(B1217,Код_КЦСР,0)+1,2,,,"КЦСР")))</f>
        <v>Расходы на обеспечение функций органов местного самоуправления</v>
      </c>
      <c r="B1217" s="68" t="s">
        <v>401</v>
      </c>
      <c r="C1217" s="55"/>
      <c r="D1217" s="43"/>
      <c r="E1217" s="105"/>
      <c r="F1217" s="53">
        <f t="shared" ref="F1217:T1219" si="1110">F1218</f>
        <v>3346.5</v>
      </c>
      <c r="G1217" s="53">
        <f t="shared" si="1110"/>
        <v>0</v>
      </c>
      <c r="H1217" s="53">
        <f t="shared" si="1097"/>
        <v>3346.5</v>
      </c>
      <c r="I1217" s="53">
        <f t="shared" si="1110"/>
        <v>0</v>
      </c>
      <c r="J1217" s="53">
        <f t="shared" si="1098"/>
        <v>3346.5</v>
      </c>
      <c r="K1217" s="53">
        <f t="shared" si="1110"/>
        <v>0</v>
      </c>
      <c r="L1217" s="53">
        <f t="shared" si="1093"/>
        <v>3346.5</v>
      </c>
      <c r="M1217" s="53">
        <f t="shared" si="1110"/>
        <v>0</v>
      </c>
      <c r="N1217" s="53">
        <f t="shared" si="1076"/>
        <v>3346.5</v>
      </c>
      <c r="O1217" s="53">
        <f t="shared" si="1110"/>
        <v>3346.5</v>
      </c>
      <c r="P1217" s="53">
        <f t="shared" si="1110"/>
        <v>0</v>
      </c>
      <c r="Q1217" s="46">
        <f t="shared" si="1099"/>
        <v>3346.5</v>
      </c>
      <c r="R1217" s="53">
        <f t="shared" si="1110"/>
        <v>0</v>
      </c>
      <c r="S1217" s="46">
        <f t="shared" si="1100"/>
        <v>3346.5</v>
      </c>
      <c r="T1217" s="53">
        <f t="shared" si="1110"/>
        <v>0</v>
      </c>
      <c r="U1217" s="46">
        <f t="shared" si="1077"/>
        <v>3346.5</v>
      </c>
    </row>
    <row r="1218" spans="1:21" x14ac:dyDescent="0.2">
      <c r="A1218" s="47" t="str">
        <f ca="1">IF(ISERROR(MATCH(C1218,Код_Раздел,0)),"",INDIRECT(ADDRESS(MATCH(C1218,Код_Раздел,0)+1,2,,,"Раздел")))</f>
        <v>Общегосударственные вопросы</v>
      </c>
      <c r="B1218" s="68" t="s">
        <v>401</v>
      </c>
      <c r="C1218" s="55" t="s">
        <v>70</v>
      </c>
      <c r="D1218" s="43"/>
      <c r="E1218" s="105"/>
      <c r="F1218" s="53">
        <f t="shared" si="1110"/>
        <v>3346.5</v>
      </c>
      <c r="G1218" s="53">
        <f t="shared" si="1110"/>
        <v>0</v>
      </c>
      <c r="H1218" s="53">
        <f t="shared" si="1097"/>
        <v>3346.5</v>
      </c>
      <c r="I1218" s="53">
        <f t="shared" si="1110"/>
        <v>0</v>
      </c>
      <c r="J1218" s="53">
        <f t="shared" si="1098"/>
        <v>3346.5</v>
      </c>
      <c r="K1218" s="53">
        <f t="shared" si="1110"/>
        <v>0</v>
      </c>
      <c r="L1218" s="53">
        <f t="shared" si="1093"/>
        <v>3346.5</v>
      </c>
      <c r="M1218" s="53">
        <f t="shared" si="1110"/>
        <v>0</v>
      </c>
      <c r="N1218" s="53">
        <f t="shared" si="1076"/>
        <v>3346.5</v>
      </c>
      <c r="O1218" s="53">
        <f t="shared" si="1110"/>
        <v>3346.5</v>
      </c>
      <c r="P1218" s="53">
        <f t="shared" si="1110"/>
        <v>0</v>
      </c>
      <c r="Q1218" s="46">
        <f t="shared" si="1099"/>
        <v>3346.5</v>
      </c>
      <c r="R1218" s="53">
        <f t="shared" si="1110"/>
        <v>0</v>
      </c>
      <c r="S1218" s="46">
        <f t="shared" si="1100"/>
        <v>3346.5</v>
      </c>
      <c r="T1218" s="53">
        <f t="shared" si="1110"/>
        <v>0</v>
      </c>
      <c r="U1218" s="46">
        <f t="shared" si="1077"/>
        <v>3346.5</v>
      </c>
    </row>
    <row r="1219" spans="1:21" ht="33" x14ac:dyDescent="0.2">
      <c r="A1219" s="45" t="s">
        <v>88</v>
      </c>
      <c r="B1219" s="68" t="s">
        <v>401</v>
      </c>
      <c r="C1219" s="55" t="s">
        <v>70</v>
      </c>
      <c r="D1219" s="43" t="s">
        <v>71</v>
      </c>
      <c r="E1219" s="105"/>
      <c r="F1219" s="53">
        <f t="shared" si="1110"/>
        <v>3346.5</v>
      </c>
      <c r="G1219" s="53">
        <f t="shared" si="1110"/>
        <v>0</v>
      </c>
      <c r="H1219" s="53">
        <f t="shared" si="1097"/>
        <v>3346.5</v>
      </c>
      <c r="I1219" s="53">
        <f t="shared" si="1110"/>
        <v>0</v>
      </c>
      <c r="J1219" s="53">
        <f t="shared" si="1098"/>
        <v>3346.5</v>
      </c>
      <c r="K1219" s="53">
        <f t="shared" si="1110"/>
        <v>0</v>
      </c>
      <c r="L1219" s="53">
        <f t="shared" si="1093"/>
        <v>3346.5</v>
      </c>
      <c r="M1219" s="53">
        <f t="shared" si="1110"/>
        <v>0</v>
      </c>
      <c r="N1219" s="53">
        <f t="shared" si="1076"/>
        <v>3346.5</v>
      </c>
      <c r="O1219" s="53">
        <f t="shared" si="1110"/>
        <v>3346.5</v>
      </c>
      <c r="P1219" s="53">
        <f t="shared" si="1110"/>
        <v>0</v>
      </c>
      <c r="Q1219" s="46">
        <f t="shared" si="1099"/>
        <v>3346.5</v>
      </c>
      <c r="R1219" s="53">
        <f t="shared" si="1110"/>
        <v>0</v>
      </c>
      <c r="S1219" s="46">
        <f t="shared" si="1100"/>
        <v>3346.5</v>
      </c>
      <c r="T1219" s="53">
        <f t="shared" si="1110"/>
        <v>0</v>
      </c>
      <c r="U1219" s="46">
        <f t="shared" si="1077"/>
        <v>3346.5</v>
      </c>
    </row>
    <row r="1220" spans="1:21" ht="49.5" x14ac:dyDescent="0.2">
      <c r="A1220" s="47" t="str">
        <f ca="1">IF(ISERROR(MATCH(E1220,Код_КВР,0)),"",INDIRECT(ADDRESS(MATCH(E1220,Код_КВР,0)+1,2,,,"КВР")))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0" s="68" t="s">
        <v>401</v>
      </c>
      <c r="C1220" s="55" t="s">
        <v>70</v>
      </c>
      <c r="D1220" s="55" t="s">
        <v>71</v>
      </c>
      <c r="E1220" s="105">
        <v>100</v>
      </c>
      <c r="F1220" s="53">
        <f t="shared" ref="F1220:T1220" si="1111">F1221</f>
        <v>3346.5</v>
      </c>
      <c r="G1220" s="53">
        <f t="shared" si="1111"/>
        <v>0</v>
      </c>
      <c r="H1220" s="53">
        <f t="shared" si="1097"/>
        <v>3346.5</v>
      </c>
      <c r="I1220" s="53">
        <f t="shared" si="1111"/>
        <v>0</v>
      </c>
      <c r="J1220" s="53">
        <f t="shared" si="1098"/>
        <v>3346.5</v>
      </c>
      <c r="K1220" s="53">
        <f t="shared" si="1111"/>
        <v>0</v>
      </c>
      <c r="L1220" s="53">
        <f t="shared" si="1093"/>
        <v>3346.5</v>
      </c>
      <c r="M1220" s="53">
        <f t="shared" si="1111"/>
        <v>0</v>
      </c>
      <c r="N1220" s="53">
        <f t="shared" si="1076"/>
        <v>3346.5</v>
      </c>
      <c r="O1220" s="53">
        <f t="shared" si="1111"/>
        <v>3346.5</v>
      </c>
      <c r="P1220" s="53">
        <f t="shared" si="1111"/>
        <v>0</v>
      </c>
      <c r="Q1220" s="46">
        <f t="shared" si="1099"/>
        <v>3346.5</v>
      </c>
      <c r="R1220" s="53">
        <f t="shared" si="1111"/>
        <v>0</v>
      </c>
      <c r="S1220" s="46">
        <f t="shared" si="1100"/>
        <v>3346.5</v>
      </c>
      <c r="T1220" s="53">
        <f t="shared" si="1111"/>
        <v>0</v>
      </c>
      <c r="U1220" s="46">
        <f t="shared" si="1077"/>
        <v>3346.5</v>
      </c>
    </row>
    <row r="1221" spans="1:21" x14ac:dyDescent="0.2">
      <c r="A1221" s="47" t="str">
        <f ca="1">IF(ISERROR(MATCH(E1221,Код_КВР,0)),"",INDIRECT(ADDRESS(MATCH(E1221,Код_КВР,0)+1,2,,,"КВР")))</f>
        <v>Расходы на выплаты персоналу государственных (муниципальных) органов</v>
      </c>
      <c r="B1221" s="68" t="s">
        <v>401</v>
      </c>
      <c r="C1221" s="55" t="s">
        <v>70</v>
      </c>
      <c r="D1221" s="55" t="s">
        <v>71</v>
      </c>
      <c r="E1221" s="105">
        <v>120</v>
      </c>
      <c r="F1221" s="53">
        <f>'прил. 9'!G448</f>
        <v>3346.5</v>
      </c>
      <c r="G1221" s="53">
        <f>'прил. 9'!H448</f>
        <v>0</v>
      </c>
      <c r="H1221" s="53">
        <f t="shared" si="1097"/>
        <v>3346.5</v>
      </c>
      <c r="I1221" s="53">
        <f>'прил. 9'!J448</f>
        <v>0</v>
      </c>
      <c r="J1221" s="53">
        <f t="shared" si="1098"/>
        <v>3346.5</v>
      </c>
      <c r="K1221" s="53">
        <f>'прил. 9'!L448</f>
        <v>0</v>
      </c>
      <c r="L1221" s="53">
        <f t="shared" si="1093"/>
        <v>3346.5</v>
      </c>
      <c r="M1221" s="53">
        <f>'прил. 9'!N448</f>
        <v>0</v>
      </c>
      <c r="N1221" s="53">
        <f t="shared" si="1076"/>
        <v>3346.5</v>
      </c>
      <c r="O1221" s="53">
        <f>'прил. 9'!P448</f>
        <v>3346.5</v>
      </c>
      <c r="P1221" s="53">
        <f>'прил. 9'!Q448</f>
        <v>0</v>
      </c>
      <c r="Q1221" s="46">
        <f t="shared" si="1099"/>
        <v>3346.5</v>
      </c>
      <c r="R1221" s="53">
        <f>'прил. 9'!S448</f>
        <v>0</v>
      </c>
      <c r="S1221" s="46">
        <f t="shared" si="1100"/>
        <v>3346.5</v>
      </c>
      <c r="T1221" s="53">
        <f>'прил. 9'!U448</f>
        <v>0</v>
      </c>
      <c r="U1221" s="46">
        <f t="shared" si="1077"/>
        <v>3346.5</v>
      </c>
    </row>
    <row r="1222" spans="1:21" ht="33" x14ac:dyDescent="0.2">
      <c r="A1222" s="47" t="str">
        <f ca="1">IF(ISERROR(MATCH(B1222,Код_КЦСР,0)),"",INDIRECT(ADDRESS(MATCH(B1222,Код_КЦСР,0)+1,2,,,"КЦСР")))</f>
        <v>Обеспечение деятельности исполнительных органов местного самоуправления</v>
      </c>
      <c r="B1222" s="68" t="s">
        <v>402</v>
      </c>
      <c r="C1222" s="55"/>
      <c r="D1222" s="43"/>
      <c r="E1222" s="105"/>
      <c r="F1222" s="53">
        <f t="shared" ref="F1222:O1222" si="1112">F1223+F1239+F1244+F1251+F1256</f>
        <v>165888.99999999997</v>
      </c>
      <c r="G1222" s="53">
        <f t="shared" ref="G1222" si="1113">G1223+G1239+G1244+G1251+G1256</f>
        <v>0</v>
      </c>
      <c r="H1222" s="53">
        <f t="shared" si="1097"/>
        <v>165888.99999999997</v>
      </c>
      <c r="I1222" s="53">
        <f>I1223+I1239+I1244+I1251+I1256+I1261</f>
        <v>461.8</v>
      </c>
      <c r="J1222" s="53">
        <f t="shared" si="1098"/>
        <v>166350.79999999996</v>
      </c>
      <c r="K1222" s="53">
        <f>K1223+K1239+K1244+K1251+K1256+K1261</f>
        <v>0</v>
      </c>
      <c r="L1222" s="53">
        <f t="shared" si="1093"/>
        <v>166350.79999999996</v>
      </c>
      <c r="M1222" s="53">
        <f>M1223+M1239+M1244+M1251+M1256+M1261</f>
        <v>0</v>
      </c>
      <c r="N1222" s="53">
        <f t="shared" si="1076"/>
        <v>166350.79999999996</v>
      </c>
      <c r="O1222" s="53">
        <f t="shared" si="1112"/>
        <v>165899.19999999998</v>
      </c>
      <c r="P1222" s="53">
        <f t="shared" ref="P1222" si="1114">P1223+P1239+P1244+P1251+P1256</f>
        <v>0</v>
      </c>
      <c r="Q1222" s="46">
        <f t="shared" si="1099"/>
        <v>165899.19999999998</v>
      </c>
      <c r="R1222" s="53">
        <f>R1223+R1239+R1244+R1251+R1256+R1261</f>
        <v>461.8</v>
      </c>
      <c r="S1222" s="46">
        <f t="shared" si="1100"/>
        <v>166360.99999999997</v>
      </c>
      <c r="T1222" s="53">
        <f>T1223+T1239+T1244+T1251+T1256+T1261</f>
        <v>0</v>
      </c>
      <c r="U1222" s="46">
        <f t="shared" si="1077"/>
        <v>166360.99999999997</v>
      </c>
    </row>
    <row r="1223" spans="1:21" x14ac:dyDescent="0.2">
      <c r="A1223" s="47" t="str">
        <f ca="1">IF(ISERROR(MATCH(B1223,Код_КЦСР,0)),"",INDIRECT(ADDRESS(MATCH(B1223,Код_КЦСР,0)+1,2,,,"КЦСР")))</f>
        <v>Расходы на обеспечение функций органов местного самоуправления</v>
      </c>
      <c r="B1223" s="68" t="s">
        <v>404</v>
      </c>
      <c r="C1223" s="55"/>
      <c r="D1223" s="43"/>
      <c r="E1223" s="105"/>
      <c r="F1223" s="53">
        <f t="shared" ref="F1223:O1223" si="1115">F1224+F1235</f>
        <v>163677.69999999998</v>
      </c>
      <c r="G1223" s="53">
        <f t="shared" ref="G1223:I1223" si="1116">G1224+G1235</f>
        <v>0</v>
      </c>
      <c r="H1223" s="53">
        <f t="shared" si="1097"/>
        <v>163677.69999999998</v>
      </c>
      <c r="I1223" s="53">
        <f t="shared" si="1116"/>
        <v>0</v>
      </c>
      <c r="J1223" s="53">
        <f t="shared" si="1098"/>
        <v>163677.69999999998</v>
      </c>
      <c r="K1223" s="53">
        <f t="shared" ref="K1223:M1223" si="1117">K1224+K1235</f>
        <v>0</v>
      </c>
      <c r="L1223" s="53">
        <f t="shared" si="1093"/>
        <v>163677.69999999998</v>
      </c>
      <c r="M1223" s="53">
        <f t="shared" si="1117"/>
        <v>0</v>
      </c>
      <c r="N1223" s="53">
        <f t="shared" si="1076"/>
        <v>163677.69999999998</v>
      </c>
      <c r="O1223" s="53">
        <f t="shared" si="1115"/>
        <v>163677.69999999998</v>
      </c>
      <c r="P1223" s="53">
        <f t="shared" ref="P1223" si="1118">P1224+P1235</f>
        <v>0</v>
      </c>
      <c r="Q1223" s="46">
        <f t="shared" si="1099"/>
        <v>163677.69999999998</v>
      </c>
      <c r="R1223" s="53">
        <f t="shared" ref="R1223:T1223" si="1119">R1224+R1235</f>
        <v>0</v>
      </c>
      <c r="S1223" s="46">
        <f t="shared" si="1100"/>
        <v>163677.69999999998</v>
      </c>
      <c r="T1223" s="53">
        <f t="shared" si="1119"/>
        <v>0</v>
      </c>
      <c r="U1223" s="46">
        <f t="shared" si="1077"/>
        <v>163677.69999999998</v>
      </c>
    </row>
    <row r="1224" spans="1:21" x14ac:dyDescent="0.2">
      <c r="A1224" s="47" t="str">
        <f ca="1">IF(ISERROR(MATCH(C1224,Код_Раздел,0)),"",INDIRECT(ADDRESS(MATCH(C1224,Код_Раздел,0)+1,2,,,"Раздел")))</f>
        <v>Общегосударственные вопросы</v>
      </c>
      <c r="B1224" s="68" t="s">
        <v>404</v>
      </c>
      <c r="C1224" s="55" t="s">
        <v>70</v>
      </c>
      <c r="D1224" s="43"/>
      <c r="E1224" s="105"/>
      <c r="F1224" s="53">
        <f t="shared" ref="F1224:O1224" si="1120">F1225+F1230</f>
        <v>163619.19999999998</v>
      </c>
      <c r="G1224" s="53">
        <f t="shared" ref="G1224:I1224" si="1121">G1225+G1230</f>
        <v>0</v>
      </c>
      <c r="H1224" s="53">
        <f t="shared" si="1097"/>
        <v>163619.19999999998</v>
      </c>
      <c r="I1224" s="53">
        <f t="shared" si="1121"/>
        <v>0</v>
      </c>
      <c r="J1224" s="53">
        <f t="shared" si="1098"/>
        <v>163619.19999999998</v>
      </c>
      <c r="K1224" s="53">
        <f t="shared" ref="K1224:M1224" si="1122">K1225+K1230</f>
        <v>0</v>
      </c>
      <c r="L1224" s="53">
        <f t="shared" si="1093"/>
        <v>163619.19999999998</v>
      </c>
      <c r="M1224" s="53">
        <f t="shared" si="1122"/>
        <v>0</v>
      </c>
      <c r="N1224" s="53">
        <f t="shared" si="1076"/>
        <v>163619.19999999998</v>
      </c>
      <c r="O1224" s="53">
        <f t="shared" si="1120"/>
        <v>163619.19999999998</v>
      </c>
      <c r="P1224" s="53">
        <f t="shared" ref="P1224" si="1123">P1225+P1230</f>
        <v>0</v>
      </c>
      <c r="Q1224" s="46">
        <f t="shared" si="1099"/>
        <v>163619.19999999998</v>
      </c>
      <c r="R1224" s="53">
        <f t="shared" ref="R1224:T1224" si="1124">R1225+R1230</f>
        <v>0</v>
      </c>
      <c r="S1224" s="46">
        <f t="shared" si="1100"/>
        <v>163619.19999999998</v>
      </c>
      <c r="T1224" s="53">
        <f t="shared" si="1124"/>
        <v>0</v>
      </c>
      <c r="U1224" s="46">
        <f t="shared" si="1077"/>
        <v>163619.19999999998</v>
      </c>
    </row>
    <row r="1225" spans="1:21" ht="49.5" x14ac:dyDescent="0.2">
      <c r="A1225" s="47" t="s">
        <v>90</v>
      </c>
      <c r="B1225" s="68" t="s">
        <v>404</v>
      </c>
      <c r="C1225" s="55" t="s">
        <v>70</v>
      </c>
      <c r="D1225" s="55" t="s">
        <v>73</v>
      </c>
      <c r="E1225" s="105"/>
      <c r="F1225" s="53">
        <f t="shared" ref="F1225:O1225" si="1125">F1226+F1228</f>
        <v>135648.29999999999</v>
      </c>
      <c r="G1225" s="53">
        <f t="shared" ref="G1225:I1225" si="1126">G1226+G1228</f>
        <v>0</v>
      </c>
      <c r="H1225" s="53">
        <f t="shared" si="1097"/>
        <v>135648.29999999999</v>
      </c>
      <c r="I1225" s="53">
        <f t="shared" si="1126"/>
        <v>0</v>
      </c>
      <c r="J1225" s="53">
        <f t="shared" si="1098"/>
        <v>135648.29999999999</v>
      </c>
      <c r="K1225" s="53">
        <f t="shared" ref="K1225:M1225" si="1127">K1226+K1228</f>
        <v>0</v>
      </c>
      <c r="L1225" s="53">
        <f t="shared" si="1093"/>
        <v>135648.29999999999</v>
      </c>
      <c r="M1225" s="53">
        <f t="shared" si="1127"/>
        <v>0</v>
      </c>
      <c r="N1225" s="53">
        <f t="shared" si="1076"/>
        <v>135648.29999999999</v>
      </c>
      <c r="O1225" s="53">
        <f t="shared" si="1125"/>
        <v>135648.29999999999</v>
      </c>
      <c r="P1225" s="53">
        <f t="shared" ref="P1225" si="1128">P1226+P1228</f>
        <v>0</v>
      </c>
      <c r="Q1225" s="46">
        <f t="shared" si="1099"/>
        <v>135648.29999999999</v>
      </c>
      <c r="R1225" s="53">
        <f t="shared" ref="R1225:T1225" si="1129">R1226+R1228</f>
        <v>0</v>
      </c>
      <c r="S1225" s="46">
        <f t="shared" si="1100"/>
        <v>135648.29999999999</v>
      </c>
      <c r="T1225" s="53">
        <f t="shared" si="1129"/>
        <v>0</v>
      </c>
      <c r="U1225" s="46">
        <f t="shared" si="1077"/>
        <v>135648.29999999999</v>
      </c>
    </row>
    <row r="1226" spans="1:21" ht="49.5" x14ac:dyDescent="0.2">
      <c r="A1226" s="47" t="str">
        <f t="shared" ref="A1226:A1242" ca="1" si="1130">IF(ISERROR(MATCH(E1226,Код_КВР,0)),"",INDIRECT(ADDRESS(MATCH(E1226,Код_КВР,0)+1,2,,,"КВР")))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6" s="68" t="s">
        <v>404</v>
      </c>
      <c r="C1226" s="55" t="s">
        <v>70</v>
      </c>
      <c r="D1226" s="55" t="s">
        <v>73</v>
      </c>
      <c r="E1226" s="105">
        <v>100</v>
      </c>
      <c r="F1226" s="53">
        <f t="shared" ref="F1226:T1226" si="1131">F1227</f>
        <v>132053.9</v>
      </c>
      <c r="G1226" s="53">
        <f t="shared" si="1131"/>
        <v>0</v>
      </c>
      <c r="H1226" s="53">
        <f t="shared" si="1097"/>
        <v>132053.9</v>
      </c>
      <c r="I1226" s="53">
        <f t="shared" si="1131"/>
        <v>0</v>
      </c>
      <c r="J1226" s="53">
        <f t="shared" si="1098"/>
        <v>132053.9</v>
      </c>
      <c r="K1226" s="53">
        <f t="shared" si="1131"/>
        <v>0</v>
      </c>
      <c r="L1226" s="53">
        <f t="shared" si="1093"/>
        <v>132053.9</v>
      </c>
      <c r="M1226" s="53">
        <f t="shared" si="1131"/>
        <v>0</v>
      </c>
      <c r="N1226" s="53">
        <f t="shared" si="1076"/>
        <v>132053.9</v>
      </c>
      <c r="O1226" s="53">
        <f t="shared" si="1131"/>
        <v>132053.9</v>
      </c>
      <c r="P1226" s="53">
        <f t="shared" si="1131"/>
        <v>0</v>
      </c>
      <c r="Q1226" s="46">
        <f t="shared" si="1099"/>
        <v>132053.9</v>
      </c>
      <c r="R1226" s="53">
        <f t="shared" si="1131"/>
        <v>0</v>
      </c>
      <c r="S1226" s="46">
        <f t="shared" si="1100"/>
        <v>132053.9</v>
      </c>
      <c r="T1226" s="53">
        <f t="shared" si="1131"/>
        <v>0</v>
      </c>
      <c r="U1226" s="46">
        <f t="shared" si="1077"/>
        <v>132053.9</v>
      </c>
    </row>
    <row r="1227" spans="1:21" x14ac:dyDescent="0.2">
      <c r="A1227" s="47" t="str">
        <f t="shared" ca="1" si="1130"/>
        <v>Расходы на выплаты персоналу государственных (муниципальных) органов</v>
      </c>
      <c r="B1227" s="68" t="s">
        <v>404</v>
      </c>
      <c r="C1227" s="55" t="s">
        <v>70</v>
      </c>
      <c r="D1227" s="55" t="s">
        <v>73</v>
      </c>
      <c r="E1227" s="105">
        <v>120</v>
      </c>
      <c r="F1227" s="53">
        <f>'прил. 9'!G27</f>
        <v>132053.9</v>
      </c>
      <c r="G1227" s="53">
        <f>'прил. 9'!H27</f>
        <v>0</v>
      </c>
      <c r="H1227" s="53">
        <f t="shared" si="1097"/>
        <v>132053.9</v>
      </c>
      <c r="I1227" s="53">
        <f>'прил. 9'!J27</f>
        <v>0</v>
      </c>
      <c r="J1227" s="53">
        <f t="shared" si="1098"/>
        <v>132053.9</v>
      </c>
      <c r="K1227" s="53">
        <f>'прил. 9'!L27</f>
        <v>0</v>
      </c>
      <c r="L1227" s="53">
        <f t="shared" si="1093"/>
        <v>132053.9</v>
      </c>
      <c r="M1227" s="53">
        <f>'прил. 9'!N27</f>
        <v>0</v>
      </c>
      <c r="N1227" s="53">
        <f t="shared" si="1076"/>
        <v>132053.9</v>
      </c>
      <c r="O1227" s="53">
        <f>'прил. 9'!P27</f>
        <v>132053.9</v>
      </c>
      <c r="P1227" s="53">
        <f>'прил. 9'!Q27</f>
        <v>0</v>
      </c>
      <c r="Q1227" s="46">
        <f t="shared" si="1099"/>
        <v>132053.9</v>
      </c>
      <c r="R1227" s="53">
        <f>'прил. 9'!S27</f>
        <v>0</v>
      </c>
      <c r="S1227" s="46">
        <f t="shared" si="1100"/>
        <v>132053.9</v>
      </c>
      <c r="T1227" s="53">
        <f>'прил. 9'!U27</f>
        <v>0</v>
      </c>
      <c r="U1227" s="46">
        <f t="shared" si="1077"/>
        <v>132053.9</v>
      </c>
    </row>
    <row r="1228" spans="1:21" ht="33" x14ac:dyDescent="0.2">
      <c r="A1228" s="47" t="str">
        <f t="shared" ca="1" si="1130"/>
        <v>Закупка товаров, работ и услуг для обеспечения государственных (муниципальных) нужд</v>
      </c>
      <c r="B1228" s="68" t="s">
        <v>404</v>
      </c>
      <c r="C1228" s="55" t="s">
        <v>70</v>
      </c>
      <c r="D1228" s="55" t="s">
        <v>73</v>
      </c>
      <c r="E1228" s="105">
        <v>200</v>
      </c>
      <c r="F1228" s="53">
        <f t="shared" ref="F1228:T1228" si="1132">F1229</f>
        <v>3594.4</v>
      </c>
      <c r="G1228" s="53">
        <f t="shared" si="1132"/>
        <v>0</v>
      </c>
      <c r="H1228" s="53">
        <f t="shared" si="1097"/>
        <v>3594.4</v>
      </c>
      <c r="I1228" s="53">
        <f t="shared" si="1132"/>
        <v>0</v>
      </c>
      <c r="J1228" s="53">
        <f t="shared" si="1098"/>
        <v>3594.4</v>
      </c>
      <c r="K1228" s="53">
        <f t="shared" si="1132"/>
        <v>0</v>
      </c>
      <c r="L1228" s="53">
        <f t="shared" si="1093"/>
        <v>3594.4</v>
      </c>
      <c r="M1228" s="53">
        <f t="shared" si="1132"/>
        <v>0</v>
      </c>
      <c r="N1228" s="53">
        <f t="shared" si="1076"/>
        <v>3594.4</v>
      </c>
      <c r="O1228" s="53">
        <f t="shared" si="1132"/>
        <v>3594.4</v>
      </c>
      <c r="P1228" s="53">
        <f t="shared" si="1132"/>
        <v>0</v>
      </c>
      <c r="Q1228" s="46">
        <f t="shared" si="1099"/>
        <v>3594.4</v>
      </c>
      <c r="R1228" s="53">
        <f t="shared" si="1132"/>
        <v>0</v>
      </c>
      <c r="S1228" s="46">
        <f t="shared" si="1100"/>
        <v>3594.4</v>
      </c>
      <c r="T1228" s="53">
        <f t="shared" si="1132"/>
        <v>0</v>
      </c>
      <c r="U1228" s="46">
        <f t="shared" si="1077"/>
        <v>3594.4</v>
      </c>
    </row>
    <row r="1229" spans="1:21" ht="33" x14ac:dyDescent="0.2">
      <c r="A1229" s="47" t="str">
        <f t="shared" ca="1" si="1130"/>
        <v>Иные закупки товаров, работ и услуг для обеспечения государственных (муниципальных) нужд</v>
      </c>
      <c r="B1229" s="68" t="s">
        <v>404</v>
      </c>
      <c r="C1229" s="55" t="s">
        <v>70</v>
      </c>
      <c r="D1229" s="55" t="s">
        <v>73</v>
      </c>
      <c r="E1229" s="105">
        <v>240</v>
      </c>
      <c r="F1229" s="53">
        <f>'прил. 9'!G29</f>
        <v>3594.4</v>
      </c>
      <c r="G1229" s="53">
        <f>'прил. 9'!H29</f>
        <v>0</v>
      </c>
      <c r="H1229" s="53">
        <f t="shared" si="1097"/>
        <v>3594.4</v>
      </c>
      <c r="I1229" s="53">
        <f>'прил. 9'!J29</f>
        <v>0</v>
      </c>
      <c r="J1229" s="53">
        <f t="shared" si="1098"/>
        <v>3594.4</v>
      </c>
      <c r="K1229" s="53">
        <f>'прил. 9'!L29</f>
        <v>0</v>
      </c>
      <c r="L1229" s="53">
        <f t="shared" si="1093"/>
        <v>3594.4</v>
      </c>
      <c r="M1229" s="53">
        <f>'прил. 9'!N29</f>
        <v>0</v>
      </c>
      <c r="N1229" s="53">
        <f t="shared" si="1076"/>
        <v>3594.4</v>
      </c>
      <c r="O1229" s="53">
        <f>'прил. 9'!P29</f>
        <v>3594.4</v>
      </c>
      <c r="P1229" s="53">
        <f>'прил. 9'!Q29</f>
        <v>0</v>
      </c>
      <c r="Q1229" s="46">
        <f t="shared" si="1099"/>
        <v>3594.4</v>
      </c>
      <c r="R1229" s="53">
        <f>'прил. 9'!S29</f>
        <v>0</v>
      </c>
      <c r="S1229" s="46">
        <f t="shared" si="1100"/>
        <v>3594.4</v>
      </c>
      <c r="T1229" s="53">
        <f>'прил. 9'!U29</f>
        <v>0</v>
      </c>
      <c r="U1229" s="46">
        <f t="shared" si="1077"/>
        <v>3594.4</v>
      </c>
    </row>
    <row r="1230" spans="1:21" ht="33" x14ac:dyDescent="0.2">
      <c r="A1230" s="42" t="s">
        <v>36</v>
      </c>
      <c r="B1230" s="68" t="s">
        <v>404</v>
      </c>
      <c r="C1230" s="55" t="s">
        <v>70</v>
      </c>
      <c r="D1230" s="55" t="s">
        <v>74</v>
      </c>
      <c r="E1230" s="105"/>
      <c r="F1230" s="53">
        <f t="shared" ref="F1230:O1230" si="1133">F1231+F1233</f>
        <v>27970.899999999998</v>
      </c>
      <c r="G1230" s="53">
        <f t="shared" ref="G1230:I1230" si="1134">G1231+G1233</f>
        <v>0</v>
      </c>
      <c r="H1230" s="53">
        <f t="shared" si="1097"/>
        <v>27970.899999999998</v>
      </c>
      <c r="I1230" s="53">
        <f t="shared" si="1134"/>
        <v>0</v>
      </c>
      <c r="J1230" s="53">
        <f t="shared" si="1098"/>
        <v>27970.899999999998</v>
      </c>
      <c r="K1230" s="53">
        <f t="shared" ref="K1230:M1230" si="1135">K1231+K1233</f>
        <v>0</v>
      </c>
      <c r="L1230" s="53">
        <f t="shared" si="1093"/>
        <v>27970.899999999998</v>
      </c>
      <c r="M1230" s="53">
        <f t="shared" si="1135"/>
        <v>0</v>
      </c>
      <c r="N1230" s="53">
        <f t="shared" si="1076"/>
        <v>27970.899999999998</v>
      </c>
      <c r="O1230" s="53">
        <f t="shared" si="1133"/>
        <v>27970.899999999998</v>
      </c>
      <c r="P1230" s="53">
        <f t="shared" ref="P1230" si="1136">P1231+P1233</f>
        <v>0</v>
      </c>
      <c r="Q1230" s="46">
        <f t="shared" si="1099"/>
        <v>27970.899999999998</v>
      </c>
      <c r="R1230" s="53">
        <f t="shared" ref="R1230:T1230" si="1137">R1231+R1233</f>
        <v>0</v>
      </c>
      <c r="S1230" s="46">
        <f t="shared" si="1100"/>
        <v>27970.899999999998</v>
      </c>
      <c r="T1230" s="53">
        <f t="shared" si="1137"/>
        <v>0</v>
      </c>
      <c r="U1230" s="46">
        <f t="shared" si="1077"/>
        <v>27970.899999999998</v>
      </c>
    </row>
    <row r="1231" spans="1:21" ht="54.75" customHeight="1" x14ac:dyDescent="0.2">
      <c r="A1231" s="47" t="str">
        <f t="shared" ca="1" si="11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1" s="68" t="s">
        <v>404</v>
      </c>
      <c r="C1231" s="55" t="s">
        <v>70</v>
      </c>
      <c r="D1231" s="55" t="s">
        <v>74</v>
      </c>
      <c r="E1231" s="105">
        <v>100</v>
      </c>
      <c r="F1231" s="53">
        <f t="shared" ref="F1231:T1231" si="1138">F1232</f>
        <v>27941.8</v>
      </c>
      <c r="G1231" s="53">
        <f t="shared" si="1138"/>
        <v>0</v>
      </c>
      <c r="H1231" s="53">
        <f t="shared" si="1097"/>
        <v>27941.8</v>
      </c>
      <c r="I1231" s="53">
        <f t="shared" si="1138"/>
        <v>0</v>
      </c>
      <c r="J1231" s="53">
        <f t="shared" si="1098"/>
        <v>27941.8</v>
      </c>
      <c r="K1231" s="53">
        <f t="shared" si="1138"/>
        <v>0</v>
      </c>
      <c r="L1231" s="53">
        <f t="shared" si="1093"/>
        <v>27941.8</v>
      </c>
      <c r="M1231" s="53">
        <f t="shared" si="1138"/>
        <v>0</v>
      </c>
      <c r="N1231" s="53">
        <f t="shared" si="1076"/>
        <v>27941.8</v>
      </c>
      <c r="O1231" s="53">
        <f t="shared" si="1138"/>
        <v>27941.8</v>
      </c>
      <c r="P1231" s="53">
        <f t="shared" si="1138"/>
        <v>0</v>
      </c>
      <c r="Q1231" s="46">
        <f t="shared" si="1099"/>
        <v>27941.8</v>
      </c>
      <c r="R1231" s="53">
        <f t="shared" si="1138"/>
        <v>0</v>
      </c>
      <c r="S1231" s="46">
        <f t="shared" si="1100"/>
        <v>27941.8</v>
      </c>
      <c r="T1231" s="53">
        <f t="shared" si="1138"/>
        <v>0</v>
      </c>
      <c r="U1231" s="46">
        <f t="shared" si="1077"/>
        <v>27941.8</v>
      </c>
    </row>
    <row r="1232" spans="1:21" x14ac:dyDescent="0.2">
      <c r="A1232" s="47" t="str">
        <f t="shared" ca="1" si="1130"/>
        <v>Расходы на выплаты персоналу государственных (муниципальных) органов</v>
      </c>
      <c r="B1232" s="68" t="s">
        <v>404</v>
      </c>
      <c r="C1232" s="55" t="s">
        <v>70</v>
      </c>
      <c r="D1232" s="55" t="s">
        <v>74</v>
      </c>
      <c r="E1232" s="105">
        <v>120</v>
      </c>
      <c r="F1232" s="53">
        <f>'прил. 9'!G840</f>
        <v>27941.8</v>
      </c>
      <c r="G1232" s="53">
        <f>'прил. 9'!H840</f>
        <v>0</v>
      </c>
      <c r="H1232" s="53">
        <f t="shared" si="1097"/>
        <v>27941.8</v>
      </c>
      <c r="I1232" s="53">
        <f>'прил. 9'!J840</f>
        <v>0</v>
      </c>
      <c r="J1232" s="53">
        <f t="shared" si="1098"/>
        <v>27941.8</v>
      </c>
      <c r="K1232" s="53">
        <f>'прил. 9'!L840</f>
        <v>0</v>
      </c>
      <c r="L1232" s="53">
        <f t="shared" si="1093"/>
        <v>27941.8</v>
      </c>
      <c r="M1232" s="53">
        <f>'прил. 9'!N840</f>
        <v>0</v>
      </c>
      <c r="N1232" s="53">
        <f t="shared" si="1076"/>
        <v>27941.8</v>
      </c>
      <c r="O1232" s="53">
        <f>'прил. 9'!P840</f>
        <v>27941.8</v>
      </c>
      <c r="P1232" s="53">
        <f>'прил. 9'!Q840</f>
        <v>0</v>
      </c>
      <c r="Q1232" s="46">
        <f t="shared" si="1099"/>
        <v>27941.8</v>
      </c>
      <c r="R1232" s="53">
        <f>'прил. 9'!S840</f>
        <v>0</v>
      </c>
      <c r="S1232" s="46">
        <f t="shared" si="1100"/>
        <v>27941.8</v>
      </c>
      <c r="T1232" s="53">
        <f>'прил. 9'!U840</f>
        <v>0</v>
      </c>
      <c r="U1232" s="46">
        <f t="shared" si="1077"/>
        <v>27941.8</v>
      </c>
    </row>
    <row r="1233" spans="1:21" ht="33" x14ac:dyDescent="0.2">
      <c r="A1233" s="47" t="str">
        <f t="shared" ca="1" si="1130"/>
        <v>Закупка товаров, работ и услуг для обеспечения государственных (муниципальных) нужд</v>
      </c>
      <c r="B1233" s="68" t="s">
        <v>404</v>
      </c>
      <c r="C1233" s="55" t="s">
        <v>70</v>
      </c>
      <c r="D1233" s="55" t="s">
        <v>74</v>
      </c>
      <c r="E1233" s="105">
        <v>200</v>
      </c>
      <c r="F1233" s="53">
        <f t="shared" ref="F1233:T1233" si="1139">F1234</f>
        <v>29.1</v>
      </c>
      <c r="G1233" s="53">
        <f t="shared" si="1139"/>
        <v>0</v>
      </c>
      <c r="H1233" s="53">
        <f t="shared" si="1097"/>
        <v>29.1</v>
      </c>
      <c r="I1233" s="53">
        <f t="shared" si="1139"/>
        <v>0</v>
      </c>
      <c r="J1233" s="53">
        <f t="shared" si="1098"/>
        <v>29.1</v>
      </c>
      <c r="K1233" s="53">
        <f t="shared" si="1139"/>
        <v>0</v>
      </c>
      <c r="L1233" s="53">
        <f t="shared" si="1093"/>
        <v>29.1</v>
      </c>
      <c r="M1233" s="53">
        <f t="shared" si="1139"/>
        <v>0</v>
      </c>
      <c r="N1233" s="53">
        <f t="shared" si="1076"/>
        <v>29.1</v>
      </c>
      <c r="O1233" s="53">
        <f t="shared" si="1139"/>
        <v>29.1</v>
      </c>
      <c r="P1233" s="53">
        <f t="shared" si="1139"/>
        <v>0</v>
      </c>
      <c r="Q1233" s="46">
        <f t="shared" si="1099"/>
        <v>29.1</v>
      </c>
      <c r="R1233" s="53">
        <f t="shared" si="1139"/>
        <v>0</v>
      </c>
      <c r="S1233" s="46">
        <f t="shared" si="1100"/>
        <v>29.1</v>
      </c>
      <c r="T1233" s="53">
        <f t="shared" si="1139"/>
        <v>0</v>
      </c>
      <c r="U1233" s="46">
        <f t="shared" si="1077"/>
        <v>29.1</v>
      </c>
    </row>
    <row r="1234" spans="1:21" ht="33" x14ac:dyDescent="0.2">
      <c r="A1234" s="47" t="str">
        <f t="shared" ca="1" si="1130"/>
        <v>Иные закупки товаров, работ и услуг для обеспечения государственных (муниципальных) нужд</v>
      </c>
      <c r="B1234" s="68" t="s">
        <v>404</v>
      </c>
      <c r="C1234" s="55" t="s">
        <v>70</v>
      </c>
      <c r="D1234" s="55" t="s">
        <v>74</v>
      </c>
      <c r="E1234" s="105">
        <v>240</v>
      </c>
      <c r="F1234" s="53">
        <f>'прил. 9'!G842</f>
        <v>29.1</v>
      </c>
      <c r="G1234" s="53">
        <f>'прил. 9'!H842</f>
        <v>0</v>
      </c>
      <c r="H1234" s="53">
        <f t="shared" si="1097"/>
        <v>29.1</v>
      </c>
      <c r="I1234" s="53">
        <f>'прил. 9'!J842</f>
        <v>0</v>
      </c>
      <c r="J1234" s="53">
        <f t="shared" si="1098"/>
        <v>29.1</v>
      </c>
      <c r="K1234" s="53">
        <f>'прил. 9'!L842</f>
        <v>0</v>
      </c>
      <c r="L1234" s="53">
        <f t="shared" si="1093"/>
        <v>29.1</v>
      </c>
      <c r="M1234" s="53">
        <f>'прил. 9'!N842</f>
        <v>0</v>
      </c>
      <c r="N1234" s="53">
        <f t="shared" si="1076"/>
        <v>29.1</v>
      </c>
      <c r="O1234" s="53">
        <f>'прил. 9'!P842</f>
        <v>29.1</v>
      </c>
      <c r="P1234" s="53">
        <f>'прил. 9'!Q842</f>
        <v>0</v>
      </c>
      <c r="Q1234" s="46">
        <f t="shared" si="1099"/>
        <v>29.1</v>
      </c>
      <c r="R1234" s="53">
        <f>'прил. 9'!S842</f>
        <v>0</v>
      </c>
      <c r="S1234" s="46">
        <f t="shared" si="1100"/>
        <v>29.1</v>
      </c>
      <c r="T1234" s="53">
        <f>'прил. 9'!U842</f>
        <v>0</v>
      </c>
      <c r="U1234" s="46">
        <f t="shared" si="1077"/>
        <v>29.1</v>
      </c>
    </row>
    <row r="1235" spans="1:21" x14ac:dyDescent="0.2">
      <c r="A1235" s="47" t="str">
        <f ca="1">IF(ISERROR(MATCH(C1235,Код_Раздел,0)),"",INDIRECT(ADDRESS(MATCH(C1235,Код_Раздел,0)+1,2,,,"Раздел")))</f>
        <v>Образование</v>
      </c>
      <c r="B1235" s="68" t="s">
        <v>404</v>
      </c>
      <c r="C1235" s="55" t="s">
        <v>60</v>
      </c>
      <c r="D1235" s="43"/>
      <c r="E1235" s="105"/>
      <c r="F1235" s="53">
        <f t="shared" ref="F1235:T1237" si="1140">F1236</f>
        <v>58.5</v>
      </c>
      <c r="G1235" s="53">
        <f t="shared" si="1140"/>
        <v>0</v>
      </c>
      <c r="H1235" s="53">
        <f t="shared" si="1097"/>
        <v>58.5</v>
      </c>
      <c r="I1235" s="53">
        <f t="shared" si="1140"/>
        <v>0</v>
      </c>
      <c r="J1235" s="53">
        <f t="shared" si="1098"/>
        <v>58.5</v>
      </c>
      <c r="K1235" s="53">
        <f t="shared" si="1140"/>
        <v>0</v>
      </c>
      <c r="L1235" s="53">
        <f t="shared" si="1093"/>
        <v>58.5</v>
      </c>
      <c r="M1235" s="53">
        <f t="shared" si="1140"/>
        <v>0</v>
      </c>
      <c r="N1235" s="53">
        <f t="shared" ref="N1235:N1298" si="1141">L1235+M1235</f>
        <v>58.5</v>
      </c>
      <c r="O1235" s="53">
        <f t="shared" si="1140"/>
        <v>58.5</v>
      </c>
      <c r="P1235" s="53">
        <f t="shared" si="1140"/>
        <v>0</v>
      </c>
      <c r="Q1235" s="46">
        <f t="shared" si="1099"/>
        <v>58.5</v>
      </c>
      <c r="R1235" s="53">
        <f t="shared" si="1140"/>
        <v>0</v>
      </c>
      <c r="S1235" s="46">
        <f t="shared" si="1100"/>
        <v>58.5</v>
      </c>
      <c r="T1235" s="53">
        <f t="shared" si="1140"/>
        <v>0</v>
      </c>
      <c r="U1235" s="46">
        <f t="shared" ref="U1235:U1298" si="1142">S1235+T1235</f>
        <v>58.5</v>
      </c>
    </row>
    <row r="1236" spans="1:21" x14ac:dyDescent="0.2">
      <c r="A1236" s="42" t="s">
        <v>530</v>
      </c>
      <c r="B1236" s="68" t="s">
        <v>404</v>
      </c>
      <c r="C1236" s="55" t="s">
        <v>60</v>
      </c>
      <c r="D1236" s="55" t="s">
        <v>78</v>
      </c>
      <c r="E1236" s="105"/>
      <c r="F1236" s="53">
        <f t="shared" si="1140"/>
        <v>58.5</v>
      </c>
      <c r="G1236" s="53">
        <f t="shared" si="1140"/>
        <v>0</v>
      </c>
      <c r="H1236" s="53">
        <f t="shared" si="1097"/>
        <v>58.5</v>
      </c>
      <c r="I1236" s="53">
        <f t="shared" si="1140"/>
        <v>0</v>
      </c>
      <c r="J1236" s="53">
        <f t="shared" si="1098"/>
        <v>58.5</v>
      </c>
      <c r="K1236" s="53">
        <f t="shared" si="1140"/>
        <v>0</v>
      </c>
      <c r="L1236" s="53">
        <f t="shared" si="1093"/>
        <v>58.5</v>
      </c>
      <c r="M1236" s="53">
        <f t="shared" si="1140"/>
        <v>0</v>
      </c>
      <c r="N1236" s="53">
        <f t="shared" si="1141"/>
        <v>58.5</v>
      </c>
      <c r="O1236" s="53">
        <f t="shared" si="1140"/>
        <v>58.5</v>
      </c>
      <c r="P1236" s="53">
        <f t="shared" si="1140"/>
        <v>0</v>
      </c>
      <c r="Q1236" s="46">
        <f t="shared" si="1099"/>
        <v>58.5</v>
      </c>
      <c r="R1236" s="53">
        <f t="shared" si="1140"/>
        <v>0</v>
      </c>
      <c r="S1236" s="46">
        <f t="shared" si="1100"/>
        <v>58.5</v>
      </c>
      <c r="T1236" s="53">
        <f t="shared" si="1140"/>
        <v>0</v>
      </c>
      <c r="U1236" s="46">
        <f t="shared" si="1142"/>
        <v>58.5</v>
      </c>
    </row>
    <row r="1237" spans="1:21" ht="33" x14ac:dyDescent="0.2">
      <c r="A1237" s="47" t="str">
        <f t="shared" ref="A1237:A1238" ca="1" si="1143">IF(ISERROR(MATCH(E1237,Код_КВР,0)),"",INDIRECT(ADDRESS(MATCH(E1237,Код_КВР,0)+1,2,,,"КВР")))</f>
        <v>Закупка товаров, работ и услуг для обеспечения государственных (муниципальных) нужд</v>
      </c>
      <c r="B1237" s="68" t="s">
        <v>404</v>
      </c>
      <c r="C1237" s="55" t="s">
        <v>60</v>
      </c>
      <c r="D1237" s="55" t="s">
        <v>78</v>
      </c>
      <c r="E1237" s="105">
        <v>200</v>
      </c>
      <c r="F1237" s="53">
        <f t="shared" si="1140"/>
        <v>58.5</v>
      </c>
      <c r="G1237" s="53">
        <f t="shared" si="1140"/>
        <v>0</v>
      </c>
      <c r="H1237" s="53">
        <f t="shared" si="1097"/>
        <v>58.5</v>
      </c>
      <c r="I1237" s="53">
        <f t="shared" si="1140"/>
        <v>0</v>
      </c>
      <c r="J1237" s="53">
        <f t="shared" si="1098"/>
        <v>58.5</v>
      </c>
      <c r="K1237" s="53">
        <f t="shared" si="1140"/>
        <v>0</v>
      </c>
      <c r="L1237" s="53">
        <f t="shared" si="1093"/>
        <v>58.5</v>
      </c>
      <c r="M1237" s="53">
        <f t="shared" si="1140"/>
        <v>0</v>
      </c>
      <c r="N1237" s="53">
        <f t="shared" si="1141"/>
        <v>58.5</v>
      </c>
      <c r="O1237" s="53">
        <f t="shared" si="1140"/>
        <v>58.5</v>
      </c>
      <c r="P1237" s="53">
        <f t="shared" si="1140"/>
        <v>0</v>
      </c>
      <c r="Q1237" s="46">
        <f t="shared" si="1099"/>
        <v>58.5</v>
      </c>
      <c r="R1237" s="53">
        <f t="shared" si="1140"/>
        <v>0</v>
      </c>
      <c r="S1237" s="46">
        <f t="shared" si="1100"/>
        <v>58.5</v>
      </c>
      <c r="T1237" s="53">
        <f t="shared" si="1140"/>
        <v>0</v>
      </c>
      <c r="U1237" s="46">
        <f t="shared" si="1142"/>
        <v>58.5</v>
      </c>
    </row>
    <row r="1238" spans="1:21" ht="33" x14ac:dyDescent="0.2">
      <c r="A1238" s="47" t="str">
        <f t="shared" ca="1" si="1143"/>
        <v>Иные закупки товаров, работ и услуг для обеспечения государственных (муниципальных) нужд</v>
      </c>
      <c r="B1238" s="68" t="s">
        <v>404</v>
      </c>
      <c r="C1238" s="55" t="s">
        <v>60</v>
      </c>
      <c r="D1238" s="55" t="s">
        <v>78</v>
      </c>
      <c r="E1238" s="105">
        <v>240</v>
      </c>
      <c r="F1238" s="53">
        <f>'прил. 9'!G871</f>
        <v>58.5</v>
      </c>
      <c r="G1238" s="53">
        <f>'прил. 9'!H871</f>
        <v>0</v>
      </c>
      <c r="H1238" s="53">
        <f t="shared" si="1097"/>
        <v>58.5</v>
      </c>
      <c r="I1238" s="53">
        <f>'прил. 9'!J871</f>
        <v>0</v>
      </c>
      <c r="J1238" s="53">
        <f t="shared" si="1098"/>
        <v>58.5</v>
      </c>
      <c r="K1238" s="53">
        <f>'прил. 9'!L871</f>
        <v>0</v>
      </c>
      <c r="L1238" s="53">
        <f t="shared" si="1093"/>
        <v>58.5</v>
      </c>
      <c r="M1238" s="53">
        <f>'прил. 9'!N871</f>
        <v>0</v>
      </c>
      <c r="N1238" s="53">
        <f t="shared" si="1141"/>
        <v>58.5</v>
      </c>
      <c r="O1238" s="53">
        <f>'прил. 9'!P871</f>
        <v>58.5</v>
      </c>
      <c r="P1238" s="53">
        <f>'прил. 9'!Q871</f>
        <v>0</v>
      </c>
      <c r="Q1238" s="46">
        <f t="shared" si="1099"/>
        <v>58.5</v>
      </c>
      <c r="R1238" s="53">
        <f>'прил. 9'!S871</f>
        <v>0</v>
      </c>
      <c r="S1238" s="46">
        <f t="shared" si="1100"/>
        <v>58.5</v>
      </c>
      <c r="T1238" s="53">
        <f>'прил. 9'!U871</f>
        <v>0</v>
      </c>
      <c r="U1238" s="46">
        <f t="shared" si="1142"/>
        <v>58.5</v>
      </c>
    </row>
    <row r="1239" spans="1:21" ht="49.5" x14ac:dyDescent="0.2">
      <c r="A1239" s="47" t="str">
        <f ca="1">IF(ISERROR(MATCH(B1239,Код_КЦСР,0)),"",INDIRECT(ADDRESS(MATCH(B1239,Код_КЦСР,0)+1,2,,,"КЦСР")))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1239" s="68" t="s">
        <v>523</v>
      </c>
      <c r="C1239" s="55"/>
      <c r="D1239" s="55"/>
      <c r="E1239" s="105"/>
      <c r="F1239" s="53">
        <f t="shared" ref="F1239:T1241" si="1144">F1240</f>
        <v>9.4</v>
      </c>
      <c r="G1239" s="53">
        <f t="shared" si="1144"/>
        <v>0</v>
      </c>
      <c r="H1239" s="53">
        <f t="shared" si="1097"/>
        <v>9.4</v>
      </c>
      <c r="I1239" s="53">
        <f t="shared" si="1144"/>
        <v>0</v>
      </c>
      <c r="J1239" s="53">
        <f t="shared" si="1098"/>
        <v>9.4</v>
      </c>
      <c r="K1239" s="53">
        <f t="shared" si="1144"/>
        <v>0</v>
      </c>
      <c r="L1239" s="53">
        <f t="shared" si="1093"/>
        <v>9.4</v>
      </c>
      <c r="M1239" s="53">
        <f t="shared" si="1144"/>
        <v>0</v>
      </c>
      <c r="N1239" s="53">
        <f t="shared" si="1141"/>
        <v>9.4</v>
      </c>
      <c r="O1239" s="53">
        <f t="shared" si="1144"/>
        <v>19.600000000000001</v>
      </c>
      <c r="P1239" s="53">
        <f t="shared" si="1144"/>
        <v>0</v>
      </c>
      <c r="Q1239" s="46">
        <f t="shared" si="1099"/>
        <v>19.600000000000001</v>
      </c>
      <c r="R1239" s="53">
        <f t="shared" si="1144"/>
        <v>0</v>
      </c>
      <c r="S1239" s="46">
        <f t="shared" si="1100"/>
        <v>19.600000000000001</v>
      </c>
      <c r="T1239" s="53">
        <f t="shared" si="1144"/>
        <v>0</v>
      </c>
      <c r="U1239" s="46">
        <f t="shared" si="1142"/>
        <v>19.600000000000001</v>
      </c>
    </row>
    <row r="1240" spans="1:21" x14ac:dyDescent="0.2">
      <c r="A1240" s="47" t="str">
        <f ca="1">IF(ISERROR(MATCH(C1240,Код_Раздел,0)),"",INDIRECT(ADDRESS(MATCH(C1240,Код_Раздел,0)+1,2,,,"Раздел")))</f>
        <v>Общегосударственные вопросы</v>
      </c>
      <c r="B1240" s="68" t="s">
        <v>523</v>
      </c>
      <c r="C1240" s="55" t="s">
        <v>70</v>
      </c>
      <c r="D1240" s="55"/>
      <c r="E1240" s="105"/>
      <c r="F1240" s="53">
        <f t="shared" si="1144"/>
        <v>9.4</v>
      </c>
      <c r="G1240" s="53">
        <f t="shared" si="1144"/>
        <v>0</v>
      </c>
      <c r="H1240" s="53">
        <f t="shared" si="1097"/>
        <v>9.4</v>
      </c>
      <c r="I1240" s="53">
        <f t="shared" si="1144"/>
        <v>0</v>
      </c>
      <c r="J1240" s="53">
        <f t="shared" si="1098"/>
        <v>9.4</v>
      </c>
      <c r="K1240" s="53">
        <f t="shared" si="1144"/>
        <v>0</v>
      </c>
      <c r="L1240" s="53">
        <f t="shared" si="1093"/>
        <v>9.4</v>
      </c>
      <c r="M1240" s="53">
        <f t="shared" si="1144"/>
        <v>0</v>
      </c>
      <c r="N1240" s="53">
        <f t="shared" si="1141"/>
        <v>9.4</v>
      </c>
      <c r="O1240" s="53">
        <f t="shared" si="1144"/>
        <v>19.600000000000001</v>
      </c>
      <c r="P1240" s="53">
        <f t="shared" si="1144"/>
        <v>0</v>
      </c>
      <c r="Q1240" s="46">
        <f t="shared" si="1099"/>
        <v>19.600000000000001</v>
      </c>
      <c r="R1240" s="53">
        <f t="shared" si="1144"/>
        <v>0</v>
      </c>
      <c r="S1240" s="46">
        <f t="shared" si="1100"/>
        <v>19.600000000000001</v>
      </c>
      <c r="T1240" s="53">
        <f t="shared" si="1144"/>
        <v>0</v>
      </c>
      <c r="U1240" s="46">
        <f t="shared" si="1142"/>
        <v>19.600000000000001</v>
      </c>
    </row>
    <row r="1241" spans="1:21" x14ac:dyDescent="0.2">
      <c r="A1241" s="47" t="s">
        <v>524</v>
      </c>
      <c r="B1241" s="68" t="s">
        <v>523</v>
      </c>
      <c r="C1241" s="55" t="s">
        <v>70</v>
      </c>
      <c r="D1241" s="55" t="s">
        <v>78</v>
      </c>
      <c r="E1241" s="105"/>
      <c r="F1241" s="53">
        <f t="shared" si="1144"/>
        <v>9.4</v>
      </c>
      <c r="G1241" s="53">
        <f t="shared" si="1144"/>
        <v>0</v>
      </c>
      <c r="H1241" s="53">
        <f t="shared" si="1097"/>
        <v>9.4</v>
      </c>
      <c r="I1241" s="53">
        <f t="shared" si="1144"/>
        <v>0</v>
      </c>
      <c r="J1241" s="53">
        <f t="shared" si="1098"/>
        <v>9.4</v>
      </c>
      <c r="K1241" s="53">
        <f t="shared" si="1144"/>
        <v>0</v>
      </c>
      <c r="L1241" s="53">
        <f t="shared" si="1093"/>
        <v>9.4</v>
      </c>
      <c r="M1241" s="53">
        <f t="shared" si="1144"/>
        <v>0</v>
      </c>
      <c r="N1241" s="53">
        <f t="shared" si="1141"/>
        <v>9.4</v>
      </c>
      <c r="O1241" s="53">
        <f t="shared" si="1144"/>
        <v>19.600000000000001</v>
      </c>
      <c r="P1241" s="53">
        <f t="shared" si="1144"/>
        <v>0</v>
      </c>
      <c r="Q1241" s="46">
        <f t="shared" si="1099"/>
        <v>19.600000000000001</v>
      </c>
      <c r="R1241" s="53">
        <f t="shared" si="1144"/>
        <v>0</v>
      </c>
      <c r="S1241" s="46">
        <f t="shared" si="1100"/>
        <v>19.600000000000001</v>
      </c>
      <c r="T1241" s="53">
        <f t="shared" si="1144"/>
        <v>0</v>
      </c>
      <c r="U1241" s="46">
        <f t="shared" si="1142"/>
        <v>19.600000000000001</v>
      </c>
    </row>
    <row r="1242" spans="1:21" ht="33" x14ac:dyDescent="0.2">
      <c r="A1242" s="47" t="str">
        <f t="shared" ca="1" si="1130"/>
        <v>Закупка товаров, работ и услуг для обеспечения государственных (муниципальных) нужд</v>
      </c>
      <c r="B1242" s="68" t="s">
        <v>523</v>
      </c>
      <c r="C1242" s="55" t="s">
        <v>70</v>
      </c>
      <c r="D1242" s="55" t="s">
        <v>78</v>
      </c>
      <c r="E1242" s="105">
        <v>200</v>
      </c>
      <c r="F1242" s="53">
        <f t="shared" ref="F1242:T1242" si="1145">F1243</f>
        <v>9.4</v>
      </c>
      <c r="G1242" s="53">
        <f t="shared" si="1145"/>
        <v>0</v>
      </c>
      <c r="H1242" s="53">
        <f t="shared" si="1097"/>
        <v>9.4</v>
      </c>
      <c r="I1242" s="53">
        <f t="shared" si="1145"/>
        <v>0</v>
      </c>
      <c r="J1242" s="53">
        <f t="shared" si="1098"/>
        <v>9.4</v>
      </c>
      <c r="K1242" s="53">
        <f t="shared" si="1145"/>
        <v>0</v>
      </c>
      <c r="L1242" s="53">
        <f t="shared" si="1093"/>
        <v>9.4</v>
      </c>
      <c r="M1242" s="53">
        <f t="shared" si="1145"/>
        <v>0</v>
      </c>
      <c r="N1242" s="53">
        <f t="shared" si="1141"/>
        <v>9.4</v>
      </c>
      <c r="O1242" s="53">
        <f t="shared" si="1145"/>
        <v>19.600000000000001</v>
      </c>
      <c r="P1242" s="53">
        <f t="shared" si="1145"/>
        <v>0</v>
      </c>
      <c r="Q1242" s="46">
        <f t="shared" si="1099"/>
        <v>19.600000000000001</v>
      </c>
      <c r="R1242" s="53">
        <f t="shared" si="1145"/>
        <v>0</v>
      </c>
      <c r="S1242" s="46">
        <f t="shared" si="1100"/>
        <v>19.600000000000001</v>
      </c>
      <c r="T1242" s="53">
        <f t="shared" si="1145"/>
        <v>0</v>
      </c>
      <c r="U1242" s="46">
        <f t="shared" si="1142"/>
        <v>19.600000000000001</v>
      </c>
    </row>
    <row r="1243" spans="1:21" ht="33" x14ac:dyDescent="0.2">
      <c r="A1243" s="47" t="str">
        <f t="shared" ref="A1243" ca="1" si="1146">IF(ISERROR(MATCH(E1243,Код_КВР,0)),"",INDIRECT(ADDRESS(MATCH(E1243,Код_КВР,0)+1,2,,,"КВР")))</f>
        <v>Иные закупки товаров, работ и услуг для обеспечения государственных (муниципальных) нужд</v>
      </c>
      <c r="B1243" s="68" t="s">
        <v>523</v>
      </c>
      <c r="C1243" s="55" t="s">
        <v>70</v>
      </c>
      <c r="D1243" s="55" t="s">
        <v>78</v>
      </c>
      <c r="E1243" s="105">
        <v>240</v>
      </c>
      <c r="F1243" s="53">
        <f>'прил. 9'!G44</f>
        <v>9.4</v>
      </c>
      <c r="G1243" s="53">
        <f>'прил. 9'!H44</f>
        <v>0</v>
      </c>
      <c r="H1243" s="53">
        <f t="shared" si="1097"/>
        <v>9.4</v>
      </c>
      <c r="I1243" s="53">
        <f>'прил. 9'!J44</f>
        <v>0</v>
      </c>
      <c r="J1243" s="53">
        <f t="shared" si="1098"/>
        <v>9.4</v>
      </c>
      <c r="K1243" s="53">
        <f>'прил. 9'!L44</f>
        <v>0</v>
      </c>
      <c r="L1243" s="53">
        <f t="shared" si="1093"/>
        <v>9.4</v>
      </c>
      <c r="M1243" s="53">
        <f>'прил. 9'!N44</f>
        <v>0</v>
      </c>
      <c r="N1243" s="53">
        <f t="shared" si="1141"/>
        <v>9.4</v>
      </c>
      <c r="O1243" s="53">
        <f>'прил. 9'!P44</f>
        <v>19.600000000000001</v>
      </c>
      <c r="P1243" s="53">
        <f>'прил. 9'!Q44</f>
        <v>0</v>
      </c>
      <c r="Q1243" s="46">
        <f t="shared" si="1099"/>
        <v>19.600000000000001</v>
      </c>
      <c r="R1243" s="53">
        <f>'прил. 9'!S44</f>
        <v>0</v>
      </c>
      <c r="S1243" s="46">
        <f t="shared" si="1100"/>
        <v>19.600000000000001</v>
      </c>
      <c r="T1243" s="53">
        <f>'прил. 9'!U44</f>
        <v>0</v>
      </c>
      <c r="U1243" s="46">
        <f t="shared" si="1142"/>
        <v>19.600000000000001</v>
      </c>
    </row>
    <row r="1244" spans="1:21" ht="82.5" x14ac:dyDescent="0.2">
      <c r="A1244" s="47" t="str">
        <f ca="1">IF(ISERROR(MATCH(B1244,Код_КЦСР,0)),"",INDIRECT(ADDRESS(MATCH(B1244,Код_КЦСР,0)+1,2,,,"КЦСР")))</f>
        <v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v>
      </c>
      <c r="B1244" s="68" t="s">
        <v>427</v>
      </c>
      <c r="C1244" s="55"/>
      <c r="D1244" s="55"/>
      <c r="E1244" s="105"/>
      <c r="F1244" s="53">
        <f t="shared" ref="F1244:T1245" si="1147">F1245</f>
        <v>1970</v>
      </c>
      <c r="G1244" s="53">
        <f t="shared" si="1147"/>
        <v>0</v>
      </c>
      <c r="H1244" s="53">
        <f t="shared" si="1097"/>
        <v>1970</v>
      </c>
      <c r="I1244" s="53">
        <f t="shared" si="1147"/>
        <v>0</v>
      </c>
      <c r="J1244" s="53">
        <f t="shared" si="1098"/>
        <v>1970</v>
      </c>
      <c r="K1244" s="53">
        <f t="shared" si="1147"/>
        <v>0</v>
      </c>
      <c r="L1244" s="53">
        <f t="shared" si="1093"/>
        <v>1970</v>
      </c>
      <c r="M1244" s="53">
        <f t="shared" si="1147"/>
        <v>0</v>
      </c>
      <c r="N1244" s="53">
        <f t="shared" si="1141"/>
        <v>1970</v>
      </c>
      <c r="O1244" s="53">
        <f t="shared" si="1147"/>
        <v>1970</v>
      </c>
      <c r="P1244" s="53">
        <f t="shared" si="1147"/>
        <v>0</v>
      </c>
      <c r="Q1244" s="46">
        <f t="shared" si="1099"/>
        <v>1970</v>
      </c>
      <c r="R1244" s="53">
        <f t="shared" si="1147"/>
        <v>0</v>
      </c>
      <c r="S1244" s="46">
        <f t="shared" si="1100"/>
        <v>1970</v>
      </c>
      <c r="T1244" s="53">
        <f t="shared" si="1147"/>
        <v>0</v>
      </c>
      <c r="U1244" s="46">
        <f t="shared" si="1142"/>
        <v>1970</v>
      </c>
    </row>
    <row r="1245" spans="1:21" x14ac:dyDescent="0.2">
      <c r="A1245" s="47" t="str">
        <f ca="1">IF(ISERROR(MATCH(C1245,Код_Раздел,0)),"",INDIRECT(ADDRESS(MATCH(C1245,Код_Раздел,0)+1,2,,,"Раздел")))</f>
        <v>Общегосударственные вопросы</v>
      </c>
      <c r="B1245" s="68" t="s">
        <v>427</v>
      </c>
      <c r="C1245" s="55" t="s">
        <v>70</v>
      </c>
      <c r="D1245" s="55"/>
      <c r="E1245" s="105"/>
      <c r="F1245" s="53">
        <f t="shared" si="1147"/>
        <v>1970</v>
      </c>
      <c r="G1245" s="53">
        <f t="shared" si="1147"/>
        <v>0</v>
      </c>
      <c r="H1245" s="53">
        <f t="shared" si="1097"/>
        <v>1970</v>
      </c>
      <c r="I1245" s="53">
        <f t="shared" si="1147"/>
        <v>0</v>
      </c>
      <c r="J1245" s="53">
        <f t="shared" si="1098"/>
        <v>1970</v>
      </c>
      <c r="K1245" s="53">
        <f t="shared" si="1147"/>
        <v>0</v>
      </c>
      <c r="L1245" s="53">
        <f t="shared" si="1093"/>
        <v>1970</v>
      </c>
      <c r="M1245" s="53">
        <f t="shared" si="1147"/>
        <v>0</v>
      </c>
      <c r="N1245" s="53">
        <f t="shared" si="1141"/>
        <v>1970</v>
      </c>
      <c r="O1245" s="53">
        <f t="shared" si="1147"/>
        <v>1970</v>
      </c>
      <c r="P1245" s="53">
        <f t="shared" si="1147"/>
        <v>0</v>
      </c>
      <c r="Q1245" s="46">
        <f t="shared" si="1099"/>
        <v>1970</v>
      </c>
      <c r="R1245" s="53">
        <f t="shared" si="1147"/>
        <v>0</v>
      </c>
      <c r="S1245" s="46">
        <f t="shared" si="1100"/>
        <v>1970</v>
      </c>
      <c r="T1245" s="53">
        <f t="shared" si="1147"/>
        <v>0</v>
      </c>
      <c r="U1245" s="46">
        <f t="shared" si="1142"/>
        <v>1970</v>
      </c>
    </row>
    <row r="1246" spans="1:21" ht="49.5" x14ac:dyDescent="0.2">
      <c r="A1246" s="47" t="s">
        <v>90</v>
      </c>
      <c r="B1246" s="68" t="s">
        <v>427</v>
      </c>
      <c r="C1246" s="55" t="s">
        <v>70</v>
      </c>
      <c r="D1246" s="55" t="s">
        <v>73</v>
      </c>
      <c r="E1246" s="105"/>
      <c r="F1246" s="53">
        <f t="shared" ref="F1246:O1246" si="1148">F1247+F1249</f>
        <v>1970</v>
      </c>
      <c r="G1246" s="53">
        <f t="shared" ref="G1246:I1246" si="1149">G1247+G1249</f>
        <v>0</v>
      </c>
      <c r="H1246" s="53">
        <f t="shared" si="1097"/>
        <v>1970</v>
      </c>
      <c r="I1246" s="53">
        <f t="shared" si="1149"/>
        <v>0</v>
      </c>
      <c r="J1246" s="53">
        <f t="shared" si="1098"/>
        <v>1970</v>
      </c>
      <c r="K1246" s="53">
        <f t="shared" ref="K1246:M1246" si="1150">K1247+K1249</f>
        <v>0</v>
      </c>
      <c r="L1246" s="53">
        <f t="shared" si="1093"/>
        <v>1970</v>
      </c>
      <c r="M1246" s="53">
        <f t="shared" si="1150"/>
        <v>0</v>
      </c>
      <c r="N1246" s="53">
        <f t="shared" si="1141"/>
        <v>1970</v>
      </c>
      <c r="O1246" s="53">
        <f t="shared" si="1148"/>
        <v>1970</v>
      </c>
      <c r="P1246" s="53">
        <f t="shared" ref="P1246" si="1151">P1247+P1249</f>
        <v>0</v>
      </c>
      <c r="Q1246" s="46">
        <f t="shared" si="1099"/>
        <v>1970</v>
      </c>
      <c r="R1246" s="53">
        <f t="shared" ref="R1246:T1246" si="1152">R1247+R1249</f>
        <v>0</v>
      </c>
      <c r="S1246" s="46">
        <f t="shared" si="1100"/>
        <v>1970</v>
      </c>
      <c r="T1246" s="53">
        <f t="shared" si="1152"/>
        <v>0</v>
      </c>
      <c r="U1246" s="46">
        <f t="shared" si="1142"/>
        <v>1970</v>
      </c>
    </row>
    <row r="1247" spans="1:21" ht="49.5" x14ac:dyDescent="0.2">
      <c r="A1247" s="47" t="str">
        <f t="shared" ref="A1247:A1250" ca="1" si="1153">IF(ISERROR(MATCH(E1247,Код_КВР,0)),"",INDIRECT(ADDRESS(MATCH(E1247,Код_КВР,0)+1,2,,,"КВР")))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47" s="68" t="s">
        <v>427</v>
      </c>
      <c r="C1247" s="55" t="s">
        <v>70</v>
      </c>
      <c r="D1247" s="55" t="s">
        <v>73</v>
      </c>
      <c r="E1247" s="105">
        <v>100</v>
      </c>
      <c r="F1247" s="53">
        <f t="shared" ref="F1247:T1247" si="1154">F1248</f>
        <v>1920</v>
      </c>
      <c r="G1247" s="53">
        <f t="shared" si="1154"/>
        <v>0</v>
      </c>
      <c r="H1247" s="53">
        <f t="shared" si="1097"/>
        <v>1920</v>
      </c>
      <c r="I1247" s="53">
        <f t="shared" si="1154"/>
        <v>0</v>
      </c>
      <c r="J1247" s="53">
        <f t="shared" si="1098"/>
        <v>1920</v>
      </c>
      <c r="K1247" s="53">
        <f t="shared" si="1154"/>
        <v>0</v>
      </c>
      <c r="L1247" s="53">
        <f t="shared" si="1093"/>
        <v>1920</v>
      </c>
      <c r="M1247" s="53">
        <f t="shared" si="1154"/>
        <v>0</v>
      </c>
      <c r="N1247" s="53">
        <f t="shared" si="1141"/>
        <v>1920</v>
      </c>
      <c r="O1247" s="53">
        <f t="shared" si="1154"/>
        <v>1920</v>
      </c>
      <c r="P1247" s="53">
        <f t="shared" si="1154"/>
        <v>0</v>
      </c>
      <c r="Q1247" s="46">
        <f t="shared" si="1099"/>
        <v>1920</v>
      </c>
      <c r="R1247" s="53">
        <f t="shared" si="1154"/>
        <v>0</v>
      </c>
      <c r="S1247" s="46">
        <f t="shared" si="1100"/>
        <v>1920</v>
      </c>
      <c r="T1247" s="53">
        <f t="shared" si="1154"/>
        <v>0</v>
      </c>
      <c r="U1247" s="46">
        <f t="shared" si="1142"/>
        <v>1920</v>
      </c>
    </row>
    <row r="1248" spans="1:21" x14ac:dyDescent="0.2">
      <c r="A1248" s="47" t="str">
        <f t="shared" ca="1" si="1153"/>
        <v>Расходы на выплаты персоналу государственных (муниципальных) органов</v>
      </c>
      <c r="B1248" s="68" t="s">
        <v>427</v>
      </c>
      <c r="C1248" s="55" t="s">
        <v>70</v>
      </c>
      <c r="D1248" s="55" t="s">
        <v>73</v>
      </c>
      <c r="E1248" s="105">
        <v>120</v>
      </c>
      <c r="F1248" s="53">
        <f>'прил. 9'!G32</f>
        <v>1920</v>
      </c>
      <c r="G1248" s="53">
        <f>'прил. 9'!H32</f>
        <v>0</v>
      </c>
      <c r="H1248" s="53">
        <f t="shared" si="1097"/>
        <v>1920</v>
      </c>
      <c r="I1248" s="53">
        <f>'прил. 9'!J32</f>
        <v>0</v>
      </c>
      <c r="J1248" s="53">
        <f t="shared" si="1098"/>
        <v>1920</v>
      </c>
      <c r="K1248" s="53">
        <f>'прил. 9'!L32</f>
        <v>0</v>
      </c>
      <c r="L1248" s="53">
        <f t="shared" si="1093"/>
        <v>1920</v>
      </c>
      <c r="M1248" s="53">
        <f>'прил. 9'!N32</f>
        <v>0</v>
      </c>
      <c r="N1248" s="53">
        <f t="shared" si="1141"/>
        <v>1920</v>
      </c>
      <c r="O1248" s="53">
        <f>'прил. 9'!P32</f>
        <v>1920</v>
      </c>
      <c r="P1248" s="53">
        <f>'прил. 9'!Q32</f>
        <v>0</v>
      </c>
      <c r="Q1248" s="46">
        <f t="shared" si="1099"/>
        <v>1920</v>
      </c>
      <c r="R1248" s="53">
        <f>'прил. 9'!S32</f>
        <v>0</v>
      </c>
      <c r="S1248" s="46">
        <f t="shared" si="1100"/>
        <v>1920</v>
      </c>
      <c r="T1248" s="53">
        <f>'прил. 9'!U32</f>
        <v>0</v>
      </c>
      <c r="U1248" s="46">
        <f t="shared" si="1142"/>
        <v>1920</v>
      </c>
    </row>
    <row r="1249" spans="1:21" ht="33" x14ac:dyDescent="0.2">
      <c r="A1249" s="47" t="str">
        <f t="shared" ca="1" si="1153"/>
        <v>Закупка товаров, работ и услуг для обеспечения государственных (муниципальных) нужд</v>
      </c>
      <c r="B1249" s="68" t="s">
        <v>427</v>
      </c>
      <c r="C1249" s="55" t="s">
        <v>70</v>
      </c>
      <c r="D1249" s="55" t="s">
        <v>73</v>
      </c>
      <c r="E1249" s="105">
        <v>200</v>
      </c>
      <c r="F1249" s="53">
        <f t="shared" ref="F1249:T1249" si="1155">F1250</f>
        <v>50</v>
      </c>
      <c r="G1249" s="53">
        <f t="shared" si="1155"/>
        <v>0</v>
      </c>
      <c r="H1249" s="53">
        <f t="shared" si="1097"/>
        <v>50</v>
      </c>
      <c r="I1249" s="53">
        <f t="shared" si="1155"/>
        <v>0</v>
      </c>
      <c r="J1249" s="53">
        <f t="shared" si="1098"/>
        <v>50</v>
      </c>
      <c r="K1249" s="53">
        <f t="shared" si="1155"/>
        <v>0</v>
      </c>
      <c r="L1249" s="53">
        <f t="shared" si="1093"/>
        <v>50</v>
      </c>
      <c r="M1249" s="53">
        <f t="shared" si="1155"/>
        <v>0</v>
      </c>
      <c r="N1249" s="53">
        <f t="shared" si="1141"/>
        <v>50</v>
      </c>
      <c r="O1249" s="53">
        <f t="shared" si="1155"/>
        <v>50</v>
      </c>
      <c r="P1249" s="53">
        <f t="shared" si="1155"/>
        <v>0</v>
      </c>
      <c r="Q1249" s="46">
        <f t="shared" si="1099"/>
        <v>50</v>
      </c>
      <c r="R1249" s="53">
        <f t="shared" si="1155"/>
        <v>0</v>
      </c>
      <c r="S1249" s="46">
        <f t="shared" si="1100"/>
        <v>50</v>
      </c>
      <c r="T1249" s="53">
        <f t="shared" si="1155"/>
        <v>0</v>
      </c>
      <c r="U1249" s="46">
        <f t="shared" si="1142"/>
        <v>50</v>
      </c>
    </row>
    <row r="1250" spans="1:21" ht="33" x14ac:dyDescent="0.2">
      <c r="A1250" s="47" t="str">
        <f t="shared" ca="1" si="1153"/>
        <v>Иные закупки товаров, работ и услуг для обеспечения государственных (муниципальных) нужд</v>
      </c>
      <c r="B1250" s="68" t="s">
        <v>427</v>
      </c>
      <c r="C1250" s="55" t="s">
        <v>70</v>
      </c>
      <c r="D1250" s="55" t="s">
        <v>73</v>
      </c>
      <c r="E1250" s="105">
        <v>240</v>
      </c>
      <c r="F1250" s="53">
        <f>'прил. 9'!G34</f>
        <v>50</v>
      </c>
      <c r="G1250" s="53">
        <f>'прил. 9'!H34</f>
        <v>0</v>
      </c>
      <c r="H1250" s="53">
        <f t="shared" si="1097"/>
        <v>50</v>
      </c>
      <c r="I1250" s="53">
        <f>'прил. 9'!J34</f>
        <v>0</v>
      </c>
      <c r="J1250" s="53">
        <f t="shared" si="1098"/>
        <v>50</v>
      </c>
      <c r="K1250" s="53">
        <f>'прил. 9'!L34</f>
        <v>0</v>
      </c>
      <c r="L1250" s="53">
        <f t="shared" si="1093"/>
        <v>50</v>
      </c>
      <c r="M1250" s="53">
        <f>'прил. 9'!N34</f>
        <v>0</v>
      </c>
      <c r="N1250" s="53">
        <f t="shared" si="1141"/>
        <v>50</v>
      </c>
      <c r="O1250" s="53">
        <f>'прил. 9'!P34</f>
        <v>50</v>
      </c>
      <c r="P1250" s="53">
        <f>'прил. 9'!Q34</f>
        <v>0</v>
      </c>
      <c r="Q1250" s="46">
        <f t="shared" si="1099"/>
        <v>50</v>
      </c>
      <c r="R1250" s="53">
        <f>'прил. 9'!S34</f>
        <v>0</v>
      </c>
      <c r="S1250" s="46">
        <f t="shared" si="1100"/>
        <v>50</v>
      </c>
      <c r="T1250" s="53">
        <f>'прил. 9'!U34</f>
        <v>0</v>
      </c>
      <c r="U1250" s="46">
        <f t="shared" si="1142"/>
        <v>50</v>
      </c>
    </row>
    <row r="1251" spans="1:21" ht="82.5" hidden="1" x14ac:dyDescent="0.2">
      <c r="A1251" s="47" t="str">
        <f ca="1">IF(ISERROR(MATCH(B1251,Код_КЦСР,0)),"",INDIRECT(ADDRESS(MATCH(B1251,Код_КЦСР,0)+1,2,,,"КЦСР")))</f>
        <v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v>
      </c>
      <c r="B1251" s="68" t="s">
        <v>428</v>
      </c>
      <c r="C1251" s="55"/>
      <c r="D1251" s="55"/>
      <c r="E1251" s="105"/>
      <c r="F1251" s="53">
        <f t="shared" ref="F1251:T1254" si="1156">F1252</f>
        <v>0</v>
      </c>
      <c r="G1251" s="53">
        <f t="shared" si="1156"/>
        <v>0</v>
      </c>
      <c r="H1251" s="53">
        <f t="shared" si="1097"/>
        <v>0</v>
      </c>
      <c r="I1251" s="53">
        <f t="shared" si="1156"/>
        <v>0</v>
      </c>
      <c r="J1251" s="53">
        <f t="shared" si="1098"/>
        <v>0</v>
      </c>
      <c r="K1251" s="53">
        <f t="shared" si="1156"/>
        <v>0</v>
      </c>
      <c r="L1251" s="53">
        <f t="shared" si="1093"/>
        <v>0</v>
      </c>
      <c r="M1251" s="53">
        <f t="shared" si="1156"/>
        <v>0</v>
      </c>
      <c r="N1251" s="53">
        <f t="shared" si="1141"/>
        <v>0</v>
      </c>
      <c r="O1251" s="53">
        <f t="shared" si="1156"/>
        <v>0</v>
      </c>
      <c r="P1251" s="53">
        <f t="shared" si="1156"/>
        <v>0</v>
      </c>
      <c r="Q1251" s="46">
        <f t="shared" si="1099"/>
        <v>0</v>
      </c>
      <c r="R1251" s="53">
        <f t="shared" si="1156"/>
        <v>0</v>
      </c>
      <c r="S1251" s="46">
        <f t="shared" si="1100"/>
        <v>0</v>
      </c>
      <c r="T1251" s="53">
        <f t="shared" si="1156"/>
        <v>0</v>
      </c>
      <c r="U1251" s="46">
        <f t="shared" si="1142"/>
        <v>0</v>
      </c>
    </row>
    <row r="1252" spans="1:21" hidden="1" x14ac:dyDescent="0.2">
      <c r="A1252" s="47" t="str">
        <f ca="1">IF(ISERROR(MATCH(C1252,Код_Раздел,0)),"",INDIRECT(ADDRESS(MATCH(C1252,Код_Раздел,0)+1,2,,,"Раздел")))</f>
        <v>Общегосударственные вопросы</v>
      </c>
      <c r="B1252" s="68" t="s">
        <v>428</v>
      </c>
      <c r="C1252" s="55" t="s">
        <v>70</v>
      </c>
      <c r="D1252" s="55"/>
      <c r="E1252" s="105"/>
      <c r="F1252" s="53">
        <f t="shared" si="1156"/>
        <v>0</v>
      </c>
      <c r="G1252" s="53">
        <f t="shared" si="1156"/>
        <v>0</v>
      </c>
      <c r="H1252" s="53">
        <f t="shared" si="1097"/>
        <v>0</v>
      </c>
      <c r="I1252" s="53">
        <f t="shared" si="1156"/>
        <v>0</v>
      </c>
      <c r="J1252" s="53">
        <f t="shared" si="1098"/>
        <v>0</v>
      </c>
      <c r="K1252" s="53">
        <f t="shared" si="1156"/>
        <v>0</v>
      </c>
      <c r="L1252" s="53">
        <f t="shared" si="1093"/>
        <v>0</v>
      </c>
      <c r="M1252" s="53">
        <f t="shared" si="1156"/>
        <v>0</v>
      </c>
      <c r="N1252" s="53">
        <f t="shared" si="1141"/>
        <v>0</v>
      </c>
      <c r="O1252" s="53">
        <f t="shared" si="1156"/>
        <v>0</v>
      </c>
      <c r="P1252" s="53">
        <f t="shared" si="1156"/>
        <v>0</v>
      </c>
      <c r="Q1252" s="46">
        <f t="shared" si="1099"/>
        <v>0</v>
      </c>
      <c r="R1252" s="53">
        <f t="shared" si="1156"/>
        <v>0</v>
      </c>
      <c r="S1252" s="46">
        <f t="shared" si="1100"/>
        <v>0</v>
      </c>
      <c r="T1252" s="53">
        <f t="shared" si="1156"/>
        <v>0</v>
      </c>
      <c r="U1252" s="46">
        <f t="shared" si="1142"/>
        <v>0</v>
      </c>
    </row>
    <row r="1253" spans="1:21" ht="49.5" hidden="1" x14ac:dyDescent="0.2">
      <c r="A1253" s="47" t="s">
        <v>90</v>
      </c>
      <c r="B1253" s="68" t="s">
        <v>428</v>
      </c>
      <c r="C1253" s="55" t="s">
        <v>70</v>
      </c>
      <c r="D1253" s="55" t="s">
        <v>73</v>
      </c>
      <c r="E1253" s="105"/>
      <c r="F1253" s="53">
        <f t="shared" si="1156"/>
        <v>0</v>
      </c>
      <c r="G1253" s="53">
        <f t="shared" si="1156"/>
        <v>0</v>
      </c>
      <c r="H1253" s="53">
        <f t="shared" si="1097"/>
        <v>0</v>
      </c>
      <c r="I1253" s="53">
        <f t="shared" si="1156"/>
        <v>0</v>
      </c>
      <c r="J1253" s="53">
        <f t="shared" si="1098"/>
        <v>0</v>
      </c>
      <c r="K1253" s="53">
        <f t="shared" si="1156"/>
        <v>0</v>
      </c>
      <c r="L1253" s="53">
        <f t="shared" si="1093"/>
        <v>0</v>
      </c>
      <c r="M1253" s="53">
        <f t="shared" si="1156"/>
        <v>0</v>
      </c>
      <c r="N1253" s="53">
        <f t="shared" si="1141"/>
        <v>0</v>
      </c>
      <c r="O1253" s="53">
        <f t="shared" si="1156"/>
        <v>0</v>
      </c>
      <c r="P1253" s="53">
        <f t="shared" si="1156"/>
        <v>0</v>
      </c>
      <c r="Q1253" s="46">
        <f t="shared" si="1099"/>
        <v>0</v>
      </c>
      <c r="R1253" s="53">
        <f t="shared" si="1156"/>
        <v>0</v>
      </c>
      <c r="S1253" s="46">
        <f t="shared" si="1100"/>
        <v>0</v>
      </c>
      <c r="T1253" s="53">
        <f t="shared" si="1156"/>
        <v>0</v>
      </c>
      <c r="U1253" s="46">
        <f t="shared" si="1142"/>
        <v>0</v>
      </c>
    </row>
    <row r="1254" spans="1:21" ht="49.5" hidden="1" x14ac:dyDescent="0.2">
      <c r="A1254" s="47" t="str">
        <f t="shared" ref="A1254:A1255" ca="1" si="1157">IF(ISERROR(MATCH(E1254,Код_КВР,0)),"",INDIRECT(ADDRESS(MATCH(E1254,Код_КВР,0)+1,2,,,"КВР")))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4" s="68" t="s">
        <v>428</v>
      </c>
      <c r="C1254" s="55" t="s">
        <v>70</v>
      </c>
      <c r="D1254" s="55" t="s">
        <v>73</v>
      </c>
      <c r="E1254" s="105">
        <v>100</v>
      </c>
      <c r="F1254" s="53">
        <f t="shared" si="1156"/>
        <v>0</v>
      </c>
      <c r="G1254" s="53">
        <f t="shared" si="1156"/>
        <v>0</v>
      </c>
      <c r="H1254" s="53">
        <f t="shared" si="1097"/>
        <v>0</v>
      </c>
      <c r="I1254" s="53">
        <f t="shared" si="1156"/>
        <v>0</v>
      </c>
      <c r="J1254" s="53">
        <f t="shared" si="1098"/>
        <v>0</v>
      </c>
      <c r="K1254" s="53">
        <f t="shared" si="1156"/>
        <v>0</v>
      </c>
      <c r="L1254" s="53">
        <f t="shared" si="1093"/>
        <v>0</v>
      </c>
      <c r="M1254" s="53">
        <f t="shared" si="1156"/>
        <v>0</v>
      </c>
      <c r="N1254" s="53">
        <f t="shared" si="1141"/>
        <v>0</v>
      </c>
      <c r="O1254" s="53">
        <f t="shared" si="1156"/>
        <v>0</v>
      </c>
      <c r="P1254" s="53">
        <f t="shared" si="1156"/>
        <v>0</v>
      </c>
      <c r="Q1254" s="46">
        <f t="shared" si="1099"/>
        <v>0</v>
      </c>
      <c r="R1254" s="53">
        <f t="shared" si="1156"/>
        <v>0</v>
      </c>
      <c r="S1254" s="46">
        <f t="shared" si="1100"/>
        <v>0</v>
      </c>
      <c r="T1254" s="53">
        <f t="shared" si="1156"/>
        <v>0</v>
      </c>
      <c r="U1254" s="46">
        <f t="shared" si="1142"/>
        <v>0</v>
      </c>
    </row>
    <row r="1255" spans="1:21" hidden="1" x14ac:dyDescent="0.2">
      <c r="A1255" s="47" t="str">
        <f t="shared" ca="1" si="1157"/>
        <v>Расходы на выплаты персоналу государственных (муниципальных) органов</v>
      </c>
      <c r="B1255" s="68" t="s">
        <v>428</v>
      </c>
      <c r="C1255" s="55" t="s">
        <v>70</v>
      </c>
      <c r="D1255" s="55" t="s">
        <v>73</v>
      </c>
      <c r="E1255" s="105">
        <v>120</v>
      </c>
      <c r="F1255" s="53">
        <f>'прил. 9'!G37</f>
        <v>0</v>
      </c>
      <c r="G1255" s="53">
        <f>'прил. 9'!H37</f>
        <v>0</v>
      </c>
      <c r="H1255" s="53">
        <f t="shared" si="1097"/>
        <v>0</v>
      </c>
      <c r="I1255" s="53">
        <f>'прил. 9'!J37</f>
        <v>0</v>
      </c>
      <c r="J1255" s="53">
        <f t="shared" si="1098"/>
        <v>0</v>
      </c>
      <c r="K1255" s="53">
        <f>'прил. 9'!L37</f>
        <v>0</v>
      </c>
      <c r="L1255" s="53">
        <f t="shared" si="1093"/>
        <v>0</v>
      </c>
      <c r="M1255" s="53">
        <f>'прил. 9'!N37</f>
        <v>0</v>
      </c>
      <c r="N1255" s="53">
        <f t="shared" si="1141"/>
        <v>0</v>
      </c>
      <c r="O1255" s="53">
        <f>'прил. 9'!P37</f>
        <v>0</v>
      </c>
      <c r="P1255" s="53">
        <f>'прил. 9'!Q37</f>
        <v>0</v>
      </c>
      <c r="Q1255" s="46">
        <f t="shared" si="1099"/>
        <v>0</v>
      </c>
      <c r="R1255" s="53">
        <f>'прил. 9'!S37</f>
        <v>0</v>
      </c>
      <c r="S1255" s="46">
        <f t="shared" si="1100"/>
        <v>0</v>
      </c>
      <c r="T1255" s="53">
        <f>'прил. 9'!U37</f>
        <v>0</v>
      </c>
      <c r="U1255" s="46">
        <f t="shared" si="1142"/>
        <v>0</v>
      </c>
    </row>
    <row r="1256" spans="1:21" ht="82.5" x14ac:dyDescent="0.2">
      <c r="A1256" s="47" t="str">
        <f ca="1">IF(ISERROR(MATCH(B1256,Код_КЦСР,0)),"",INDIRECT(ADDRESS(MATCH(B1256,Код_КЦСР,0)+1,2,,,"КЦСР")))</f>
        <v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v>
      </c>
      <c r="B1256" s="68" t="s">
        <v>426</v>
      </c>
      <c r="C1256" s="55"/>
      <c r="D1256" s="55"/>
      <c r="E1256" s="105"/>
      <c r="F1256" s="53">
        <f t="shared" ref="F1256:T1259" si="1158">F1257</f>
        <v>231.9</v>
      </c>
      <c r="G1256" s="53">
        <f t="shared" si="1158"/>
        <v>0</v>
      </c>
      <c r="H1256" s="53">
        <f t="shared" si="1097"/>
        <v>231.9</v>
      </c>
      <c r="I1256" s="53">
        <f t="shared" si="1158"/>
        <v>0</v>
      </c>
      <c r="J1256" s="53">
        <f t="shared" si="1098"/>
        <v>231.9</v>
      </c>
      <c r="K1256" s="53">
        <f t="shared" si="1158"/>
        <v>0</v>
      </c>
      <c r="L1256" s="53">
        <f t="shared" si="1093"/>
        <v>231.9</v>
      </c>
      <c r="M1256" s="53">
        <f t="shared" si="1158"/>
        <v>0</v>
      </c>
      <c r="N1256" s="53">
        <f t="shared" si="1141"/>
        <v>231.9</v>
      </c>
      <c r="O1256" s="53">
        <f t="shared" si="1158"/>
        <v>231.9</v>
      </c>
      <c r="P1256" s="53">
        <f t="shared" si="1158"/>
        <v>0</v>
      </c>
      <c r="Q1256" s="46">
        <f t="shared" si="1099"/>
        <v>231.9</v>
      </c>
      <c r="R1256" s="53">
        <f t="shared" si="1158"/>
        <v>0</v>
      </c>
      <c r="S1256" s="46">
        <f t="shared" si="1100"/>
        <v>231.9</v>
      </c>
      <c r="T1256" s="53">
        <f t="shared" si="1158"/>
        <v>0</v>
      </c>
      <c r="U1256" s="46">
        <f t="shared" si="1142"/>
        <v>231.9</v>
      </c>
    </row>
    <row r="1257" spans="1:21" x14ac:dyDescent="0.2">
      <c r="A1257" s="47" t="str">
        <f ca="1">IF(ISERROR(MATCH(C1257,Код_Раздел,0)),"",INDIRECT(ADDRESS(MATCH(C1257,Код_Раздел,0)+1,2,,,"Раздел")))</f>
        <v>Общегосударственные вопросы</v>
      </c>
      <c r="B1257" s="68" t="s">
        <v>426</v>
      </c>
      <c r="C1257" s="55" t="s">
        <v>70</v>
      </c>
      <c r="D1257" s="55"/>
      <c r="E1257" s="105"/>
      <c r="F1257" s="53">
        <f t="shared" si="1158"/>
        <v>231.9</v>
      </c>
      <c r="G1257" s="53">
        <f t="shared" si="1158"/>
        <v>0</v>
      </c>
      <c r="H1257" s="53">
        <f t="shared" si="1097"/>
        <v>231.9</v>
      </c>
      <c r="I1257" s="53">
        <f t="shared" si="1158"/>
        <v>0</v>
      </c>
      <c r="J1257" s="53">
        <f t="shared" si="1098"/>
        <v>231.9</v>
      </c>
      <c r="K1257" s="53">
        <f t="shared" si="1158"/>
        <v>0</v>
      </c>
      <c r="L1257" s="53">
        <f t="shared" si="1093"/>
        <v>231.9</v>
      </c>
      <c r="M1257" s="53">
        <f t="shared" si="1158"/>
        <v>0</v>
      </c>
      <c r="N1257" s="53">
        <f t="shared" si="1141"/>
        <v>231.9</v>
      </c>
      <c r="O1257" s="53">
        <f t="shared" si="1158"/>
        <v>231.9</v>
      </c>
      <c r="P1257" s="53">
        <f t="shared" si="1158"/>
        <v>0</v>
      </c>
      <c r="Q1257" s="46">
        <f t="shared" si="1099"/>
        <v>231.9</v>
      </c>
      <c r="R1257" s="53">
        <f t="shared" si="1158"/>
        <v>0</v>
      </c>
      <c r="S1257" s="46">
        <f t="shared" si="1100"/>
        <v>231.9</v>
      </c>
      <c r="T1257" s="53">
        <f t="shared" si="1158"/>
        <v>0</v>
      </c>
      <c r="U1257" s="46">
        <f t="shared" si="1142"/>
        <v>231.9</v>
      </c>
    </row>
    <row r="1258" spans="1:21" ht="33" x14ac:dyDescent="0.2">
      <c r="A1258" s="42" t="s">
        <v>36</v>
      </c>
      <c r="B1258" s="68" t="s">
        <v>426</v>
      </c>
      <c r="C1258" s="55" t="s">
        <v>70</v>
      </c>
      <c r="D1258" s="55" t="s">
        <v>74</v>
      </c>
      <c r="E1258" s="105"/>
      <c r="F1258" s="53">
        <f t="shared" si="1158"/>
        <v>231.9</v>
      </c>
      <c r="G1258" s="53">
        <f t="shared" si="1158"/>
        <v>0</v>
      </c>
      <c r="H1258" s="53">
        <f t="shared" si="1097"/>
        <v>231.9</v>
      </c>
      <c r="I1258" s="53">
        <f t="shared" si="1158"/>
        <v>0</v>
      </c>
      <c r="J1258" s="53">
        <f t="shared" si="1098"/>
        <v>231.9</v>
      </c>
      <c r="K1258" s="53">
        <f t="shared" si="1158"/>
        <v>0</v>
      </c>
      <c r="L1258" s="53">
        <f t="shared" si="1093"/>
        <v>231.9</v>
      </c>
      <c r="M1258" s="53">
        <f t="shared" si="1158"/>
        <v>0</v>
      </c>
      <c r="N1258" s="53">
        <f t="shared" si="1141"/>
        <v>231.9</v>
      </c>
      <c r="O1258" s="53">
        <f t="shared" si="1158"/>
        <v>231.9</v>
      </c>
      <c r="P1258" s="53">
        <f t="shared" si="1158"/>
        <v>0</v>
      </c>
      <c r="Q1258" s="46">
        <f t="shared" si="1099"/>
        <v>231.9</v>
      </c>
      <c r="R1258" s="53">
        <f t="shared" si="1158"/>
        <v>0</v>
      </c>
      <c r="S1258" s="46">
        <f t="shared" si="1100"/>
        <v>231.9</v>
      </c>
      <c r="T1258" s="53">
        <f t="shared" si="1158"/>
        <v>0</v>
      </c>
      <c r="U1258" s="46">
        <f t="shared" si="1142"/>
        <v>231.9</v>
      </c>
    </row>
    <row r="1259" spans="1:21" ht="49.5" x14ac:dyDescent="0.2">
      <c r="A1259" s="47" t="str">
        <f t="shared" ref="A1259:A1260" ca="1" si="1159">IF(ISERROR(MATCH(E1259,Код_КВР,0)),"",INDIRECT(ADDRESS(MATCH(E1259,Код_КВР,0)+1,2,,,"КВР")))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59" s="68" t="s">
        <v>426</v>
      </c>
      <c r="C1259" s="55" t="s">
        <v>70</v>
      </c>
      <c r="D1259" s="55" t="s">
        <v>74</v>
      </c>
      <c r="E1259" s="105">
        <v>100</v>
      </c>
      <c r="F1259" s="53">
        <f t="shared" si="1158"/>
        <v>231.9</v>
      </c>
      <c r="G1259" s="53">
        <f t="shared" si="1158"/>
        <v>0</v>
      </c>
      <c r="H1259" s="53">
        <f t="shared" si="1097"/>
        <v>231.9</v>
      </c>
      <c r="I1259" s="53">
        <f t="shared" si="1158"/>
        <v>0</v>
      </c>
      <c r="J1259" s="53">
        <f t="shared" si="1098"/>
        <v>231.9</v>
      </c>
      <c r="K1259" s="53">
        <f t="shared" si="1158"/>
        <v>0</v>
      </c>
      <c r="L1259" s="53">
        <f t="shared" ref="L1259:L1322" si="1160">J1259+K1259</f>
        <v>231.9</v>
      </c>
      <c r="M1259" s="53">
        <f t="shared" si="1158"/>
        <v>0</v>
      </c>
      <c r="N1259" s="53">
        <f t="shared" si="1141"/>
        <v>231.9</v>
      </c>
      <c r="O1259" s="53">
        <f t="shared" si="1158"/>
        <v>231.9</v>
      </c>
      <c r="P1259" s="53">
        <f t="shared" si="1158"/>
        <v>0</v>
      </c>
      <c r="Q1259" s="46">
        <f t="shared" si="1099"/>
        <v>231.9</v>
      </c>
      <c r="R1259" s="53">
        <f t="shared" si="1158"/>
        <v>0</v>
      </c>
      <c r="S1259" s="46">
        <f t="shared" si="1100"/>
        <v>231.9</v>
      </c>
      <c r="T1259" s="53">
        <f t="shared" si="1158"/>
        <v>0</v>
      </c>
      <c r="U1259" s="46">
        <f t="shared" si="1142"/>
        <v>231.9</v>
      </c>
    </row>
    <row r="1260" spans="1:21" x14ac:dyDescent="0.2">
      <c r="A1260" s="47" t="str">
        <f t="shared" ca="1" si="1159"/>
        <v>Расходы на выплаты персоналу государственных (муниципальных) органов</v>
      </c>
      <c r="B1260" s="68" t="s">
        <v>426</v>
      </c>
      <c r="C1260" s="55" t="s">
        <v>70</v>
      </c>
      <c r="D1260" s="55" t="s">
        <v>74</v>
      </c>
      <c r="E1260" s="105">
        <v>120</v>
      </c>
      <c r="F1260" s="53">
        <f>'прил. 9'!G845</f>
        <v>231.9</v>
      </c>
      <c r="G1260" s="53">
        <f>'прил. 9'!H845</f>
        <v>0</v>
      </c>
      <c r="H1260" s="53">
        <f t="shared" si="1097"/>
        <v>231.9</v>
      </c>
      <c r="I1260" s="53">
        <f>'прил. 9'!J845</f>
        <v>0</v>
      </c>
      <c r="J1260" s="53">
        <f t="shared" si="1098"/>
        <v>231.9</v>
      </c>
      <c r="K1260" s="53">
        <f>'прил. 9'!L845</f>
        <v>0</v>
      </c>
      <c r="L1260" s="53">
        <f t="shared" si="1160"/>
        <v>231.9</v>
      </c>
      <c r="M1260" s="53">
        <f>'прил. 9'!N845</f>
        <v>0</v>
      </c>
      <c r="N1260" s="53">
        <f t="shared" si="1141"/>
        <v>231.9</v>
      </c>
      <c r="O1260" s="53">
        <f>'прил. 9'!P845</f>
        <v>231.9</v>
      </c>
      <c r="P1260" s="53">
        <f>'прил. 9'!Q845</f>
        <v>0</v>
      </c>
      <c r="Q1260" s="46">
        <f t="shared" si="1099"/>
        <v>231.9</v>
      </c>
      <c r="R1260" s="53">
        <f>'прил. 9'!S845</f>
        <v>0</v>
      </c>
      <c r="S1260" s="46">
        <f t="shared" si="1100"/>
        <v>231.9</v>
      </c>
      <c r="T1260" s="53">
        <f>'прил. 9'!U845</f>
        <v>0</v>
      </c>
      <c r="U1260" s="46">
        <f t="shared" si="1142"/>
        <v>231.9</v>
      </c>
    </row>
    <row r="1261" spans="1:21" ht="71.25" customHeight="1" x14ac:dyDescent="0.2">
      <c r="A1261" s="47" t="str">
        <f ca="1">IF(ISERROR(MATCH(B1261,Код_КЦСР,0)),"",INDIRECT(ADDRESS(MATCH(B1261,Код_КЦСР,0)+1,2,,,"КЦСР")))</f>
        <v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v>
      </c>
      <c r="B1261" s="68" t="s">
        <v>674</v>
      </c>
      <c r="C1261" s="55"/>
      <c r="D1261" s="55"/>
      <c r="E1261" s="105"/>
      <c r="F1261" s="53"/>
      <c r="G1261" s="53"/>
      <c r="H1261" s="53"/>
      <c r="I1261" s="53">
        <f>I1262</f>
        <v>461.8</v>
      </c>
      <c r="J1261" s="53">
        <f t="shared" si="1098"/>
        <v>461.8</v>
      </c>
      <c r="K1261" s="53">
        <f>K1262</f>
        <v>0</v>
      </c>
      <c r="L1261" s="53">
        <f t="shared" si="1160"/>
        <v>461.8</v>
      </c>
      <c r="M1261" s="53">
        <f>M1262</f>
        <v>0</v>
      </c>
      <c r="N1261" s="53">
        <f t="shared" si="1141"/>
        <v>461.8</v>
      </c>
      <c r="O1261" s="53"/>
      <c r="P1261" s="53"/>
      <c r="Q1261" s="46"/>
      <c r="R1261" s="53">
        <f>R1262</f>
        <v>461.8</v>
      </c>
      <c r="S1261" s="46">
        <f t="shared" si="1100"/>
        <v>461.8</v>
      </c>
      <c r="T1261" s="53">
        <f>T1262</f>
        <v>0</v>
      </c>
      <c r="U1261" s="46">
        <f t="shared" si="1142"/>
        <v>461.8</v>
      </c>
    </row>
    <row r="1262" spans="1:21" ht="26.25" customHeight="1" x14ac:dyDescent="0.2">
      <c r="A1262" s="47" t="str">
        <f ca="1">IF(ISERROR(MATCH(C1262,Код_Раздел,0)),"",INDIRECT(ADDRESS(MATCH(C1262,Код_Раздел,0)+1,2,,,"Раздел")))</f>
        <v>Жилищно-коммунальное хозяйство</v>
      </c>
      <c r="B1262" s="68" t="s">
        <v>674</v>
      </c>
      <c r="C1262" s="55" t="s">
        <v>78</v>
      </c>
      <c r="D1262" s="55"/>
      <c r="E1262" s="105"/>
      <c r="F1262" s="53"/>
      <c r="G1262" s="53"/>
      <c r="H1262" s="53"/>
      <c r="I1262" s="53">
        <f>I1263</f>
        <v>461.8</v>
      </c>
      <c r="J1262" s="53">
        <f t="shared" si="1098"/>
        <v>461.8</v>
      </c>
      <c r="K1262" s="53">
        <f>K1263</f>
        <v>0</v>
      </c>
      <c r="L1262" s="53">
        <f t="shared" si="1160"/>
        <v>461.8</v>
      </c>
      <c r="M1262" s="53">
        <f>M1263</f>
        <v>0</v>
      </c>
      <c r="N1262" s="53">
        <f t="shared" si="1141"/>
        <v>461.8</v>
      </c>
      <c r="O1262" s="53"/>
      <c r="P1262" s="53"/>
      <c r="Q1262" s="46"/>
      <c r="R1262" s="53">
        <f>R1263</f>
        <v>461.8</v>
      </c>
      <c r="S1262" s="46">
        <f t="shared" si="1100"/>
        <v>461.8</v>
      </c>
      <c r="T1262" s="53">
        <f>T1263</f>
        <v>0</v>
      </c>
      <c r="U1262" s="46">
        <f t="shared" si="1142"/>
        <v>461.8</v>
      </c>
    </row>
    <row r="1263" spans="1:21" ht="22.5" customHeight="1" x14ac:dyDescent="0.2">
      <c r="A1263" s="42" t="s">
        <v>35</v>
      </c>
      <c r="B1263" s="68" t="s">
        <v>674</v>
      </c>
      <c r="C1263" s="55" t="s">
        <v>78</v>
      </c>
      <c r="D1263" s="55" t="s">
        <v>78</v>
      </c>
      <c r="E1263" s="105"/>
      <c r="F1263" s="53"/>
      <c r="G1263" s="53"/>
      <c r="H1263" s="53"/>
      <c r="I1263" s="53">
        <f>I1264</f>
        <v>461.8</v>
      </c>
      <c r="J1263" s="53">
        <f t="shared" si="1098"/>
        <v>461.8</v>
      </c>
      <c r="K1263" s="53">
        <f>K1264</f>
        <v>0</v>
      </c>
      <c r="L1263" s="53">
        <f t="shared" si="1160"/>
        <v>461.8</v>
      </c>
      <c r="M1263" s="53">
        <f>M1264</f>
        <v>0</v>
      </c>
      <c r="N1263" s="53">
        <f t="shared" si="1141"/>
        <v>461.8</v>
      </c>
      <c r="O1263" s="53"/>
      <c r="P1263" s="53"/>
      <c r="Q1263" s="46"/>
      <c r="R1263" s="53">
        <f>R1264</f>
        <v>461.8</v>
      </c>
      <c r="S1263" s="46">
        <f t="shared" si="1100"/>
        <v>461.8</v>
      </c>
      <c r="T1263" s="53">
        <f>T1264</f>
        <v>0</v>
      </c>
      <c r="U1263" s="46">
        <f t="shared" si="1142"/>
        <v>461.8</v>
      </c>
    </row>
    <row r="1264" spans="1:21" ht="62.25" customHeight="1" x14ac:dyDescent="0.2">
      <c r="A1264" s="47" t="str">
        <f t="shared" ref="A1264:A1265" ca="1" si="1161">IF(ISERROR(MATCH(E1264,Код_КВР,0)),"",INDIRECT(ADDRESS(MATCH(E1264,Код_КВР,0)+1,2,,,"КВР")))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64" s="68" t="s">
        <v>674</v>
      </c>
      <c r="C1264" s="55" t="s">
        <v>78</v>
      </c>
      <c r="D1264" s="55" t="s">
        <v>78</v>
      </c>
      <c r="E1264" s="105">
        <v>100</v>
      </c>
      <c r="F1264" s="53"/>
      <c r="G1264" s="53"/>
      <c r="H1264" s="53"/>
      <c r="I1264" s="53">
        <f>I1265</f>
        <v>461.8</v>
      </c>
      <c r="J1264" s="53">
        <f t="shared" si="1098"/>
        <v>461.8</v>
      </c>
      <c r="K1264" s="53">
        <f>K1265</f>
        <v>0</v>
      </c>
      <c r="L1264" s="53">
        <f t="shared" si="1160"/>
        <v>461.8</v>
      </c>
      <c r="M1264" s="53">
        <f>M1265</f>
        <v>0</v>
      </c>
      <c r="N1264" s="53">
        <f t="shared" si="1141"/>
        <v>461.8</v>
      </c>
      <c r="O1264" s="53"/>
      <c r="P1264" s="53"/>
      <c r="Q1264" s="46"/>
      <c r="R1264" s="53">
        <f>R1265</f>
        <v>461.8</v>
      </c>
      <c r="S1264" s="46">
        <f t="shared" si="1100"/>
        <v>461.8</v>
      </c>
      <c r="T1264" s="53">
        <f>T1265</f>
        <v>0</v>
      </c>
      <c r="U1264" s="46">
        <f t="shared" si="1142"/>
        <v>461.8</v>
      </c>
    </row>
    <row r="1265" spans="1:21" ht="30" customHeight="1" x14ac:dyDescent="0.2">
      <c r="A1265" s="47" t="str">
        <f t="shared" ca="1" si="1161"/>
        <v>Расходы на выплаты персоналу государственных (муниципальных) органов</v>
      </c>
      <c r="B1265" s="68" t="s">
        <v>674</v>
      </c>
      <c r="C1265" s="55" t="s">
        <v>78</v>
      </c>
      <c r="D1265" s="55" t="s">
        <v>78</v>
      </c>
      <c r="E1265" s="105">
        <v>120</v>
      </c>
      <c r="F1265" s="53"/>
      <c r="G1265" s="53"/>
      <c r="H1265" s="53"/>
      <c r="I1265" s="53">
        <f>'прил. 9'!J256</f>
        <v>461.8</v>
      </c>
      <c r="J1265" s="53">
        <f t="shared" si="1098"/>
        <v>461.8</v>
      </c>
      <c r="K1265" s="53">
        <f>'прил. 9'!L256</f>
        <v>0</v>
      </c>
      <c r="L1265" s="53">
        <f t="shared" si="1160"/>
        <v>461.8</v>
      </c>
      <c r="M1265" s="53">
        <f>'прил. 9'!N256</f>
        <v>0</v>
      </c>
      <c r="N1265" s="53">
        <f t="shared" si="1141"/>
        <v>461.8</v>
      </c>
      <c r="O1265" s="53"/>
      <c r="P1265" s="53"/>
      <c r="Q1265" s="46"/>
      <c r="R1265" s="53">
        <f>'прил. 9'!S256</f>
        <v>461.8</v>
      </c>
      <c r="S1265" s="46">
        <f t="shared" si="1100"/>
        <v>461.8</v>
      </c>
      <c r="T1265" s="53">
        <f>'прил. 9'!U256</f>
        <v>0</v>
      </c>
      <c r="U1265" s="46">
        <f t="shared" si="1142"/>
        <v>461.8</v>
      </c>
    </row>
    <row r="1266" spans="1:21" ht="33" x14ac:dyDescent="0.2">
      <c r="A1266" s="47" t="str">
        <f ca="1">IF(ISERROR(MATCH(B1266,Код_КЦСР,0)),"",INDIRECT(ADDRESS(MATCH(B1266,Код_КЦСР,0)+1,2,,,"КЦСР")))</f>
        <v>Обеспечение деятельности представительного органа муниципального образования</v>
      </c>
      <c r="B1266" s="68" t="s">
        <v>406</v>
      </c>
      <c r="C1266" s="55"/>
      <c r="D1266" s="55"/>
      <c r="E1266" s="105"/>
      <c r="F1266" s="53">
        <f t="shared" ref="F1266:T1266" si="1162">F1267</f>
        <v>13942.3</v>
      </c>
      <c r="G1266" s="53">
        <f t="shared" si="1162"/>
        <v>0</v>
      </c>
      <c r="H1266" s="53">
        <f t="shared" si="1097"/>
        <v>13942.3</v>
      </c>
      <c r="I1266" s="53">
        <f t="shared" si="1162"/>
        <v>0</v>
      </c>
      <c r="J1266" s="53">
        <f t="shared" si="1098"/>
        <v>13942.3</v>
      </c>
      <c r="K1266" s="53">
        <f t="shared" si="1162"/>
        <v>0</v>
      </c>
      <c r="L1266" s="53">
        <f t="shared" si="1160"/>
        <v>13942.3</v>
      </c>
      <c r="M1266" s="53">
        <f t="shared" si="1162"/>
        <v>0</v>
      </c>
      <c r="N1266" s="53">
        <f t="shared" si="1141"/>
        <v>13942.3</v>
      </c>
      <c r="O1266" s="53">
        <f t="shared" si="1162"/>
        <v>13942.3</v>
      </c>
      <c r="P1266" s="53">
        <f t="shared" si="1162"/>
        <v>0</v>
      </c>
      <c r="Q1266" s="46">
        <f t="shared" si="1099"/>
        <v>13942.3</v>
      </c>
      <c r="R1266" s="53">
        <f t="shared" si="1162"/>
        <v>0</v>
      </c>
      <c r="S1266" s="46">
        <f t="shared" si="1100"/>
        <v>13942.3</v>
      </c>
      <c r="T1266" s="53">
        <f t="shared" si="1162"/>
        <v>0</v>
      </c>
      <c r="U1266" s="46">
        <f t="shared" si="1142"/>
        <v>13942.3</v>
      </c>
    </row>
    <row r="1267" spans="1:21" ht="33" x14ac:dyDescent="0.2">
      <c r="A1267" s="47" t="str">
        <f ca="1">IF(ISERROR(MATCH(B1267,Код_КЦСР,0)),"",INDIRECT(ADDRESS(MATCH(B1267,Код_КЦСР,0)+1,2,,,"КЦСР")))</f>
        <v>Расходы на обеспечение функций представительного органа муниципального образования</v>
      </c>
      <c r="B1267" s="68" t="s">
        <v>408</v>
      </c>
      <c r="C1267" s="55"/>
      <c r="D1267" s="55"/>
      <c r="E1267" s="105"/>
      <c r="F1267" s="53">
        <f t="shared" ref="F1267:T1267" si="1163">F1268</f>
        <v>13942.3</v>
      </c>
      <c r="G1267" s="53">
        <f t="shared" si="1163"/>
        <v>0</v>
      </c>
      <c r="H1267" s="53">
        <f t="shared" si="1097"/>
        <v>13942.3</v>
      </c>
      <c r="I1267" s="53">
        <f t="shared" si="1163"/>
        <v>0</v>
      </c>
      <c r="J1267" s="53">
        <f t="shared" si="1098"/>
        <v>13942.3</v>
      </c>
      <c r="K1267" s="53">
        <f t="shared" si="1163"/>
        <v>0</v>
      </c>
      <c r="L1267" s="53">
        <f t="shared" si="1160"/>
        <v>13942.3</v>
      </c>
      <c r="M1267" s="53">
        <f t="shared" si="1163"/>
        <v>0</v>
      </c>
      <c r="N1267" s="53">
        <f t="shared" si="1141"/>
        <v>13942.3</v>
      </c>
      <c r="O1267" s="53">
        <f t="shared" si="1163"/>
        <v>13942.3</v>
      </c>
      <c r="P1267" s="53">
        <f t="shared" si="1163"/>
        <v>0</v>
      </c>
      <c r="Q1267" s="46">
        <f t="shared" si="1099"/>
        <v>13942.3</v>
      </c>
      <c r="R1267" s="53">
        <f t="shared" si="1163"/>
        <v>0</v>
      </c>
      <c r="S1267" s="46">
        <f t="shared" si="1100"/>
        <v>13942.3</v>
      </c>
      <c r="T1267" s="53">
        <f t="shared" si="1163"/>
        <v>0</v>
      </c>
      <c r="U1267" s="46">
        <f t="shared" si="1142"/>
        <v>13942.3</v>
      </c>
    </row>
    <row r="1268" spans="1:21" x14ac:dyDescent="0.2">
      <c r="A1268" s="47" t="str">
        <f ca="1">IF(ISERROR(MATCH(B1268,Код_КЦСР,0)),"",INDIRECT(ADDRESS(MATCH(B1268,Код_КЦСР,0)+1,2,,,"КЦСР")))</f>
        <v>Расходы на обеспечение функций органов местного самоуправления</v>
      </c>
      <c r="B1268" s="68" t="s">
        <v>409</v>
      </c>
      <c r="C1268" s="55"/>
      <c r="D1268" s="55"/>
      <c r="E1268" s="105"/>
      <c r="F1268" s="53">
        <f t="shared" ref="F1268:O1268" si="1164">F1269+F1277</f>
        <v>13942.3</v>
      </c>
      <c r="G1268" s="53">
        <f t="shared" ref="G1268:I1268" si="1165">G1269+G1277</f>
        <v>0</v>
      </c>
      <c r="H1268" s="53">
        <f t="shared" si="1097"/>
        <v>13942.3</v>
      </c>
      <c r="I1268" s="53">
        <f t="shared" si="1165"/>
        <v>0</v>
      </c>
      <c r="J1268" s="53">
        <f t="shared" si="1098"/>
        <v>13942.3</v>
      </c>
      <c r="K1268" s="53">
        <f t="shared" ref="K1268:M1268" si="1166">K1269+K1277</f>
        <v>0</v>
      </c>
      <c r="L1268" s="53">
        <f t="shared" si="1160"/>
        <v>13942.3</v>
      </c>
      <c r="M1268" s="53">
        <f t="shared" si="1166"/>
        <v>0</v>
      </c>
      <c r="N1268" s="53">
        <f t="shared" si="1141"/>
        <v>13942.3</v>
      </c>
      <c r="O1268" s="53">
        <f t="shared" si="1164"/>
        <v>13942.3</v>
      </c>
      <c r="P1268" s="53">
        <f t="shared" ref="P1268" si="1167">P1269+P1277</f>
        <v>0</v>
      </c>
      <c r="Q1268" s="46">
        <f t="shared" si="1099"/>
        <v>13942.3</v>
      </c>
      <c r="R1268" s="53">
        <f t="shared" ref="R1268:T1268" si="1168">R1269+R1277</f>
        <v>0</v>
      </c>
      <c r="S1268" s="46">
        <f t="shared" si="1100"/>
        <v>13942.3</v>
      </c>
      <c r="T1268" s="53">
        <f t="shared" si="1168"/>
        <v>0</v>
      </c>
      <c r="U1268" s="46">
        <f t="shared" si="1142"/>
        <v>13942.3</v>
      </c>
    </row>
    <row r="1269" spans="1:21" x14ac:dyDescent="0.2">
      <c r="A1269" s="47" t="str">
        <f ca="1">IF(ISERROR(MATCH(C1269,Код_Раздел,0)),"",INDIRECT(ADDRESS(MATCH(C1269,Код_Раздел,0)+1,2,,,"Раздел")))</f>
        <v>Общегосударственные вопросы</v>
      </c>
      <c r="B1269" s="68" t="s">
        <v>409</v>
      </c>
      <c r="C1269" s="55" t="s">
        <v>70</v>
      </c>
      <c r="D1269" s="55"/>
      <c r="E1269" s="105"/>
      <c r="F1269" s="53">
        <f t="shared" ref="F1269:T1269" si="1169">F1270</f>
        <v>13812.8</v>
      </c>
      <c r="G1269" s="53">
        <f t="shared" si="1169"/>
        <v>0</v>
      </c>
      <c r="H1269" s="53">
        <f t="shared" ref="H1269:H1332" si="1170">F1269+G1269</f>
        <v>13812.8</v>
      </c>
      <c r="I1269" s="53">
        <f t="shared" si="1169"/>
        <v>0</v>
      </c>
      <c r="J1269" s="53">
        <f t="shared" ref="J1269:J1332" si="1171">H1269+I1269</f>
        <v>13812.8</v>
      </c>
      <c r="K1269" s="53">
        <f t="shared" si="1169"/>
        <v>0</v>
      </c>
      <c r="L1269" s="53">
        <f t="shared" si="1160"/>
        <v>13812.8</v>
      </c>
      <c r="M1269" s="53">
        <f t="shared" si="1169"/>
        <v>0</v>
      </c>
      <c r="N1269" s="53">
        <f t="shared" si="1141"/>
        <v>13812.8</v>
      </c>
      <c r="O1269" s="53">
        <f t="shared" si="1169"/>
        <v>13812.8</v>
      </c>
      <c r="P1269" s="53">
        <f t="shared" si="1169"/>
        <v>0</v>
      </c>
      <c r="Q1269" s="46">
        <f t="shared" ref="Q1269:Q1332" si="1172">O1269+P1269</f>
        <v>13812.8</v>
      </c>
      <c r="R1269" s="53">
        <f t="shared" si="1169"/>
        <v>0</v>
      </c>
      <c r="S1269" s="46">
        <f t="shared" ref="S1269:S1332" si="1173">Q1269+R1269</f>
        <v>13812.8</v>
      </c>
      <c r="T1269" s="53">
        <f t="shared" si="1169"/>
        <v>0</v>
      </c>
      <c r="U1269" s="46">
        <f t="shared" si="1142"/>
        <v>13812.8</v>
      </c>
    </row>
    <row r="1270" spans="1:21" ht="49.5" x14ac:dyDescent="0.2">
      <c r="A1270" s="42" t="s">
        <v>39</v>
      </c>
      <c r="B1270" s="68" t="s">
        <v>409</v>
      </c>
      <c r="C1270" s="55" t="s">
        <v>70</v>
      </c>
      <c r="D1270" s="55" t="s">
        <v>72</v>
      </c>
      <c r="E1270" s="105"/>
      <c r="F1270" s="53">
        <f t="shared" ref="F1270:O1270" si="1174">F1271+F1273+F1275</f>
        <v>13812.8</v>
      </c>
      <c r="G1270" s="53">
        <f t="shared" ref="G1270:I1270" si="1175">G1271+G1273+G1275</f>
        <v>0</v>
      </c>
      <c r="H1270" s="53">
        <f t="shared" si="1170"/>
        <v>13812.8</v>
      </c>
      <c r="I1270" s="53">
        <f t="shared" si="1175"/>
        <v>0</v>
      </c>
      <c r="J1270" s="53">
        <f t="shared" si="1171"/>
        <v>13812.8</v>
      </c>
      <c r="K1270" s="53">
        <f t="shared" ref="K1270:M1270" si="1176">K1271+K1273+K1275</f>
        <v>0</v>
      </c>
      <c r="L1270" s="53">
        <f t="shared" si="1160"/>
        <v>13812.8</v>
      </c>
      <c r="M1270" s="53">
        <f t="shared" si="1176"/>
        <v>0</v>
      </c>
      <c r="N1270" s="53">
        <f t="shared" si="1141"/>
        <v>13812.8</v>
      </c>
      <c r="O1270" s="53">
        <f t="shared" si="1174"/>
        <v>13812.8</v>
      </c>
      <c r="P1270" s="53">
        <f t="shared" ref="P1270" si="1177">P1271+P1273+P1275</f>
        <v>0</v>
      </c>
      <c r="Q1270" s="46">
        <f t="shared" si="1172"/>
        <v>13812.8</v>
      </c>
      <c r="R1270" s="53">
        <f t="shared" ref="R1270:T1270" si="1178">R1271+R1273+R1275</f>
        <v>0</v>
      </c>
      <c r="S1270" s="46">
        <f t="shared" si="1173"/>
        <v>13812.8</v>
      </c>
      <c r="T1270" s="53">
        <f t="shared" si="1178"/>
        <v>0</v>
      </c>
      <c r="U1270" s="46">
        <f t="shared" si="1142"/>
        <v>13812.8</v>
      </c>
    </row>
    <row r="1271" spans="1:21" ht="49.5" x14ac:dyDescent="0.2">
      <c r="A1271" s="47" t="str">
        <f t="shared" ref="A1271:A1276" ca="1" si="1179">IF(ISERROR(MATCH(E1271,Код_КВР,0)),"",INDIRECT(ADDRESS(MATCH(E1271,Код_КВР,0)+1,2,,,"КВР")))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71" s="68" t="s">
        <v>409</v>
      </c>
      <c r="C1271" s="55" t="s">
        <v>70</v>
      </c>
      <c r="D1271" s="55" t="s">
        <v>72</v>
      </c>
      <c r="E1271" s="105">
        <v>100</v>
      </c>
      <c r="F1271" s="53">
        <f t="shared" ref="F1271:T1271" si="1180">F1272</f>
        <v>13268.9</v>
      </c>
      <c r="G1271" s="53">
        <f t="shared" si="1180"/>
        <v>0</v>
      </c>
      <c r="H1271" s="53">
        <f t="shared" si="1170"/>
        <v>13268.9</v>
      </c>
      <c r="I1271" s="53">
        <f t="shared" si="1180"/>
        <v>0</v>
      </c>
      <c r="J1271" s="53">
        <f t="shared" si="1171"/>
        <v>13268.9</v>
      </c>
      <c r="K1271" s="53">
        <f t="shared" si="1180"/>
        <v>0</v>
      </c>
      <c r="L1271" s="53">
        <f t="shared" si="1160"/>
        <v>13268.9</v>
      </c>
      <c r="M1271" s="53">
        <f t="shared" si="1180"/>
        <v>0</v>
      </c>
      <c r="N1271" s="53">
        <f t="shared" si="1141"/>
        <v>13268.9</v>
      </c>
      <c r="O1271" s="53">
        <f t="shared" si="1180"/>
        <v>13268.9</v>
      </c>
      <c r="P1271" s="53">
        <f t="shared" si="1180"/>
        <v>0</v>
      </c>
      <c r="Q1271" s="46">
        <f t="shared" si="1172"/>
        <v>13268.9</v>
      </c>
      <c r="R1271" s="53">
        <f t="shared" si="1180"/>
        <v>0</v>
      </c>
      <c r="S1271" s="46">
        <f t="shared" si="1173"/>
        <v>13268.9</v>
      </c>
      <c r="T1271" s="53">
        <f t="shared" si="1180"/>
        <v>0</v>
      </c>
      <c r="U1271" s="46">
        <f t="shared" si="1142"/>
        <v>13268.9</v>
      </c>
    </row>
    <row r="1272" spans="1:21" x14ac:dyDescent="0.2">
      <c r="A1272" s="47" t="str">
        <f t="shared" ca="1" si="1179"/>
        <v>Расходы на выплаты персоналу государственных (муниципальных) органов</v>
      </c>
      <c r="B1272" s="68" t="s">
        <v>409</v>
      </c>
      <c r="C1272" s="55" t="s">
        <v>70</v>
      </c>
      <c r="D1272" s="55" t="s">
        <v>72</v>
      </c>
      <c r="E1272" s="105">
        <v>120</v>
      </c>
      <c r="F1272" s="53">
        <f>'прил. 9'!G455</f>
        <v>13268.9</v>
      </c>
      <c r="G1272" s="53">
        <f>'прил. 9'!H455</f>
        <v>0</v>
      </c>
      <c r="H1272" s="53">
        <f t="shared" si="1170"/>
        <v>13268.9</v>
      </c>
      <c r="I1272" s="53">
        <f>'прил. 9'!J455</f>
        <v>0</v>
      </c>
      <c r="J1272" s="53">
        <f t="shared" si="1171"/>
        <v>13268.9</v>
      </c>
      <c r="K1272" s="53">
        <f>'прил. 9'!L455</f>
        <v>0</v>
      </c>
      <c r="L1272" s="53">
        <f t="shared" si="1160"/>
        <v>13268.9</v>
      </c>
      <c r="M1272" s="53">
        <f>'прил. 9'!N455</f>
        <v>0</v>
      </c>
      <c r="N1272" s="53">
        <f t="shared" si="1141"/>
        <v>13268.9</v>
      </c>
      <c r="O1272" s="53">
        <f>'прил. 9'!P455</f>
        <v>13268.9</v>
      </c>
      <c r="P1272" s="53">
        <f>'прил. 9'!Q455</f>
        <v>0</v>
      </c>
      <c r="Q1272" s="46">
        <f t="shared" si="1172"/>
        <v>13268.9</v>
      </c>
      <c r="R1272" s="53">
        <f>'прил. 9'!S455</f>
        <v>0</v>
      </c>
      <c r="S1272" s="46">
        <f t="shared" si="1173"/>
        <v>13268.9</v>
      </c>
      <c r="T1272" s="53">
        <f>'прил. 9'!U455</f>
        <v>0</v>
      </c>
      <c r="U1272" s="46">
        <f t="shared" si="1142"/>
        <v>13268.9</v>
      </c>
    </row>
    <row r="1273" spans="1:21" ht="33" x14ac:dyDescent="0.2">
      <c r="A1273" s="47" t="str">
        <f t="shared" ca="1" si="1179"/>
        <v>Закупка товаров, работ и услуг для обеспечения государственных (муниципальных) нужд</v>
      </c>
      <c r="B1273" s="68" t="s">
        <v>409</v>
      </c>
      <c r="C1273" s="55" t="s">
        <v>70</v>
      </c>
      <c r="D1273" s="55" t="s">
        <v>72</v>
      </c>
      <c r="E1273" s="105">
        <v>200</v>
      </c>
      <c r="F1273" s="53">
        <f t="shared" ref="F1273:T1273" si="1181">F1274</f>
        <v>543.4</v>
      </c>
      <c r="G1273" s="53">
        <f t="shared" si="1181"/>
        <v>0</v>
      </c>
      <c r="H1273" s="53">
        <f t="shared" si="1170"/>
        <v>543.4</v>
      </c>
      <c r="I1273" s="53">
        <f t="shared" si="1181"/>
        <v>0</v>
      </c>
      <c r="J1273" s="53">
        <f t="shared" si="1171"/>
        <v>543.4</v>
      </c>
      <c r="K1273" s="53">
        <f t="shared" si="1181"/>
        <v>0</v>
      </c>
      <c r="L1273" s="53">
        <f t="shared" si="1160"/>
        <v>543.4</v>
      </c>
      <c r="M1273" s="53">
        <f t="shared" si="1181"/>
        <v>0</v>
      </c>
      <c r="N1273" s="53">
        <f t="shared" si="1141"/>
        <v>543.4</v>
      </c>
      <c r="O1273" s="53">
        <f t="shared" si="1181"/>
        <v>543.4</v>
      </c>
      <c r="P1273" s="53">
        <f t="shared" si="1181"/>
        <v>0</v>
      </c>
      <c r="Q1273" s="46">
        <f t="shared" si="1172"/>
        <v>543.4</v>
      </c>
      <c r="R1273" s="53">
        <f t="shared" si="1181"/>
        <v>0</v>
      </c>
      <c r="S1273" s="46">
        <f t="shared" si="1173"/>
        <v>543.4</v>
      </c>
      <c r="T1273" s="53">
        <f t="shared" si="1181"/>
        <v>0</v>
      </c>
      <c r="U1273" s="46">
        <f t="shared" si="1142"/>
        <v>543.4</v>
      </c>
    </row>
    <row r="1274" spans="1:21" ht="33" x14ac:dyDescent="0.2">
      <c r="A1274" s="47" t="str">
        <f t="shared" ca="1" si="1179"/>
        <v>Иные закупки товаров, работ и услуг для обеспечения государственных (муниципальных) нужд</v>
      </c>
      <c r="B1274" s="68" t="s">
        <v>409</v>
      </c>
      <c r="C1274" s="55" t="s">
        <v>70</v>
      </c>
      <c r="D1274" s="55" t="s">
        <v>72</v>
      </c>
      <c r="E1274" s="105">
        <v>240</v>
      </c>
      <c r="F1274" s="53">
        <f>'прил. 9'!G457</f>
        <v>543.4</v>
      </c>
      <c r="G1274" s="53">
        <f>'прил. 9'!H457</f>
        <v>0</v>
      </c>
      <c r="H1274" s="53">
        <f t="shared" si="1170"/>
        <v>543.4</v>
      </c>
      <c r="I1274" s="53">
        <f>'прил. 9'!J457</f>
        <v>0</v>
      </c>
      <c r="J1274" s="53">
        <f t="shared" si="1171"/>
        <v>543.4</v>
      </c>
      <c r="K1274" s="53">
        <f>'прил. 9'!L457</f>
        <v>0</v>
      </c>
      <c r="L1274" s="53">
        <f t="shared" si="1160"/>
        <v>543.4</v>
      </c>
      <c r="M1274" s="53">
        <f>'прил. 9'!N457</f>
        <v>0</v>
      </c>
      <c r="N1274" s="53">
        <f t="shared" si="1141"/>
        <v>543.4</v>
      </c>
      <c r="O1274" s="53">
        <f>'прил. 9'!P457</f>
        <v>543.4</v>
      </c>
      <c r="P1274" s="53">
        <f>'прил. 9'!Q457</f>
        <v>0</v>
      </c>
      <c r="Q1274" s="46">
        <f t="shared" si="1172"/>
        <v>543.4</v>
      </c>
      <c r="R1274" s="53">
        <f>'прил. 9'!S457</f>
        <v>0</v>
      </c>
      <c r="S1274" s="46">
        <f t="shared" si="1173"/>
        <v>543.4</v>
      </c>
      <c r="T1274" s="53">
        <f>'прил. 9'!U457</f>
        <v>0</v>
      </c>
      <c r="U1274" s="46">
        <f t="shared" si="1142"/>
        <v>543.4</v>
      </c>
    </row>
    <row r="1275" spans="1:21" x14ac:dyDescent="0.2">
      <c r="A1275" s="47" t="str">
        <f t="shared" ca="1" si="1179"/>
        <v>Иные бюджетные ассигнования</v>
      </c>
      <c r="B1275" s="68" t="s">
        <v>409</v>
      </c>
      <c r="C1275" s="55" t="s">
        <v>70</v>
      </c>
      <c r="D1275" s="55" t="s">
        <v>72</v>
      </c>
      <c r="E1275" s="105">
        <v>800</v>
      </c>
      <c r="F1275" s="53">
        <f t="shared" ref="F1275:T1275" si="1182">F1276</f>
        <v>0.5</v>
      </c>
      <c r="G1275" s="53">
        <f t="shared" si="1182"/>
        <v>0</v>
      </c>
      <c r="H1275" s="53">
        <f t="shared" si="1170"/>
        <v>0.5</v>
      </c>
      <c r="I1275" s="53">
        <f t="shared" si="1182"/>
        <v>0</v>
      </c>
      <c r="J1275" s="53">
        <f t="shared" si="1171"/>
        <v>0.5</v>
      </c>
      <c r="K1275" s="53">
        <f t="shared" si="1182"/>
        <v>0</v>
      </c>
      <c r="L1275" s="53">
        <f t="shared" si="1160"/>
        <v>0.5</v>
      </c>
      <c r="M1275" s="53">
        <f t="shared" si="1182"/>
        <v>0</v>
      </c>
      <c r="N1275" s="53">
        <f t="shared" si="1141"/>
        <v>0.5</v>
      </c>
      <c r="O1275" s="53">
        <f t="shared" si="1182"/>
        <v>0.5</v>
      </c>
      <c r="P1275" s="53">
        <f t="shared" si="1182"/>
        <v>0</v>
      </c>
      <c r="Q1275" s="46">
        <f t="shared" si="1172"/>
        <v>0.5</v>
      </c>
      <c r="R1275" s="53">
        <f t="shared" si="1182"/>
        <v>0</v>
      </c>
      <c r="S1275" s="46">
        <f t="shared" si="1173"/>
        <v>0.5</v>
      </c>
      <c r="T1275" s="53">
        <f t="shared" si="1182"/>
        <v>0</v>
      </c>
      <c r="U1275" s="46">
        <f t="shared" si="1142"/>
        <v>0.5</v>
      </c>
    </row>
    <row r="1276" spans="1:21" x14ac:dyDescent="0.2">
      <c r="A1276" s="47" t="str">
        <f t="shared" ca="1" si="1179"/>
        <v>Уплата налогов, сборов и иных платежей</v>
      </c>
      <c r="B1276" s="68" t="s">
        <v>409</v>
      </c>
      <c r="C1276" s="55" t="s">
        <v>70</v>
      </c>
      <c r="D1276" s="55" t="s">
        <v>72</v>
      </c>
      <c r="E1276" s="105">
        <v>850</v>
      </c>
      <c r="F1276" s="53">
        <f>'прил. 9'!G459</f>
        <v>0.5</v>
      </c>
      <c r="G1276" s="53">
        <f>'прил. 9'!H459</f>
        <v>0</v>
      </c>
      <c r="H1276" s="53">
        <f t="shared" si="1170"/>
        <v>0.5</v>
      </c>
      <c r="I1276" s="53">
        <f>'прил. 9'!J459</f>
        <v>0</v>
      </c>
      <c r="J1276" s="53">
        <f t="shared" si="1171"/>
        <v>0.5</v>
      </c>
      <c r="K1276" s="53">
        <f>'прил. 9'!L459</f>
        <v>0</v>
      </c>
      <c r="L1276" s="53">
        <f t="shared" si="1160"/>
        <v>0.5</v>
      </c>
      <c r="M1276" s="53">
        <f>'прил. 9'!N459</f>
        <v>0</v>
      </c>
      <c r="N1276" s="53">
        <f t="shared" si="1141"/>
        <v>0.5</v>
      </c>
      <c r="O1276" s="53">
        <f>'прил. 9'!P459</f>
        <v>0.5</v>
      </c>
      <c r="P1276" s="53">
        <f>'прил. 9'!Q459</f>
        <v>0</v>
      </c>
      <c r="Q1276" s="46">
        <f t="shared" si="1172"/>
        <v>0.5</v>
      </c>
      <c r="R1276" s="53">
        <f>'прил. 9'!S459</f>
        <v>0</v>
      </c>
      <c r="S1276" s="46">
        <f t="shared" si="1173"/>
        <v>0.5</v>
      </c>
      <c r="T1276" s="53">
        <f>'прил. 9'!U459</f>
        <v>0</v>
      </c>
      <c r="U1276" s="46">
        <f t="shared" si="1142"/>
        <v>0.5</v>
      </c>
    </row>
    <row r="1277" spans="1:21" x14ac:dyDescent="0.2">
      <c r="A1277" s="47" t="str">
        <f ca="1">IF(ISERROR(MATCH(C1277,Код_Раздел,0)),"",INDIRECT(ADDRESS(MATCH(C1277,Код_Раздел,0)+1,2,,,"Раздел")))</f>
        <v>Образование</v>
      </c>
      <c r="B1277" s="68" t="s">
        <v>409</v>
      </c>
      <c r="C1277" s="55" t="s">
        <v>60</v>
      </c>
      <c r="D1277" s="55"/>
      <c r="E1277" s="105"/>
      <c r="F1277" s="53">
        <f t="shared" ref="F1277:T1279" si="1183">F1278</f>
        <v>129.5</v>
      </c>
      <c r="G1277" s="53">
        <f t="shared" si="1183"/>
        <v>0</v>
      </c>
      <c r="H1277" s="53">
        <f t="shared" si="1170"/>
        <v>129.5</v>
      </c>
      <c r="I1277" s="53">
        <f t="shared" si="1183"/>
        <v>0</v>
      </c>
      <c r="J1277" s="53">
        <f t="shared" si="1171"/>
        <v>129.5</v>
      </c>
      <c r="K1277" s="53">
        <f t="shared" si="1183"/>
        <v>0</v>
      </c>
      <c r="L1277" s="53">
        <f t="shared" si="1160"/>
        <v>129.5</v>
      </c>
      <c r="M1277" s="53">
        <f t="shared" si="1183"/>
        <v>0</v>
      </c>
      <c r="N1277" s="53">
        <f t="shared" si="1141"/>
        <v>129.5</v>
      </c>
      <c r="O1277" s="53">
        <f t="shared" si="1183"/>
        <v>129.5</v>
      </c>
      <c r="P1277" s="53">
        <f t="shared" si="1183"/>
        <v>0</v>
      </c>
      <c r="Q1277" s="46">
        <f t="shared" si="1172"/>
        <v>129.5</v>
      </c>
      <c r="R1277" s="53">
        <f t="shared" si="1183"/>
        <v>0</v>
      </c>
      <c r="S1277" s="46">
        <f t="shared" si="1173"/>
        <v>129.5</v>
      </c>
      <c r="T1277" s="53">
        <f t="shared" si="1183"/>
        <v>0</v>
      </c>
      <c r="U1277" s="46">
        <f t="shared" si="1142"/>
        <v>129.5</v>
      </c>
    </row>
    <row r="1278" spans="1:21" x14ac:dyDescent="0.2">
      <c r="A1278" s="42" t="s">
        <v>530</v>
      </c>
      <c r="B1278" s="68" t="s">
        <v>409</v>
      </c>
      <c r="C1278" s="55" t="s">
        <v>60</v>
      </c>
      <c r="D1278" s="55" t="s">
        <v>78</v>
      </c>
      <c r="E1278" s="105"/>
      <c r="F1278" s="53">
        <f t="shared" si="1183"/>
        <v>129.5</v>
      </c>
      <c r="G1278" s="53">
        <f t="shared" si="1183"/>
        <v>0</v>
      </c>
      <c r="H1278" s="53">
        <f t="shared" si="1170"/>
        <v>129.5</v>
      </c>
      <c r="I1278" s="53">
        <f t="shared" si="1183"/>
        <v>0</v>
      </c>
      <c r="J1278" s="53">
        <f t="shared" si="1171"/>
        <v>129.5</v>
      </c>
      <c r="K1278" s="53">
        <f t="shared" si="1183"/>
        <v>0</v>
      </c>
      <c r="L1278" s="53">
        <f t="shared" si="1160"/>
        <v>129.5</v>
      </c>
      <c r="M1278" s="53">
        <f t="shared" si="1183"/>
        <v>0</v>
      </c>
      <c r="N1278" s="53">
        <f t="shared" si="1141"/>
        <v>129.5</v>
      </c>
      <c r="O1278" s="53">
        <f t="shared" si="1183"/>
        <v>129.5</v>
      </c>
      <c r="P1278" s="53">
        <f t="shared" si="1183"/>
        <v>0</v>
      </c>
      <c r="Q1278" s="46">
        <f t="shared" si="1172"/>
        <v>129.5</v>
      </c>
      <c r="R1278" s="53">
        <f t="shared" si="1183"/>
        <v>0</v>
      </c>
      <c r="S1278" s="46">
        <f t="shared" si="1173"/>
        <v>129.5</v>
      </c>
      <c r="T1278" s="53">
        <f t="shared" si="1183"/>
        <v>0</v>
      </c>
      <c r="U1278" s="46">
        <f t="shared" si="1142"/>
        <v>129.5</v>
      </c>
    </row>
    <row r="1279" spans="1:21" ht="33" x14ac:dyDescent="0.2">
      <c r="A1279" s="47" t="str">
        <f t="shared" ref="A1279:A1280" ca="1" si="1184">IF(ISERROR(MATCH(E1279,Код_КВР,0)),"",INDIRECT(ADDRESS(MATCH(E1279,Код_КВР,0)+1,2,,,"КВР")))</f>
        <v>Закупка товаров, работ и услуг для обеспечения государственных (муниципальных) нужд</v>
      </c>
      <c r="B1279" s="68" t="s">
        <v>409</v>
      </c>
      <c r="C1279" s="55" t="s">
        <v>60</v>
      </c>
      <c r="D1279" s="55" t="s">
        <v>78</v>
      </c>
      <c r="E1279" s="105">
        <v>200</v>
      </c>
      <c r="F1279" s="53">
        <f t="shared" si="1183"/>
        <v>129.5</v>
      </c>
      <c r="G1279" s="53">
        <f t="shared" si="1183"/>
        <v>0</v>
      </c>
      <c r="H1279" s="53">
        <f t="shared" si="1170"/>
        <v>129.5</v>
      </c>
      <c r="I1279" s="53">
        <f t="shared" si="1183"/>
        <v>0</v>
      </c>
      <c r="J1279" s="53">
        <f t="shared" si="1171"/>
        <v>129.5</v>
      </c>
      <c r="K1279" s="53">
        <f t="shared" si="1183"/>
        <v>0</v>
      </c>
      <c r="L1279" s="53">
        <f t="shared" si="1160"/>
        <v>129.5</v>
      </c>
      <c r="M1279" s="53">
        <f t="shared" si="1183"/>
        <v>0</v>
      </c>
      <c r="N1279" s="53">
        <f t="shared" si="1141"/>
        <v>129.5</v>
      </c>
      <c r="O1279" s="53">
        <f t="shared" si="1183"/>
        <v>129.5</v>
      </c>
      <c r="P1279" s="53">
        <f t="shared" si="1183"/>
        <v>0</v>
      </c>
      <c r="Q1279" s="46">
        <f t="shared" si="1172"/>
        <v>129.5</v>
      </c>
      <c r="R1279" s="53">
        <f t="shared" si="1183"/>
        <v>0</v>
      </c>
      <c r="S1279" s="46">
        <f t="shared" si="1173"/>
        <v>129.5</v>
      </c>
      <c r="T1279" s="53">
        <f t="shared" si="1183"/>
        <v>0</v>
      </c>
      <c r="U1279" s="46">
        <f t="shared" si="1142"/>
        <v>129.5</v>
      </c>
    </row>
    <row r="1280" spans="1:21" ht="33" x14ac:dyDescent="0.2">
      <c r="A1280" s="47" t="str">
        <f t="shared" ca="1" si="1184"/>
        <v>Иные закупки товаров, работ и услуг для обеспечения государственных (муниципальных) нужд</v>
      </c>
      <c r="B1280" s="68" t="s">
        <v>409</v>
      </c>
      <c r="C1280" s="55" t="s">
        <v>60</v>
      </c>
      <c r="D1280" s="55" t="s">
        <v>78</v>
      </c>
      <c r="E1280" s="105">
        <v>240</v>
      </c>
      <c r="F1280" s="53">
        <f>'прил. 9'!G473</f>
        <v>129.5</v>
      </c>
      <c r="G1280" s="53">
        <f>'прил. 9'!H473</f>
        <v>0</v>
      </c>
      <c r="H1280" s="53">
        <f t="shared" si="1170"/>
        <v>129.5</v>
      </c>
      <c r="I1280" s="53">
        <f>'прил. 9'!J473</f>
        <v>0</v>
      </c>
      <c r="J1280" s="53">
        <f t="shared" si="1171"/>
        <v>129.5</v>
      </c>
      <c r="K1280" s="53">
        <f>'прил. 9'!L473</f>
        <v>0</v>
      </c>
      <c r="L1280" s="53">
        <f t="shared" si="1160"/>
        <v>129.5</v>
      </c>
      <c r="M1280" s="53">
        <f>'прил. 9'!N473</f>
        <v>0</v>
      </c>
      <c r="N1280" s="53">
        <f t="shared" si="1141"/>
        <v>129.5</v>
      </c>
      <c r="O1280" s="53">
        <f>'прил. 9'!P473</f>
        <v>129.5</v>
      </c>
      <c r="P1280" s="53">
        <f>'прил. 9'!Q473</f>
        <v>0</v>
      </c>
      <c r="Q1280" s="46">
        <f t="shared" si="1172"/>
        <v>129.5</v>
      </c>
      <c r="R1280" s="53">
        <f>'прил. 9'!S473</f>
        <v>0</v>
      </c>
      <c r="S1280" s="46">
        <f t="shared" si="1173"/>
        <v>129.5</v>
      </c>
      <c r="T1280" s="53">
        <f>'прил. 9'!U473</f>
        <v>0</v>
      </c>
      <c r="U1280" s="46">
        <f t="shared" si="1142"/>
        <v>129.5</v>
      </c>
    </row>
    <row r="1281" spans="1:21" x14ac:dyDescent="0.2">
      <c r="A1281" s="47" t="str">
        <f ca="1">IF(ISERROR(MATCH(B1281,Код_КЦСР,0)),"",INDIRECT(ADDRESS(MATCH(B1281,Код_КЦСР,0)+1,2,,,"КЦСР")))</f>
        <v>Обеспечение деятельности контрольно-счетной палаты города Череповца</v>
      </c>
      <c r="B1281" s="68" t="s">
        <v>410</v>
      </c>
      <c r="C1281" s="55"/>
      <c r="D1281" s="43"/>
      <c r="E1281" s="105"/>
      <c r="F1281" s="53">
        <f t="shared" ref="F1281:T1281" si="1185">F1282</f>
        <v>11616.799999999997</v>
      </c>
      <c r="G1281" s="53">
        <f t="shared" si="1185"/>
        <v>0</v>
      </c>
      <c r="H1281" s="53">
        <f t="shared" si="1170"/>
        <v>11616.799999999997</v>
      </c>
      <c r="I1281" s="53">
        <f t="shared" si="1185"/>
        <v>0</v>
      </c>
      <c r="J1281" s="53">
        <f t="shared" si="1171"/>
        <v>11616.799999999997</v>
      </c>
      <c r="K1281" s="53">
        <f t="shared" si="1185"/>
        <v>0</v>
      </c>
      <c r="L1281" s="53">
        <f t="shared" si="1160"/>
        <v>11616.799999999997</v>
      </c>
      <c r="M1281" s="53">
        <f t="shared" si="1185"/>
        <v>0</v>
      </c>
      <c r="N1281" s="53">
        <f t="shared" si="1141"/>
        <v>11616.799999999997</v>
      </c>
      <c r="O1281" s="53">
        <f t="shared" si="1185"/>
        <v>11616.799999999997</v>
      </c>
      <c r="P1281" s="53">
        <f t="shared" si="1185"/>
        <v>0</v>
      </c>
      <c r="Q1281" s="46">
        <f t="shared" si="1172"/>
        <v>11616.799999999997</v>
      </c>
      <c r="R1281" s="53">
        <f t="shared" si="1185"/>
        <v>0</v>
      </c>
      <c r="S1281" s="46">
        <f t="shared" si="1173"/>
        <v>11616.799999999997</v>
      </c>
      <c r="T1281" s="53">
        <f t="shared" si="1185"/>
        <v>0</v>
      </c>
      <c r="U1281" s="46">
        <f t="shared" si="1142"/>
        <v>11616.799999999997</v>
      </c>
    </row>
    <row r="1282" spans="1:21" x14ac:dyDescent="0.2">
      <c r="A1282" s="47" t="str">
        <f ca="1">IF(ISERROR(MATCH(B1282,Код_КЦСР,0)),"",INDIRECT(ADDRESS(MATCH(B1282,Код_КЦСР,0)+1,2,,,"КЦСР")))</f>
        <v>Расходы на обеспечение функций органов местного самоуправления</v>
      </c>
      <c r="B1282" s="68" t="s">
        <v>411</v>
      </c>
      <c r="C1282" s="55"/>
      <c r="D1282" s="43"/>
      <c r="E1282" s="105"/>
      <c r="F1282" s="53">
        <f t="shared" ref="F1282:O1282" si="1186">F1283+F1290</f>
        <v>11616.799999999997</v>
      </c>
      <c r="G1282" s="53">
        <f t="shared" ref="G1282:I1282" si="1187">G1283+G1290</f>
        <v>0</v>
      </c>
      <c r="H1282" s="53">
        <f t="shared" si="1170"/>
        <v>11616.799999999997</v>
      </c>
      <c r="I1282" s="53">
        <f t="shared" si="1187"/>
        <v>0</v>
      </c>
      <c r="J1282" s="53">
        <f t="shared" si="1171"/>
        <v>11616.799999999997</v>
      </c>
      <c r="K1282" s="53">
        <f t="shared" ref="K1282:M1282" si="1188">K1283+K1290</f>
        <v>0</v>
      </c>
      <c r="L1282" s="53">
        <f t="shared" si="1160"/>
        <v>11616.799999999997</v>
      </c>
      <c r="M1282" s="53">
        <f t="shared" si="1188"/>
        <v>0</v>
      </c>
      <c r="N1282" s="53">
        <f t="shared" si="1141"/>
        <v>11616.799999999997</v>
      </c>
      <c r="O1282" s="53">
        <f t="shared" si="1186"/>
        <v>11616.799999999997</v>
      </c>
      <c r="P1282" s="53">
        <f t="shared" ref="P1282" si="1189">P1283+P1290</f>
        <v>0</v>
      </c>
      <c r="Q1282" s="46">
        <f t="shared" si="1172"/>
        <v>11616.799999999997</v>
      </c>
      <c r="R1282" s="53">
        <f t="shared" ref="R1282:T1282" si="1190">R1283+R1290</f>
        <v>0</v>
      </c>
      <c r="S1282" s="46">
        <f t="shared" si="1173"/>
        <v>11616.799999999997</v>
      </c>
      <c r="T1282" s="53">
        <f t="shared" si="1190"/>
        <v>0</v>
      </c>
      <c r="U1282" s="46">
        <f t="shared" si="1142"/>
        <v>11616.799999999997</v>
      </c>
    </row>
    <row r="1283" spans="1:21" x14ac:dyDescent="0.2">
      <c r="A1283" s="47" t="str">
        <f ca="1">IF(ISERROR(MATCH(C1283,Код_Раздел,0)),"",INDIRECT(ADDRESS(MATCH(C1283,Код_Раздел,0)+1,2,,,"Раздел")))</f>
        <v>Общегосударственные вопросы</v>
      </c>
      <c r="B1283" s="68" t="s">
        <v>411</v>
      </c>
      <c r="C1283" s="55" t="s">
        <v>70</v>
      </c>
      <c r="D1283" s="43"/>
      <c r="E1283" s="105"/>
      <c r="F1283" s="53">
        <f t="shared" ref="F1283:T1283" si="1191">F1284</f>
        <v>11561.799999999997</v>
      </c>
      <c r="G1283" s="53">
        <f t="shared" si="1191"/>
        <v>0</v>
      </c>
      <c r="H1283" s="53">
        <f t="shared" si="1170"/>
        <v>11561.799999999997</v>
      </c>
      <c r="I1283" s="53">
        <f t="shared" si="1191"/>
        <v>0</v>
      </c>
      <c r="J1283" s="53">
        <f t="shared" si="1171"/>
        <v>11561.799999999997</v>
      </c>
      <c r="K1283" s="53">
        <f t="shared" si="1191"/>
        <v>0</v>
      </c>
      <c r="L1283" s="53">
        <f t="shared" si="1160"/>
        <v>11561.799999999997</v>
      </c>
      <c r="M1283" s="53">
        <f t="shared" si="1191"/>
        <v>0</v>
      </c>
      <c r="N1283" s="53">
        <f t="shared" si="1141"/>
        <v>11561.799999999997</v>
      </c>
      <c r="O1283" s="53">
        <f t="shared" si="1191"/>
        <v>11561.799999999997</v>
      </c>
      <c r="P1283" s="53">
        <f t="shared" si="1191"/>
        <v>0</v>
      </c>
      <c r="Q1283" s="46">
        <f t="shared" si="1172"/>
        <v>11561.799999999997</v>
      </c>
      <c r="R1283" s="53">
        <f t="shared" si="1191"/>
        <v>0</v>
      </c>
      <c r="S1283" s="46">
        <f t="shared" si="1173"/>
        <v>11561.799999999997</v>
      </c>
      <c r="T1283" s="53">
        <f t="shared" si="1191"/>
        <v>0</v>
      </c>
      <c r="U1283" s="46">
        <f t="shared" si="1142"/>
        <v>11561.799999999997</v>
      </c>
    </row>
    <row r="1284" spans="1:21" ht="33" x14ac:dyDescent="0.2">
      <c r="A1284" s="42" t="s">
        <v>36</v>
      </c>
      <c r="B1284" s="68" t="s">
        <v>411</v>
      </c>
      <c r="C1284" s="55" t="s">
        <v>70</v>
      </c>
      <c r="D1284" s="55" t="s">
        <v>74</v>
      </c>
      <c r="E1284" s="105"/>
      <c r="F1284" s="53">
        <f t="shared" ref="F1284:O1284" si="1192">F1285+F1287</f>
        <v>11561.799999999997</v>
      </c>
      <c r="G1284" s="53">
        <f t="shared" ref="G1284:I1284" si="1193">G1285+G1287</f>
        <v>0</v>
      </c>
      <c r="H1284" s="53">
        <f t="shared" si="1170"/>
        <v>11561.799999999997</v>
      </c>
      <c r="I1284" s="53">
        <f t="shared" si="1193"/>
        <v>0</v>
      </c>
      <c r="J1284" s="53">
        <f t="shared" si="1171"/>
        <v>11561.799999999997</v>
      </c>
      <c r="K1284" s="53">
        <f t="shared" ref="K1284:M1284" si="1194">K1285+K1287</f>
        <v>0</v>
      </c>
      <c r="L1284" s="53">
        <f t="shared" si="1160"/>
        <v>11561.799999999997</v>
      </c>
      <c r="M1284" s="53">
        <f t="shared" si="1194"/>
        <v>0</v>
      </c>
      <c r="N1284" s="53">
        <f t="shared" si="1141"/>
        <v>11561.799999999997</v>
      </c>
      <c r="O1284" s="53">
        <f t="shared" si="1192"/>
        <v>11561.799999999997</v>
      </c>
      <c r="P1284" s="53">
        <f t="shared" ref="P1284" si="1195">P1285+P1287</f>
        <v>0</v>
      </c>
      <c r="Q1284" s="46">
        <f t="shared" si="1172"/>
        <v>11561.799999999997</v>
      </c>
      <c r="R1284" s="53">
        <f t="shared" ref="R1284:T1284" si="1196">R1285+R1287</f>
        <v>0</v>
      </c>
      <c r="S1284" s="46">
        <f t="shared" si="1173"/>
        <v>11561.799999999997</v>
      </c>
      <c r="T1284" s="53">
        <f t="shared" si="1196"/>
        <v>0</v>
      </c>
      <c r="U1284" s="46">
        <f t="shared" si="1142"/>
        <v>11561.799999999997</v>
      </c>
    </row>
    <row r="1285" spans="1:21" ht="49.5" x14ac:dyDescent="0.2">
      <c r="A1285" s="47" t="str">
        <f ca="1">IF(ISERROR(MATCH(E1285,Код_КВР,0)),"",INDIRECT(ADDRESS(MATCH(E1285,Код_КВР,0)+1,2,,,"КВР")))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85" s="68" t="s">
        <v>411</v>
      </c>
      <c r="C1285" s="55" t="s">
        <v>70</v>
      </c>
      <c r="D1285" s="55" t="s">
        <v>74</v>
      </c>
      <c r="E1285" s="105">
        <v>100</v>
      </c>
      <c r="F1285" s="53">
        <f t="shared" ref="F1285:T1285" si="1197">F1286</f>
        <v>11545.399999999998</v>
      </c>
      <c r="G1285" s="53">
        <f t="shared" si="1197"/>
        <v>0</v>
      </c>
      <c r="H1285" s="53">
        <f t="shared" si="1170"/>
        <v>11545.399999999998</v>
      </c>
      <c r="I1285" s="53">
        <f t="shared" si="1197"/>
        <v>0</v>
      </c>
      <c r="J1285" s="53">
        <f t="shared" si="1171"/>
        <v>11545.399999999998</v>
      </c>
      <c r="K1285" s="53">
        <f t="shared" si="1197"/>
        <v>0</v>
      </c>
      <c r="L1285" s="53">
        <f t="shared" si="1160"/>
        <v>11545.399999999998</v>
      </c>
      <c r="M1285" s="53">
        <f t="shared" si="1197"/>
        <v>0</v>
      </c>
      <c r="N1285" s="53">
        <f t="shared" si="1141"/>
        <v>11545.399999999998</v>
      </c>
      <c r="O1285" s="53">
        <f t="shared" si="1197"/>
        <v>11545.399999999998</v>
      </c>
      <c r="P1285" s="53">
        <f t="shared" si="1197"/>
        <v>0</v>
      </c>
      <c r="Q1285" s="46">
        <f t="shared" si="1172"/>
        <v>11545.399999999998</v>
      </c>
      <c r="R1285" s="53">
        <f t="shared" si="1197"/>
        <v>0</v>
      </c>
      <c r="S1285" s="46">
        <f t="shared" si="1173"/>
        <v>11545.399999999998</v>
      </c>
      <c r="T1285" s="53">
        <f t="shared" si="1197"/>
        <v>0</v>
      </c>
      <c r="U1285" s="46">
        <f t="shared" si="1142"/>
        <v>11545.399999999998</v>
      </c>
    </row>
    <row r="1286" spans="1:21" x14ac:dyDescent="0.2">
      <c r="A1286" s="47" t="str">
        <f ca="1">IF(ISERROR(MATCH(E1286,Код_КВР,0)),"",INDIRECT(ADDRESS(MATCH(E1286,Код_КВР,0)+1,2,,,"КВР")))</f>
        <v>Расходы на выплаты персоналу государственных (муниципальных) органов</v>
      </c>
      <c r="B1286" s="68" t="s">
        <v>411</v>
      </c>
      <c r="C1286" s="55" t="s">
        <v>70</v>
      </c>
      <c r="D1286" s="55" t="s">
        <v>74</v>
      </c>
      <c r="E1286" s="105">
        <v>120</v>
      </c>
      <c r="F1286" s="53">
        <f>'прил. 9'!G1222</f>
        <v>11545.399999999998</v>
      </c>
      <c r="G1286" s="53">
        <f>'прил. 9'!H1222</f>
        <v>0</v>
      </c>
      <c r="H1286" s="53">
        <f t="shared" si="1170"/>
        <v>11545.399999999998</v>
      </c>
      <c r="I1286" s="53">
        <f>'прил. 9'!J1222</f>
        <v>0</v>
      </c>
      <c r="J1286" s="53">
        <f t="shared" si="1171"/>
        <v>11545.399999999998</v>
      </c>
      <c r="K1286" s="53">
        <f>'прил. 9'!L1222</f>
        <v>0</v>
      </c>
      <c r="L1286" s="53">
        <f t="shared" si="1160"/>
        <v>11545.399999999998</v>
      </c>
      <c r="M1286" s="53">
        <f>'прил. 9'!N1222</f>
        <v>0</v>
      </c>
      <c r="N1286" s="53">
        <f t="shared" si="1141"/>
        <v>11545.399999999998</v>
      </c>
      <c r="O1286" s="53">
        <f>'прил. 9'!P1222</f>
        <v>11545.399999999998</v>
      </c>
      <c r="P1286" s="53">
        <f>'прил. 9'!Q1222</f>
        <v>0</v>
      </c>
      <c r="Q1286" s="46">
        <f t="shared" si="1172"/>
        <v>11545.399999999998</v>
      </c>
      <c r="R1286" s="53">
        <f>'прил. 9'!S1222</f>
        <v>0</v>
      </c>
      <c r="S1286" s="46">
        <f t="shared" si="1173"/>
        <v>11545.399999999998</v>
      </c>
      <c r="T1286" s="53">
        <f>'прил. 9'!U1222</f>
        <v>0</v>
      </c>
      <c r="U1286" s="46">
        <f t="shared" si="1142"/>
        <v>11545.399999999998</v>
      </c>
    </row>
    <row r="1287" spans="1:21" ht="33" x14ac:dyDescent="0.2">
      <c r="A1287" s="47" t="str">
        <f ca="1">IF(ISERROR(MATCH(E1287,Код_КВР,0)),"",INDIRECT(ADDRESS(MATCH(E1287,Код_КВР,0)+1,2,,,"КВР")))</f>
        <v>Закупка товаров, работ и услуг для обеспечения государственных (муниципальных) нужд</v>
      </c>
      <c r="B1287" s="68" t="s">
        <v>411</v>
      </c>
      <c r="C1287" s="55" t="s">
        <v>70</v>
      </c>
      <c r="D1287" s="55" t="s">
        <v>74</v>
      </c>
      <c r="E1287" s="105">
        <v>200</v>
      </c>
      <c r="F1287" s="53">
        <f t="shared" ref="F1287:T1287" si="1198">F1288</f>
        <v>16.399999999999999</v>
      </c>
      <c r="G1287" s="53">
        <f t="shared" si="1198"/>
        <v>0</v>
      </c>
      <c r="H1287" s="53">
        <f t="shared" si="1170"/>
        <v>16.399999999999999</v>
      </c>
      <c r="I1287" s="53">
        <f t="shared" si="1198"/>
        <v>0</v>
      </c>
      <c r="J1287" s="53">
        <f t="shared" si="1171"/>
        <v>16.399999999999999</v>
      </c>
      <c r="K1287" s="53">
        <f t="shared" si="1198"/>
        <v>0</v>
      </c>
      <c r="L1287" s="53">
        <f t="shared" si="1160"/>
        <v>16.399999999999999</v>
      </c>
      <c r="M1287" s="53">
        <f t="shared" si="1198"/>
        <v>0</v>
      </c>
      <c r="N1287" s="53">
        <f t="shared" si="1141"/>
        <v>16.399999999999999</v>
      </c>
      <c r="O1287" s="53">
        <f t="shared" si="1198"/>
        <v>16.399999999999999</v>
      </c>
      <c r="P1287" s="53">
        <f t="shared" si="1198"/>
        <v>0</v>
      </c>
      <c r="Q1287" s="46">
        <f t="shared" si="1172"/>
        <v>16.399999999999999</v>
      </c>
      <c r="R1287" s="53">
        <f t="shared" si="1198"/>
        <v>0</v>
      </c>
      <c r="S1287" s="46">
        <f t="shared" si="1173"/>
        <v>16.399999999999999</v>
      </c>
      <c r="T1287" s="53">
        <f t="shared" si="1198"/>
        <v>0</v>
      </c>
      <c r="U1287" s="46">
        <f t="shared" si="1142"/>
        <v>16.399999999999999</v>
      </c>
    </row>
    <row r="1288" spans="1:21" ht="33" x14ac:dyDescent="0.2">
      <c r="A1288" s="47" t="str">
        <f ca="1">IF(ISERROR(MATCH(E1288,Код_КВР,0)),"",INDIRECT(ADDRESS(MATCH(E1288,Код_КВР,0)+1,2,,,"КВР")))</f>
        <v>Иные закупки товаров, работ и услуг для обеспечения государственных (муниципальных) нужд</v>
      </c>
      <c r="B1288" s="68" t="s">
        <v>411</v>
      </c>
      <c r="C1288" s="55" t="s">
        <v>70</v>
      </c>
      <c r="D1288" s="55" t="s">
        <v>74</v>
      </c>
      <c r="E1288" s="105">
        <v>240</v>
      </c>
      <c r="F1288" s="53">
        <f>'прил. 9'!G1224</f>
        <v>16.399999999999999</v>
      </c>
      <c r="G1288" s="53">
        <f>'прил. 9'!H1224</f>
        <v>0</v>
      </c>
      <c r="H1288" s="53">
        <f t="shared" si="1170"/>
        <v>16.399999999999999</v>
      </c>
      <c r="I1288" s="53">
        <f>'прил. 9'!J1224</f>
        <v>0</v>
      </c>
      <c r="J1288" s="53">
        <f t="shared" si="1171"/>
        <v>16.399999999999999</v>
      </c>
      <c r="K1288" s="53">
        <f>'прил. 9'!L1224</f>
        <v>0</v>
      </c>
      <c r="L1288" s="53">
        <f t="shared" si="1160"/>
        <v>16.399999999999999</v>
      </c>
      <c r="M1288" s="53">
        <f>'прил. 9'!N1224</f>
        <v>0</v>
      </c>
      <c r="N1288" s="53">
        <f t="shared" si="1141"/>
        <v>16.399999999999999</v>
      </c>
      <c r="O1288" s="53">
        <f>'прил. 9'!P1224</f>
        <v>16.399999999999999</v>
      </c>
      <c r="P1288" s="53">
        <f>'прил. 9'!Q1224</f>
        <v>0</v>
      </c>
      <c r="Q1288" s="46">
        <f t="shared" si="1172"/>
        <v>16.399999999999999</v>
      </c>
      <c r="R1288" s="53">
        <f>'прил. 9'!S1224</f>
        <v>0</v>
      </c>
      <c r="S1288" s="46">
        <f t="shared" si="1173"/>
        <v>16.399999999999999</v>
      </c>
      <c r="T1288" s="53">
        <f>'прил. 9'!U1224</f>
        <v>0</v>
      </c>
      <c r="U1288" s="46">
        <f t="shared" si="1142"/>
        <v>16.399999999999999</v>
      </c>
    </row>
    <row r="1289" spans="1:21" x14ac:dyDescent="0.2">
      <c r="A1289" s="47" t="str">
        <f ca="1">IF(ISERROR(MATCH(C1289,Код_Раздел,0)),"",INDIRECT(ADDRESS(MATCH(C1289,Код_Раздел,0)+1,2,,,"Раздел")))</f>
        <v>Образование</v>
      </c>
      <c r="B1289" s="68" t="s">
        <v>411</v>
      </c>
      <c r="C1289" s="55" t="s">
        <v>60</v>
      </c>
      <c r="D1289" s="43"/>
      <c r="E1289" s="105"/>
      <c r="F1289" s="53">
        <f t="shared" ref="F1289:T1291" si="1199">F1290</f>
        <v>55</v>
      </c>
      <c r="G1289" s="53">
        <f t="shared" si="1199"/>
        <v>0</v>
      </c>
      <c r="H1289" s="53">
        <f t="shared" si="1170"/>
        <v>55</v>
      </c>
      <c r="I1289" s="53">
        <f t="shared" si="1199"/>
        <v>0</v>
      </c>
      <c r="J1289" s="53">
        <f t="shared" si="1171"/>
        <v>55</v>
      </c>
      <c r="K1289" s="53">
        <f t="shared" si="1199"/>
        <v>0</v>
      </c>
      <c r="L1289" s="53">
        <f t="shared" si="1160"/>
        <v>55</v>
      </c>
      <c r="M1289" s="53">
        <f t="shared" si="1199"/>
        <v>0</v>
      </c>
      <c r="N1289" s="53">
        <f t="shared" si="1141"/>
        <v>55</v>
      </c>
      <c r="O1289" s="53">
        <f t="shared" si="1199"/>
        <v>55</v>
      </c>
      <c r="P1289" s="53">
        <f t="shared" si="1199"/>
        <v>0</v>
      </c>
      <c r="Q1289" s="46">
        <f t="shared" si="1172"/>
        <v>55</v>
      </c>
      <c r="R1289" s="53">
        <f t="shared" si="1199"/>
        <v>0</v>
      </c>
      <c r="S1289" s="46">
        <f t="shared" si="1173"/>
        <v>55</v>
      </c>
      <c r="T1289" s="53">
        <f t="shared" si="1199"/>
        <v>0</v>
      </c>
      <c r="U1289" s="46">
        <f t="shared" si="1142"/>
        <v>55</v>
      </c>
    </row>
    <row r="1290" spans="1:21" x14ac:dyDescent="0.2">
      <c r="A1290" s="42" t="s">
        <v>530</v>
      </c>
      <c r="B1290" s="68" t="s">
        <v>411</v>
      </c>
      <c r="C1290" s="55" t="s">
        <v>60</v>
      </c>
      <c r="D1290" s="55" t="s">
        <v>78</v>
      </c>
      <c r="E1290" s="105"/>
      <c r="F1290" s="53">
        <f t="shared" si="1199"/>
        <v>55</v>
      </c>
      <c r="G1290" s="53">
        <f t="shared" si="1199"/>
        <v>0</v>
      </c>
      <c r="H1290" s="53">
        <f t="shared" si="1170"/>
        <v>55</v>
      </c>
      <c r="I1290" s="53">
        <f t="shared" si="1199"/>
        <v>0</v>
      </c>
      <c r="J1290" s="53">
        <f t="shared" si="1171"/>
        <v>55</v>
      </c>
      <c r="K1290" s="53">
        <f t="shared" si="1199"/>
        <v>0</v>
      </c>
      <c r="L1290" s="53">
        <f t="shared" si="1160"/>
        <v>55</v>
      </c>
      <c r="M1290" s="53">
        <f t="shared" si="1199"/>
        <v>0</v>
      </c>
      <c r="N1290" s="53">
        <f t="shared" si="1141"/>
        <v>55</v>
      </c>
      <c r="O1290" s="53">
        <f t="shared" si="1199"/>
        <v>55</v>
      </c>
      <c r="P1290" s="53">
        <f t="shared" si="1199"/>
        <v>0</v>
      </c>
      <c r="Q1290" s="46">
        <f t="shared" si="1172"/>
        <v>55</v>
      </c>
      <c r="R1290" s="53">
        <f t="shared" si="1199"/>
        <v>0</v>
      </c>
      <c r="S1290" s="46">
        <f t="shared" si="1173"/>
        <v>55</v>
      </c>
      <c r="T1290" s="53">
        <f t="shared" si="1199"/>
        <v>0</v>
      </c>
      <c r="U1290" s="46">
        <f t="shared" si="1142"/>
        <v>55</v>
      </c>
    </row>
    <row r="1291" spans="1:21" ht="33" x14ac:dyDescent="0.2">
      <c r="A1291" s="47" t="str">
        <f ca="1">IF(ISERROR(MATCH(E1291,Код_КВР,0)),"",INDIRECT(ADDRESS(MATCH(E1291,Код_КВР,0)+1,2,,,"КВР")))</f>
        <v>Закупка товаров, работ и услуг для обеспечения государственных (муниципальных) нужд</v>
      </c>
      <c r="B1291" s="68" t="s">
        <v>411</v>
      </c>
      <c r="C1291" s="55" t="s">
        <v>60</v>
      </c>
      <c r="D1291" s="55" t="s">
        <v>78</v>
      </c>
      <c r="E1291" s="105">
        <v>200</v>
      </c>
      <c r="F1291" s="53">
        <f t="shared" si="1199"/>
        <v>55</v>
      </c>
      <c r="G1291" s="53">
        <f t="shared" si="1199"/>
        <v>0</v>
      </c>
      <c r="H1291" s="53">
        <f t="shared" si="1170"/>
        <v>55</v>
      </c>
      <c r="I1291" s="53">
        <f t="shared" si="1199"/>
        <v>0</v>
      </c>
      <c r="J1291" s="53">
        <f t="shared" si="1171"/>
        <v>55</v>
      </c>
      <c r="K1291" s="53">
        <f t="shared" si="1199"/>
        <v>0</v>
      </c>
      <c r="L1291" s="53">
        <f t="shared" si="1160"/>
        <v>55</v>
      </c>
      <c r="M1291" s="53">
        <f t="shared" si="1199"/>
        <v>0</v>
      </c>
      <c r="N1291" s="53">
        <f t="shared" si="1141"/>
        <v>55</v>
      </c>
      <c r="O1291" s="53">
        <f t="shared" si="1199"/>
        <v>55</v>
      </c>
      <c r="P1291" s="53">
        <f t="shared" si="1199"/>
        <v>0</v>
      </c>
      <c r="Q1291" s="46">
        <f t="shared" si="1172"/>
        <v>55</v>
      </c>
      <c r="R1291" s="53">
        <f t="shared" si="1199"/>
        <v>0</v>
      </c>
      <c r="S1291" s="46">
        <f t="shared" si="1173"/>
        <v>55</v>
      </c>
      <c r="T1291" s="53">
        <f t="shared" si="1199"/>
        <v>0</v>
      </c>
      <c r="U1291" s="46">
        <f t="shared" si="1142"/>
        <v>55</v>
      </c>
    </row>
    <row r="1292" spans="1:21" ht="33" x14ac:dyDescent="0.2">
      <c r="A1292" s="47" t="str">
        <f ca="1">IF(ISERROR(MATCH(E1292,Код_КВР,0)),"",INDIRECT(ADDRESS(MATCH(E1292,Код_КВР,0)+1,2,,,"КВР")))</f>
        <v>Иные закупки товаров, работ и услуг для обеспечения государственных (муниципальных) нужд</v>
      </c>
      <c r="B1292" s="68" t="s">
        <v>411</v>
      </c>
      <c r="C1292" s="55" t="s">
        <v>60</v>
      </c>
      <c r="D1292" s="55" t="s">
        <v>78</v>
      </c>
      <c r="E1292" s="105">
        <v>240</v>
      </c>
      <c r="F1292" s="53">
        <f>'прил. 9'!G1231</f>
        <v>55</v>
      </c>
      <c r="G1292" s="53">
        <f>'прил. 9'!H1231</f>
        <v>0</v>
      </c>
      <c r="H1292" s="53">
        <f t="shared" si="1170"/>
        <v>55</v>
      </c>
      <c r="I1292" s="53">
        <f>'прил. 9'!J1231</f>
        <v>0</v>
      </c>
      <c r="J1292" s="53">
        <f t="shared" si="1171"/>
        <v>55</v>
      </c>
      <c r="K1292" s="53">
        <f>'прил. 9'!L1231</f>
        <v>0</v>
      </c>
      <c r="L1292" s="53">
        <f t="shared" si="1160"/>
        <v>55</v>
      </c>
      <c r="M1292" s="53">
        <f>'прил. 9'!N1231</f>
        <v>0</v>
      </c>
      <c r="N1292" s="53">
        <f t="shared" si="1141"/>
        <v>55</v>
      </c>
      <c r="O1292" s="53">
        <f>'прил. 9'!P1231</f>
        <v>55</v>
      </c>
      <c r="P1292" s="53">
        <f>'прил. 9'!Q1231</f>
        <v>0</v>
      </c>
      <c r="Q1292" s="46">
        <f t="shared" si="1172"/>
        <v>55</v>
      </c>
      <c r="R1292" s="53">
        <f>'прил. 9'!S1231</f>
        <v>0</v>
      </c>
      <c r="S1292" s="46">
        <f t="shared" si="1173"/>
        <v>55</v>
      </c>
      <c r="T1292" s="53">
        <f>'прил. 9'!U1231</f>
        <v>0</v>
      </c>
      <c r="U1292" s="46">
        <f t="shared" si="1142"/>
        <v>55</v>
      </c>
    </row>
    <row r="1293" spans="1:21" ht="33" x14ac:dyDescent="0.2">
      <c r="A1293" s="47" t="str">
        <f ca="1">IF(ISERROR(MATCH(B1293,Код_КЦСР,0)),"",INDIRECT(ADDRESS(MATCH(B1293,Код_КЦСР,0)+1,2,,,"КЦСР")))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293" s="68" t="s">
        <v>414</v>
      </c>
      <c r="C1293" s="55"/>
      <c r="D1293" s="43"/>
      <c r="E1293" s="105"/>
      <c r="F1293" s="53">
        <f t="shared" ref="F1293:O1293" si="1200">F1294+F1303</f>
        <v>171.2</v>
      </c>
      <c r="G1293" s="53">
        <f t="shared" ref="G1293:I1293" si="1201">G1294+G1303</f>
        <v>0</v>
      </c>
      <c r="H1293" s="53">
        <f t="shared" si="1170"/>
        <v>171.2</v>
      </c>
      <c r="I1293" s="53">
        <f t="shared" si="1201"/>
        <v>0</v>
      </c>
      <c r="J1293" s="53">
        <f t="shared" si="1171"/>
        <v>171.2</v>
      </c>
      <c r="K1293" s="53">
        <f t="shared" ref="K1293:M1293" si="1202">K1294+K1303</f>
        <v>0</v>
      </c>
      <c r="L1293" s="53">
        <f t="shared" si="1160"/>
        <v>171.2</v>
      </c>
      <c r="M1293" s="53">
        <f t="shared" si="1202"/>
        <v>0</v>
      </c>
      <c r="N1293" s="53">
        <f t="shared" si="1141"/>
        <v>171.2</v>
      </c>
      <c r="O1293" s="53">
        <f t="shared" si="1200"/>
        <v>171.2</v>
      </c>
      <c r="P1293" s="53">
        <f t="shared" ref="P1293" si="1203">P1294+P1303</f>
        <v>0</v>
      </c>
      <c r="Q1293" s="46">
        <f t="shared" si="1172"/>
        <v>171.2</v>
      </c>
      <c r="R1293" s="53">
        <f t="shared" ref="R1293:T1293" si="1204">R1294+R1303</f>
        <v>0</v>
      </c>
      <c r="S1293" s="46">
        <f t="shared" si="1173"/>
        <v>171.2</v>
      </c>
      <c r="T1293" s="53">
        <f t="shared" si="1204"/>
        <v>0</v>
      </c>
      <c r="U1293" s="46">
        <f t="shared" si="1142"/>
        <v>171.2</v>
      </c>
    </row>
    <row r="1294" spans="1:21" x14ac:dyDescent="0.2">
      <c r="A1294" s="47" t="str">
        <f ca="1">IF(ISERROR(MATCH(B1294,Код_КЦСР,0)),"",INDIRECT(ADDRESS(MATCH(B1294,Код_КЦСР,0)+1,2,,,"КЦСР")))</f>
        <v>Расходы на судебные издержки и исполнение судебных решений</v>
      </c>
      <c r="B1294" s="68" t="s">
        <v>415</v>
      </c>
      <c r="C1294" s="55"/>
      <c r="D1294" s="43"/>
      <c r="E1294" s="105"/>
      <c r="F1294" s="53">
        <f t="shared" ref="F1294:O1294" si="1205">F1295+F1299</f>
        <v>170.5</v>
      </c>
      <c r="G1294" s="53">
        <f t="shared" ref="G1294:I1294" si="1206">G1295+G1299</f>
        <v>0</v>
      </c>
      <c r="H1294" s="53">
        <f t="shared" si="1170"/>
        <v>170.5</v>
      </c>
      <c r="I1294" s="53">
        <f t="shared" si="1206"/>
        <v>0</v>
      </c>
      <c r="J1294" s="53">
        <f t="shared" si="1171"/>
        <v>170.5</v>
      </c>
      <c r="K1294" s="53">
        <f t="shared" ref="K1294:M1294" si="1207">K1295+K1299</f>
        <v>0</v>
      </c>
      <c r="L1294" s="53">
        <f t="shared" si="1160"/>
        <v>170.5</v>
      </c>
      <c r="M1294" s="53">
        <f t="shared" si="1207"/>
        <v>0</v>
      </c>
      <c r="N1294" s="53">
        <f t="shared" si="1141"/>
        <v>170.5</v>
      </c>
      <c r="O1294" s="53">
        <f t="shared" si="1205"/>
        <v>170.5</v>
      </c>
      <c r="P1294" s="53">
        <f t="shared" ref="P1294" si="1208">P1295+P1299</f>
        <v>0</v>
      </c>
      <c r="Q1294" s="46">
        <f t="shared" si="1172"/>
        <v>170.5</v>
      </c>
      <c r="R1294" s="53">
        <f t="shared" ref="R1294:T1294" si="1209">R1295+R1299</f>
        <v>0</v>
      </c>
      <c r="S1294" s="46">
        <f t="shared" si="1173"/>
        <v>170.5</v>
      </c>
      <c r="T1294" s="53">
        <f t="shared" si="1209"/>
        <v>0</v>
      </c>
      <c r="U1294" s="46">
        <f t="shared" si="1142"/>
        <v>170.5</v>
      </c>
    </row>
    <row r="1295" spans="1:21" x14ac:dyDescent="0.2">
      <c r="A1295" s="47" t="str">
        <f ca="1">IF(ISERROR(MATCH(C1295,Код_Раздел,0)),"",INDIRECT(ADDRESS(MATCH(C1295,Код_Раздел,0)+1,2,,,"Раздел")))</f>
        <v>Общегосударственные вопросы</v>
      </c>
      <c r="B1295" s="68" t="s">
        <v>415</v>
      </c>
      <c r="C1295" s="55" t="s">
        <v>70</v>
      </c>
      <c r="D1295" s="43"/>
      <c r="E1295" s="105"/>
      <c r="F1295" s="53">
        <f t="shared" ref="F1295:T1297" si="1210">F1296</f>
        <v>150</v>
      </c>
      <c r="G1295" s="53">
        <f t="shared" si="1210"/>
        <v>0</v>
      </c>
      <c r="H1295" s="53">
        <f t="shared" si="1170"/>
        <v>150</v>
      </c>
      <c r="I1295" s="53">
        <f t="shared" si="1210"/>
        <v>0</v>
      </c>
      <c r="J1295" s="53">
        <f t="shared" si="1171"/>
        <v>150</v>
      </c>
      <c r="K1295" s="53">
        <f t="shared" si="1210"/>
        <v>0</v>
      </c>
      <c r="L1295" s="53">
        <f t="shared" si="1160"/>
        <v>150</v>
      </c>
      <c r="M1295" s="53">
        <f t="shared" si="1210"/>
        <v>0</v>
      </c>
      <c r="N1295" s="53">
        <f t="shared" si="1141"/>
        <v>150</v>
      </c>
      <c r="O1295" s="53">
        <f t="shared" si="1210"/>
        <v>150</v>
      </c>
      <c r="P1295" s="53">
        <f t="shared" si="1210"/>
        <v>0</v>
      </c>
      <c r="Q1295" s="46">
        <f t="shared" si="1172"/>
        <v>150</v>
      </c>
      <c r="R1295" s="53">
        <f t="shared" si="1210"/>
        <v>0</v>
      </c>
      <c r="S1295" s="46">
        <f t="shared" si="1173"/>
        <v>150</v>
      </c>
      <c r="T1295" s="53">
        <f t="shared" si="1210"/>
        <v>0</v>
      </c>
      <c r="U1295" s="46">
        <f t="shared" si="1142"/>
        <v>150</v>
      </c>
    </row>
    <row r="1296" spans="1:21" x14ac:dyDescent="0.2">
      <c r="A1296" s="42" t="s">
        <v>91</v>
      </c>
      <c r="B1296" s="68" t="s">
        <v>415</v>
      </c>
      <c r="C1296" s="55" t="s">
        <v>70</v>
      </c>
      <c r="D1296" s="55" t="s">
        <v>55</v>
      </c>
      <c r="E1296" s="105"/>
      <c r="F1296" s="53">
        <f t="shared" si="1210"/>
        <v>150</v>
      </c>
      <c r="G1296" s="53">
        <f t="shared" si="1210"/>
        <v>0</v>
      </c>
      <c r="H1296" s="53">
        <f t="shared" si="1170"/>
        <v>150</v>
      </c>
      <c r="I1296" s="53">
        <f t="shared" si="1210"/>
        <v>0</v>
      </c>
      <c r="J1296" s="53">
        <f t="shared" si="1171"/>
        <v>150</v>
      </c>
      <c r="K1296" s="53">
        <f t="shared" si="1210"/>
        <v>0</v>
      </c>
      <c r="L1296" s="53">
        <f t="shared" si="1160"/>
        <v>150</v>
      </c>
      <c r="M1296" s="53">
        <f t="shared" si="1210"/>
        <v>0</v>
      </c>
      <c r="N1296" s="53">
        <f t="shared" si="1141"/>
        <v>150</v>
      </c>
      <c r="O1296" s="53">
        <f t="shared" si="1210"/>
        <v>150</v>
      </c>
      <c r="P1296" s="53">
        <f t="shared" si="1210"/>
        <v>0</v>
      </c>
      <c r="Q1296" s="46">
        <f t="shared" si="1172"/>
        <v>150</v>
      </c>
      <c r="R1296" s="53">
        <f t="shared" si="1210"/>
        <v>0</v>
      </c>
      <c r="S1296" s="46">
        <f t="shared" si="1173"/>
        <v>150</v>
      </c>
      <c r="T1296" s="53">
        <f t="shared" si="1210"/>
        <v>0</v>
      </c>
      <c r="U1296" s="46">
        <f t="shared" si="1142"/>
        <v>150</v>
      </c>
    </row>
    <row r="1297" spans="1:21" x14ac:dyDescent="0.2">
      <c r="A1297" s="47" t="str">
        <f ca="1">IF(ISERROR(MATCH(E1297,Код_КВР,0)),"",INDIRECT(ADDRESS(MATCH(E1297,Код_КВР,0)+1,2,,,"КВР")))</f>
        <v>Иные бюджетные ассигнования</v>
      </c>
      <c r="B1297" s="68" t="s">
        <v>415</v>
      </c>
      <c r="C1297" s="55" t="s">
        <v>70</v>
      </c>
      <c r="D1297" s="55" t="s">
        <v>55</v>
      </c>
      <c r="E1297" s="105">
        <v>800</v>
      </c>
      <c r="F1297" s="53">
        <f t="shared" si="1210"/>
        <v>150</v>
      </c>
      <c r="G1297" s="53">
        <f t="shared" si="1210"/>
        <v>0</v>
      </c>
      <c r="H1297" s="53">
        <f t="shared" si="1170"/>
        <v>150</v>
      </c>
      <c r="I1297" s="53">
        <f t="shared" si="1210"/>
        <v>0</v>
      </c>
      <c r="J1297" s="53">
        <f t="shared" si="1171"/>
        <v>150</v>
      </c>
      <c r="K1297" s="53">
        <f t="shared" si="1210"/>
        <v>0</v>
      </c>
      <c r="L1297" s="53">
        <f t="shared" si="1160"/>
        <v>150</v>
      </c>
      <c r="M1297" s="53">
        <f t="shared" si="1210"/>
        <v>0</v>
      </c>
      <c r="N1297" s="53">
        <f t="shared" si="1141"/>
        <v>150</v>
      </c>
      <c r="O1297" s="53">
        <f t="shared" si="1210"/>
        <v>150</v>
      </c>
      <c r="P1297" s="53">
        <f t="shared" si="1210"/>
        <v>0</v>
      </c>
      <c r="Q1297" s="46">
        <f t="shared" si="1172"/>
        <v>150</v>
      </c>
      <c r="R1297" s="53">
        <f t="shared" si="1210"/>
        <v>0</v>
      </c>
      <c r="S1297" s="46">
        <f t="shared" si="1173"/>
        <v>150</v>
      </c>
      <c r="T1297" s="53">
        <f t="shared" si="1210"/>
        <v>0</v>
      </c>
      <c r="U1297" s="46">
        <f t="shared" si="1142"/>
        <v>150</v>
      </c>
    </row>
    <row r="1298" spans="1:21" x14ac:dyDescent="0.2">
      <c r="A1298" s="47" t="str">
        <f ca="1">IF(ISERROR(MATCH(E1298,Код_КВР,0)),"",INDIRECT(ADDRESS(MATCH(E1298,Код_КВР,0)+1,2,,,"КВР")))</f>
        <v>Исполнение судебных актов</v>
      </c>
      <c r="B1298" s="68" t="s">
        <v>415</v>
      </c>
      <c r="C1298" s="55" t="s">
        <v>70</v>
      </c>
      <c r="D1298" s="55" t="s">
        <v>55</v>
      </c>
      <c r="E1298" s="105">
        <v>830</v>
      </c>
      <c r="F1298" s="53">
        <f>'прил. 9'!G130+'прил. 9'!G863+'прил. 9'!G465</f>
        <v>150</v>
      </c>
      <c r="G1298" s="53">
        <f>'прил. 9'!H130+'прил. 9'!H863+'прил. 9'!H465</f>
        <v>0</v>
      </c>
      <c r="H1298" s="53">
        <f t="shared" si="1170"/>
        <v>150</v>
      </c>
      <c r="I1298" s="53">
        <f>'прил. 9'!J130+'прил. 9'!J863+'прил. 9'!J465</f>
        <v>0</v>
      </c>
      <c r="J1298" s="53">
        <f t="shared" si="1171"/>
        <v>150</v>
      </c>
      <c r="K1298" s="53">
        <f>'прил. 9'!L130+'прил. 9'!L863+'прил. 9'!L465</f>
        <v>0</v>
      </c>
      <c r="L1298" s="53">
        <f t="shared" si="1160"/>
        <v>150</v>
      </c>
      <c r="M1298" s="53">
        <f>'прил. 9'!N130+'прил. 9'!N863+'прил. 9'!N465</f>
        <v>0</v>
      </c>
      <c r="N1298" s="53">
        <f t="shared" si="1141"/>
        <v>150</v>
      </c>
      <c r="O1298" s="53">
        <f>'прил. 9'!P130+'прил. 9'!P863+'прил. 9'!P465</f>
        <v>150</v>
      </c>
      <c r="P1298" s="53">
        <f>'прил. 9'!Q130+'прил. 9'!Q863+'прил. 9'!Q465</f>
        <v>0</v>
      </c>
      <c r="Q1298" s="46">
        <f t="shared" si="1172"/>
        <v>150</v>
      </c>
      <c r="R1298" s="53">
        <f>'прил. 9'!S130+'прил. 9'!S863+'прил. 9'!S465</f>
        <v>0</v>
      </c>
      <c r="S1298" s="46">
        <f t="shared" si="1173"/>
        <v>150</v>
      </c>
      <c r="T1298" s="53">
        <f>'прил. 9'!U130+'прил. 9'!U863+'прил. 9'!U465</f>
        <v>0</v>
      </c>
      <c r="U1298" s="46">
        <f t="shared" si="1142"/>
        <v>150</v>
      </c>
    </row>
    <row r="1299" spans="1:21" x14ac:dyDescent="0.2">
      <c r="A1299" s="47" t="str">
        <f ca="1">IF(ISERROR(MATCH(C1299,Код_Раздел,0)),"",INDIRECT(ADDRESS(MATCH(C1299,Код_Раздел,0)+1,2,,,"Раздел")))</f>
        <v>Жилищно-коммунальное хозяйство</v>
      </c>
      <c r="B1299" s="68" t="s">
        <v>415</v>
      </c>
      <c r="C1299" s="55" t="s">
        <v>78</v>
      </c>
      <c r="D1299" s="43"/>
      <c r="E1299" s="105"/>
      <c r="F1299" s="53">
        <f t="shared" ref="F1299:T1301" si="1211">F1300</f>
        <v>20.5</v>
      </c>
      <c r="G1299" s="53">
        <f t="shared" si="1211"/>
        <v>0</v>
      </c>
      <c r="H1299" s="53">
        <f t="shared" si="1170"/>
        <v>20.5</v>
      </c>
      <c r="I1299" s="53">
        <f t="shared" si="1211"/>
        <v>0</v>
      </c>
      <c r="J1299" s="53">
        <f t="shared" si="1171"/>
        <v>20.5</v>
      </c>
      <c r="K1299" s="53">
        <f t="shared" si="1211"/>
        <v>0</v>
      </c>
      <c r="L1299" s="53">
        <f t="shared" si="1160"/>
        <v>20.5</v>
      </c>
      <c r="M1299" s="53">
        <f t="shared" si="1211"/>
        <v>0</v>
      </c>
      <c r="N1299" s="53">
        <f t="shared" ref="N1299:N1333" si="1212">L1299+M1299</f>
        <v>20.5</v>
      </c>
      <c r="O1299" s="53">
        <f t="shared" si="1211"/>
        <v>20.5</v>
      </c>
      <c r="P1299" s="53">
        <f t="shared" si="1211"/>
        <v>0</v>
      </c>
      <c r="Q1299" s="46">
        <f t="shared" si="1172"/>
        <v>20.5</v>
      </c>
      <c r="R1299" s="53">
        <f t="shared" si="1211"/>
        <v>0</v>
      </c>
      <c r="S1299" s="46">
        <f t="shared" si="1173"/>
        <v>20.5</v>
      </c>
      <c r="T1299" s="53">
        <f t="shared" si="1211"/>
        <v>0</v>
      </c>
      <c r="U1299" s="46">
        <f t="shared" ref="U1299:U1333" si="1213">S1299+T1299</f>
        <v>20.5</v>
      </c>
    </row>
    <row r="1300" spans="1:21" x14ac:dyDescent="0.2">
      <c r="A1300" s="42" t="s">
        <v>35</v>
      </c>
      <c r="B1300" s="68" t="s">
        <v>415</v>
      </c>
      <c r="C1300" s="55" t="s">
        <v>78</v>
      </c>
      <c r="D1300" s="43" t="s">
        <v>78</v>
      </c>
      <c r="E1300" s="105"/>
      <c r="F1300" s="53">
        <f t="shared" si="1211"/>
        <v>20.5</v>
      </c>
      <c r="G1300" s="53">
        <f t="shared" si="1211"/>
        <v>0</v>
      </c>
      <c r="H1300" s="53">
        <f t="shared" si="1170"/>
        <v>20.5</v>
      </c>
      <c r="I1300" s="53">
        <f t="shared" si="1211"/>
        <v>0</v>
      </c>
      <c r="J1300" s="53">
        <f t="shared" si="1171"/>
        <v>20.5</v>
      </c>
      <c r="K1300" s="53">
        <f t="shared" si="1211"/>
        <v>0</v>
      </c>
      <c r="L1300" s="53">
        <f t="shared" si="1160"/>
        <v>20.5</v>
      </c>
      <c r="M1300" s="53">
        <f t="shared" si="1211"/>
        <v>0</v>
      </c>
      <c r="N1300" s="53">
        <f t="shared" si="1212"/>
        <v>20.5</v>
      </c>
      <c r="O1300" s="53">
        <f t="shared" si="1211"/>
        <v>20.5</v>
      </c>
      <c r="P1300" s="53">
        <f t="shared" si="1211"/>
        <v>0</v>
      </c>
      <c r="Q1300" s="46">
        <f t="shared" si="1172"/>
        <v>20.5</v>
      </c>
      <c r="R1300" s="53">
        <f t="shared" si="1211"/>
        <v>0</v>
      </c>
      <c r="S1300" s="46">
        <f t="shared" si="1173"/>
        <v>20.5</v>
      </c>
      <c r="T1300" s="53">
        <f t="shared" si="1211"/>
        <v>0</v>
      </c>
      <c r="U1300" s="46">
        <f t="shared" si="1213"/>
        <v>20.5</v>
      </c>
    </row>
    <row r="1301" spans="1:21" x14ac:dyDescent="0.2">
      <c r="A1301" s="47" t="str">
        <f ca="1">IF(ISERROR(MATCH(E1301,Код_КВР,0)),"",INDIRECT(ADDRESS(MATCH(E1301,Код_КВР,0)+1,2,,,"КВР")))</f>
        <v>Иные бюджетные ассигнования</v>
      </c>
      <c r="B1301" s="68" t="s">
        <v>415</v>
      </c>
      <c r="C1301" s="55" t="s">
        <v>78</v>
      </c>
      <c r="D1301" s="43" t="s">
        <v>78</v>
      </c>
      <c r="E1301" s="105">
        <v>800</v>
      </c>
      <c r="F1301" s="53">
        <f t="shared" si="1211"/>
        <v>20.5</v>
      </c>
      <c r="G1301" s="53">
        <f t="shared" si="1211"/>
        <v>0</v>
      </c>
      <c r="H1301" s="53">
        <f t="shared" si="1170"/>
        <v>20.5</v>
      </c>
      <c r="I1301" s="53">
        <f t="shared" si="1211"/>
        <v>0</v>
      </c>
      <c r="J1301" s="53">
        <f t="shared" si="1171"/>
        <v>20.5</v>
      </c>
      <c r="K1301" s="53">
        <f t="shared" si="1211"/>
        <v>0</v>
      </c>
      <c r="L1301" s="53">
        <f t="shared" si="1160"/>
        <v>20.5</v>
      </c>
      <c r="M1301" s="53">
        <f t="shared" si="1211"/>
        <v>0</v>
      </c>
      <c r="N1301" s="53">
        <f t="shared" si="1212"/>
        <v>20.5</v>
      </c>
      <c r="O1301" s="53">
        <f t="shared" si="1211"/>
        <v>20.5</v>
      </c>
      <c r="P1301" s="53">
        <f t="shared" si="1211"/>
        <v>0</v>
      </c>
      <c r="Q1301" s="46">
        <f t="shared" si="1172"/>
        <v>20.5</v>
      </c>
      <c r="R1301" s="53">
        <f t="shared" si="1211"/>
        <v>0</v>
      </c>
      <c r="S1301" s="46">
        <f t="shared" si="1173"/>
        <v>20.5</v>
      </c>
      <c r="T1301" s="53">
        <f t="shared" si="1211"/>
        <v>0</v>
      </c>
      <c r="U1301" s="46">
        <f t="shared" si="1213"/>
        <v>20.5</v>
      </c>
    </row>
    <row r="1302" spans="1:21" x14ac:dyDescent="0.2">
      <c r="A1302" s="47" t="str">
        <f ca="1">IF(ISERROR(MATCH(E1302,Код_КВР,0)),"",INDIRECT(ADDRESS(MATCH(E1302,Код_КВР,0)+1,2,,,"КВР")))</f>
        <v>Исполнение судебных актов</v>
      </c>
      <c r="B1302" s="68" t="s">
        <v>415</v>
      </c>
      <c r="C1302" s="55" t="s">
        <v>78</v>
      </c>
      <c r="D1302" s="43" t="s">
        <v>78</v>
      </c>
      <c r="E1302" s="105">
        <v>830</v>
      </c>
      <c r="F1302" s="53">
        <f>'прил. 9'!G568</f>
        <v>20.5</v>
      </c>
      <c r="G1302" s="53">
        <f>'прил. 9'!H568</f>
        <v>0</v>
      </c>
      <c r="H1302" s="53">
        <f t="shared" si="1170"/>
        <v>20.5</v>
      </c>
      <c r="I1302" s="53">
        <f>'прил. 9'!J568</f>
        <v>0</v>
      </c>
      <c r="J1302" s="53">
        <f t="shared" si="1171"/>
        <v>20.5</v>
      </c>
      <c r="K1302" s="53">
        <f>'прил. 9'!L568</f>
        <v>0</v>
      </c>
      <c r="L1302" s="53">
        <f t="shared" si="1160"/>
        <v>20.5</v>
      </c>
      <c r="M1302" s="53">
        <f>'прил. 9'!N568</f>
        <v>0</v>
      </c>
      <c r="N1302" s="53">
        <f t="shared" si="1212"/>
        <v>20.5</v>
      </c>
      <c r="O1302" s="53">
        <f>'прил. 9'!P568</f>
        <v>20.5</v>
      </c>
      <c r="P1302" s="53">
        <f>'прил. 9'!Q568</f>
        <v>0</v>
      </c>
      <c r="Q1302" s="46">
        <f t="shared" si="1172"/>
        <v>20.5</v>
      </c>
      <c r="R1302" s="53">
        <f>'прил. 9'!S568</f>
        <v>0</v>
      </c>
      <c r="S1302" s="46">
        <f t="shared" si="1173"/>
        <v>20.5</v>
      </c>
      <c r="T1302" s="53">
        <f>'прил. 9'!U568</f>
        <v>0</v>
      </c>
      <c r="U1302" s="46">
        <f t="shared" si="1213"/>
        <v>20.5</v>
      </c>
    </row>
    <row r="1303" spans="1:21" x14ac:dyDescent="0.2">
      <c r="A1303" s="47" t="str">
        <f ca="1">IF(ISERROR(MATCH(B1303,Код_КЦСР,0)),"",INDIRECT(ADDRESS(MATCH(B1303,Код_КЦСР,0)+1,2,,,"КЦСР")))</f>
        <v>Выполнение других обязательств органов местного самоуправления</v>
      </c>
      <c r="B1303" s="68" t="s">
        <v>416</v>
      </c>
      <c r="C1303" s="55"/>
      <c r="D1303" s="43"/>
      <c r="E1303" s="105"/>
      <c r="F1303" s="53">
        <f t="shared" ref="F1303:T1303" si="1214">F1304</f>
        <v>0.7</v>
      </c>
      <c r="G1303" s="53">
        <f t="shared" si="1214"/>
        <v>0</v>
      </c>
      <c r="H1303" s="53">
        <f t="shared" si="1170"/>
        <v>0.7</v>
      </c>
      <c r="I1303" s="53">
        <f t="shared" si="1214"/>
        <v>0</v>
      </c>
      <c r="J1303" s="53">
        <f t="shared" si="1171"/>
        <v>0.7</v>
      </c>
      <c r="K1303" s="53">
        <f t="shared" si="1214"/>
        <v>0</v>
      </c>
      <c r="L1303" s="53">
        <f t="shared" si="1160"/>
        <v>0.7</v>
      </c>
      <c r="M1303" s="53">
        <f t="shared" si="1214"/>
        <v>0</v>
      </c>
      <c r="N1303" s="53">
        <f t="shared" si="1212"/>
        <v>0.7</v>
      </c>
      <c r="O1303" s="53">
        <f t="shared" si="1214"/>
        <v>0.7</v>
      </c>
      <c r="P1303" s="53">
        <f t="shared" si="1214"/>
        <v>0</v>
      </c>
      <c r="Q1303" s="46">
        <f t="shared" si="1172"/>
        <v>0.7</v>
      </c>
      <c r="R1303" s="53">
        <f t="shared" si="1214"/>
        <v>0</v>
      </c>
      <c r="S1303" s="46">
        <f t="shared" si="1173"/>
        <v>0.7</v>
      </c>
      <c r="T1303" s="53">
        <f t="shared" si="1214"/>
        <v>0</v>
      </c>
      <c r="U1303" s="46">
        <f t="shared" si="1213"/>
        <v>0.7</v>
      </c>
    </row>
    <row r="1304" spans="1:21" x14ac:dyDescent="0.2">
      <c r="A1304" s="47" t="str">
        <f ca="1">IF(ISERROR(MATCH(C1304,Код_Раздел,0)),"",INDIRECT(ADDRESS(MATCH(C1304,Код_Раздел,0)+1,2,,,"Раздел")))</f>
        <v>Общегосударственные вопросы</v>
      </c>
      <c r="B1304" s="68" t="s">
        <v>416</v>
      </c>
      <c r="C1304" s="55" t="s">
        <v>70</v>
      </c>
      <c r="D1304" s="43"/>
      <c r="E1304" s="105"/>
      <c r="F1304" s="53">
        <f t="shared" ref="F1304:T1306" si="1215">F1305</f>
        <v>0.7</v>
      </c>
      <c r="G1304" s="53">
        <f t="shared" si="1215"/>
        <v>0</v>
      </c>
      <c r="H1304" s="53">
        <f t="shared" si="1170"/>
        <v>0.7</v>
      </c>
      <c r="I1304" s="53">
        <f t="shared" si="1215"/>
        <v>0</v>
      </c>
      <c r="J1304" s="53">
        <f t="shared" si="1171"/>
        <v>0.7</v>
      </c>
      <c r="K1304" s="53">
        <f t="shared" si="1215"/>
        <v>0</v>
      </c>
      <c r="L1304" s="53">
        <f t="shared" si="1160"/>
        <v>0.7</v>
      </c>
      <c r="M1304" s="53">
        <f t="shared" si="1215"/>
        <v>0</v>
      </c>
      <c r="N1304" s="53">
        <f t="shared" si="1212"/>
        <v>0.7</v>
      </c>
      <c r="O1304" s="53">
        <f t="shared" si="1215"/>
        <v>0.7</v>
      </c>
      <c r="P1304" s="53">
        <f t="shared" si="1215"/>
        <v>0</v>
      </c>
      <c r="Q1304" s="46">
        <f t="shared" si="1172"/>
        <v>0.7</v>
      </c>
      <c r="R1304" s="53">
        <f t="shared" si="1215"/>
        <v>0</v>
      </c>
      <c r="S1304" s="46">
        <f t="shared" si="1173"/>
        <v>0.7</v>
      </c>
      <c r="T1304" s="53">
        <f t="shared" si="1215"/>
        <v>0</v>
      </c>
      <c r="U1304" s="46">
        <f t="shared" si="1213"/>
        <v>0.7</v>
      </c>
    </row>
    <row r="1305" spans="1:21" x14ac:dyDescent="0.2">
      <c r="A1305" s="42" t="s">
        <v>91</v>
      </c>
      <c r="B1305" s="68" t="s">
        <v>416</v>
      </c>
      <c r="C1305" s="55" t="s">
        <v>70</v>
      </c>
      <c r="D1305" s="43" t="s">
        <v>55</v>
      </c>
      <c r="E1305" s="105"/>
      <c r="F1305" s="53">
        <f t="shared" si="1215"/>
        <v>0.7</v>
      </c>
      <c r="G1305" s="53">
        <f t="shared" si="1215"/>
        <v>0</v>
      </c>
      <c r="H1305" s="53">
        <f t="shared" si="1170"/>
        <v>0.7</v>
      </c>
      <c r="I1305" s="53">
        <f t="shared" si="1215"/>
        <v>0</v>
      </c>
      <c r="J1305" s="53">
        <f t="shared" si="1171"/>
        <v>0.7</v>
      </c>
      <c r="K1305" s="53">
        <f t="shared" si="1215"/>
        <v>0</v>
      </c>
      <c r="L1305" s="53">
        <f t="shared" si="1160"/>
        <v>0.7</v>
      </c>
      <c r="M1305" s="53">
        <f t="shared" si="1215"/>
        <v>0</v>
      </c>
      <c r="N1305" s="53">
        <f t="shared" si="1212"/>
        <v>0.7</v>
      </c>
      <c r="O1305" s="53">
        <f t="shared" si="1215"/>
        <v>0.7</v>
      </c>
      <c r="P1305" s="53">
        <f t="shared" si="1215"/>
        <v>0</v>
      </c>
      <c r="Q1305" s="46">
        <f t="shared" si="1172"/>
        <v>0.7</v>
      </c>
      <c r="R1305" s="53">
        <f t="shared" si="1215"/>
        <v>0</v>
      </c>
      <c r="S1305" s="46">
        <f t="shared" si="1173"/>
        <v>0.7</v>
      </c>
      <c r="T1305" s="53">
        <f t="shared" si="1215"/>
        <v>0</v>
      </c>
      <c r="U1305" s="46">
        <f t="shared" si="1213"/>
        <v>0.7</v>
      </c>
    </row>
    <row r="1306" spans="1:21" x14ac:dyDescent="0.2">
      <c r="A1306" s="47" t="str">
        <f ca="1">IF(ISERROR(MATCH(E1306,Код_КВР,0)),"",INDIRECT(ADDRESS(MATCH(E1306,Код_КВР,0)+1,2,,,"КВР")))</f>
        <v>Иные бюджетные ассигнования</v>
      </c>
      <c r="B1306" s="68" t="s">
        <v>416</v>
      </c>
      <c r="C1306" s="55" t="s">
        <v>70</v>
      </c>
      <c r="D1306" s="43" t="s">
        <v>55</v>
      </c>
      <c r="E1306" s="105">
        <v>800</v>
      </c>
      <c r="F1306" s="53">
        <f t="shared" si="1215"/>
        <v>0.7</v>
      </c>
      <c r="G1306" s="53">
        <f t="shared" si="1215"/>
        <v>0</v>
      </c>
      <c r="H1306" s="53">
        <f t="shared" si="1170"/>
        <v>0.7</v>
      </c>
      <c r="I1306" s="53">
        <f t="shared" si="1215"/>
        <v>0</v>
      </c>
      <c r="J1306" s="53">
        <f t="shared" si="1171"/>
        <v>0.7</v>
      </c>
      <c r="K1306" s="53">
        <f t="shared" si="1215"/>
        <v>0</v>
      </c>
      <c r="L1306" s="53">
        <f t="shared" si="1160"/>
        <v>0.7</v>
      </c>
      <c r="M1306" s="53">
        <f t="shared" si="1215"/>
        <v>0</v>
      </c>
      <c r="N1306" s="53">
        <f t="shared" si="1212"/>
        <v>0.7</v>
      </c>
      <c r="O1306" s="53">
        <f t="shared" si="1215"/>
        <v>0.7</v>
      </c>
      <c r="P1306" s="53">
        <f t="shared" si="1215"/>
        <v>0</v>
      </c>
      <c r="Q1306" s="46">
        <f t="shared" si="1172"/>
        <v>0.7</v>
      </c>
      <c r="R1306" s="53">
        <f t="shared" si="1215"/>
        <v>0</v>
      </c>
      <c r="S1306" s="46">
        <f t="shared" si="1173"/>
        <v>0.7</v>
      </c>
      <c r="T1306" s="53">
        <f t="shared" si="1215"/>
        <v>0</v>
      </c>
      <c r="U1306" s="46">
        <f t="shared" si="1213"/>
        <v>0.7</v>
      </c>
    </row>
    <row r="1307" spans="1:21" x14ac:dyDescent="0.2">
      <c r="A1307" s="47" t="str">
        <f ca="1">IF(ISERROR(MATCH(E1307,Код_КВР,0)),"",INDIRECT(ADDRESS(MATCH(E1307,Код_КВР,0)+1,2,,,"КВР")))</f>
        <v>Уплата налогов, сборов и иных платежей</v>
      </c>
      <c r="B1307" s="68" t="s">
        <v>416</v>
      </c>
      <c r="C1307" s="55" t="s">
        <v>70</v>
      </c>
      <c r="D1307" s="43" t="s">
        <v>55</v>
      </c>
      <c r="E1307" s="105">
        <v>850</v>
      </c>
      <c r="F1307" s="53">
        <f>'прил. 9'!G133</f>
        <v>0.7</v>
      </c>
      <c r="G1307" s="53">
        <f>'прил. 9'!H133</f>
        <v>0</v>
      </c>
      <c r="H1307" s="53">
        <f t="shared" si="1170"/>
        <v>0.7</v>
      </c>
      <c r="I1307" s="53">
        <f>'прил. 9'!J133</f>
        <v>0</v>
      </c>
      <c r="J1307" s="53">
        <f t="shared" si="1171"/>
        <v>0.7</v>
      </c>
      <c r="K1307" s="53">
        <f>'прил. 9'!L133</f>
        <v>0</v>
      </c>
      <c r="L1307" s="53">
        <f t="shared" si="1160"/>
        <v>0.7</v>
      </c>
      <c r="M1307" s="53">
        <f>'прил. 9'!N133</f>
        <v>0</v>
      </c>
      <c r="N1307" s="53">
        <f t="shared" si="1212"/>
        <v>0.7</v>
      </c>
      <c r="O1307" s="53">
        <f>'прил. 9'!P133</f>
        <v>0.7</v>
      </c>
      <c r="P1307" s="53">
        <f>'прил. 9'!Q133</f>
        <v>0</v>
      </c>
      <c r="Q1307" s="46">
        <f t="shared" si="1172"/>
        <v>0.7</v>
      </c>
      <c r="R1307" s="53">
        <f>'прил. 9'!S133</f>
        <v>0</v>
      </c>
      <c r="S1307" s="46">
        <f t="shared" si="1173"/>
        <v>0.7</v>
      </c>
      <c r="T1307" s="53">
        <f>'прил. 9'!U133</f>
        <v>0</v>
      </c>
      <c r="U1307" s="46">
        <f t="shared" si="1213"/>
        <v>0.7</v>
      </c>
    </row>
    <row r="1308" spans="1:21" x14ac:dyDescent="0.2">
      <c r="A1308" s="47" t="str">
        <f ca="1">IF(ISERROR(MATCH(B1308,Код_КЦСР,0)),"",INDIRECT(ADDRESS(MATCH(B1308,Код_КЦСР,0)+1,2,,,"КЦСР")))</f>
        <v>Резервные фонды</v>
      </c>
      <c r="B1308" s="68" t="s">
        <v>417</v>
      </c>
      <c r="C1308" s="55"/>
      <c r="D1308" s="43"/>
      <c r="E1308" s="105"/>
      <c r="F1308" s="53">
        <f t="shared" ref="F1308:T1309" si="1216">F1309</f>
        <v>50000</v>
      </c>
      <c r="G1308" s="53">
        <f t="shared" si="1216"/>
        <v>0</v>
      </c>
      <c r="H1308" s="53">
        <f t="shared" si="1170"/>
        <v>50000</v>
      </c>
      <c r="I1308" s="53">
        <f t="shared" si="1216"/>
        <v>0</v>
      </c>
      <c r="J1308" s="53">
        <f t="shared" si="1171"/>
        <v>50000</v>
      </c>
      <c r="K1308" s="53">
        <f t="shared" si="1216"/>
        <v>0</v>
      </c>
      <c r="L1308" s="53">
        <f t="shared" si="1160"/>
        <v>50000</v>
      </c>
      <c r="M1308" s="53">
        <f t="shared" si="1216"/>
        <v>0</v>
      </c>
      <c r="N1308" s="53">
        <f t="shared" si="1212"/>
        <v>50000</v>
      </c>
      <c r="O1308" s="53">
        <f t="shared" si="1216"/>
        <v>50000</v>
      </c>
      <c r="P1308" s="53">
        <f t="shared" si="1216"/>
        <v>0</v>
      </c>
      <c r="Q1308" s="46">
        <f t="shared" si="1172"/>
        <v>50000</v>
      </c>
      <c r="R1308" s="53">
        <f t="shared" si="1216"/>
        <v>0</v>
      </c>
      <c r="S1308" s="46">
        <f t="shared" si="1173"/>
        <v>50000</v>
      </c>
      <c r="T1308" s="53">
        <f t="shared" si="1216"/>
        <v>0</v>
      </c>
      <c r="U1308" s="46">
        <f t="shared" si="1213"/>
        <v>50000</v>
      </c>
    </row>
    <row r="1309" spans="1:21" x14ac:dyDescent="0.2">
      <c r="A1309" s="47" t="str">
        <f ca="1">IF(ISERROR(MATCH(B1309,Код_КЦСР,0)),"",INDIRECT(ADDRESS(MATCH(B1309,Код_КЦСР,0)+1,2,,,"КЦСР")))</f>
        <v>Резервный фонд мэрии города</v>
      </c>
      <c r="B1309" s="68" t="s">
        <v>418</v>
      </c>
      <c r="C1309" s="55"/>
      <c r="D1309" s="43"/>
      <c r="E1309" s="105"/>
      <c r="F1309" s="53">
        <f t="shared" si="1216"/>
        <v>50000</v>
      </c>
      <c r="G1309" s="53">
        <f t="shared" si="1216"/>
        <v>0</v>
      </c>
      <c r="H1309" s="53">
        <f t="shared" si="1170"/>
        <v>50000</v>
      </c>
      <c r="I1309" s="53">
        <f t="shared" si="1216"/>
        <v>0</v>
      </c>
      <c r="J1309" s="53">
        <f t="shared" si="1171"/>
        <v>50000</v>
      </c>
      <c r="K1309" s="53">
        <f t="shared" si="1216"/>
        <v>0</v>
      </c>
      <c r="L1309" s="53">
        <f t="shared" si="1160"/>
        <v>50000</v>
      </c>
      <c r="M1309" s="53">
        <f t="shared" si="1216"/>
        <v>0</v>
      </c>
      <c r="N1309" s="53">
        <f t="shared" si="1212"/>
        <v>50000</v>
      </c>
      <c r="O1309" s="53">
        <f t="shared" si="1216"/>
        <v>50000</v>
      </c>
      <c r="P1309" s="53">
        <f t="shared" si="1216"/>
        <v>0</v>
      </c>
      <c r="Q1309" s="46">
        <f t="shared" si="1172"/>
        <v>50000</v>
      </c>
      <c r="R1309" s="53">
        <f t="shared" si="1216"/>
        <v>0</v>
      </c>
      <c r="S1309" s="46">
        <f t="shared" si="1173"/>
        <v>50000</v>
      </c>
      <c r="T1309" s="53">
        <f t="shared" si="1216"/>
        <v>0</v>
      </c>
      <c r="U1309" s="46">
        <f t="shared" si="1213"/>
        <v>50000</v>
      </c>
    </row>
    <row r="1310" spans="1:21" x14ac:dyDescent="0.2">
      <c r="A1310" s="47" t="str">
        <f ca="1">IF(ISERROR(MATCH(C1310,Код_Раздел,0)),"",INDIRECT(ADDRESS(MATCH(C1310,Код_Раздел,0)+1,2,,,"Раздел")))</f>
        <v>Общегосударственные вопросы</v>
      </c>
      <c r="B1310" s="68" t="s">
        <v>418</v>
      </c>
      <c r="C1310" s="55" t="s">
        <v>70</v>
      </c>
      <c r="D1310" s="43"/>
      <c r="E1310" s="105"/>
      <c r="F1310" s="53">
        <f t="shared" ref="F1310:T1312" si="1217">F1311</f>
        <v>50000</v>
      </c>
      <c r="G1310" s="53">
        <f t="shared" si="1217"/>
        <v>0</v>
      </c>
      <c r="H1310" s="53">
        <f t="shared" si="1170"/>
        <v>50000</v>
      </c>
      <c r="I1310" s="53">
        <f t="shared" si="1217"/>
        <v>0</v>
      </c>
      <c r="J1310" s="53">
        <f t="shared" si="1171"/>
        <v>50000</v>
      </c>
      <c r="K1310" s="53">
        <f t="shared" si="1217"/>
        <v>0</v>
      </c>
      <c r="L1310" s="53">
        <f t="shared" si="1160"/>
        <v>50000</v>
      </c>
      <c r="M1310" s="53">
        <f t="shared" si="1217"/>
        <v>0</v>
      </c>
      <c r="N1310" s="53">
        <f t="shared" si="1212"/>
        <v>50000</v>
      </c>
      <c r="O1310" s="53">
        <f t="shared" si="1217"/>
        <v>50000</v>
      </c>
      <c r="P1310" s="53">
        <f t="shared" si="1217"/>
        <v>0</v>
      </c>
      <c r="Q1310" s="46">
        <f t="shared" si="1172"/>
        <v>50000</v>
      </c>
      <c r="R1310" s="53">
        <f t="shared" si="1217"/>
        <v>0</v>
      </c>
      <c r="S1310" s="46">
        <f t="shared" si="1173"/>
        <v>50000</v>
      </c>
      <c r="T1310" s="53">
        <f t="shared" si="1217"/>
        <v>0</v>
      </c>
      <c r="U1310" s="46">
        <f t="shared" si="1213"/>
        <v>50000</v>
      </c>
    </row>
    <row r="1311" spans="1:21" x14ac:dyDescent="0.2">
      <c r="A1311" s="42" t="s">
        <v>63</v>
      </c>
      <c r="B1311" s="68" t="s">
        <v>418</v>
      </c>
      <c r="C1311" s="55" t="s">
        <v>70</v>
      </c>
      <c r="D1311" s="43" t="s">
        <v>81</v>
      </c>
      <c r="E1311" s="105"/>
      <c r="F1311" s="53">
        <f t="shared" si="1217"/>
        <v>50000</v>
      </c>
      <c r="G1311" s="53">
        <f t="shared" si="1217"/>
        <v>0</v>
      </c>
      <c r="H1311" s="53">
        <f t="shared" si="1170"/>
        <v>50000</v>
      </c>
      <c r="I1311" s="53">
        <f t="shared" si="1217"/>
        <v>0</v>
      </c>
      <c r="J1311" s="53">
        <f t="shared" si="1171"/>
        <v>50000</v>
      </c>
      <c r="K1311" s="53">
        <f t="shared" si="1217"/>
        <v>0</v>
      </c>
      <c r="L1311" s="53">
        <f t="shared" si="1160"/>
        <v>50000</v>
      </c>
      <c r="M1311" s="53">
        <f t="shared" si="1217"/>
        <v>0</v>
      </c>
      <c r="N1311" s="53">
        <f t="shared" si="1212"/>
        <v>50000</v>
      </c>
      <c r="O1311" s="53">
        <f t="shared" si="1217"/>
        <v>50000</v>
      </c>
      <c r="P1311" s="53">
        <f t="shared" si="1217"/>
        <v>0</v>
      </c>
      <c r="Q1311" s="46">
        <f t="shared" si="1172"/>
        <v>50000</v>
      </c>
      <c r="R1311" s="53">
        <f t="shared" si="1217"/>
        <v>0</v>
      </c>
      <c r="S1311" s="46">
        <f t="shared" si="1173"/>
        <v>50000</v>
      </c>
      <c r="T1311" s="53">
        <f t="shared" si="1217"/>
        <v>0</v>
      </c>
      <c r="U1311" s="46">
        <f t="shared" si="1213"/>
        <v>50000</v>
      </c>
    </row>
    <row r="1312" spans="1:21" x14ac:dyDescent="0.2">
      <c r="A1312" s="47" t="str">
        <f ca="1">IF(ISERROR(MATCH(E1312,Код_КВР,0)),"",INDIRECT(ADDRESS(MATCH(E1312,Код_КВР,0)+1,2,,,"КВР")))</f>
        <v>Иные бюджетные ассигнования</v>
      </c>
      <c r="B1312" s="68" t="s">
        <v>418</v>
      </c>
      <c r="C1312" s="55" t="s">
        <v>70</v>
      </c>
      <c r="D1312" s="43" t="s">
        <v>81</v>
      </c>
      <c r="E1312" s="105">
        <v>800</v>
      </c>
      <c r="F1312" s="53">
        <f t="shared" si="1217"/>
        <v>50000</v>
      </c>
      <c r="G1312" s="53">
        <f t="shared" si="1217"/>
        <v>0</v>
      </c>
      <c r="H1312" s="53">
        <f t="shared" si="1170"/>
        <v>50000</v>
      </c>
      <c r="I1312" s="53">
        <f t="shared" si="1217"/>
        <v>0</v>
      </c>
      <c r="J1312" s="53">
        <f t="shared" si="1171"/>
        <v>50000</v>
      </c>
      <c r="K1312" s="53">
        <f t="shared" si="1217"/>
        <v>0</v>
      </c>
      <c r="L1312" s="53">
        <f t="shared" si="1160"/>
        <v>50000</v>
      </c>
      <c r="M1312" s="53">
        <f t="shared" si="1217"/>
        <v>0</v>
      </c>
      <c r="N1312" s="53">
        <f t="shared" si="1212"/>
        <v>50000</v>
      </c>
      <c r="O1312" s="53">
        <f t="shared" si="1217"/>
        <v>50000</v>
      </c>
      <c r="P1312" s="53">
        <f t="shared" si="1217"/>
        <v>0</v>
      </c>
      <c r="Q1312" s="46">
        <f t="shared" si="1172"/>
        <v>50000</v>
      </c>
      <c r="R1312" s="53">
        <f t="shared" si="1217"/>
        <v>0</v>
      </c>
      <c r="S1312" s="46">
        <f t="shared" si="1173"/>
        <v>50000</v>
      </c>
      <c r="T1312" s="53">
        <f t="shared" si="1217"/>
        <v>0</v>
      </c>
      <c r="U1312" s="46">
        <f t="shared" si="1213"/>
        <v>50000</v>
      </c>
    </row>
    <row r="1313" spans="1:21" x14ac:dyDescent="0.2">
      <c r="A1313" s="47" t="str">
        <f ca="1">IF(ISERROR(MATCH(E1313,Код_КВР,0)),"",INDIRECT(ADDRESS(MATCH(E1313,Код_КВР,0)+1,2,,,"КВР")))</f>
        <v>Резервные средства</v>
      </c>
      <c r="B1313" s="68" t="s">
        <v>418</v>
      </c>
      <c r="C1313" s="55" t="s">
        <v>70</v>
      </c>
      <c r="D1313" s="43" t="s">
        <v>81</v>
      </c>
      <c r="E1313" s="105">
        <v>870</v>
      </c>
      <c r="F1313" s="53">
        <f>'прил. 9'!G857</f>
        <v>50000</v>
      </c>
      <c r="G1313" s="53">
        <f>'прил. 9'!H857</f>
        <v>0</v>
      </c>
      <c r="H1313" s="53">
        <f t="shared" si="1170"/>
        <v>50000</v>
      </c>
      <c r="I1313" s="53">
        <f>'прил. 9'!J857</f>
        <v>0</v>
      </c>
      <c r="J1313" s="53">
        <f t="shared" si="1171"/>
        <v>50000</v>
      </c>
      <c r="K1313" s="53">
        <f>'прил. 9'!L857</f>
        <v>0</v>
      </c>
      <c r="L1313" s="53">
        <f t="shared" si="1160"/>
        <v>50000</v>
      </c>
      <c r="M1313" s="53">
        <f>'прил. 9'!N857</f>
        <v>0</v>
      </c>
      <c r="N1313" s="53">
        <f t="shared" si="1212"/>
        <v>50000</v>
      </c>
      <c r="O1313" s="53">
        <f>'прил. 9'!P857</f>
        <v>50000</v>
      </c>
      <c r="P1313" s="53">
        <f>'прил. 9'!Q857</f>
        <v>0</v>
      </c>
      <c r="Q1313" s="46">
        <f t="shared" si="1172"/>
        <v>50000</v>
      </c>
      <c r="R1313" s="53">
        <f>'прил. 9'!S857</f>
        <v>0</v>
      </c>
      <c r="S1313" s="46">
        <f t="shared" si="1173"/>
        <v>50000</v>
      </c>
      <c r="T1313" s="53">
        <f>'прил. 9'!U857</f>
        <v>0</v>
      </c>
      <c r="U1313" s="46">
        <f t="shared" si="1213"/>
        <v>50000</v>
      </c>
    </row>
    <row r="1314" spans="1:21" x14ac:dyDescent="0.2">
      <c r="A1314" s="47" t="str">
        <f ca="1">IF(ISERROR(MATCH(B1314,Код_КЦСР,0)),"",INDIRECT(ADDRESS(MATCH(B1314,Код_КЦСР,0)+1,2,,,"КЦСР")))</f>
        <v>Иные непрограммные расходы</v>
      </c>
      <c r="B1314" s="68" t="s">
        <v>420</v>
      </c>
      <c r="C1314" s="55"/>
      <c r="D1314" s="43"/>
      <c r="E1314" s="105"/>
      <c r="F1314" s="53">
        <f t="shared" ref="F1314:O1314" si="1218">F1315+F1320</f>
        <v>117931.20000000001</v>
      </c>
      <c r="G1314" s="53">
        <f t="shared" ref="G1314:I1314" si="1219">G1315+G1320</f>
        <v>0</v>
      </c>
      <c r="H1314" s="53">
        <f t="shared" si="1170"/>
        <v>117931.20000000001</v>
      </c>
      <c r="I1314" s="53">
        <f t="shared" si="1219"/>
        <v>0</v>
      </c>
      <c r="J1314" s="53">
        <f t="shared" si="1171"/>
        <v>117931.20000000001</v>
      </c>
      <c r="K1314" s="53">
        <f t="shared" ref="K1314:M1314" si="1220">K1315+K1320</f>
        <v>0</v>
      </c>
      <c r="L1314" s="53">
        <f t="shared" si="1160"/>
        <v>117931.20000000001</v>
      </c>
      <c r="M1314" s="53">
        <f t="shared" si="1220"/>
        <v>0</v>
      </c>
      <c r="N1314" s="53">
        <f t="shared" si="1212"/>
        <v>117931.20000000001</v>
      </c>
      <c r="O1314" s="53">
        <f t="shared" si="1218"/>
        <v>133301.70000000001</v>
      </c>
      <c r="P1314" s="53">
        <f t="shared" ref="P1314" si="1221">P1315+P1320</f>
        <v>0</v>
      </c>
      <c r="Q1314" s="46">
        <f t="shared" si="1172"/>
        <v>133301.70000000001</v>
      </c>
      <c r="R1314" s="53">
        <f t="shared" ref="R1314:T1314" si="1222">R1315+R1320</f>
        <v>0</v>
      </c>
      <c r="S1314" s="46">
        <f t="shared" si="1173"/>
        <v>133301.70000000001</v>
      </c>
      <c r="T1314" s="53">
        <f t="shared" si="1222"/>
        <v>0</v>
      </c>
      <c r="U1314" s="46">
        <f t="shared" si="1213"/>
        <v>133301.70000000001</v>
      </c>
    </row>
    <row r="1315" spans="1:21" x14ac:dyDescent="0.2">
      <c r="A1315" s="47" t="str">
        <f ca="1">IF(ISERROR(MATCH(B1315,Код_КЦСР,0)),"",INDIRECT(ADDRESS(MATCH(B1315,Код_КЦСР,0)+1,2,,,"КЦСР")))</f>
        <v>Процентные платежи по муниципальному долгу</v>
      </c>
      <c r="B1315" s="68" t="s">
        <v>422</v>
      </c>
      <c r="C1315" s="55"/>
      <c r="D1315" s="43"/>
      <c r="E1315" s="105"/>
      <c r="F1315" s="53">
        <f t="shared" ref="F1315:T1315" si="1223">F1316</f>
        <v>100240.1</v>
      </c>
      <c r="G1315" s="53">
        <f t="shared" si="1223"/>
        <v>0</v>
      </c>
      <c r="H1315" s="53">
        <f t="shared" si="1170"/>
        <v>100240.1</v>
      </c>
      <c r="I1315" s="53">
        <f t="shared" si="1223"/>
        <v>0</v>
      </c>
      <c r="J1315" s="53">
        <f t="shared" si="1171"/>
        <v>100240.1</v>
      </c>
      <c r="K1315" s="53">
        <f t="shared" si="1223"/>
        <v>0</v>
      </c>
      <c r="L1315" s="53">
        <f t="shared" si="1160"/>
        <v>100240.1</v>
      </c>
      <c r="M1315" s="53">
        <f t="shared" si="1223"/>
        <v>0</v>
      </c>
      <c r="N1315" s="53">
        <f t="shared" si="1212"/>
        <v>100240.1</v>
      </c>
      <c r="O1315" s="53">
        <f t="shared" si="1223"/>
        <v>115610.6</v>
      </c>
      <c r="P1315" s="53">
        <f t="shared" si="1223"/>
        <v>0</v>
      </c>
      <c r="Q1315" s="46">
        <f t="shared" si="1172"/>
        <v>115610.6</v>
      </c>
      <c r="R1315" s="53">
        <f t="shared" si="1223"/>
        <v>0</v>
      </c>
      <c r="S1315" s="46">
        <f t="shared" si="1173"/>
        <v>115610.6</v>
      </c>
      <c r="T1315" s="53">
        <f t="shared" si="1223"/>
        <v>0</v>
      </c>
      <c r="U1315" s="46">
        <f t="shared" si="1213"/>
        <v>115610.6</v>
      </c>
    </row>
    <row r="1316" spans="1:21" x14ac:dyDescent="0.2">
      <c r="A1316" s="47" t="str">
        <f ca="1">IF(ISERROR(MATCH(C1316,Код_Раздел,0)),"",INDIRECT(ADDRESS(MATCH(C1316,Код_Раздел,0)+1,2,,,"Раздел")))</f>
        <v>Обслуживание государственного и муниципального долга</v>
      </c>
      <c r="B1316" s="68" t="s">
        <v>422</v>
      </c>
      <c r="C1316" s="55" t="s">
        <v>55</v>
      </c>
      <c r="D1316" s="43"/>
      <c r="E1316" s="105"/>
      <c r="F1316" s="53">
        <f t="shared" ref="F1316:T1318" si="1224">F1317</f>
        <v>100240.1</v>
      </c>
      <c r="G1316" s="53">
        <f t="shared" si="1224"/>
        <v>0</v>
      </c>
      <c r="H1316" s="53">
        <f t="shared" si="1170"/>
        <v>100240.1</v>
      </c>
      <c r="I1316" s="53">
        <f t="shared" si="1224"/>
        <v>0</v>
      </c>
      <c r="J1316" s="53">
        <f t="shared" si="1171"/>
        <v>100240.1</v>
      </c>
      <c r="K1316" s="53">
        <f t="shared" si="1224"/>
        <v>0</v>
      </c>
      <c r="L1316" s="53">
        <f t="shared" si="1160"/>
        <v>100240.1</v>
      </c>
      <c r="M1316" s="53">
        <f t="shared" si="1224"/>
        <v>0</v>
      </c>
      <c r="N1316" s="53">
        <f t="shared" si="1212"/>
        <v>100240.1</v>
      </c>
      <c r="O1316" s="53">
        <f t="shared" si="1224"/>
        <v>115610.6</v>
      </c>
      <c r="P1316" s="53">
        <f t="shared" si="1224"/>
        <v>0</v>
      </c>
      <c r="Q1316" s="46">
        <f t="shared" si="1172"/>
        <v>115610.6</v>
      </c>
      <c r="R1316" s="53">
        <f t="shared" si="1224"/>
        <v>0</v>
      </c>
      <c r="S1316" s="46">
        <f t="shared" si="1173"/>
        <v>115610.6</v>
      </c>
      <c r="T1316" s="53">
        <f t="shared" si="1224"/>
        <v>0</v>
      </c>
      <c r="U1316" s="46">
        <f t="shared" si="1213"/>
        <v>115610.6</v>
      </c>
    </row>
    <row r="1317" spans="1:21" x14ac:dyDescent="0.2">
      <c r="A1317" s="42" t="s">
        <v>110</v>
      </c>
      <c r="B1317" s="68" t="s">
        <v>422</v>
      </c>
      <c r="C1317" s="55" t="s">
        <v>55</v>
      </c>
      <c r="D1317" s="43" t="s">
        <v>70</v>
      </c>
      <c r="E1317" s="105"/>
      <c r="F1317" s="53">
        <f t="shared" si="1224"/>
        <v>100240.1</v>
      </c>
      <c r="G1317" s="53">
        <f t="shared" si="1224"/>
        <v>0</v>
      </c>
      <c r="H1317" s="53">
        <f t="shared" si="1170"/>
        <v>100240.1</v>
      </c>
      <c r="I1317" s="53">
        <f t="shared" si="1224"/>
        <v>0</v>
      </c>
      <c r="J1317" s="53">
        <f t="shared" si="1171"/>
        <v>100240.1</v>
      </c>
      <c r="K1317" s="53">
        <f t="shared" si="1224"/>
        <v>0</v>
      </c>
      <c r="L1317" s="53">
        <f t="shared" si="1160"/>
        <v>100240.1</v>
      </c>
      <c r="M1317" s="53">
        <f t="shared" si="1224"/>
        <v>0</v>
      </c>
      <c r="N1317" s="53">
        <f t="shared" si="1212"/>
        <v>100240.1</v>
      </c>
      <c r="O1317" s="53">
        <f t="shared" si="1224"/>
        <v>115610.6</v>
      </c>
      <c r="P1317" s="53">
        <f t="shared" si="1224"/>
        <v>0</v>
      </c>
      <c r="Q1317" s="46">
        <f t="shared" si="1172"/>
        <v>115610.6</v>
      </c>
      <c r="R1317" s="53">
        <f t="shared" si="1224"/>
        <v>0</v>
      </c>
      <c r="S1317" s="46">
        <f t="shared" si="1173"/>
        <v>115610.6</v>
      </c>
      <c r="T1317" s="53">
        <f t="shared" si="1224"/>
        <v>0</v>
      </c>
      <c r="U1317" s="46">
        <f t="shared" si="1213"/>
        <v>115610.6</v>
      </c>
    </row>
    <row r="1318" spans="1:21" x14ac:dyDescent="0.2">
      <c r="A1318" s="47" t="str">
        <f ca="1">IF(ISERROR(MATCH(E1318,Код_КВР,0)),"",INDIRECT(ADDRESS(MATCH(E1318,Код_КВР,0)+1,2,,,"КВР")))</f>
        <v>Обслуживание государственного (муниципального) долга</v>
      </c>
      <c r="B1318" s="68" t="s">
        <v>422</v>
      </c>
      <c r="C1318" s="55" t="s">
        <v>55</v>
      </c>
      <c r="D1318" s="43" t="s">
        <v>70</v>
      </c>
      <c r="E1318" s="105">
        <v>700</v>
      </c>
      <c r="F1318" s="53">
        <f t="shared" si="1224"/>
        <v>100240.1</v>
      </c>
      <c r="G1318" s="53">
        <f t="shared" si="1224"/>
        <v>0</v>
      </c>
      <c r="H1318" s="53">
        <f t="shared" si="1170"/>
        <v>100240.1</v>
      </c>
      <c r="I1318" s="53">
        <f t="shared" si="1224"/>
        <v>0</v>
      </c>
      <c r="J1318" s="53">
        <f t="shared" si="1171"/>
        <v>100240.1</v>
      </c>
      <c r="K1318" s="53">
        <f t="shared" si="1224"/>
        <v>0</v>
      </c>
      <c r="L1318" s="53">
        <f t="shared" si="1160"/>
        <v>100240.1</v>
      </c>
      <c r="M1318" s="53">
        <f t="shared" si="1224"/>
        <v>0</v>
      </c>
      <c r="N1318" s="53">
        <f t="shared" si="1212"/>
        <v>100240.1</v>
      </c>
      <c r="O1318" s="53">
        <f t="shared" si="1224"/>
        <v>115610.6</v>
      </c>
      <c r="P1318" s="53">
        <f t="shared" si="1224"/>
        <v>0</v>
      </c>
      <c r="Q1318" s="46">
        <f t="shared" si="1172"/>
        <v>115610.6</v>
      </c>
      <c r="R1318" s="53">
        <f t="shared" si="1224"/>
        <v>0</v>
      </c>
      <c r="S1318" s="46">
        <f t="shared" si="1173"/>
        <v>115610.6</v>
      </c>
      <c r="T1318" s="53">
        <f t="shared" si="1224"/>
        <v>0</v>
      </c>
      <c r="U1318" s="46">
        <f t="shared" si="1213"/>
        <v>115610.6</v>
      </c>
    </row>
    <row r="1319" spans="1:21" x14ac:dyDescent="0.2">
      <c r="A1319" s="47" t="str">
        <f ca="1">IF(ISERROR(MATCH(E1319,Код_КВР,0)),"",INDIRECT(ADDRESS(MATCH(E1319,Код_КВР,0)+1,2,,,"КВР")))</f>
        <v>Обслуживание муниципального долга</v>
      </c>
      <c r="B1319" s="68" t="s">
        <v>422</v>
      </c>
      <c r="C1319" s="55" t="s">
        <v>55</v>
      </c>
      <c r="D1319" s="43" t="s">
        <v>70</v>
      </c>
      <c r="E1319" s="105">
        <v>730</v>
      </c>
      <c r="F1319" s="53">
        <f>'прил. 9'!G882</f>
        <v>100240.1</v>
      </c>
      <c r="G1319" s="53">
        <f>'прил. 9'!H882</f>
        <v>0</v>
      </c>
      <c r="H1319" s="53">
        <f t="shared" si="1170"/>
        <v>100240.1</v>
      </c>
      <c r="I1319" s="53">
        <f>'прил. 9'!J882</f>
        <v>0</v>
      </c>
      <c r="J1319" s="53">
        <f t="shared" si="1171"/>
        <v>100240.1</v>
      </c>
      <c r="K1319" s="53">
        <f>'прил. 9'!L882</f>
        <v>0</v>
      </c>
      <c r="L1319" s="53">
        <f t="shared" si="1160"/>
        <v>100240.1</v>
      </c>
      <c r="M1319" s="53">
        <f>'прил. 9'!N882</f>
        <v>0</v>
      </c>
      <c r="N1319" s="53">
        <f t="shared" si="1212"/>
        <v>100240.1</v>
      </c>
      <c r="O1319" s="53">
        <f>'прил. 9'!P882</f>
        <v>115610.6</v>
      </c>
      <c r="P1319" s="53">
        <f>'прил. 9'!Q882</f>
        <v>0</v>
      </c>
      <c r="Q1319" s="46">
        <f t="shared" si="1172"/>
        <v>115610.6</v>
      </c>
      <c r="R1319" s="53">
        <f>'прил. 9'!S882</f>
        <v>0</v>
      </c>
      <c r="S1319" s="46">
        <f t="shared" si="1173"/>
        <v>115610.6</v>
      </c>
      <c r="T1319" s="53">
        <f>'прил. 9'!U882</f>
        <v>0</v>
      </c>
      <c r="U1319" s="46">
        <f t="shared" si="1213"/>
        <v>115610.6</v>
      </c>
    </row>
    <row r="1320" spans="1:21" ht="33" x14ac:dyDescent="0.2">
      <c r="A1320" s="47" t="str">
        <f ca="1">IF(ISERROR(MATCH(B1320,Код_КЦСР,0)),"",INDIRECT(ADDRESS(MATCH(B1320,Код_КЦСР,0)+1,2,,,"КЦСР")))</f>
        <v>Обеспечение деятельности муниципального казенного учреждения «Финансово-бухгалтерский центр»</v>
      </c>
      <c r="B1320" s="68" t="s">
        <v>423</v>
      </c>
      <c r="C1320" s="55"/>
      <c r="D1320" s="43"/>
      <c r="E1320" s="105"/>
      <c r="F1320" s="53">
        <f t="shared" ref="F1320:O1320" si="1225">F1321+F1327</f>
        <v>17691.099999999999</v>
      </c>
      <c r="G1320" s="53">
        <f t="shared" ref="G1320:I1320" si="1226">G1321+G1327</f>
        <v>0</v>
      </c>
      <c r="H1320" s="53">
        <f t="shared" si="1170"/>
        <v>17691.099999999999</v>
      </c>
      <c r="I1320" s="53">
        <f t="shared" si="1226"/>
        <v>0</v>
      </c>
      <c r="J1320" s="53">
        <f t="shared" si="1171"/>
        <v>17691.099999999999</v>
      </c>
      <c r="K1320" s="53">
        <f t="shared" ref="K1320:M1320" si="1227">K1321+K1327</f>
        <v>0</v>
      </c>
      <c r="L1320" s="53">
        <f t="shared" si="1160"/>
        <v>17691.099999999999</v>
      </c>
      <c r="M1320" s="53">
        <f t="shared" si="1227"/>
        <v>0</v>
      </c>
      <c r="N1320" s="53">
        <f t="shared" si="1212"/>
        <v>17691.099999999999</v>
      </c>
      <c r="O1320" s="53">
        <f t="shared" si="1225"/>
        <v>17691.099999999999</v>
      </c>
      <c r="P1320" s="53">
        <f t="shared" ref="P1320" si="1228">P1321+P1327</f>
        <v>0</v>
      </c>
      <c r="Q1320" s="46">
        <f t="shared" si="1172"/>
        <v>17691.099999999999</v>
      </c>
      <c r="R1320" s="53">
        <f t="shared" ref="R1320:T1320" si="1229">R1321+R1327</f>
        <v>0</v>
      </c>
      <c r="S1320" s="46">
        <f t="shared" si="1173"/>
        <v>17691.099999999999</v>
      </c>
      <c r="T1320" s="53">
        <f t="shared" si="1229"/>
        <v>0</v>
      </c>
      <c r="U1320" s="46">
        <f t="shared" si="1213"/>
        <v>17691.099999999999</v>
      </c>
    </row>
    <row r="1321" spans="1:21" x14ac:dyDescent="0.2">
      <c r="A1321" s="47" t="str">
        <f ca="1">IF(ISERROR(MATCH(C1321,Код_Раздел,0)),"",INDIRECT(ADDRESS(MATCH(C1321,Код_Раздел,0)+1,2,,,"Раздел")))</f>
        <v>Общегосударственные вопросы</v>
      </c>
      <c r="B1321" s="68" t="s">
        <v>423</v>
      </c>
      <c r="C1321" s="55" t="s">
        <v>70</v>
      </c>
      <c r="D1321" s="43"/>
      <c r="E1321" s="105"/>
      <c r="F1321" s="53">
        <f t="shared" ref="F1321:T1321" si="1230">F1322</f>
        <v>17691.099999999999</v>
      </c>
      <c r="G1321" s="53">
        <f t="shared" si="1230"/>
        <v>0</v>
      </c>
      <c r="H1321" s="53">
        <f t="shared" si="1170"/>
        <v>17691.099999999999</v>
      </c>
      <c r="I1321" s="53">
        <f t="shared" si="1230"/>
        <v>0</v>
      </c>
      <c r="J1321" s="53">
        <f t="shared" si="1171"/>
        <v>17691.099999999999</v>
      </c>
      <c r="K1321" s="53">
        <f t="shared" si="1230"/>
        <v>0</v>
      </c>
      <c r="L1321" s="53">
        <f t="shared" si="1160"/>
        <v>17691.099999999999</v>
      </c>
      <c r="M1321" s="53">
        <f t="shared" si="1230"/>
        <v>0</v>
      </c>
      <c r="N1321" s="53">
        <f t="shared" si="1212"/>
        <v>17691.099999999999</v>
      </c>
      <c r="O1321" s="53">
        <f t="shared" si="1230"/>
        <v>17691.099999999999</v>
      </c>
      <c r="P1321" s="53">
        <f t="shared" si="1230"/>
        <v>0</v>
      </c>
      <c r="Q1321" s="46">
        <f t="shared" si="1172"/>
        <v>17691.099999999999</v>
      </c>
      <c r="R1321" s="53">
        <f t="shared" si="1230"/>
        <v>0</v>
      </c>
      <c r="S1321" s="46">
        <f t="shared" si="1173"/>
        <v>17691.099999999999</v>
      </c>
      <c r="T1321" s="53">
        <f t="shared" si="1230"/>
        <v>0</v>
      </c>
      <c r="U1321" s="46">
        <f t="shared" si="1213"/>
        <v>17691.099999999999</v>
      </c>
    </row>
    <row r="1322" spans="1:21" ht="33" x14ac:dyDescent="0.2">
      <c r="A1322" s="47" t="s">
        <v>36</v>
      </c>
      <c r="B1322" s="68" t="s">
        <v>423</v>
      </c>
      <c r="C1322" s="55" t="s">
        <v>70</v>
      </c>
      <c r="D1322" s="43" t="s">
        <v>74</v>
      </c>
      <c r="E1322" s="105"/>
      <c r="F1322" s="53">
        <f>F1323+F1325</f>
        <v>17691.099999999999</v>
      </c>
      <c r="G1322" s="53">
        <f>G1323+G1325</f>
        <v>0</v>
      </c>
      <c r="H1322" s="53">
        <f t="shared" si="1170"/>
        <v>17691.099999999999</v>
      </c>
      <c r="I1322" s="53">
        <f>I1323+I1325</f>
        <v>0</v>
      </c>
      <c r="J1322" s="53">
        <f t="shared" si="1171"/>
        <v>17691.099999999999</v>
      </c>
      <c r="K1322" s="53">
        <f>K1323+K1325</f>
        <v>0</v>
      </c>
      <c r="L1322" s="53">
        <f t="shared" si="1160"/>
        <v>17691.099999999999</v>
      </c>
      <c r="M1322" s="53">
        <f>M1323+M1325</f>
        <v>0</v>
      </c>
      <c r="N1322" s="53">
        <f t="shared" si="1212"/>
        <v>17691.099999999999</v>
      </c>
      <c r="O1322" s="53">
        <f t="shared" ref="O1322:P1322" si="1231">O1323+O1325</f>
        <v>17691.099999999999</v>
      </c>
      <c r="P1322" s="53">
        <f t="shared" si="1231"/>
        <v>0</v>
      </c>
      <c r="Q1322" s="46">
        <f t="shared" si="1172"/>
        <v>17691.099999999999</v>
      </c>
      <c r="R1322" s="53">
        <f t="shared" ref="R1322:T1322" si="1232">R1323+R1325</f>
        <v>0</v>
      </c>
      <c r="S1322" s="46">
        <f t="shared" si="1173"/>
        <v>17691.099999999999</v>
      </c>
      <c r="T1322" s="53">
        <f t="shared" si="1232"/>
        <v>0</v>
      </c>
      <c r="U1322" s="46">
        <f t="shared" si="1213"/>
        <v>17691.099999999999</v>
      </c>
    </row>
    <row r="1323" spans="1:21" ht="49.5" x14ac:dyDescent="0.2">
      <c r="A1323" s="47" t="str">
        <f ca="1">IF(ISERROR(MATCH(E1323,Код_КВР,0)),"",INDIRECT(ADDRESS(MATCH(E1323,Код_КВР,0)+1,2,,,"КВР")))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23" s="68" t="s">
        <v>423</v>
      </c>
      <c r="C1323" s="55" t="s">
        <v>70</v>
      </c>
      <c r="D1323" s="43" t="s">
        <v>74</v>
      </c>
      <c r="E1323" s="105">
        <v>100</v>
      </c>
      <c r="F1323" s="53">
        <f t="shared" ref="F1323:T1323" si="1233">F1324</f>
        <v>17595.699999999997</v>
      </c>
      <c r="G1323" s="53">
        <f t="shared" si="1233"/>
        <v>0</v>
      </c>
      <c r="H1323" s="53">
        <f t="shared" si="1170"/>
        <v>17595.699999999997</v>
      </c>
      <c r="I1323" s="53">
        <f t="shared" si="1233"/>
        <v>0</v>
      </c>
      <c r="J1323" s="53">
        <f t="shared" si="1171"/>
        <v>17595.699999999997</v>
      </c>
      <c r="K1323" s="53">
        <f t="shared" si="1233"/>
        <v>0</v>
      </c>
      <c r="L1323" s="53">
        <f t="shared" ref="L1323:L1333" si="1234">J1323+K1323</f>
        <v>17595.699999999997</v>
      </c>
      <c r="M1323" s="53">
        <f t="shared" si="1233"/>
        <v>0</v>
      </c>
      <c r="N1323" s="53">
        <f t="shared" si="1212"/>
        <v>17595.699999999997</v>
      </c>
      <c r="O1323" s="53">
        <f t="shared" si="1233"/>
        <v>17595.699999999997</v>
      </c>
      <c r="P1323" s="53">
        <f t="shared" si="1233"/>
        <v>0</v>
      </c>
      <c r="Q1323" s="46">
        <f t="shared" si="1172"/>
        <v>17595.699999999997</v>
      </c>
      <c r="R1323" s="53">
        <f t="shared" si="1233"/>
        <v>0</v>
      </c>
      <c r="S1323" s="46">
        <f t="shared" si="1173"/>
        <v>17595.699999999997</v>
      </c>
      <c r="T1323" s="53">
        <f t="shared" si="1233"/>
        <v>0</v>
      </c>
      <c r="U1323" s="46">
        <f t="shared" si="1213"/>
        <v>17595.699999999997</v>
      </c>
    </row>
    <row r="1324" spans="1:21" x14ac:dyDescent="0.2">
      <c r="A1324" s="47" t="str">
        <f ca="1">IF(ISERROR(MATCH(E1324,Код_КВР,0)),"",INDIRECT(ADDRESS(MATCH(E1324,Код_КВР,0)+1,2,,,"КВР")))</f>
        <v>Расходы на выплаты персоналу казенных учреждений</v>
      </c>
      <c r="B1324" s="68" t="s">
        <v>423</v>
      </c>
      <c r="C1324" s="55" t="s">
        <v>70</v>
      </c>
      <c r="D1324" s="43" t="s">
        <v>74</v>
      </c>
      <c r="E1324" s="105">
        <v>110</v>
      </c>
      <c r="F1324" s="53">
        <f>'прил. 9'!G849</f>
        <v>17595.699999999997</v>
      </c>
      <c r="G1324" s="53">
        <f>'прил. 9'!H849</f>
        <v>0</v>
      </c>
      <c r="H1324" s="53">
        <f t="shared" si="1170"/>
        <v>17595.699999999997</v>
      </c>
      <c r="I1324" s="53">
        <f>'прил. 9'!J849</f>
        <v>0</v>
      </c>
      <c r="J1324" s="53">
        <f t="shared" si="1171"/>
        <v>17595.699999999997</v>
      </c>
      <c r="K1324" s="53">
        <f>'прил. 9'!L849</f>
        <v>0</v>
      </c>
      <c r="L1324" s="53">
        <f t="shared" si="1234"/>
        <v>17595.699999999997</v>
      </c>
      <c r="M1324" s="53">
        <f>'прил. 9'!N849</f>
        <v>0</v>
      </c>
      <c r="N1324" s="53">
        <f t="shared" si="1212"/>
        <v>17595.699999999997</v>
      </c>
      <c r="O1324" s="53">
        <f>'прил. 9'!P849</f>
        <v>17595.699999999997</v>
      </c>
      <c r="P1324" s="53">
        <f>'прил. 9'!Q849</f>
        <v>0</v>
      </c>
      <c r="Q1324" s="46">
        <f t="shared" si="1172"/>
        <v>17595.699999999997</v>
      </c>
      <c r="R1324" s="53">
        <f>'прил. 9'!S849</f>
        <v>0</v>
      </c>
      <c r="S1324" s="46">
        <f t="shared" si="1173"/>
        <v>17595.699999999997</v>
      </c>
      <c r="T1324" s="53">
        <f>'прил. 9'!U849</f>
        <v>0</v>
      </c>
      <c r="U1324" s="46">
        <f t="shared" si="1213"/>
        <v>17595.699999999997</v>
      </c>
    </row>
    <row r="1325" spans="1:21" ht="33" x14ac:dyDescent="0.2">
      <c r="A1325" s="47" t="str">
        <f t="shared" ref="A1325:A1326" ca="1" si="1235">IF(ISERROR(MATCH(E1325,Код_КВР,0)),"",INDIRECT(ADDRESS(MATCH(E1325,Код_КВР,0)+1,2,,,"КВР")))</f>
        <v>Закупка товаров, работ и услуг для обеспечения государственных (муниципальных) нужд</v>
      </c>
      <c r="B1325" s="68" t="s">
        <v>423</v>
      </c>
      <c r="C1325" s="55" t="s">
        <v>70</v>
      </c>
      <c r="D1325" s="43" t="s">
        <v>74</v>
      </c>
      <c r="E1325" s="105">
        <v>200</v>
      </c>
      <c r="F1325" s="53">
        <f t="shared" ref="F1325:T1325" si="1236">F1326</f>
        <v>95.4</v>
      </c>
      <c r="G1325" s="53">
        <f t="shared" si="1236"/>
        <v>0</v>
      </c>
      <c r="H1325" s="53">
        <f t="shared" si="1170"/>
        <v>95.4</v>
      </c>
      <c r="I1325" s="53">
        <f t="shared" si="1236"/>
        <v>0</v>
      </c>
      <c r="J1325" s="53">
        <f t="shared" si="1171"/>
        <v>95.4</v>
      </c>
      <c r="K1325" s="53">
        <f t="shared" si="1236"/>
        <v>0</v>
      </c>
      <c r="L1325" s="53">
        <f t="shared" si="1234"/>
        <v>95.4</v>
      </c>
      <c r="M1325" s="53">
        <f t="shared" si="1236"/>
        <v>0</v>
      </c>
      <c r="N1325" s="53">
        <f t="shared" si="1212"/>
        <v>95.4</v>
      </c>
      <c r="O1325" s="53">
        <f t="shared" si="1236"/>
        <v>95.4</v>
      </c>
      <c r="P1325" s="53">
        <f t="shared" si="1236"/>
        <v>0</v>
      </c>
      <c r="Q1325" s="46">
        <f t="shared" si="1172"/>
        <v>95.4</v>
      </c>
      <c r="R1325" s="53">
        <f t="shared" si="1236"/>
        <v>0</v>
      </c>
      <c r="S1325" s="46">
        <f t="shared" si="1173"/>
        <v>95.4</v>
      </c>
      <c r="T1325" s="53">
        <f t="shared" si="1236"/>
        <v>0</v>
      </c>
      <c r="U1325" s="46">
        <f t="shared" si="1213"/>
        <v>95.4</v>
      </c>
    </row>
    <row r="1326" spans="1:21" ht="33" x14ac:dyDescent="0.2">
      <c r="A1326" s="47" t="str">
        <f t="shared" ca="1" si="1235"/>
        <v>Иные закупки товаров, работ и услуг для обеспечения государственных (муниципальных) нужд</v>
      </c>
      <c r="B1326" s="68" t="s">
        <v>423</v>
      </c>
      <c r="C1326" s="55" t="s">
        <v>70</v>
      </c>
      <c r="D1326" s="43" t="s">
        <v>74</v>
      </c>
      <c r="E1326" s="105">
        <v>240</v>
      </c>
      <c r="F1326" s="53">
        <f>'прил. 9'!G851</f>
        <v>95.4</v>
      </c>
      <c r="G1326" s="53">
        <f>'прил. 9'!H851</f>
        <v>0</v>
      </c>
      <c r="H1326" s="53">
        <f t="shared" si="1170"/>
        <v>95.4</v>
      </c>
      <c r="I1326" s="53">
        <f>'прил. 9'!J851</f>
        <v>0</v>
      </c>
      <c r="J1326" s="53">
        <f t="shared" si="1171"/>
        <v>95.4</v>
      </c>
      <c r="K1326" s="53">
        <f>'прил. 9'!L851</f>
        <v>0</v>
      </c>
      <c r="L1326" s="53">
        <f t="shared" si="1234"/>
        <v>95.4</v>
      </c>
      <c r="M1326" s="53">
        <f>'прил. 9'!N851</f>
        <v>0</v>
      </c>
      <c r="N1326" s="53">
        <f t="shared" si="1212"/>
        <v>95.4</v>
      </c>
      <c r="O1326" s="53">
        <f>'прил. 9'!P851</f>
        <v>95.4</v>
      </c>
      <c r="P1326" s="53">
        <f>'прил. 9'!Q851</f>
        <v>0</v>
      </c>
      <c r="Q1326" s="46">
        <f t="shared" si="1172"/>
        <v>95.4</v>
      </c>
      <c r="R1326" s="53">
        <f>'прил. 9'!S851</f>
        <v>0</v>
      </c>
      <c r="S1326" s="46">
        <f t="shared" si="1173"/>
        <v>95.4</v>
      </c>
      <c r="T1326" s="53">
        <f>'прил. 9'!U851</f>
        <v>0</v>
      </c>
      <c r="U1326" s="46">
        <f t="shared" si="1213"/>
        <v>95.4</v>
      </c>
    </row>
    <row r="1327" spans="1:21" hidden="1" x14ac:dyDescent="0.2">
      <c r="A1327" s="47" t="str">
        <f ca="1">IF(ISERROR(MATCH(C1327,Код_Раздел,0)),"",INDIRECT(ADDRESS(MATCH(C1327,Код_Раздел,0)+1,2,,,"Раздел")))</f>
        <v>Образование</v>
      </c>
      <c r="B1327" s="68" t="s">
        <v>423</v>
      </c>
      <c r="C1327" s="55" t="s">
        <v>60</v>
      </c>
      <c r="D1327" s="43"/>
      <c r="E1327" s="105"/>
      <c r="F1327" s="53">
        <f t="shared" ref="F1327:T1329" si="1237">F1328</f>
        <v>0</v>
      </c>
      <c r="G1327" s="53">
        <f t="shared" si="1237"/>
        <v>0</v>
      </c>
      <c r="H1327" s="53">
        <f t="shared" si="1170"/>
        <v>0</v>
      </c>
      <c r="I1327" s="53">
        <f t="shared" si="1237"/>
        <v>0</v>
      </c>
      <c r="J1327" s="53">
        <f t="shared" si="1171"/>
        <v>0</v>
      </c>
      <c r="K1327" s="53">
        <f t="shared" si="1237"/>
        <v>0</v>
      </c>
      <c r="L1327" s="53">
        <f t="shared" si="1234"/>
        <v>0</v>
      </c>
      <c r="M1327" s="53">
        <f t="shared" si="1237"/>
        <v>0</v>
      </c>
      <c r="N1327" s="53">
        <f t="shared" si="1212"/>
        <v>0</v>
      </c>
      <c r="O1327" s="53">
        <f t="shared" si="1237"/>
        <v>0</v>
      </c>
      <c r="P1327" s="53">
        <f t="shared" si="1237"/>
        <v>0</v>
      </c>
      <c r="Q1327" s="46">
        <f t="shared" si="1172"/>
        <v>0</v>
      </c>
      <c r="R1327" s="53">
        <f t="shared" si="1237"/>
        <v>0</v>
      </c>
      <c r="S1327" s="46">
        <f t="shared" si="1173"/>
        <v>0</v>
      </c>
      <c r="T1327" s="53">
        <f t="shared" si="1237"/>
        <v>0</v>
      </c>
      <c r="U1327" s="46">
        <f t="shared" si="1213"/>
        <v>0</v>
      </c>
    </row>
    <row r="1328" spans="1:21" hidden="1" x14ac:dyDescent="0.2">
      <c r="A1328" s="42" t="s">
        <v>530</v>
      </c>
      <c r="B1328" s="68" t="s">
        <v>423</v>
      </c>
      <c r="C1328" s="55" t="s">
        <v>60</v>
      </c>
      <c r="D1328" s="43" t="s">
        <v>78</v>
      </c>
      <c r="E1328" s="105"/>
      <c r="F1328" s="53">
        <f t="shared" si="1237"/>
        <v>0</v>
      </c>
      <c r="G1328" s="53">
        <f t="shared" si="1237"/>
        <v>0</v>
      </c>
      <c r="H1328" s="53">
        <f t="shared" si="1170"/>
        <v>0</v>
      </c>
      <c r="I1328" s="53">
        <f t="shared" si="1237"/>
        <v>0</v>
      </c>
      <c r="J1328" s="53">
        <f t="shared" si="1171"/>
        <v>0</v>
      </c>
      <c r="K1328" s="53">
        <f t="shared" si="1237"/>
        <v>0</v>
      </c>
      <c r="L1328" s="53">
        <f t="shared" si="1234"/>
        <v>0</v>
      </c>
      <c r="M1328" s="53">
        <f t="shared" si="1237"/>
        <v>0</v>
      </c>
      <c r="N1328" s="53">
        <f t="shared" si="1212"/>
        <v>0</v>
      </c>
      <c r="O1328" s="53">
        <f t="shared" si="1237"/>
        <v>0</v>
      </c>
      <c r="P1328" s="53">
        <f t="shared" si="1237"/>
        <v>0</v>
      </c>
      <c r="Q1328" s="46">
        <f t="shared" si="1172"/>
        <v>0</v>
      </c>
      <c r="R1328" s="53">
        <f t="shared" si="1237"/>
        <v>0</v>
      </c>
      <c r="S1328" s="46">
        <f t="shared" si="1173"/>
        <v>0</v>
      </c>
      <c r="T1328" s="53">
        <f t="shared" si="1237"/>
        <v>0</v>
      </c>
      <c r="U1328" s="46">
        <f t="shared" si="1213"/>
        <v>0</v>
      </c>
    </row>
    <row r="1329" spans="1:21" ht="33" hidden="1" x14ac:dyDescent="0.2">
      <c r="A1329" s="47" t="str">
        <f t="shared" ref="A1329:A1330" ca="1" si="1238">IF(ISERROR(MATCH(E1329,Код_КВР,0)),"",INDIRECT(ADDRESS(MATCH(E1329,Код_КВР,0)+1,2,,,"КВР")))</f>
        <v>Закупка товаров, работ и услуг для обеспечения государственных (муниципальных) нужд</v>
      </c>
      <c r="B1329" s="68" t="s">
        <v>423</v>
      </c>
      <c r="C1329" s="55" t="s">
        <v>60</v>
      </c>
      <c r="D1329" s="43" t="s">
        <v>78</v>
      </c>
      <c r="E1329" s="105">
        <v>200</v>
      </c>
      <c r="F1329" s="53">
        <f t="shared" si="1237"/>
        <v>0</v>
      </c>
      <c r="G1329" s="53">
        <f t="shared" si="1237"/>
        <v>0</v>
      </c>
      <c r="H1329" s="53">
        <f t="shared" si="1170"/>
        <v>0</v>
      </c>
      <c r="I1329" s="53">
        <f t="shared" si="1237"/>
        <v>0</v>
      </c>
      <c r="J1329" s="53">
        <f t="shared" si="1171"/>
        <v>0</v>
      </c>
      <c r="K1329" s="53">
        <f t="shared" si="1237"/>
        <v>0</v>
      </c>
      <c r="L1329" s="53">
        <f t="shared" si="1234"/>
        <v>0</v>
      </c>
      <c r="M1329" s="53">
        <f t="shared" si="1237"/>
        <v>0</v>
      </c>
      <c r="N1329" s="53">
        <f t="shared" si="1212"/>
        <v>0</v>
      </c>
      <c r="O1329" s="53">
        <f t="shared" si="1237"/>
        <v>0</v>
      </c>
      <c r="P1329" s="53">
        <f t="shared" si="1237"/>
        <v>0</v>
      </c>
      <c r="Q1329" s="46">
        <f t="shared" si="1172"/>
        <v>0</v>
      </c>
      <c r="R1329" s="53">
        <f t="shared" si="1237"/>
        <v>0</v>
      </c>
      <c r="S1329" s="46">
        <f t="shared" si="1173"/>
        <v>0</v>
      </c>
      <c r="T1329" s="53">
        <f t="shared" si="1237"/>
        <v>0</v>
      </c>
      <c r="U1329" s="46">
        <f t="shared" si="1213"/>
        <v>0</v>
      </c>
    </row>
    <row r="1330" spans="1:21" ht="33" hidden="1" x14ac:dyDescent="0.2">
      <c r="A1330" s="47" t="str">
        <f t="shared" ca="1" si="1238"/>
        <v>Иные закупки товаров, работ и услуг для обеспечения государственных (муниципальных) нужд</v>
      </c>
      <c r="B1330" s="68" t="s">
        <v>423</v>
      </c>
      <c r="C1330" s="55" t="s">
        <v>60</v>
      </c>
      <c r="D1330" s="43" t="s">
        <v>78</v>
      </c>
      <c r="E1330" s="105">
        <v>240</v>
      </c>
      <c r="F1330" s="53">
        <f>'прил. 9'!G875</f>
        <v>0</v>
      </c>
      <c r="G1330" s="53">
        <f>'прил. 9'!H875</f>
        <v>0</v>
      </c>
      <c r="H1330" s="53">
        <f t="shared" si="1170"/>
        <v>0</v>
      </c>
      <c r="I1330" s="53">
        <f>'прил. 9'!J875</f>
        <v>0</v>
      </c>
      <c r="J1330" s="53">
        <f t="shared" si="1171"/>
        <v>0</v>
      </c>
      <c r="K1330" s="53">
        <f>'прил. 9'!L875</f>
        <v>0</v>
      </c>
      <c r="L1330" s="53">
        <f t="shared" si="1234"/>
        <v>0</v>
      </c>
      <c r="M1330" s="53">
        <f>'прил. 9'!N875</f>
        <v>0</v>
      </c>
      <c r="N1330" s="53">
        <f t="shared" si="1212"/>
        <v>0</v>
      </c>
      <c r="O1330" s="53">
        <f>'прил. 9'!P875</f>
        <v>0</v>
      </c>
      <c r="P1330" s="53">
        <f>'прил. 9'!Q875</f>
        <v>0</v>
      </c>
      <c r="Q1330" s="46">
        <f t="shared" si="1172"/>
        <v>0</v>
      </c>
      <c r="R1330" s="53">
        <f>'прил. 9'!S875</f>
        <v>0</v>
      </c>
      <c r="S1330" s="46">
        <f t="shared" si="1173"/>
        <v>0</v>
      </c>
      <c r="T1330" s="53">
        <f>'прил. 9'!U875</f>
        <v>0</v>
      </c>
      <c r="U1330" s="46">
        <f t="shared" si="1213"/>
        <v>0</v>
      </c>
    </row>
    <row r="1331" spans="1:21" x14ac:dyDescent="0.2">
      <c r="A1331" s="47" t="s">
        <v>490</v>
      </c>
      <c r="B1331" s="43"/>
      <c r="C1331" s="43"/>
      <c r="D1331" s="44"/>
      <c r="E1331" s="44"/>
      <c r="F1331" s="44">
        <f>F18+F229+F336+F387+F409+F441+F447+F474+F490+F515+F527+F554+F630+F670+F683+F697+F787+F831+F955+F1076+F1142+F1171+F1214+F677</f>
        <v>6283641.0000000009</v>
      </c>
      <c r="G1331" s="44">
        <f>G18+G229+G336+G387+G409+G441+G447+G474+G490+G515+G527+G554+G630+G670+G683+G697+G787+G831+G955+G1076+G1142+G1171+G1214+G677</f>
        <v>4079.5</v>
      </c>
      <c r="H1331" s="53">
        <f t="shared" si="1170"/>
        <v>6287720.5000000009</v>
      </c>
      <c r="I1331" s="44">
        <f>I18+I229+I336+I387+I409+I441+I447+I474+I490+I515+I527+I554+I630+I670+I683+I697+I787+I831+I955+I1076+I1142+I1171+I1214+I677</f>
        <v>-22889.900000000012</v>
      </c>
      <c r="J1331" s="53">
        <f t="shared" si="1171"/>
        <v>6264830.6000000006</v>
      </c>
      <c r="K1331" s="44">
        <f>K18+K229+K336+K387+K409+K441+K447+K474+K490+K515+K527+K554+K630+K670+K683+K697+K787+K831+K955+K1076+K1142+K1171+K1214+K677</f>
        <v>0</v>
      </c>
      <c r="L1331" s="53">
        <f t="shared" si="1234"/>
        <v>6264830.6000000006</v>
      </c>
      <c r="M1331" s="44">
        <f>M18+M229+M336+M387+M409+M441+M447+M474+M490+M515+M527+M554+M630+M670+M683+M697+M787+M831+M955+M1076+M1142+M1171+M1214+M677+M548</f>
        <v>77540</v>
      </c>
      <c r="N1331" s="53">
        <f t="shared" si="1212"/>
        <v>6342370.6000000006</v>
      </c>
      <c r="O1331" s="44">
        <f>O18+O229+O336+O387+O409+O441+O447+O474+O490+O515+O527+O554+O630+O670+O683+O697+O787+O831+O955+O1076+O1142+O1171+O1214+O677</f>
        <v>5912556.4000000004</v>
      </c>
      <c r="P1331" s="44">
        <f>P18+P229+P336+P387+P409+P441+P447+P474+P490+P515+P527+P554+P630+P670+P683+P697+P787+P831+P955+P1076+P1142+P1171+P1214+P677</f>
        <v>4258.6000000000004</v>
      </c>
      <c r="Q1331" s="46">
        <f t="shared" si="1172"/>
        <v>5916815</v>
      </c>
      <c r="R1331" s="44">
        <f>R18+R229+R336+R387+R409+R441+R447+R474+R490+R515+R527+R554+R630+R670+R683+R697+R787+R831+R955+R1076+R1142+R1171+R1214+R677</f>
        <v>-2085.1999999999998</v>
      </c>
      <c r="S1331" s="46">
        <f t="shared" si="1173"/>
        <v>5914729.7999999998</v>
      </c>
      <c r="T1331" s="44">
        <f>T18+T229+T336+T387+T409+T441+T447+T474+T490+T515+T527+T554+T630+T670+T683+T697+T787+T831+T955+T1076+T1142+T1171+T1214+T677</f>
        <v>0</v>
      </c>
      <c r="U1331" s="46">
        <f t="shared" si="1213"/>
        <v>5914729.7999999998</v>
      </c>
    </row>
    <row r="1332" spans="1:21" x14ac:dyDescent="0.2">
      <c r="A1332" s="54" t="s">
        <v>489</v>
      </c>
      <c r="B1332" s="43"/>
      <c r="C1332" s="43"/>
      <c r="D1332" s="44"/>
      <c r="E1332" s="44"/>
      <c r="F1332" s="44">
        <f>'прил. 9'!G1233</f>
        <v>185894.6</v>
      </c>
      <c r="G1332" s="44">
        <f>'прил. 9'!H1233</f>
        <v>0</v>
      </c>
      <c r="H1332" s="53">
        <f t="shared" si="1170"/>
        <v>185894.6</v>
      </c>
      <c r="I1332" s="44">
        <f>'прил. 9'!J1233</f>
        <v>188562</v>
      </c>
      <c r="J1332" s="53">
        <f t="shared" si="1171"/>
        <v>374456.6</v>
      </c>
      <c r="K1332" s="44">
        <f>'прил. 9'!L1233</f>
        <v>0</v>
      </c>
      <c r="L1332" s="53">
        <f t="shared" si="1234"/>
        <v>374456.6</v>
      </c>
      <c r="M1332" s="44">
        <f>'прил. 9'!N1233</f>
        <v>-16155</v>
      </c>
      <c r="N1332" s="53">
        <f t="shared" si="1212"/>
        <v>358301.6</v>
      </c>
      <c r="O1332" s="44">
        <f>'прил. 9'!P1233</f>
        <v>348980.2</v>
      </c>
      <c r="P1332" s="44">
        <f>'прил. 9'!Q1233</f>
        <v>0</v>
      </c>
      <c r="Q1332" s="46">
        <f t="shared" si="1172"/>
        <v>348980.2</v>
      </c>
      <c r="R1332" s="44">
        <f>'прил. 9'!S1233</f>
        <v>0</v>
      </c>
      <c r="S1332" s="46">
        <f t="shared" si="1173"/>
        <v>348980.2</v>
      </c>
      <c r="T1332" s="44">
        <f>'прил. 9'!U1233</f>
        <v>0</v>
      </c>
      <c r="U1332" s="46">
        <f t="shared" si="1213"/>
        <v>348980.2</v>
      </c>
    </row>
    <row r="1333" spans="1:21" x14ac:dyDescent="0.2">
      <c r="A1333" s="47" t="s">
        <v>37</v>
      </c>
      <c r="B1333" s="43"/>
      <c r="C1333" s="43"/>
      <c r="D1333" s="44"/>
      <c r="E1333" s="44"/>
      <c r="F1333" s="44">
        <f t="shared" ref="F1333:O1333" si="1239">F1331+F1332</f>
        <v>6469535.6000000006</v>
      </c>
      <c r="G1333" s="44">
        <f t="shared" ref="G1333:I1333" si="1240">G1331+G1332</f>
        <v>4079.5</v>
      </c>
      <c r="H1333" s="53">
        <f t="shared" ref="H1333" si="1241">F1333+G1333</f>
        <v>6473615.1000000006</v>
      </c>
      <c r="I1333" s="44">
        <f t="shared" si="1240"/>
        <v>165672.09999999998</v>
      </c>
      <c r="J1333" s="53">
        <f t="shared" ref="J1333" si="1242">H1333+I1333</f>
        <v>6639287.2000000002</v>
      </c>
      <c r="K1333" s="44">
        <f t="shared" ref="K1333:M1333" si="1243">K1331+K1332</f>
        <v>0</v>
      </c>
      <c r="L1333" s="53">
        <f t="shared" si="1234"/>
        <v>6639287.2000000002</v>
      </c>
      <c r="M1333" s="44">
        <f t="shared" si="1243"/>
        <v>61385</v>
      </c>
      <c r="N1333" s="53">
        <f t="shared" si="1212"/>
        <v>6700672.2000000002</v>
      </c>
      <c r="O1333" s="44">
        <f t="shared" si="1239"/>
        <v>6261536.6000000006</v>
      </c>
      <c r="P1333" s="44">
        <f t="shared" ref="P1333" si="1244">P1331+P1332</f>
        <v>4258.6000000000004</v>
      </c>
      <c r="Q1333" s="46">
        <f t="shared" ref="Q1333" si="1245">O1333+P1333</f>
        <v>6265795.2000000002</v>
      </c>
      <c r="R1333" s="44">
        <f t="shared" ref="R1333:T1333" si="1246">R1331+R1332</f>
        <v>-2085.1999999999998</v>
      </c>
      <c r="S1333" s="46">
        <f t="shared" ref="S1333" si="1247">Q1333+R1333</f>
        <v>6263710</v>
      </c>
      <c r="T1333" s="44">
        <f t="shared" si="1246"/>
        <v>0</v>
      </c>
      <c r="U1333" s="46">
        <f t="shared" si="1213"/>
        <v>6263710</v>
      </c>
    </row>
    <row r="1334" spans="1:21" x14ac:dyDescent="0.2">
      <c r="A1334" s="31"/>
      <c r="B1334" s="32"/>
      <c r="C1334" s="32"/>
      <c r="D1334" s="32"/>
      <c r="E1334" s="32"/>
    </row>
    <row r="1335" spans="1:21" s="66" customFormat="1" x14ac:dyDescent="0.2">
      <c r="A1335" s="70"/>
      <c r="B1335" s="71"/>
      <c r="C1335" s="71"/>
      <c r="D1335" s="71"/>
      <c r="E1335" s="71"/>
      <c r="F1335" s="90"/>
      <c r="G1335" s="90"/>
      <c r="H1335" s="90"/>
      <c r="I1335" s="90"/>
      <c r="J1335" s="90"/>
      <c r="K1335" s="90"/>
      <c r="L1335" s="90"/>
      <c r="M1335" s="90"/>
      <c r="N1335" s="90"/>
      <c r="O1335" s="90"/>
    </row>
    <row r="1336" spans="1:21" s="66" customFormat="1" x14ac:dyDescent="0.2">
      <c r="A1336" s="72"/>
      <c r="B1336" s="71"/>
      <c r="C1336" s="71"/>
      <c r="D1336" s="71"/>
      <c r="E1336" s="71"/>
      <c r="F1336" s="90"/>
      <c r="G1336" s="90"/>
      <c r="H1336" s="90"/>
      <c r="I1336" s="90"/>
      <c r="J1336" s="90"/>
      <c r="K1336" s="90"/>
      <c r="L1336" s="90"/>
      <c r="M1336" s="90"/>
      <c r="N1336" s="90"/>
      <c r="O1336" s="90"/>
    </row>
    <row r="1337" spans="1:21" s="66" customFormat="1" x14ac:dyDescent="0.2">
      <c r="A1337" s="73"/>
      <c r="B1337" s="71"/>
      <c r="C1337" s="71"/>
      <c r="D1337" s="71"/>
      <c r="E1337" s="71"/>
      <c r="F1337" s="90"/>
      <c r="G1337" s="90"/>
      <c r="H1337" s="90"/>
      <c r="I1337" s="90"/>
      <c r="J1337" s="90"/>
      <c r="K1337" s="90"/>
      <c r="L1337" s="90"/>
      <c r="M1337" s="90"/>
      <c r="N1337" s="90"/>
      <c r="O1337" s="90"/>
    </row>
    <row r="1338" spans="1:21" s="66" customFormat="1" x14ac:dyDescent="0.2">
      <c r="A1338" s="72"/>
      <c r="B1338" s="71"/>
      <c r="C1338" s="71"/>
      <c r="D1338" s="71"/>
      <c r="E1338" s="71"/>
      <c r="F1338" s="90"/>
      <c r="G1338" s="90"/>
      <c r="H1338" s="90"/>
      <c r="I1338" s="90"/>
      <c r="J1338" s="90"/>
      <c r="K1338" s="90"/>
      <c r="L1338" s="90"/>
      <c r="M1338" s="90"/>
      <c r="N1338" s="90"/>
      <c r="O1338" s="90"/>
    </row>
    <row r="1339" spans="1:21" s="66" customFormat="1" x14ac:dyDescent="0.2">
      <c r="A1339" s="72"/>
      <c r="B1339" s="71"/>
      <c r="C1339" s="71"/>
      <c r="D1339" s="71"/>
      <c r="E1339" s="71"/>
      <c r="F1339" s="90"/>
      <c r="G1339" s="90"/>
      <c r="H1339" s="90"/>
      <c r="I1339" s="90"/>
      <c r="J1339" s="90"/>
      <c r="K1339" s="90"/>
      <c r="L1339" s="90"/>
      <c r="M1339" s="90"/>
      <c r="N1339" s="90"/>
      <c r="O1339" s="90"/>
    </row>
    <row r="1340" spans="1:21" s="66" customFormat="1" x14ac:dyDescent="0.2">
      <c r="A1340" s="70"/>
      <c r="B1340" s="71"/>
      <c r="C1340" s="71"/>
      <c r="D1340" s="71"/>
      <c r="E1340" s="71"/>
      <c r="F1340" s="90"/>
      <c r="G1340" s="90"/>
      <c r="H1340" s="90"/>
      <c r="I1340" s="90"/>
      <c r="J1340" s="90"/>
      <c r="K1340" s="90"/>
      <c r="L1340" s="90"/>
      <c r="M1340" s="90"/>
      <c r="N1340" s="90"/>
      <c r="O1340" s="90"/>
    </row>
    <row r="1341" spans="1:21" s="66" customFormat="1" x14ac:dyDescent="0.2">
      <c r="A1341" s="72"/>
      <c r="B1341" s="71"/>
      <c r="C1341" s="71"/>
      <c r="D1341" s="71"/>
      <c r="E1341" s="71"/>
      <c r="F1341" s="90"/>
      <c r="G1341" s="90"/>
      <c r="H1341" s="90"/>
      <c r="I1341" s="90"/>
      <c r="J1341" s="90"/>
      <c r="K1341" s="90"/>
      <c r="L1341" s="90"/>
      <c r="M1341" s="90"/>
      <c r="N1341" s="90"/>
      <c r="O1341" s="90"/>
    </row>
    <row r="1342" spans="1:21" s="66" customFormat="1" x14ac:dyDescent="0.2">
      <c r="A1342" s="72"/>
      <c r="B1342" s="71"/>
      <c r="C1342" s="71"/>
      <c r="D1342" s="71"/>
      <c r="E1342" s="71"/>
      <c r="F1342" s="90"/>
      <c r="G1342" s="90"/>
      <c r="H1342" s="90"/>
      <c r="I1342" s="90"/>
      <c r="J1342" s="90"/>
      <c r="K1342" s="90"/>
      <c r="L1342" s="90"/>
      <c r="M1342" s="90"/>
      <c r="N1342" s="90"/>
      <c r="O1342" s="90"/>
    </row>
    <row r="1343" spans="1:21" s="66" customFormat="1" x14ac:dyDescent="0.2">
      <c r="A1343" s="70"/>
      <c r="B1343" s="71"/>
      <c r="C1343" s="71"/>
      <c r="D1343" s="71"/>
      <c r="E1343" s="71"/>
      <c r="F1343" s="90"/>
      <c r="G1343" s="90"/>
      <c r="H1343" s="90"/>
      <c r="I1343" s="90"/>
      <c r="J1343" s="90"/>
      <c r="K1343" s="90"/>
      <c r="L1343" s="90"/>
      <c r="M1343" s="90"/>
      <c r="N1343" s="90"/>
      <c r="O1343" s="90"/>
    </row>
    <row r="1344" spans="1:21" s="66" customFormat="1" x14ac:dyDescent="0.2">
      <c r="A1344" s="70"/>
      <c r="B1344" s="71"/>
      <c r="C1344" s="71"/>
      <c r="D1344" s="71"/>
      <c r="E1344" s="71"/>
      <c r="F1344" s="90"/>
      <c r="G1344" s="90"/>
      <c r="H1344" s="90"/>
      <c r="I1344" s="90"/>
      <c r="J1344" s="90"/>
      <c r="K1344" s="90"/>
      <c r="L1344" s="90"/>
      <c r="M1344" s="90"/>
      <c r="N1344" s="90"/>
      <c r="O1344" s="90"/>
    </row>
    <row r="1345" spans="1:15" x14ac:dyDescent="0.2">
      <c r="A1345" s="33"/>
      <c r="B1345" s="32"/>
      <c r="C1345" s="32"/>
      <c r="D1345" s="32"/>
      <c r="E1345" s="71"/>
    </row>
    <row r="1346" spans="1:15" x14ac:dyDescent="0.2">
      <c r="A1346" s="31"/>
      <c r="B1346" s="32"/>
      <c r="C1346" s="32"/>
      <c r="D1346" s="32"/>
      <c r="E1346" s="71"/>
    </row>
    <row r="1347" spans="1:15" x14ac:dyDescent="0.2">
      <c r="A1347" s="31"/>
      <c r="B1347" s="32"/>
      <c r="C1347" s="32"/>
      <c r="D1347" s="32"/>
      <c r="E1347" s="71"/>
    </row>
    <row r="1348" spans="1:15" x14ac:dyDescent="0.2">
      <c r="A1348" s="31"/>
      <c r="B1348" s="32"/>
      <c r="C1348" s="32"/>
      <c r="D1348" s="32"/>
      <c r="E1348" s="71"/>
    </row>
    <row r="1349" spans="1:15" x14ac:dyDescent="0.2">
      <c r="A1349" s="33"/>
      <c r="B1349" s="32"/>
      <c r="C1349" s="32"/>
      <c r="D1349" s="32"/>
      <c r="E1349" s="32"/>
    </row>
    <row r="1350" spans="1:15" x14ac:dyDescent="0.2">
      <c r="A1350" s="33"/>
      <c r="B1350" s="32"/>
      <c r="C1350" s="32"/>
      <c r="D1350" s="32"/>
      <c r="E1350" s="32"/>
    </row>
    <row r="1351" spans="1:15" x14ac:dyDescent="0.2">
      <c r="A1351" s="33"/>
      <c r="B1351" s="32"/>
      <c r="C1351" s="32"/>
      <c r="D1351" s="32"/>
      <c r="E1351" s="32"/>
    </row>
    <row r="1352" spans="1:15" x14ac:dyDescent="0.2">
      <c r="A1352" s="31"/>
      <c r="B1352" s="34"/>
      <c r="C1352" s="34"/>
      <c r="D1352" s="34"/>
      <c r="E1352" s="34"/>
    </row>
    <row r="1353" spans="1:15" x14ac:dyDescent="0.2">
      <c r="A1353" s="74"/>
      <c r="B1353" s="34"/>
      <c r="C1353" s="34"/>
      <c r="D1353" s="34"/>
      <c r="E1353" s="34"/>
    </row>
    <row r="1354" spans="1:15" x14ac:dyDescent="0.2">
      <c r="A1354" s="35"/>
      <c r="B1354" s="34"/>
      <c r="C1354" s="34"/>
      <c r="D1354" s="34"/>
      <c r="E1354" s="34"/>
    </row>
    <row r="1355" spans="1:15" x14ac:dyDescent="0.2">
      <c r="A1355" s="31"/>
      <c r="B1355" s="34"/>
      <c r="C1355" s="34"/>
      <c r="D1355" s="34"/>
      <c r="E1355" s="34"/>
    </row>
    <row r="1356" spans="1:15" x14ac:dyDescent="0.2">
      <c r="A1356" s="33"/>
      <c r="B1356" s="32"/>
      <c r="C1356" s="32"/>
      <c r="D1356" s="32"/>
      <c r="E1356" s="32"/>
    </row>
    <row r="1357" spans="1:15" x14ac:dyDescent="0.2">
      <c r="A1357" s="31"/>
      <c r="B1357" s="32"/>
      <c r="C1357" s="32"/>
      <c r="D1357" s="32"/>
      <c r="E1357" s="32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</row>
    <row r="1358" spans="1:15" x14ac:dyDescent="0.2">
      <c r="A1358" s="31"/>
      <c r="B1358" s="32"/>
      <c r="C1358" s="32"/>
      <c r="D1358" s="32"/>
      <c r="E1358" s="32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</row>
    <row r="1359" spans="1:15" x14ac:dyDescent="0.2">
      <c r="A1359" s="31"/>
      <c r="B1359" s="32"/>
      <c r="C1359" s="32"/>
      <c r="D1359" s="32"/>
      <c r="E1359" s="32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</row>
    <row r="1360" spans="1:15" x14ac:dyDescent="0.2">
      <c r="A1360" s="33"/>
      <c r="B1360" s="32"/>
      <c r="C1360" s="32"/>
      <c r="D1360" s="32"/>
      <c r="E1360" s="32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</row>
    <row r="1361" spans="1:15" x14ac:dyDescent="0.2">
      <c r="A1361" s="31"/>
      <c r="B1361" s="32"/>
      <c r="C1361" s="32"/>
      <c r="D1361" s="32"/>
      <c r="E1361" s="32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</row>
    <row r="1362" spans="1:15" x14ac:dyDescent="0.2">
      <c r="A1362" s="31"/>
      <c r="B1362" s="32"/>
      <c r="C1362" s="32"/>
      <c r="D1362" s="32"/>
      <c r="E1362" s="32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</row>
    <row r="1363" spans="1:15" x14ac:dyDescent="0.2">
      <c r="A1363" s="31"/>
      <c r="B1363" s="32"/>
      <c r="C1363" s="32"/>
      <c r="D1363" s="32"/>
      <c r="E1363" s="32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</row>
    <row r="1364" spans="1:15" x14ac:dyDescent="0.2">
      <c r="A1364" s="31"/>
      <c r="B1364" s="32"/>
      <c r="C1364" s="32"/>
      <c r="D1364" s="32"/>
      <c r="E1364" s="32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</row>
    <row r="1365" spans="1:15" x14ac:dyDescent="0.2">
      <c r="A1365" s="31"/>
      <c r="B1365" s="32"/>
      <c r="C1365" s="32"/>
      <c r="D1365" s="32"/>
      <c r="E1365" s="32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</row>
    <row r="1366" spans="1:15" x14ac:dyDescent="0.2">
      <c r="A1366" s="31"/>
      <c r="B1366" s="32"/>
      <c r="C1366" s="32"/>
      <c r="D1366" s="32"/>
      <c r="E1366" s="32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</row>
    <row r="1367" spans="1:15" x14ac:dyDescent="0.2">
      <c r="A1367" s="31"/>
      <c r="B1367" s="34"/>
      <c r="C1367" s="34"/>
      <c r="D1367" s="34"/>
      <c r="E1367" s="34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</row>
    <row r="1368" spans="1:15" x14ac:dyDescent="0.2">
      <c r="A1368" s="31"/>
      <c r="B1368" s="32"/>
      <c r="C1368" s="32"/>
      <c r="D1368" s="32"/>
      <c r="E1368" s="32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</row>
    <row r="1369" spans="1:15" x14ac:dyDescent="0.2">
      <c r="A1369" s="33"/>
      <c r="B1369" s="32"/>
      <c r="C1369" s="32"/>
      <c r="D1369" s="32"/>
      <c r="E1369" s="32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</row>
    <row r="1370" spans="1:15" x14ac:dyDescent="0.2">
      <c r="A1370" s="31"/>
      <c r="B1370" s="32"/>
      <c r="C1370" s="32"/>
      <c r="D1370" s="32"/>
      <c r="E1370" s="32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</row>
    <row r="1371" spans="1:15" x14ac:dyDescent="0.2">
      <c r="A1371" s="33"/>
      <c r="B1371" s="32"/>
      <c r="C1371" s="32"/>
      <c r="D1371" s="32"/>
      <c r="E1371" s="32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</row>
    <row r="1372" spans="1:15" x14ac:dyDescent="0.2">
      <c r="A1372" s="33"/>
      <c r="B1372" s="32"/>
      <c r="C1372" s="32"/>
      <c r="D1372" s="32"/>
      <c r="E1372" s="32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</row>
    <row r="1373" spans="1:15" x14ac:dyDescent="0.2">
      <c r="A1373" s="31"/>
      <c r="B1373" s="34"/>
      <c r="C1373" s="34"/>
      <c r="D1373" s="34"/>
      <c r="E1373" s="34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</row>
    <row r="1374" spans="1:15" x14ac:dyDescent="0.2">
      <c r="A1374" s="31"/>
      <c r="B1374" s="32"/>
      <c r="C1374" s="32"/>
      <c r="D1374" s="32"/>
      <c r="E1374" s="32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</row>
    <row r="1375" spans="1:15" x14ac:dyDescent="0.2">
      <c r="A1375" s="33"/>
      <c r="B1375" s="32"/>
      <c r="C1375" s="32"/>
      <c r="D1375" s="32"/>
      <c r="E1375" s="32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</row>
    <row r="1376" spans="1:15" x14ac:dyDescent="0.2">
      <c r="A1376" s="31"/>
      <c r="B1376" s="32"/>
      <c r="C1376" s="32"/>
      <c r="D1376" s="32"/>
      <c r="E1376" s="32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</row>
    <row r="1377" spans="1:15" x14ac:dyDescent="0.2">
      <c r="A1377" s="31"/>
      <c r="B1377" s="34"/>
      <c r="C1377" s="34"/>
      <c r="D1377" s="34"/>
      <c r="E1377" s="34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</row>
    <row r="1378" spans="1:15" x14ac:dyDescent="0.2">
      <c r="A1378" s="31"/>
      <c r="B1378" s="32"/>
      <c r="C1378" s="32"/>
      <c r="D1378" s="32"/>
      <c r="E1378" s="32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</row>
    <row r="1379" spans="1:15" x14ac:dyDescent="0.2">
      <c r="A1379" s="74"/>
      <c r="B1379" s="32"/>
      <c r="C1379" s="32"/>
      <c r="D1379" s="32"/>
      <c r="E1379" s="32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</row>
    <row r="1380" spans="1:15" x14ac:dyDescent="0.2">
      <c r="A1380" s="31"/>
      <c r="B1380" s="32"/>
      <c r="C1380" s="32"/>
      <c r="D1380" s="32"/>
      <c r="E1380" s="32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</row>
    <row r="1381" spans="1:15" x14ac:dyDescent="0.2">
      <c r="A1381" s="33"/>
      <c r="B1381" s="34"/>
      <c r="C1381" s="32"/>
      <c r="D1381" s="32"/>
      <c r="E1381" s="34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</row>
    <row r="1382" spans="1:15" x14ac:dyDescent="0.2">
      <c r="A1382" s="33"/>
      <c r="B1382" s="32"/>
      <c r="C1382" s="32"/>
      <c r="D1382" s="32"/>
      <c r="E1382" s="34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</row>
    <row r="1383" spans="1:15" x14ac:dyDescent="0.2">
      <c r="A1383" s="33"/>
      <c r="B1383" s="34"/>
      <c r="C1383" s="32"/>
      <c r="D1383" s="32"/>
      <c r="E1383" s="34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</row>
    <row r="1384" spans="1:15" x14ac:dyDescent="0.2">
      <c r="A1384" s="31"/>
      <c r="B1384" s="34"/>
      <c r="C1384" s="32"/>
      <c r="D1384" s="32"/>
      <c r="E1384" s="34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</row>
    <row r="1385" spans="1:15" x14ac:dyDescent="0.2">
      <c r="A1385" s="31"/>
      <c r="B1385" s="34"/>
      <c r="C1385" s="32"/>
      <c r="D1385" s="32"/>
      <c r="E1385" s="34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</row>
    <row r="1386" spans="1:15" x14ac:dyDescent="0.2">
      <c r="A1386" s="31"/>
      <c r="B1386" s="34"/>
      <c r="C1386" s="32"/>
      <c r="D1386" s="32"/>
      <c r="E1386" s="34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</row>
    <row r="1387" spans="1:15" x14ac:dyDescent="0.2">
      <c r="A1387" s="31"/>
      <c r="B1387" s="34"/>
      <c r="C1387" s="34"/>
      <c r="D1387" s="34"/>
      <c r="E1387" s="34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</row>
    <row r="1388" spans="1:15" x14ac:dyDescent="0.2">
      <c r="A1388" s="33"/>
      <c r="B1388" s="34"/>
      <c r="C1388" s="34"/>
      <c r="D1388" s="34"/>
      <c r="E1388" s="34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</row>
    <row r="1389" spans="1:15" x14ac:dyDescent="0.2">
      <c r="A1389" s="33"/>
      <c r="B1389" s="34"/>
      <c r="C1389" s="34"/>
      <c r="D1389" s="34"/>
      <c r="E1389" s="34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</row>
    <row r="1390" spans="1:15" x14ac:dyDescent="0.2">
      <c r="A1390" s="31"/>
      <c r="B1390" s="34"/>
      <c r="C1390" s="34"/>
      <c r="D1390" s="34"/>
      <c r="E1390" s="34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</row>
    <row r="1391" spans="1:15" x14ac:dyDescent="0.2">
      <c r="A1391" s="35"/>
      <c r="B1391" s="34"/>
      <c r="C1391" s="34"/>
      <c r="D1391" s="34"/>
      <c r="E1391" s="34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</row>
    <row r="1392" spans="1:15" x14ac:dyDescent="0.2">
      <c r="A1392" s="33"/>
      <c r="B1392" s="34"/>
      <c r="C1392" s="34"/>
      <c r="D1392" s="34"/>
      <c r="E1392" s="34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</row>
    <row r="1393" spans="1:15" x14ac:dyDescent="0.2">
      <c r="A1393" s="31"/>
      <c r="B1393" s="34"/>
      <c r="C1393" s="34"/>
      <c r="D1393" s="34"/>
      <c r="E1393" s="34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</row>
    <row r="1394" spans="1:15" x14ac:dyDescent="0.2">
      <c r="A1394" s="33"/>
      <c r="B1394" s="34"/>
      <c r="C1394" s="34"/>
      <c r="D1394" s="34"/>
      <c r="E1394" s="34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</row>
    <row r="1395" spans="1:15" x14ac:dyDescent="0.2">
      <c r="A1395" s="33"/>
      <c r="B1395" s="32"/>
      <c r="C1395" s="32"/>
      <c r="D1395" s="32"/>
      <c r="E1395" s="32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</row>
    <row r="1396" spans="1:15" x14ac:dyDescent="0.2">
      <c r="A1396" s="33"/>
      <c r="B1396" s="32"/>
      <c r="C1396" s="32"/>
      <c r="D1396" s="32"/>
      <c r="E1396" s="32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</row>
    <row r="1397" spans="1:15" x14ac:dyDescent="0.2">
      <c r="A1397" s="33"/>
      <c r="B1397" s="32"/>
      <c r="C1397" s="32"/>
      <c r="D1397" s="32"/>
      <c r="E1397" s="32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</row>
    <row r="1398" spans="1:15" x14ac:dyDescent="0.2">
      <c r="A1398" s="31"/>
      <c r="B1398" s="32"/>
      <c r="C1398" s="32"/>
      <c r="D1398" s="32"/>
      <c r="E1398" s="32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</row>
    <row r="1399" spans="1:15" x14ac:dyDescent="0.2">
      <c r="A1399" s="31"/>
      <c r="B1399" s="32"/>
      <c r="C1399" s="32"/>
      <c r="D1399" s="32"/>
      <c r="E1399" s="32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</row>
    <row r="1400" spans="1:15" x14ac:dyDescent="0.2">
      <c r="A1400" s="31"/>
      <c r="B1400" s="32"/>
      <c r="C1400" s="32"/>
      <c r="D1400" s="32"/>
      <c r="E1400" s="32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</row>
    <row r="1401" spans="1:15" x14ac:dyDescent="0.2">
      <c r="A1401" s="33"/>
      <c r="B1401" s="32"/>
      <c r="C1401" s="32"/>
      <c r="D1401" s="32"/>
      <c r="E1401" s="32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</row>
    <row r="1402" spans="1:15" x14ac:dyDescent="0.2">
      <c r="A1402" s="33"/>
      <c r="B1402" s="32"/>
      <c r="C1402" s="32"/>
      <c r="D1402" s="32"/>
      <c r="E1402" s="32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</row>
    <row r="1403" spans="1:15" x14ac:dyDescent="0.2">
      <c r="A1403" s="33"/>
      <c r="B1403" s="32"/>
      <c r="C1403" s="32"/>
      <c r="D1403" s="32"/>
      <c r="E1403" s="32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</row>
    <row r="1404" spans="1:15" x14ac:dyDescent="0.2">
      <c r="A1404" s="31"/>
      <c r="B1404" s="32"/>
      <c r="C1404" s="32"/>
      <c r="D1404" s="32"/>
      <c r="E1404" s="32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</row>
    <row r="1405" spans="1:15" x14ac:dyDescent="0.2">
      <c r="A1405" s="33"/>
      <c r="B1405" s="32"/>
      <c r="C1405" s="32"/>
      <c r="D1405" s="32"/>
      <c r="E1405" s="32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</row>
    <row r="1406" spans="1:15" x14ac:dyDescent="0.2">
      <c r="A1406" s="33"/>
      <c r="B1406" s="32"/>
      <c r="C1406" s="32"/>
      <c r="D1406" s="32"/>
      <c r="E1406" s="32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</row>
    <row r="1407" spans="1:15" x14ac:dyDescent="0.2">
      <c r="A1407" s="33"/>
      <c r="B1407" s="32"/>
      <c r="C1407" s="32"/>
      <c r="D1407" s="32"/>
      <c r="E1407" s="32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</row>
    <row r="1408" spans="1:15" x14ac:dyDescent="0.2">
      <c r="A1408" s="33"/>
      <c r="B1408" s="32"/>
      <c r="C1408" s="32"/>
      <c r="D1408" s="32"/>
      <c r="E1408" s="32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</row>
    <row r="1409" spans="1:15" x14ac:dyDescent="0.2">
      <c r="A1409" s="33"/>
      <c r="B1409" s="32"/>
      <c r="C1409" s="32"/>
      <c r="D1409" s="32"/>
      <c r="E1409" s="32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</row>
    <row r="1410" spans="1:15" x14ac:dyDescent="0.2">
      <c r="A1410" s="31"/>
      <c r="B1410" s="32"/>
      <c r="C1410" s="32"/>
      <c r="D1410" s="32"/>
      <c r="E1410" s="32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</row>
    <row r="1411" spans="1:15" x14ac:dyDescent="0.2">
      <c r="A1411" s="31"/>
      <c r="B1411" s="32"/>
      <c r="C1411" s="32"/>
      <c r="D1411" s="32"/>
      <c r="E1411" s="32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</row>
    <row r="1412" spans="1:15" x14ac:dyDescent="0.2">
      <c r="A1412" s="31"/>
      <c r="B1412" s="32"/>
      <c r="C1412" s="32"/>
      <c r="D1412" s="32"/>
      <c r="E1412" s="32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</row>
    <row r="1413" spans="1:15" x14ac:dyDescent="0.2">
      <c r="A1413" s="31"/>
      <c r="B1413" s="32"/>
      <c r="C1413" s="32"/>
      <c r="D1413" s="32"/>
      <c r="E1413" s="32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</row>
    <row r="1414" spans="1:15" x14ac:dyDescent="0.2">
      <c r="A1414" s="31"/>
      <c r="B1414" s="32"/>
      <c r="C1414" s="32"/>
      <c r="D1414" s="32"/>
      <c r="E1414" s="32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</row>
    <row r="1415" spans="1:15" x14ac:dyDescent="0.2">
      <c r="A1415" s="31"/>
      <c r="B1415" s="32"/>
      <c r="C1415" s="32"/>
      <c r="D1415" s="32"/>
      <c r="E1415" s="32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</row>
    <row r="1416" spans="1:15" x14ac:dyDescent="0.2">
      <c r="A1416" s="31"/>
      <c r="B1416" s="32"/>
      <c r="C1416" s="32"/>
      <c r="D1416" s="32"/>
      <c r="E1416" s="32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</row>
    <row r="1417" spans="1:15" x14ac:dyDescent="0.2">
      <c r="A1417" s="31"/>
      <c r="B1417" s="32"/>
      <c r="C1417" s="32"/>
      <c r="D1417" s="32"/>
      <c r="E1417" s="32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</row>
    <row r="1418" spans="1:15" x14ac:dyDescent="0.2">
      <c r="A1418" s="33"/>
      <c r="B1418" s="32"/>
      <c r="C1418" s="32"/>
      <c r="D1418" s="32"/>
      <c r="E1418" s="32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</row>
    <row r="1419" spans="1:15" x14ac:dyDescent="0.2">
      <c r="A1419" s="31"/>
      <c r="B1419" s="32"/>
      <c r="C1419" s="32"/>
      <c r="D1419" s="32"/>
      <c r="E1419" s="32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</row>
    <row r="1420" spans="1:15" x14ac:dyDescent="0.2">
      <c r="A1420" s="33"/>
      <c r="B1420" s="32"/>
      <c r="C1420" s="32"/>
      <c r="D1420" s="32"/>
      <c r="E1420" s="32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</row>
    <row r="1421" spans="1:15" x14ac:dyDescent="0.2">
      <c r="A1421" s="33"/>
      <c r="B1421" s="32"/>
      <c r="C1421" s="32"/>
      <c r="D1421" s="32"/>
      <c r="E1421" s="32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</row>
    <row r="1422" spans="1:15" x14ac:dyDescent="0.2">
      <c r="A1422" s="31"/>
      <c r="B1422" s="32"/>
      <c r="C1422" s="32"/>
      <c r="D1422" s="32"/>
      <c r="E1422" s="32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</row>
    <row r="1423" spans="1:15" x14ac:dyDescent="0.2">
      <c r="A1423" s="33"/>
      <c r="B1423" s="32"/>
      <c r="C1423" s="32"/>
      <c r="D1423" s="32"/>
      <c r="E1423" s="32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</row>
    <row r="1424" spans="1:15" x14ac:dyDescent="0.2">
      <c r="A1424" s="33"/>
      <c r="B1424" s="32"/>
      <c r="C1424" s="32"/>
      <c r="D1424" s="32"/>
      <c r="E1424" s="32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</row>
    <row r="1425" spans="1:15" x14ac:dyDescent="0.2">
      <c r="A1425" s="31"/>
      <c r="B1425" s="32"/>
      <c r="C1425" s="32"/>
      <c r="D1425" s="32"/>
      <c r="E1425" s="32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</row>
    <row r="1426" spans="1:15" x14ac:dyDescent="0.2">
      <c r="A1426" s="33"/>
      <c r="B1426" s="32"/>
      <c r="C1426" s="32"/>
      <c r="D1426" s="32"/>
      <c r="E1426" s="32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</row>
    <row r="1427" spans="1:15" x14ac:dyDescent="0.2">
      <c r="A1427" s="33"/>
      <c r="B1427" s="32"/>
      <c r="C1427" s="32"/>
      <c r="D1427" s="32"/>
      <c r="E1427" s="32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</row>
    <row r="1428" spans="1:15" x14ac:dyDescent="0.2">
      <c r="A1428" s="33"/>
      <c r="B1428" s="32"/>
      <c r="C1428" s="32"/>
      <c r="D1428" s="32"/>
      <c r="E1428" s="32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</row>
    <row r="1429" spans="1:15" x14ac:dyDescent="0.2">
      <c r="A1429" s="31"/>
      <c r="B1429" s="32"/>
      <c r="C1429" s="32"/>
      <c r="D1429" s="32"/>
      <c r="E1429" s="32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</row>
    <row r="1430" spans="1:15" x14ac:dyDescent="0.2">
      <c r="A1430" s="33"/>
      <c r="B1430" s="32"/>
      <c r="C1430" s="32"/>
      <c r="D1430" s="32"/>
      <c r="E1430" s="32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</row>
    <row r="1431" spans="1:15" x14ac:dyDescent="0.2">
      <c r="A1431" s="31"/>
      <c r="B1431" s="32"/>
      <c r="C1431" s="32"/>
      <c r="D1431" s="32"/>
      <c r="E1431" s="32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</row>
    <row r="1432" spans="1:15" x14ac:dyDescent="0.2">
      <c r="A1432" s="33"/>
      <c r="B1432" s="32"/>
      <c r="C1432" s="32"/>
      <c r="D1432" s="32"/>
      <c r="E1432" s="32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</row>
    <row r="1433" spans="1:15" x14ac:dyDescent="0.2">
      <c r="A1433" s="33"/>
      <c r="B1433" s="32"/>
      <c r="C1433" s="32"/>
      <c r="D1433" s="32"/>
      <c r="E1433" s="32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</row>
    <row r="1434" spans="1:15" x14ac:dyDescent="0.2">
      <c r="A1434" s="33"/>
      <c r="B1434" s="32"/>
      <c r="C1434" s="32"/>
      <c r="D1434" s="32"/>
      <c r="E1434" s="32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</row>
    <row r="1435" spans="1:15" x14ac:dyDescent="0.2">
      <c r="A1435" s="33"/>
      <c r="B1435" s="32"/>
      <c r="C1435" s="32"/>
      <c r="D1435" s="32"/>
      <c r="E1435" s="32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</row>
    <row r="1436" spans="1:15" x14ac:dyDescent="0.2">
      <c r="A1436" s="31"/>
      <c r="B1436" s="32"/>
      <c r="C1436" s="32"/>
      <c r="D1436" s="32"/>
      <c r="E1436" s="32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</row>
    <row r="1437" spans="1:15" x14ac:dyDescent="0.2">
      <c r="A1437" s="33"/>
      <c r="B1437" s="32"/>
      <c r="C1437" s="32"/>
      <c r="D1437" s="32"/>
      <c r="E1437" s="32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</row>
    <row r="1438" spans="1:15" x14ac:dyDescent="0.2">
      <c r="A1438" s="31"/>
      <c r="B1438" s="32"/>
      <c r="C1438" s="32"/>
      <c r="D1438" s="32"/>
      <c r="E1438" s="32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</row>
    <row r="1439" spans="1:15" x14ac:dyDescent="0.2"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</row>
    <row r="1440" spans="1:15" x14ac:dyDescent="0.2"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</row>
    <row r="1441" spans="1:15" x14ac:dyDescent="0.2"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</row>
    <row r="1442" spans="1:15" x14ac:dyDescent="0.2"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</row>
    <row r="1443" spans="1:15" x14ac:dyDescent="0.2"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</row>
    <row r="1444" spans="1:15" x14ac:dyDescent="0.2"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</row>
    <row r="1445" spans="1:15" x14ac:dyDescent="0.2"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</row>
    <row r="1446" spans="1:15" x14ac:dyDescent="0.2"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</row>
    <row r="1447" spans="1:15" x14ac:dyDescent="0.2"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</row>
    <row r="1448" spans="1:15" x14ac:dyDescent="0.2"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</row>
    <row r="1449" spans="1:15" x14ac:dyDescent="0.2"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</row>
    <row r="1450" spans="1:15" x14ac:dyDescent="0.2"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</row>
    <row r="1451" spans="1:15" x14ac:dyDescent="0.2">
      <c r="A1451" s="25"/>
      <c r="B1451" s="32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</row>
    <row r="1452" spans="1:15" x14ac:dyDescent="0.2">
      <c r="A1452" s="25"/>
      <c r="B1452" s="32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</row>
    <row r="1453" spans="1:15" x14ac:dyDescent="0.2">
      <c r="A1453" s="25"/>
      <c r="B1453" s="32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</row>
    <row r="1454" spans="1:15" x14ac:dyDescent="0.2"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</row>
    <row r="1455" spans="1:15" x14ac:dyDescent="0.2"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</row>
    <row r="1456" spans="1:15" x14ac:dyDescent="0.2"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</row>
    <row r="1457" spans="1:15" x14ac:dyDescent="0.2"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</row>
    <row r="1458" spans="1:15" x14ac:dyDescent="0.2"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</row>
    <row r="1459" spans="1:15" x14ac:dyDescent="0.2"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</row>
    <row r="1460" spans="1:15" x14ac:dyDescent="0.2"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</row>
    <row r="1461" spans="1:15" x14ac:dyDescent="0.2"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</row>
    <row r="1462" spans="1:15" x14ac:dyDescent="0.2"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</row>
    <row r="1463" spans="1:15" x14ac:dyDescent="0.2"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</row>
    <row r="1464" spans="1:15" x14ac:dyDescent="0.2"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</row>
    <row r="1465" spans="1:15" x14ac:dyDescent="0.2"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</row>
    <row r="1466" spans="1:15" x14ac:dyDescent="0.2"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</row>
    <row r="1467" spans="1:15" x14ac:dyDescent="0.2"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</row>
    <row r="1468" spans="1:15" x14ac:dyDescent="0.2"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</row>
    <row r="1469" spans="1:15" x14ac:dyDescent="0.2">
      <c r="A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</row>
    <row r="1470" spans="1:15" x14ac:dyDescent="0.2">
      <c r="A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</row>
    <row r="1471" spans="1:15" x14ac:dyDescent="0.2">
      <c r="A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</row>
    <row r="1472" spans="1:15" x14ac:dyDescent="0.2">
      <c r="A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</row>
    <row r="1473" spans="1:15" x14ac:dyDescent="0.2">
      <c r="A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</row>
    <row r="1474" spans="1:15" x14ac:dyDescent="0.2">
      <c r="A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</row>
    <row r="1475" spans="1:15" x14ac:dyDescent="0.2">
      <c r="A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</row>
    <row r="1476" spans="1:15" x14ac:dyDescent="0.2">
      <c r="A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</row>
    <row r="1477" spans="1:15" x14ac:dyDescent="0.2">
      <c r="A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</row>
    <row r="1478" spans="1:15" x14ac:dyDescent="0.2">
      <c r="A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</row>
    <row r="1479" spans="1:15" x14ac:dyDescent="0.2">
      <c r="A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</row>
    <row r="1480" spans="1:15" x14ac:dyDescent="0.2">
      <c r="A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</row>
    <row r="1481" spans="1:15" x14ac:dyDescent="0.2">
      <c r="A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</row>
    <row r="1482" spans="1:15" x14ac:dyDescent="0.2">
      <c r="A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</row>
    <row r="1483" spans="1:15" x14ac:dyDescent="0.2">
      <c r="A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</row>
    <row r="1484" spans="1:15" x14ac:dyDescent="0.2">
      <c r="A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</row>
    <row r="1485" spans="1:15" x14ac:dyDescent="0.2">
      <c r="A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</row>
    <row r="1486" spans="1:15" x14ac:dyDescent="0.2">
      <c r="A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</row>
    <row r="1487" spans="1:15" x14ac:dyDescent="0.2">
      <c r="A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</row>
    <row r="1488" spans="1:15" x14ac:dyDescent="0.2">
      <c r="A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</row>
    <row r="1489" spans="1:15" x14ac:dyDescent="0.2">
      <c r="A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</row>
    <row r="1490" spans="1:15" x14ac:dyDescent="0.2">
      <c r="A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</row>
    <row r="1491" spans="1:15" x14ac:dyDescent="0.2">
      <c r="A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</row>
    <row r="1492" spans="1:15" x14ac:dyDescent="0.2">
      <c r="A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</row>
    <row r="1493" spans="1:15" x14ac:dyDescent="0.2">
      <c r="A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</row>
    <row r="1494" spans="1:15" x14ac:dyDescent="0.2">
      <c r="A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</row>
    <row r="1495" spans="1:15" x14ac:dyDescent="0.2">
      <c r="A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</row>
    <row r="1496" spans="1:15" x14ac:dyDescent="0.2">
      <c r="A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</row>
    <row r="1497" spans="1:15" x14ac:dyDescent="0.2">
      <c r="A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</row>
    <row r="1498" spans="1:15" x14ac:dyDescent="0.2">
      <c r="A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</row>
    <row r="1499" spans="1:15" x14ac:dyDescent="0.2">
      <c r="A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</row>
    <row r="1500" spans="1:15" x14ac:dyDescent="0.2">
      <c r="A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</row>
    <row r="1501" spans="1:15" x14ac:dyDescent="0.2">
      <c r="A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</row>
    <row r="1502" spans="1:15" x14ac:dyDescent="0.2">
      <c r="A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</row>
    <row r="1503" spans="1:15" x14ac:dyDescent="0.2">
      <c r="A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</row>
    <row r="1504" spans="1:15" x14ac:dyDescent="0.2">
      <c r="A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</row>
    <row r="1505" spans="1:15" x14ac:dyDescent="0.2">
      <c r="A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</row>
    <row r="1506" spans="1:15" x14ac:dyDescent="0.2">
      <c r="A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</row>
    <row r="1507" spans="1:15" x14ac:dyDescent="0.2">
      <c r="A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</row>
    <row r="1508" spans="1:15" x14ac:dyDescent="0.2">
      <c r="A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</row>
    <row r="1509" spans="1:15" x14ac:dyDescent="0.2">
      <c r="A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</row>
    <row r="1510" spans="1:15" x14ac:dyDescent="0.2">
      <c r="A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</row>
    <row r="1511" spans="1:15" x14ac:dyDescent="0.2">
      <c r="A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</row>
    <row r="1512" spans="1:15" x14ac:dyDescent="0.2">
      <c r="A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</row>
    <row r="1513" spans="1:15" x14ac:dyDescent="0.2">
      <c r="A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</row>
    <row r="1514" spans="1:15" x14ac:dyDescent="0.2">
      <c r="A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</row>
    <row r="1515" spans="1:15" x14ac:dyDescent="0.2">
      <c r="A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</row>
    <row r="1516" spans="1:15" x14ac:dyDescent="0.2">
      <c r="A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</row>
    <row r="1517" spans="1:15" x14ac:dyDescent="0.2">
      <c r="A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</row>
    <row r="1518" spans="1:15" x14ac:dyDescent="0.2">
      <c r="A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</row>
    <row r="1519" spans="1:15" x14ac:dyDescent="0.2">
      <c r="A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</row>
    <row r="1520" spans="1:15" x14ac:dyDescent="0.2">
      <c r="A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</row>
    <row r="1521" spans="1:15" x14ac:dyDescent="0.2">
      <c r="A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</row>
    <row r="1522" spans="1:15" x14ac:dyDescent="0.2">
      <c r="A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</row>
    <row r="1523" spans="1:15" x14ac:dyDescent="0.2">
      <c r="A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</row>
    <row r="1524" spans="1:15" x14ac:dyDescent="0.2">
      <c r="A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</row>
    <row r="1525" spans="1:15" x14ac:dyDescent="0.2">
      <c r="A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</row>
    <row r="1526" spans="1:15" x14ac:dyDescent="0.2">
      <c r="A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</row>
    <row r="1527" spans="1:15" x14ac:dyDescent="0.2">
      <c r="A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</row>
    <row r="1528" spans="1:15" x14ac:dyDescent="0.2">
      <c r="A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</row>
    <row r="1529" spans="1:15" x14ac:dyDescent="0.2">
      <c r="A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</row>
    <row r="1530" spans="1:15" x14ac:dyDescent="0.2">
      <c r="A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</row>
    <row r="1531" spans="1:15" x14ac:dyDescent="0.2">
      <c r="A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</row>
    <row r="1532" spans="1:15" x14ac:dyDescent="0.2">
      <c r="A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</row>
    <row r="1533" spans="1:15" x14ac:dyDescent="0.2">
      <c r="A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</row>
    <row r="1534" spans="1:15" x14ac:dyDescent="0.2">
      <c r="A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</row>
    <row r="1535" spans="1:15" x14ac:dyDescent="0.2">
      <c r="A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</row>
    <row r="1548" spans="1:15" x14ac:dyDescent="0.2">
      <c r="A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</row>
    <row r="1549" spans="1:15" x14ac:dyDescent="0.2">
      <c r="A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</row>
    <row r="1550" spans="1:15" x14ac:dyDescent="0.2">
      <c r="A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</row>
  </sheetData>
  <mergeCells count="16">
    <mergeCell ref="F16:U16"/>
    <mergeCell ref="A16:A17"/>
    <mergeCell ref="B16:B17"/>
    <mergeCell ref="C16:C17"/>
    <mergeCell ref="D16:D17"/>
    <mergeCell ref="E16:E17"/>
    <mergeCell ref="H1:S1"/>
    <mergeCell ref="H2:S2"/>
    <mergeCell ref="H3:S3"/>
    <mergeCell ref="H4:S4"/>
    <mergeCell ref="A14:S14"/>
    <mergeCell ref="A13:S13"/>
    <mergeCell ref="H7:S7"/>
    <mergeCell ref="H8:S8"/>
    <mergeCell ref="H9:S9"/>
    <mergeCell ref="H10:S10"/>
  </mergeCells>
  <phoneticPr fontId="7" type="noConversion"/>
  <dataValidations count="3">
    <dataValidation type="list" allowBlank="1" showInputMessage="1" showErrorMessage="1" sqref="B1178:B1208 B1214:B1330 B218:B1172 B18:B211">
      <formula1>Код_КЦСР</formula1>
    </dataValidation>
    <dataValidation type="list" allowBlank="1" showInputMessage="1" showErrorMessage="1" sqref="E18:E1330">
      <formula1>Код_КВР</formula1>
    </dataValidation>
    <dataValidation type="list" allowBlank="1" showInputMessage="1" showErrorMessage="1" sqref="C18:C1330">
      <formula1>Код_Раздел</formula1>
    </dataValidation>
  </dataValidations>
  <pageMargins left="1.3779527559055118" right="0.39370078740157483" top="0.78740157480314965" bottom="0.59055118110236227" header="0.31496062992125984" footer="0.31496062992125984"/>
  <pageSetup paperSize="9" scale="36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99"/>
    <pageSetUpPr fitToPage="1"/>
  </sheetPr>
  <dimension ref="A1:V1984"/>
  <sheetViews>
    <sheetView showZeros="0" view="pageBreakPreview" zoomScale="80" zoomScaleNormal="84" zoomScaleSheetLayoutView="80" workbookViewId="0"/>
  </sheetViews>
  <sheetFormatPr defaultColWidth="9.140625" defaultRowHeight="16.5" x14ac:dyDescent="0.2"/>
  <cols>
    <col min="1" max="1" width="82.7109375" style="27" customWidth="1"/>
    <col min="2" max="2" width="11" style="58" customWidth="1"/>
    <col min="3" max="3" width="10.140625" style="58" customWidth="1"/>
    <col min="4" max="4" width="10.85546875" style="58" customWidth="1"/>
    <col min="5" max="5" width="18.5703125" style="59" customWidth="1"/>
    <col min="6" max="6" width="11.28515625" style="58" customWidth="1"/>
    <col min="7" max="8" width="16.28515625" style="67" hidden="1" customWidth="1"/>
    <col min="9" max="9" width="20.5703125" style="67" hidden="1" customWidth="1"/>
    <col min="10" max="10" width="18.28515625" style="67" hidden="1" customWidth="1"/>
    <col min="11" max="12" width="20.5703125" style="67" hidden="1" customWidth="1"/>
    <col min="13" max="13" width="20" style="67" customWidth="1"/>
    <col min="14" max="14" width="17.28515625" style="67" customWidth="1"/>
    <col min="15" max="15" width="19.85546875" style="67" customWidth="1"/>
    <col min="16" max="16" width="18.28515625" style="67" hidden="1" customWidth="1"/>
    <col min="17" max="17" width="12.42578125" style="58" hidden="1" customWidth="1"/>
    <col min="18" max="18" width="20.85546875" style="101" hidden="1" customWidth="1"/>
    <col min="19" max="19" width="16.85546875" style="58" hidden="1" customWidth="1"/>
    <col min="20" max="20" width="21" style="101" customWidth="1"/>
    <col min="21" max="21" width="14.5703125" style="58" customWidth="1"/>
    <col min="22" max="22" width="20.42578125" style="58" customWidth="1"/>
    <col min="23" max="16384" width="9.140625" style="58"/>
  </cols>
  <sheetData>
    <row r="1" spans="1:22" x14ac:dyDescent="0.2">
      <c r="I1" s="114" t="s">
        <v>680</v>
      </c>
      <c r="J1" s="114"/>
      <c r="K1" s="114"/>
      <c r="L1" s="114"/>
      <c r="M1" s="114"/>
      <c r="N1" s="114"/>
      <c r="O1" s="114"/>
      <c r="P1" s="115"/>
      <c r="Q1" s="115"/>
      <c r="R1" s="115"/>
      <c r="S1" s="115"/>
      <c r="T1" s="115"/>
      <c r="U1" s="115"/>
      <c r="V1" s="115"/>
    </row>
    <row r="2" spans="1:22" x14ac:dyDescent="0.2">
      <c r="I2" s="114" t="s">
        <v>115</v>
      </c>
      <c r="J2" s="114"/>
      <c r="K2" s="114"/>
      <c r="L2" s="114"/>
      <c r="M2" s="114"/>
      <c r="N2" s="114"/>
      <c r="O2" s="114"/>
      <c r="P2" s="115"/>
      <c r="Q2" s="115"/>
      <c r="R2" s="115"/>
      <c r="S2" s="115"/>
      <c r="T2" s="115"/>
      <c r="U2" s="115"/>
      <c r="V2" s="115"/>
    </row>
    <row r="3" spans="1:22" x14ac:dyDescent="0.2">
      <c r="I3" s="114" t="s">
        <v>108</v>
      </c>
      <c r="J3" s="114"/>
      <c r="K3" s="114"/>
      <c r="L3" s="114"/>
      <c r="M3" s="114"/>
      <c r="N3" s="114"/>
      <c r="O3" s="114"/>
      <c r="P3" s="115"/>
      <c r="Q3" s="115"/>
      <c r="R3" s="115"/>
      <c r="S3" s="115"/>
      <c r="T3" s="115"/>
      <c r="U3" s="115"/>
      <c r="V3" s="115"/>
    </row>
    <row r="4" spans="1:22" x14ac:dyDescent="0.2">
      <c r="I4" s="114" t="s">
        <v>668</v>
      </c>
      <c r="J4" s="114"/>
      <c r="K4" s="114"/>
      <c r="L4" s="114"/>
      <c r="M4" s="114"/>
      <c r="N4" s="114"/>
      <c r="O4" s="114"/>
      <c r="P4" s="115"/>
      <c r="Q4" s="115"/>
      <c r="R4" s="115"/>
      <c r="S4" s="115"/>
      <c r="T4" s="115"/>
      <c r="U4" s="115"/>
      <c r="V4" s="115"/>
    </row>
    <row r="7" spans="1:22" x14ac:dyDescent="0.2">
      <c r="E7" s="108"/>
      <c r="F7" s="104"/>
      <c r="H7" s="104"/>
      <c r="I7" s="114" t="s">
        <v>643</v>
      </c>
      <c r="J7" s="114"/>
      <c r="K7" s="114"/>
      <c r="L7" s="114"/>
      <c r="M7" s="114"/>
      <c r="N7" s="114"/>
      <c r="O7" s="114"/>
      <c r="P7" s="115"/>
      <c r="Q7" s="115"/>
      <c r="R7" s="115"/>
      <c r="S7" s="115"/>
      <c r="T7" s="115"/>
      <c r="U7" s="115"/>
      <c r="V7" s="115"/>
    </row>
    <row r="8" spans="1:22" x14ac:dyDescent="0.2">
      <c r="E8" s="108"/>
      <c r="F8" s="104"/>
      <c r="H8" s="104"/>
      <c r="I8" s="114" t="s">
        <v>115</v>
      </c>
      <c r="J8" s="114"/>
      <c r="K8" s="114"/>
      <c r="L8" s="114"/>
      <c r="M8" s="114"/>
      <c r="N8" s="114"/>
      <c r="O8" s="114"/>
      <c r="P8" s="115"/>
      <c r="Q8" s="115"/>
      <c r="R8" s="115"/>
      <c r="S8" s="115"/>
      <c r="T8" s="115"/>
      <c r="U8" s="115"/>
      <c r="V8" s="115"/>
    </row>
    <row r="9" spans="1:22" x14ac:dyDescent="0.2">
      <c r="E9" s="108"/>
      <c r="F9" s="104"/>
      <c r="H9" s="104"/>
      <c r="I9" s="114" t="s">
        <v>108</v>
      </c>
      <c r="J9" s="114"/>
      <c r="K9" s="114"/>
      <c r="L9" s="114"/>
      <c r="M9" s="114"/>
      <c r="N9" s="114"/>
      <c r="O9" s="114"/>
      <c r="P9" s="115"/>
      <c r="Q9" s="115"/>
      <c r="R9" s="115"/>
      <c r="S9" s="115"/>
      <c r="T9" s="115"/>
      <c r="U9" s="115"/>
      <c r="V9" s="115"/>
    </row>
    <row r="10" spans="1:22" x14ac:dyDescent="0.2">
      <c r="E10" s="108"/>
      <c r="F10" s="104"/>
      <c r="H10" s="104"/>
      <c r="I10" s="114" t="s">
        <v>661</v>
      </c>
      <c r="J10" s="114"/>
      <c r="K10" s="114"/>
      <c r="L10" s="114"/>
      <c r="M10" s="114"/>
      <c r="N10" s="114"/>
      <c r="O10" s="114"/>
      <c r="P10" s="115"/>
      <c r="Q10" s="115"/>
      <c r="R10" s="115"/>
      <c r="S10" s="115"/>
      <c r="T10" s="115"/>
      <c r="U10" s="115"/>
      <c r="V10" s="115"/>
    </row>
    <row r="11" spans="1:22" x14ac:dyDescent="0.2">
      <c r="F11" s="26"/>
    </row>
    <row r="12" spans="1:22" x14ac:dyDescent="0.2">
      <c r="F12" s="60"/>
    </row>
    <row r="13" spans="1:22" x14ac:dyDescent="0.2">
      <c r="A13" s="125" t="s">
        <v>491</v>
      </c>
      <c r="B13" s="125"/>
      <c r="C13" s="125"/>
      <c r="D13" s="125"/>
      <c r="E13" s="125"/>
      <c r="F13" s="125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1:22" ht="42.75" customHeight="1" x14ac:dyDescent="0.2">
      <c r="A14" s="118" t="s">
        <v>651</v>
      </c>
      <c r="B14" s="118"/>
      <c r="C14" s="118"/>
      <c r="D14" s="118"/>
      <c r="E14" s="118"/>
      <c r="F14" s="118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1:22" x14ac:dyDescent="0.2">
      <c r="A15" s="28"/>
      <c r="B15" s="106"/>
      <c r="C15" s="60"/>
      <c r="D15" s="60"/>
      <c r="E15" s="106"/>
      <c r="F15" s="60"/>
    </row>
    <row r="16" spans="1:22" x14ac:dyDescent="0.2">
      <c r="B16" s="60"/>
      <c r="C16" s="60"/>
      <c r="D16" s="60"/>
      <c r="E16" s="106"/>
      <c r="F16" s="61"/>
      <c r="P16" s="89"/>
    </row>
    <row r="17" spans="1:22" x14ac:dyDescent="0.2">
      <c r="A17" s="127" t="s">
        <v>68</v>
      </c>
      <c r="B17" s="116" t="s">
        <v>625</v>
      </c>
      <c r="C17" s="116" t="s">
        <v>642</v>
      </c>
      <c r="D17" s="116" t="s">
        <v>84</v>
      </c>
      <c r="E17" s="116" t="s">
        <v>85</v>
      </c>
      <c r="F17" s="116" t="s">
        <v>86</v>
      </c>
      <c r="G17" s="120" t="s">
        <v>649</v>
      </c>
      <c r="H17" s="121"/>
      <c r="I17" s="121"/>
      <c r="J17" s="121"/>
      <c r="K17" s="121"/>
      <c r="L17" s="121"/>
      <c r="M17" s="121"/>
      <c r="N17" s="121"/>
      <c r="O17" s="121"/>
      <c r="P17" s="122"/>
      <c r="Q17" s="123"/>
      <c r="R17" s="123"/>
      <c r="S17" s="123"/>
      <c r="T17" s="123"/>
      <c r="U17" s="123"/>
      <c r="V17" s="124"/>
    </row>
    <row r="18" spans="1:22" s="108" customFormat="1" ht="82.5" customHeight="1" x14ac:dyDescent="0.2">
      <c r="A18" s="117"/>
      <c r="B18" s="128"/>
      <c r="C18" s="128"/>
      <c r="D18" s="128"/>
      <c r="E18" s="129"/>
      <c r="F18" s="128"/>
      <c r="G18" s="109" t="s">
        <v>663</v>
      </c>
      <c r="H18" s="110" t="s">
        <v>655</v>
      </c>
      <c r="I18" s="109" t="s">
        <v>664</v>
      </c>
      <c r="J18" s="110" t="s">
        <v>655</v>
      </c>
      <c r="K18" s="109" t="s">
        <v>675</v>
      </c>
      <c r="L18" s="110" t="s">
        <v>655</v>
      </c>
      <c r="M18" s="7" t="s">
        <v>677</v>
      </c>
      <c r="N18" s="110" t="s">
        <v>655</v>
      </c>
      <c r="O18" s="109" t="s">
        <v>666</v>
      </c>
      <c r="P18" s="109" t="s">
        <v>662</v>
      </c>
      <c r="Q18" s="110" t="s">
        <v>655</v>
      </c>
      <c r="R18" s="109" t="s">
        <v>665</v>
      </c>
      <c r="S18" s="110" t="s">
        <v>655</v>
      </c>
      <c r="T18" s="109" t="s">
        <v>676</v>
      </c>
      <c r="U18" s="110" t="s">
        <v>655</v>
      </c>
      <c r="V18" s="109" t="s">
        <v>667</v>
      </c>
    </row>
    <row r="19" spans="1:22" s="108" customFormat="1" x14ac:dyDescent="0.2">
      <c r="A19" s="54" t="str">
        <f ca="1">IF(ISERROR(MATCH(B19,Код_ППП,0)),"",INDIRECT(ADDRESS(MATCH(B19,Код_ППП,0)+1,2,,,"ППП")))</f>
        <v>МЭРИЯ ГОРОДА</v>
      </c>
      <c r="B19" s="105">
        <v>801</v>
      </c>
      <c r="C19" s="55"/>
      <c r="D19" s="55"/>
      <c r="E19" s="105"/>
      <c r="F19" s="105"/>
      <c r="G19" s="56">
        <f>G20+G134+G179+G257+G271+G347+G427</f>
        <v>596795.29999999993</v>
      </c>
      <c r="H19" s="56">
        <f>H20+H134+H179+H257+H271+H347+H427</f>
        <v>4079.5</v>
      </c>
      <c r="I19" s="56">
        <f>G19+H19</f>
        <v>600874.79999999993</v>
      </c>
      <c r="J19" s="56">
        <f>J20+J134+J179+J257+J271+J347+J427+J249</f>
        <v>-2085.1999999999998</v>
      </c>
      <c r="K19" s="56">
        <f>I19+J19</f>
        <v>598789.6</v>
      </c>
      <c r="L19" s="56">
        <f>L20+L134+L179+L257+L271+L347+L427+L249</f>
        <v>0</v>
      </c>
      <c r="M19" s="56">
        <f>K19+L19</f>
        <v>598789.6</v>
      </c>
      <c r="N19" s="56">
        <f>N20+N134+N179+N257+N271+N347+N427+N249</f>
        <v>0</v>
      </c>
      <c r="O19" s="56">
        <f>M19+N19</f>
        <v>598789.6</v>
      </c>
      <c r="P19" s="56">
        <f>P20+P134+P179+P257+P271+P347+P427</f>
        <v>598192.4</v>
      </c>
      <c r="Q19" s="56">
        <f>Q20+Q134+Q179+Q257+Q271+Q347+Q427</f>
        <v>4258.6000000000004</v>
      </c>
      <c r="R19" s="57">
        <f>P19+Q19</f>
        <v>602451</v>
      </c>
      <c r="S19" s="56">
        <f>S20+S134+S179+S257+S271+S347+S427+S249</f>
        <v>-2085.1999999999998</v>
      </c>
      <c r="T19" s="57">
        <f>R19+S19</f>
        <v>600365.80000000005</v>
      </c>
      <c r="U19" s="56">
        <f>U20+U134+U179+U257+U271+U347+U427+U249</f>
        <v>0</v>
      </c>
      <c r="V19" s="57">
        <f>T19+U19</f>
        <v>600365.80000000005</v>
      </c>
    </row>
    <row r="20" spans="1:22" s="108" customFormat="1" x14ac:dyDescent="0.2">
      <c r="A20" s="54" t="str">
        <f ca="1">IF(ISERROR(MATCH(C20,Код_Раздел,0)),"",INDIRECT(ADDRESS(MATCH(C20,Код_Раздел,0)+1,2,,,"Раздел")))</f>
        <v>Общегосударственные вопросы</v>
      </c>
      <c r="B20" s="105">
        <v>801</v>
      </c>
      <c r="C20" s="55" t="s">
        <v>70</v>
      </c>
      <c r="D20" s="55"/>
      <c r="E20" s="105"/>
      <c r="F20" s="105"/>
      <c r="G20" s="56">
        <f t="shared" ref="G20:P20" si="0">G21+G38+G45</f>
        <v>314534</v>
      </c>
      <c r="H20" s="56">
        <f t="shared" ref="H20:J20" si="1">H21+H38+H45</f>
        <v>0</v>
      </c>
      <c r="I20" s="56">
        <f t="shared" ref="I20:I83" si="2">G20+H20</f>
        <v>314534</v>
      </c>
      <c r="J20" s="56">
        <f t="shared" si="1"/>
        <v>0</v>
      </c>
      <c r="K20" s="56">
        <f t="shared" ref="K20:K83" si="3">I20+J20</f>
        <v>314534</v>
      </c>
      <c r="L20" s="56">
        <f t="shared" ref="L20:N20" si="4">L21+L38+L45</f>
        <v>0</v>
      </c>
      <c r="M20" s="56">
        <f t="shared" ref="M20:M83" si="5">K20+L20</f>
        <v>314534</v>
      </c>
      <c r="N20" s="56">
        <f t="shared" si="4"/>
        <v>0</v>
      </c>
      <c r="O20" s="56">
        <f t="shared" ref="O20:O83" si="6">M20+N20</f>
        <v>314534</v>
      </c>
      <c r="P20" s="56">
        <f t="shared" si="0"/>
        <v>315115.7</v>
      </c>
      <c r="Q20" s="56">
        <f t="shared" ref="Q20:S20" si="7">Q21+Q38+Q45</f>
        <v>0</v>
      </c>
      <c r="R20" s="57">
        <f t="shared" ref="R20:R83" si="8">P20+Q20</f>
        <v>315115.7</v>
      </c>
      <c r="S20" s="56">
        <f t="shared" si="7"/>
        <v>0</v>
      </c>
      <c r="T20" s="57">
        <f t="shared" ref="T20:T83" si="9">R20+S20</f>
        <v>315115.7</v>
      </c>
      <c r="U20" s="56">
        <f t="shared" ref="U20" si="10">U21+U38+U45</f>
        <v>0</v>
      </c>
      <c r="V20" s="57">
        <f t="shared" ref="V20:V83" si="11">T20+U20</f>
        <v>315115.7</v>
      </c>
    </row>
    <row r="21" spans="1:22" s="108" customFormat="1" ht="49.5" x14ac:dyDescent="0.2">
      <c r="A21" s="54" t="s">
        <v>90</v>
      </c>
      <c r="B21" s="105">
        <v>801</v>
      </c>
      <c r="C21" s="55" t="s">
        <v>70</v>
      </c>
      <c r="D21" s="55" t="s">
        <v>73</v>
      </c>
      <c r="E21" s="105"/>
      <c r="F21" s="105"/>
      <c r="G21" s="56">
        <f t="shared" ref="G21:U23" si="12">G22</f>
        <v>137618.29999999999</v>
      </c>
      <c r="H21" s="56">
        <f t="shared" si="12"/>
        <v>0</v>
      </c>
      <c r="I21" s="56">
        <f t="shared" si="2"/>
        <v>137618.29999999999</v>
      </c>
      <c r="J21" s="56">
        <f t="shared" si="12"/>
        <v>0</v>
      </c>
      <c r="K21" s="56">
        <f t="shared" si="3"/>
        <v>137618.29999999999</v>
      </c>
      <c r="L21" s="56">
        <f t="shared" si="12"/>
        <v>0</v>
      </c>
      <c r="M21" s="56">
        <f t="shared" si="5"/>
        <v>137618.29999999999</v>
      </c>
      <c r="N21" s="56">
        <f t="shared" si="12"/>
        <v>0</v>
      </c>
      <c r="O21" s="56">
        <f t="shared" si="6"/>
        <v>137618.29999999999</v>
      </c>
      <c r="P21" s="56">
        <f t="shared" si="12"/>
        <v>137618.29999999999</v>
      </c>
      <c r="Q21" s="56">
        <f t="shared" si="12"/>
        <v>0</v>
      </c>
      <c r="R21" s="57">
        <f t="shared" si="8"/>
        <v>137618.29999999999</v>
      </c>
      <c r="S21" s="56">
        <f t="shared" si="12"/>
        <v>0</v>
      </c>
      <c r="T21" s="57">
        <f t="shared" si="9"/>
        <v>137618.29999999999</v>
      </c>
      <c r="U21" s="56">
        <f t="shared" si="12"/>
        <v>0</v>
      </c>
      <c r="V21" s="57">
        <f t="shared" si="11"/>
        <v>137618.29999999999</v>
      </c>
    </row>
    <row r="22" spans="1:22" s="108" customFormat="1" x14ac:dyDescent="0.2">
      <c r="A22" s="54" t="str">
        <f ca="1">IF(ISERROR(MATCH(E22,Код_КЦСР,0)),"",INDIRECT(ADDRESS(MATCH(E22,Код_КЦСР,0)+1,2,,,"КЦСР")))</f>
        <v>Расходы, не включенные в муниципальные программы города Череповца</v>
      </c>
      <c r="B22" s="105">
        <v>801</v>
      </c>
      <c r="C22" s="55" t="s">
        <v>70</v>
      </c>
      <c r="D22" s="55" t="s">
        <v>73</v>
      </c>
      <c r="E22" s="105" t="s">
        <v>398</v>
      </c>
      <c r="F22" s="105"/>
      <c r="G22" s="56">
        <f t="shared" si="12"/>
        <v>137618.29999999999</v>
      </c>
      <c r="H22" s="56">
        <f t="shared" si="12"/>
        <v>0</v>
      </c>
      <c r="I22" s="56">
        <f t="shared" si="2"/>
        <v>137618.29999999999</v>
      </c>
      <c r="J22" s="56">
        <f t="shared" si="12"/>
        <v>0</v>
      </c>
      <c r="K22" s="56">
        <f t="shared" si="3"/>
        <v>137618.29999999999</v>
      </c>
      <c r="L22" s="56">
        <f t="shared" si="12"/>
        <v>0</v>
      </c>
      <c r="M22" s="56">
        <f t="shared" si="5"/>
        <v>137618.29999999999</v>
      </c>
      <c r="N22" s="56">
        <f t="shared" si="12"/>
        <v>0</v>
      </c>
      <c r="O22" s="56">
        <f t="shared" si="6"/>
        <v>137618.29999999999</v>
      </c>
      <c r="P22" s="56">
        <f t="shared" si="12"/>
        <v>137618.29999999999</v>
      </c>
      <c r="Q22" s="56">
        <f t="shared" si="12"/>
        <v>0</v>
      </c>
      <c r="R22" s="57">
        <f t="shared" si="8"/>
        <v>137618.29999999999</v>
      </c>
      <c r="S22" s="56">
        <f t="shared" si="12"/>
        <v>0</v>
      </c>
      <c r="T22" s="57">
        <f t="shared" si="9"/>
        <v>137618.29999999999</v>
      </c>
      <c r="U22" s="56">
        <f t="shared" si="12"/>
        <v>0</v>
      </c>
      <c r="V22" s="57">
        <f t="shared" si="11"/>
        <v>137618.29999999999</v>
      </c>
    </row>
    <row r="23" spans="1:22" s="108" customFormat="1" ht="33" x14ac:dyDescent="0.2">
      <c r="A23" s="62" t="str">
        <f ca="1">IF(ISERROR(MATCH(E23,Код_КЦСР,0)),"",INDIRECT(ADDRESS(MATCH(E23,Код_КЦСР,0)+1,2,,,"КЦСР")))</f>
        <v>Руководство и управление в сфере установленных функций органов местного самоуправления</v>
      </c>
      <c r="B23" s="105">
        <v>801</v>
      </c>
      <c r="C23" s="55" t="s">
        <v>70</v>
      </c>
      <c r="D23" s="55" t="s">
        <v>73</v>
      </c>
      <c r="E23" s="105" t="s">
        <v>399</v>
      </c>
      <c r="F23" s="105"/>
      <c r="G23" s="56">
        <f t="shared" si="12"/>
        <v>137618.29999999999</v>
      </c>
      <c r="H23" s="56">
        <f t="shared" si="12"/>
        <v>0</v>
      </c>
      <c r="I23" s="56">
        <f t="shared" si="2"/>
        <v>137618.29999999999</v>
      </c>
      <c r="J23" s="56">
        <f t="shared" si="12"/>
        <v>0</v>
      </c>
      <c r="K23" s="56">
        <f t="shared" si="3"/>
        <v>137618.29999999999</v>
      </c>
      <c r="L23" s="56">
        <f t="shared" si="12"/>
        <v>0</v>
      </c>
      <c r="M23" s="56">
        <f t="shared" si="5"/>
        <v>137618.29999999999</v>
      </c>
      <c r="N23" s="56">
        <f t="shared" si="12"/>
        <v>0</v>
      </c>
      <c r="O23" s="56">
        <f t="shared" si="6"/>
        <v>137618.29999999999</v>
      </c>
      <c r="P23" s="56">
        <f t="shared" si="12"/>
        <v>137618.29999999999</v>
      </c>
      <c r="Q23" s="56">
        <f t="shared" si="12"/>
        <v>0</v>
      </c>
      <c r="R23" s="57">
        <f t="shared" si="8"/>
        <v>137618.29999999999</v>
      </c>
      <c r="S23" s="56">
        <f t="shared" si="12"/>
        <v>0</v>
      </c>
      <c r="T23" s="57">
        <f t="shared" si="9"/>
        <v>137618.29999999999</v>
      </c>
      <c r="U23" s="56">
        <f t="shared" si="12"/>
        <v>0</v>
      </c>
      <c r="V23" s="57">
        <f t="shared" si="11"/>
        <v>137618.29999999999</v>
      </c>
    </row>
    <row r="24" spans="1:22" s="108" customFormat="1" ht="33" x14ac:dyDescent="0.2">
      <c r="A24" s="54" t="str">
        <f ca="1">IF(ISERROR(MATCH(E24,Код_КЦСР,0)),"",INDIRECT(ADDRESS(MATCH(E24,Код_КЦСР,0)+1,2,,,"КЦСР")))</f>
        <v>Обеспечение деятельности исполнительных органов местного самоуправления</v>
      </c>
      <c r="B24" s="105">
        <v>801</v>
      </c>
      <c r="C24" s="55" t="s">
        <v>70</v>
      </c>
      <c r="D24" s="55" t="s">
        <v>73</v>
      </c>
      <c r="E24" s="105" t="s">
        <v>402</v>
      </c>
      <c r="F24" s="105"/>
      <c r="G24" s="56">
        <f t="shared" ref="G24:P24" si="13">G25+G30+G35</f>
        <v>137618.29999999999</v>
      </c>
      <c r="H24" s="56">
        <f t="shared" ref="H24:J24" si="14">H25+H30+H35</f>
        <v>0</v>
      </c>
      <c r="I24" s="56">
        <f t="shared" si="2"/>
        <v>137618.29999999999</v>
      </c>
      <c r="J24" s="56">
        <f t="shared" si="14"/>
        <v>0</v>
      </c>
      <c r="K24" s="56">
        <f t="shared" si="3"/>
        <v>137618.29999999999</v>
      </c>
      <c r="L24" s="56">
        <f t="shared" ref="L24:N24" si="15">L25+L30+L35</f>
        <v>0</v>
      </c>
      <c r="M24" s="56">
        <f t="shared" si="5"/>
        <v>137618.29999999999</v>
      </c>
      <c r="N24" s="56">
        <f t="shared" si="15"/>
        <v>0</v>
      </c>
      <c r="O24" s="56">
        <f t="shared" si="6"/>
        <v>137618.29999999999</v>
      </c>
      <c r="P24" s="56">
        <f t="shared" si="13"/>
        <v>137618.29999999999</v>
      </c>
      <c r="Q24" s="56">
        <f t="shared" ref="Q24:S24" si="16">Q25+Q30+Q35</f>
        <v>0</v>
      </c>
      <c r="R24" s="57">
        <f t="shared" si="8"/>
        <v>137618.29999999999</v>
      </c>
      <c r="S24" s="56">
        <f t="shared" si="16"/>
        <v>0</v>
      </c>
      <c r="T24" s="57">
        <f t="shared" si="9"/>
        <v>137618.29999999999</v>
      </c>
      <c r="U24" s="56">
        <f t="shared" ref="U24" si="17">U25+U30+U35</f>
        <v>0</v>
      </c>
      <c r="V24" s="57">
        <f t="shared" si="11"/>
        <v>137618.29999999999</v>
      </c>
    </row>
    <row r="25" spans="1:22" s="108" customFormat="1" x14ac:dyDescent="0.2">
      <c r="A25" s="54" t="str">
        <f ca="1">IF(ISERROR(MATCH(E25,Код_КЦСР,0)),"",INDIRECT(ADDRESS(MATCH(E25,Код_КЦСР,0)+1,2,,,"КЦСР")))</f>
        <v>Расходы на обеспечение функций органов местного самоуправления</v>
      </c>
      <c r="B25" s="105">
        <v>801</v>
      </c>
      <c r="C25" s="55" t="s">
        <v>70</v>
      </c>
      <c r="D25" s="55" t="s">
        <v>73</v>
      </c>
      <c r="E25" s="105" t="s">
        <v>404</v>
      </c>
      <c r="F25" s="105"/>
      <c r="G25" s="56">
        <f t="shared" ref="G25:P25" si="18">G26+G28</f>
        <v>135648.29999999999</v>
      </c>
      <c r="H25" s="56">
        <f t="shared" ref="H25:J25" si="19">H26+H28</f>
        <v>0</v>
      </c>
      <c r="I25" s="56">
        <f t="shared" si="2"/>
        <v>135648.29999999999</v>
      </c>
      <c r="J25" s="56">
        <f t="shared" si="19"/>
        <v>0</v>
      </c>
      <c r="K25" s="56">
        <f t="shared" si="3"/>
        <v>135648.29999999999</v>
      </c>
      <c r="L25" s="56">
        <f t="shared" ref="L25:N25" si="20">L26+L28</f>
        <v>0</v>
      </c>
      <c r="M25" s="56">
        <f t="shared" si="5"/>
        <v>135648.29999999999</v>
      </c>
      <c r="N25" s="56">
        <f t="shared" si="20"/>
        <v>0</v>
      </c>
      <c r="O25" s="56">
        <f t="shared" si="6"/>
        <v>135648.29999999999</v>
      </c>
      <c r="P25" s="56">
        <f t="shared" si="18"/>
        <v>135648.29999999999</v>
      </c>
      <c r="Q25" s="56">
        <f t="shared" ref="Q25:S25" si="21">Q26+Q28</f>
        <v>0</v>
      </c>
      <c r="R25" s="57">
        <f t="shared" si="8"/>
        <v>135648.29999999999</v>
      </c>
      <c r="S25" s="56">
        <f t="shared" si="21"/>
        <v>0</v>
      </c>
      <c r="T25" s="57">
        <f t="shared" si="9"/>
        <v>135648.29999999999</v>
      </c>
      <c r="U25" s="56">
        <f t="shared" ref="U25" si="22">U26+U28</f>
        <v>0</v>
      </c>
      <c r="V25" s="57">
        <f t="shared" si="11"/>
        <v>135648.29999999999</v>
      </c>
    </row>
    <row r="26" spans="1:22" s="108" customFormat="1" ht="49.5" x14ac:dyDescent="0.2">
      <c r="A26" s="54" t="str">
        <f t="shared" ref="A26:A34" ca="1" si="23">IF(ISERROR(MATCH(F26,Код_КВР,0)),"",INDIRECT(ADDRESS(MATCH(F26,Код_КВР,0)+1,2,,,"КВР")))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" s="105">
        <v>801</v>
      </c>
      <c r="C26" s="55" t="s">
        <v>70</v>
      </c>
      <c r="D26" s="55" t="s">
        <v>73</v>
      </c>
      <c r="E26" s="105" t="s">
        <v>404</v>
      </c>
      <c r="F26" s="105">
        <v>100</v>
      </c>
      <c r="G26" s="56">
        <f t="shared" ref="G26:U26" si="24">G27</f>
        <v>132053.9</v>
      </c>
      <c r="H26" s="56">
        <f t="shared" si="24"/>
        <v>0</v>
      </c>
      <c r="I26" s="56">
        <f t="shared" si="2"/>
        <v>132053.9</v>
      </c>
      <c r="J26" s="56">
        <f t="shared" si="24"/>
        <v>0</v>
      </c>
      <c r="K26" s="56">
        <f t="shared" si="3"/>
        <v>132053.9</v>
      </c>
      <c r="L26" s="56">
        <f t="shared" si="24"/>
        <v>0</v>
      </c>
      <c r="M26" s="56">
        <f t="shared" si="5"/>
        <v>132053.9</v>
      </c>
      <c r="N26" s="56">
        <f t="shared" si="24"/>
        <v>0</v>
      </c>
      <c r="O26" s="56">
        <f t="shared" si="6"/>
        <v>132053.9</v>
      </c>
      <c r="P26" s="56">
        <f t="shared" si="24"/>
        <v>132053.9</v>
      </c>
      <c r="Q26" s="56">
        <f t="shared" si="24"/>
        <v>0</v>
      </c>
      <c r="R26" s="57">
        <f t="shared" si="8"/>
        <v>132053.9</v>
      </c>
      <c r="S26" s="56">
        <f t="shared" si="24"/>
        <v>0</v>
      </c>
      <c r="T26" s="57">
        <f t="shared" si="9"/>
        <v>132053.9</v>
      </c>
      <c r="U26" s="56">
        <f t="shared" si="24"/>
        <v>0</v>
      </c>
      <c r="V26" s="57">
        <f t="shared" si="11"/>
        <v>132053.9</v>
      </c>
    </row>
    <row r="27" spans="1:22" s="108" customFormat="1" x14ac:dyDescent="0.2">
      <c r="A27" s="54" t="str">
        <f t="shared" ca="1" si="23"/>
        <v>Расходы на выплаты персоналу государственных (муниципальных) органов</v>
      </c>
      <c r="B27" s="105">
        <v>801</v>
      </c>
      <c r="C27" s="55" t="s">
        <v>70</v>
      </c>
      <c r="D27" s="55" t="s">
        <v>73</v>
      </c>
      <c r="E27" s="105" t="s">
        <v>404</v>
      </c>
      <c r="F27" s="105">
        <v>120</v>
      </c>
      <c r="G27" s="57">
        <f>3451.9+1042.5+96909+1401+29249.5</f>
        <v>132053.9</v>
      </c>
      <c r="H27" s="57"/>
      <c r="I27" s="56">
        <f t="shared" si="2"/>
        <v>132053.9</v>
      </c>
      <c r="J27" s="57"/>
      <c r="K27" s="56">
        <f t="shared" si="3"/>
        <v>132053.9</v>
      </c>
      <c r="L27" s="57"/>
      <c r="M27" s="56">
        <f t="shared" si="5"/>
        <v>132053.9</v>
      </c>
      <c r="N27" s="57"/>
      <c r="O27" s="56">
        <f t="shared" si="6"/>
        <v>132053.9</v>
      </c>
      <c r="P27" s="57">
        <f>3451.9+1042.5+96909+1401+29249.5</f>
        <v>132053.9</v>
      </c>
      <c r="Q27" s="57"/>
      <c r="R27" s="57">
        <f t="shared" si="8"/>
        <v>132053.9</v>
      </c>
      <c r="S27" s="57"/>
      <c r="T27" s="57">
        <f t="shared" si="9"/>
        <v>132053.9</v>
      </c>
      <c r="U27" s="57"/>
      <c r="V27" s="57">
        <f t="shared" si="11"/>
        <v>132053.9</v>
      </c>
    </row>
    <row r="28" spans="1:22" s="108" customFormat="1" ht="33" x14ac:dyDescent="0.2">
      <c r="A28" s="54" t="str">
        <f t="shared" ca="1" si="23"/>
        <v>Закупка товаров, работ и услуг для обеспечения государственных (муниципальных) нужд</v>
      </c>
      <c r="B28" s="105">
        <v>801</v>
      </c>
      <c r="C28" s="55" t="s">
        <v>70</v>
      </c>
      <c r="D28" s="55" t="s">
        <v>73</v>
      </c>
      <c r="E28" s="105" t="s">
        <v>404</v>
      </c>
      <c r="F28" s="105">
        <v>200</v>
      </c>
      <c r="G28" s="56">
        <f t="shared" ref="G28:U28" si="25">G29</f>
        <v>3594.4</v>
      </c>
      <c r="H28" s="56">
        <f t="shared" si="25"/>
        <v>0</v>
      </c>
      <c r="I28" s="56">
        <f t="shared" si="2"/>
        <v>3594.4</v>
      </c>
      <c r="J28" s="56">
        <f t="shared" si="25"/>
        <v>0</v>
      </c>
      <c r="K28" s="56">
        <f t="shared" si="3"/>
        <v>3594.4</v>
      </c>
      <c r="L28" s="56">
        <f t="shared" si="25"/>
        <v>0</v>
      </c>
      <c r="M28" s="56">
        <f t="shared" si="5"/>
        <v>3594.4</v>
      </c>
      <c r="N28" s="56">
        <f t="shared" si="25"/>
        <v>0</v>
      </c>
      <c r="O28" s="56">
        <f t="shared" si="6"/>
        <v>3594.4</v>
      </c>
      <c r="P28" s="56">
        <f t="shared" si="25"/>
        <v>3594.4</v>
      </c>
      <c r="Q28" s="56">
        <f t="shared" si="25"/>
        <v>0</v>
      </c>
      <c r="R28" s="57">
        <f t="shared" si="8"/>
        <v>3594.4</v>
      </c>
      <c r="S28" s="56">
        <f t="shared" si="25"/>
        <v>0</v>
      </c>
      <c r="T28" s="57">
        <f t="shared" si="9"/>
        <v>3594.4</v>
      </c>
      <c r="U28" s="56">
        <f t="shared" si="25"/>
        <v>0</v>
      </c>
      <c r="V28" s="57">
        <f t="shared" si="11"/>
        <v>3594.4</v>
      </c>
    </row>
    <row r="29" spans="1:22" s="108" customFormat="1" ht="33" x14ac:dyDescent="0.2">
      <c r="A29" s="54" t="str">
        <f t="shared" ca="1" si="23"/>
        <v>Иные закупки товаров, работ и услуг для обеспечения государственных (муниципальных) нужд</v>
      </c>
      <c r="B29" s="105">
        <v>801</v>
      </c>
      <c r="C29" s="55" t="s">
        <v>70</v>
      </c>
      <c r="D29" s="55" t="s">
        <v>73</v>
      </c>
      <c r="E29" s="105" t="s">
        <v>404</v>
      </c>
      <c r="F29" s="105">
        <v>240</v>
      </c>
      <c r="G29" s="56">
        <v>3594.4</v>
      </c>
      <c r="H29" s="56"/>
      <c r="I29" s="56">
        <f t="shared" si="2"/>
        <v>3594.4</v>
      </c>
      <c r="J29" s="56"/>
      <c r="K29" s="56">
        <f t="shared" si="3"/>
        <v>3594.4</v>
      </c>
      <c r="L29" s="56"/>
      <c r="M29" s="56">
        <f t="shared" si="5"/>
        <v>3594.4</v>
      </c>
      <c r="N29" s="56"/>
      <c r="O29" s="56">
        <f t="shared" si="6"/>
        <v>3594.4</v>
      </c>
      <c r="P29" s="56">
        <v>3594.4</v>
      </c>
      <c r="Q29" s="56"/>
      <c r="R29" s="57">
        <f t="shared" si="8"/>
        <v>3594.4</v>
      </c>
      <c r="S29" s="56"/>
      <c r="T29" s="57">
        <f t="shared" si="9"/>
        <v>3594.4</v>
      </c>
      <c r="U29" s="56"/>
      <c r="V29" s="57">
        <f t="shared" si="11"/>
        <v>3594.4</v>
      </c>
    </row>
    <row r="30" spans="1:22" s="108" customFormat="1" ht="93.75" customHeight="1" x14ac:dyDescent="0.2">
      <c r="A30" s="54" t="str">
        <f ca="1">IF(ISERROR(MATCH(E30,Код_КЦСР,0)),"",INDIRECT(ADDRESS(MATCH(E30,Код_КЦСР,0)+1,2,,,"КЦСР")))</f>
        <v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отношений», за счет средств областного бюджета</v>
      </c>
      <c r="B30" s="105">
        <v>801</v>
      </c>
      <c r="C30" s="55" t="s">
        <v>70</v>
      </c>
      <c r="D30" s="55" t="s">
        <v>73</v>
      </c>
      <c r="E30" s="105" t="s">
        <v>427</v>
      </c>
      <c r="F30" s="105"/>
      <c r="G30" s="56">
        <f t="shared" ref="G30:P30" si="26">G31+G33</f>
        <v>1970</v>
      </c>
      <c r="H30" s="56">
        <f t="shared" ref="H30:J30" si="27">H31+H33</f>
        <v>0</v>
      </c>
      <c r="I30" s="56">
        <f t="shared" si="2"/>
        <v>1970</v>
      </c>
      <c r="J30" s="56">
        <f t="shared" si="27"/>
        <v>0</v>
      </c>
      <c r="K30" s="56">
        <f t="shared" si="3"/>
        <v>1970</v>
      </c>
      <c r="L30" s="56">
        <f t="shared" ref="L30:N30" si="28">L31+L33</f>
        <v>0</v>
      </c>
      <c r="M30" s="56">
        <f t="shared" si="5"/>
        <v>1970</v>
      </c>
      <c r="N30" s="56">
        <f t="shared" si="28"/>
        <v>0</v>
      </c>
      <c r="O30" s="56">
        <f t="shared" si="6"/>
        <v>1970</v>
      </c>
      <c r="P30" s="56">
        <f t="shared" si="26"/>
        <v>1970</v>
      </c>
      <c r="Q30" s="56">
        <f t="shared" ref="Q30:S30" si="29">Q31+Q33</f>
        <v>0</v>
      </c>
      <c r="R30" s="57">
        <f t="shared" si="8"/>
        <v>1970</v>
      </c>
      <c r="S30" s="56">
        <f t="shared" si="29"/>
        <v>0</v>
      </c>
      <c r="T30" s="57">
        <f t="shared" si="9"/>
        <v>1970</v>
      </c>
      <c r="U30" s="56">
        <f t="shared" ref="U30" si="30">U31+U33</f>
        <v>0</v>
      </c>
      <c r="V30" s="57">
        <f t="shared" si="11"/>
        <v>1970</v>
      </c>
    </row>
    <row r="31" spans="1:22" s="108" customFormat="1" ht="56.25" customHeight="1" x14ac:dyDescent="0.2">
      <c r="A31" s="54" t="str">
        <f t="shared" ca="1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" s="105">
        <v>801</v>
      </c>
      <c r="C31" s="55" t="s">
        <v>70</v>
      </c>
      <c r="D31" s="55" t="s">
        <v>73</v>
      </c>
      <c r="E31" s="105" t="s">
        <v>427</v>
      </c>
      <c r="F31" s="105">
        <v>100</v>
      </c>
      <c r="G31" s="56">
        <f t="shared" ref="G31:U31" si="31">G32</f>
        <v>1920</v>
      </c>
      <c r="H31" s="56">
        <f t="shared" si="31"/>
        <v>0</v>
      </c>
      <c r="I31" s="56">
        <f t="shared" si="2"/>
        <v>1920</v>
      </c>
      <c r="J31" s="56">
        <f t="shared" si="31"/>
        <v>0</v>
      </c>
      <c r="K31" s="56">
        <f t="shared" si="3"/>
        <v>1920</v>
      </c>
      <c r="L31" s="56">
        <f t="shared" si="31"/>
        <v>0</v>
      </c>
      <c r="M31" s="56">
        <f t="shared" si="5"/>
        <v>1920</v>
      </c>
      <c r="N31" s="56">
        <f t="shared" si="31"/>
        <v>0</v>
      </c>
      <c r="O31" s="56">
        <f t="shared" si="6"/>
        <v>1920</v>
      </c>
      <c r="P31" s="56">
        <f t="shared" si="31"/>
        <v>1920</v>
      </c>
      <c r="Q31" s="56">
        <f t="shared" si="31"/>
        <v>0</v>
      </c>
      <c r="R31" s="57">
        <f t="shared" si="8"/>
        <v>1920</v>
      </c>
      <c r="S31" s="56">
        <f t="shared" si="31"/>
        <v>0</v>
      </c>
      <c r="T31" s="57">
        <f t="shared" si="9"/>
        <v>1920</v>
      </c>
      <c r="U31" s="56">
        <f t="shared" si="31"/>
        <v>0</v>
      </c>
      <c r="V31" s="57">
        <f t="shared" si="11"/>
        <v>1920</v>
      </c>
    </row>
    <row r="32" spans="1:22" s="108" customFormat="1" x14ac:dyDescent="0.2">
      <c r="A32" s="54" t="str">
        <f t="shared" ca="1" si="23"/>
        <v>Расходы на выплаты персоналу государственных (муниципальных) органов</v>
      </c>
      <c r="B32" s="105">
        <v>801</v>
      </c>
      <c r="C32" s="55" t="s">
        <v>70</v>
      </c>
      <c r="D32" s="55" t="s">
        <v>73</v>
      </c>
      <c r="E32" s="105" t="s">
        <v>427</v>
      </c>
      <c r="F32" s="105">
        <v>120</v>
      </c>
      <c r="G32" s="56">
        <f>1474.7+445.3</f>
        <v>1920</v>
      </c>
      <c r="H32" s="56"/>
      <c r="I32" s="56">
        <f t="shared" si="2"/>
        <v>1920</v>
      </c>
      <c r="J32" s="56"/>
      <c r="K32" s="56">
        <f t="shared" si="3"/>
        <v>1920</v>
      </c>
      <c r="L32" s="56"/>
      <c r="M32" s="56">
        <f t="shared" si="5"/>
        <v>1920</v>
      </c>
      <c r="N32" s="56"/>
      <c r="O32" s="56">
        <f t="shared" si="6"/>
        <v>1920</v>
      </c>
      <c r="P32" s="56">
        <f>1474.7+445.3</f>
        <v>1920</v>
      </c>
      <c r="Q32" s="56"/>
      <c r="R32" s="57">
        <f t="shared" si="8"/>
        <v>1920</v>
      </c>
      <c r="S32" s="56"/>
      <c r="T32" s="57">
        <f t="shared" si="9"/>
        <v>1920</v>
      </c>
      <c r="U32" s="56"/>
      <c r="V32" s="57">
        <f t="shared" si="11"/>
        <v>1920</v>
      </c>
    </row>
    <row r="33" spans="1:22" s="108" customFormat="1" ht="37.5" customHeight="1" x14ac:dyDescent="0.2">
      <c r="A33" s="62" t="str">
        <f t="shared" ca="1" si="23"/>
        <v>Закупка товаров, работ и услуг для обеспечения государственных (муниципальных) нужд</v>
      </c>
      <c r="B33" s="105">
        <v>801</v>
      </c>
      <c r="C33" s="55" t="s">
        <v>70</v>
      </c>
      <c r="D33" s="55" t="s">
        <v>73</v>
      </c>
      <c r="E33" s="105" t="s">
        <v>427</v>
      </c>
      <c r="F33" s="105">
        <v>200</v>
      </c>
      <c r="G33" s="56">
        <f t="shared" ref="G33:U33" si="32">G34</f>
        <v>50</v>
      </c>
      <c r="H33" s="56">
        <f t="shared" si="32"/>
        <v>0</v>
      </c>
      <c r="I33" s="56">
        <f t="shared" si="2"/>
        <v>50</v>
      </c>
      <c r="J33" s="56">
        <f t="shared" si="32"/>
        <v>0</v>
      </c>
      <c r="K33" s="56">
        <f t="shared" si="3"/>
        <v>50</v>
      </c>
      <c r="L33" s="56">
        <f t="shared" si="32"/>
        <v>0</v>
      </c>
      <c r="M33" s="56">
        <f t="shared" si="5"/>
        <v>50</v>
      </c>
      <c r="N33" s="56">
        <f t="shared" si="32"/>
        <v>0</v>
      </c>
      <c r="O33" s="56">
        <f t="shared" si="6"/>
        <v>50</v>
      </c>
      <c r="P33" s="56">
        <f t="shared" si="32"/>
        <v>50</v>
      </c>
      <c r="Q33" s="56">
        <f t="shared" si="32"/>
        <v>0</v>
      </c>
      <c r="R33" s="57">
        <f t="shared" si="8"/>
        <v>50</v>
      </c>
      <c r="S33" s="56">
        <f t="shared" si="32"/>
        <v>0</v>
      </c>
      <c r="T33" s="57">
        <f t="shared" si="9"/>
        <v>50</v>
      </c>
      <c r="U33" s="56">
        <f t="shared" si="32"/>
        <v>0</v>
      </c>
      <c r="V33" s="57">
        <f t="shared" si="11"/>
        <v>50</v>
      </c>
    </row>
    <row r="34" spans="1:22" s="108" customFormat="1" ht="36" customHeight="1" x14ac:dyDescent="0.2">
      <c r="A34" s="54" t="str">
        <f t="shared" ca="1" si="23"/>
        <v>Иные закупки товаров, работ и услуг для обеспечения государственных (муниципальных) нужд</v>
      </c>
      <c r="B34" s="105">
        <v>801</v>
      </c>
      <c r="C34" s="55" t="s">
        <v>70</v>
      </c>
      <c r="D34" s="55" t="s">
        <v>73</v>
      </c>
      <c r="E34" s="105" t="s">
        <v>427</v>
      </c>
      <c r="F34" s="105">
        <v>240</v>
      </c>
      <c r="G34" s="56">
        <v>50</v>
      </c>
      <c r="H34" s="56"/>
      <c r="I34" s="56">
        <f t="shared" si="2"/>
        <v>50</v>
      </c>
      <c r="J34" s="56"/>
      <c r="K34" s="56">
        <f t="shared" si="3"/>
        <v>50</v>
      </c>
      <c r="L34" s="56"/>
      <c r="M34" s="56">
        <f t="shared" si="5"/>
        <v>50</v>
      </c>
      <c r="N34" s="56"/>
      <c r="O34" s="56">
        <f t="shared" si="6"/>
        <v>50</v>
      </c>
      <c r="P34" s="56">
        <v>50</v>
      </c>
      <c r="Q34" s="56"/>
      <c r="R34" s="57">
        <f t="shared" si="8"/>
        <v>50</v>
      </c>
      <c r="S34" s="56"/>
      <c r="T34" s="57">
        <f t="shared" si="9"/>
        <v>50</v>
      </c>
      <c r="U34" s="56"/>
      <c r="V34" s="57">
        <f t="shared" si="11"/>
        <v>50</v>
      </c>
    </row>
    <row r="35" spans="1:22" s="108" customFormat="1" ht="82.5" hidden="1" x14ac:dyDescent="0.2">
      <c r="A35" s="54" t="str">
        <f ca="1">IF(ISERROR(MATCH(E35,Код_КЦСР,0)),"",INDIRECT(ADDRESS(MATCH(E35,Код_КЦСР,0)+1,2,,,"КЦСР")))</f>
        <v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родителей», за счет средств областного бюджета</v>
      </c>
      <c r="B35" s="105">
        <v>801</v>
      </c>
      <c r="C35" s="55" t="s">
        <v>70</v>
      </c>
      <c r="D35" s="55" t="s">
        <v>73</v>
      </c>
      <c r="E35" s="105" t="s">
        <v>428</v>
      </c>
      <c r="F35" s="105"/>
      <c r="G35" s="56">
        <f t="shared" ref="G35:U36" si="33">G36</f>
        <v>0</v>
      </c>
      <c r="H35" s="56">
        <f t="shared" si="33"/>
        <v>0</v>
      </c>
      <c r="I35" s="56">
        <f t="shared" si="2"/>
        <v>0</v>
      </c>
      <c r="J35" s="56">
        <f t="shared" si="33"/>
        <v>0</v>
      </c>
      <c r="K35" s="56">
        <f t="shared" si="3"/>
        <v>0</v>
      </c>
      <c r="L35" s="56">
        <f t="shared" si="33"/>
        <v>0</v>
      </c>
      <c r="M35" s="56">
        <f t="shared" si="5"/>
        <v>0</v>
      </c>
      <c r="N35" s="56">
        <f t="shared" si="33"/>
        <v>0</v>
      </c>
      <c r="O35" s="56">
        <f t="shared" si="6"/>
        <v>0</v>
      </c>
      <c r="P35" s="56">
        <f t="shared" si="33"/>
        <v>0</v>
      </c>
      <c r="Q35" s="56">
        <f t="shared" si="33"/>
        <v>0</v>
      </c>
      <c r="R35" s="57">
        <f t="shared" si="8"/>
        <v>0</v>
      </c>
      <c r="S35" s="56">
        <f t="shared" si="33"/>
        <v>0</v>
      </c>
      <c r="T35" s="57">
        <f t="shared" si="9"/>
        <v>0</v>
      </c>
      <c r="U35" s="56">
        <f t="shared" si="33"/>
        <v>0</v>
      </c>
      <c r="V35" s="57">
        <f t="shared" si="11"/>
        <v>0</v>
      </c>
    </row>
    <row r="36" spans="1:22" s="108" customFormat="1" ht="49.5" hidden="1" x14ac:dyDescent="0.2">
      <c r="A36" s="54" t="str">
        <f t="shared" ref="A36:A37" ca="1" si="34">IF(ISERROR(MATCH(F36,Код_КВР,0)),"",INDIRECT(ADDRESS(MATCH(F36,Код_КВР,0)+1,2,,,"КВР")))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" s="105">
        <v>801</v>
      </c>
      <c r="C36" s="55" t="s">
        <v>70</v>
      </c>
      <c r="D36" s="55" t="s">
        <v>73</v>
      </c>
      <c r="E36" s="105" t="s">
        <v>428</v>
      </c>
      <c r="F36" s="105">
        <v>100</v>
      </c>
      <c r="G36" s="56">
        <f t="shared" si="33"/>
        <v>0</v>
      </c>
      <c r="H36" s="56">
        <f t="shared" si="33"/>
        <v>0</v>
      </c>
      <c r="I36" s="56">
        <f t="shared" si="2"/>
        <v>0</v>
      </c>
      <c r="J36" s="56">
        <f t="shared" si="33"/>
        <v>0</v>
      </c>
      <c r="K36" s="56">
        <f t="shared" si="3"/>
        <v>0</v>
      </c>
      <c r="L36" s="56">
        <f t="shared" si="33"/>
        <v>0</v>
      </c>
      <c r="M36" s="56">
        <f t="shared" si="5"/>
        <v>0</v>
      </c>
      <c r="N36" s="56">
        <f t="shared" si="33"/>
        <v>0</v>
      </c>
      <c r="O36" s="56">
        <f t="shared" si="6"/>
        <v>0</v>
      </c>
      <c r="P36" s="56">
        <f t="shared" si="33"/>
        <v>0</v>
      </c>
      <c r="Q36" s="56">
        <f t="shared" si="33"/>
        <v>0</v>
      </c>
      <c r="R36" s="57">
        <f t="shared" si="8"/>
        <v>0</v>
      </c>
      <c r="S36" s="56">
        <f t="shared" si="33"/>
        <v>0</v>
      </c>
      <c r="T36" s="57">
        <f t="shared" si="9"/>
        <v>0</v>
      </c>
      <c r="U36" s="56">
        <f t="shared" si="33"/>
        <v>0</v>
      </c>
      <c r="V36" s="57">
        <f t="shared" si="11"/>
        <v>0</v>
      </c>
    </row>
    <row r="37" spans="1:22" s="108" customFormat="1" ht="19.5" hidden="1" customHeight="1" x14ac:dyDescent="0.2">
      <c r="A37" s="54" t="str">
        <f t="shared" ca="1" si="34"/>
        <v>Расходы на выплаты персоналу государственных (муниципальных) органов</v>
      </c>
      <c r="B37" s="105">
        <v>801</v>
      </c>
      <c r="C37" s="55" t="s">
        <v>70</v>
      </c>
      <c r="D37" s="55" t="s">
        <v>73</v>
      </c>
      <c r="E37" s="105" t="s">
        <v>428</v>
      </c>
      <c r="F37" s="105">
        <v>120</v>
      </c>
      <c r="G37" s="56"/>
      <c r="H37" s="56"/>
      <c r="I37" s="56">
        <f t="shared" si="2"/>
        <v>0</v>
      </c>
      <c r="J37" s="56"/>
      <c r="K37" s="56">
        <f t="shared" si="3"/>
        <v>0</v>
      </c>
      <c r="L37" s="56"/>
      <c r="M37" s="56">
        <f t="shared" si="5"/>
        <v>0</v>
      </c>
      <c r="N37" s="56"/>
      <c r="O37" s="56">
        <f t="shared" si="6"/>
        <v>0</v>
      </c>
      <c r="P37" s="56"/>
      <c r="Q37" s="56"/>
      <c r="R37" s="57">
        <f t="shared" si="8"/>
        <v>0</v>
      </c>
      <c r="S37" s="56"/>
      <c r="T37" s="57">
        <f t="shared" si="9"/>
        <v>0</v>
      </c>
      <c r="U37" s="56"/>
      <c r="V37" s="57">
        <f t="shared" si="11"/>
        <v>0</v>
      </c>
    </row>
    <row r="38" spans="1:22" s="108" customFormat="1" x14ac:dyDescent="0.2">
      <c r="A38" s="47" t="s">
        <v>524</v>
      </c>
      <c r="B38" s="105">
        <v>801</v>
      </c>
      <c r="C38" s="55" t="s">
        <v>70</v>
      </c>
      <c r="D38" s="55" t="s">
        <v>78</v>
      </c>
      <c r="E38" s="105"/>
      <c r="F38" s="105"/>
      <c r="G38" s="56">
        <f t="shared" ref="G38:P38" si="35">G41</f>
        <v>9.4</v>
      </c>
      <c r="H38" s="56">
        <f t="shared" ref="H38:J38" si="36">H41</f>
        <v>0</v>
      </c>
      <c r="I38" s="56">
        <f t="shared" si="2"/>
        <v>9.4</v>
      </c>
      <c r="J38" s="56">
        <f t="shared" si="36"/>
        <v>0</v>
      </c>
      <c r="K38" s="56">
        <f t="shared" si="3"/>
        <v>9.4</v>
      </c>
      <c r="L38" s="56">
        <f t="shared" ref="L38:N38" si="37">L41</f>
        <v>0</v>
      </c>
      <c r="M38" s="56">
        <f t="shared" si="5"/>
        <v>9.4</v>
      </c>
      <c r="N38" s="56">
        <f t="shared" si="37"/>
        <v>0</v>
      </c>
      <c r="O38" s="56">
        <f t="shared" si="6"/>
        <v>9.4</v>
      </c>
      <c r="P38" s="56">
        <f t="shared" si="35"/>
        <v>19.600000000000001</v>
      </c>
      <c r="Q38" s="56">
        <f t="shared" ref="Q38:S38" si="38">Q41</f>
        <v>0</v>
      </c>
      <c r="R38" s="57">
        <f t="shared" si="8"/>
        <v>19.600000000000001</v>
      </c>
      <c r="S38" s="56">
        <f t="shared" si="38"/>
        <v>0</v>
      </c>
      <c r="T38" s="57">
        <f t="shared" si="9"/>
        <v>19.600000000000001</v>
      </c>
      <c r="U38" s="56">
        <f t="shared" ref="U38" si="39">U41</f>
        <v>0</v>
      </c>
      <c r="V38" s="57">
        <f t="shared" si="11"/>
        <v>19.600000000000001</v>
      </c>
    </row>
    <row r="39" spans="1:22" s="108" customFormat="1" x14ac:dyDescent="0.2">
      <c r="A39" s="54" t="str">
        <f ca="1">IF(ISERROR(MATCH(E39,Код_КЦСР,0)),"",INDIRECT(ADDRESS(MATCH(E39,Код_КЦСР,0)+1,2,,,"КЦСР")))</f>
        <v>Расходы, не включенные в муниципальные программы города Череповца</v>
      </c>
      <c r="B39" s="105">
        <v>801</v>
      </c>
      <c r="C39" s="55" t="s">
        <v>70</v>
      </c>
      <c r="D39" s="55" t="s">
        <v>78</v>
      </c>
      <c r="E39" s="105" t="s">
        <v>398</v>
      </c>
      <c r="F39" s="105"/>
      <c r="G39" s="56">
        <f t="shared" ref="G39:U40" si="40">G40</f>
        <v>9.4</v>
      </c>
      <c r="H39" s="56">
        <f t="shared" si="40"/>
        <v>0</v>
      </c>
      <c r="I39" s="56">
        <f t="shared" si="2"/>
        <v>9.4</v>
      </c>
      <c r="J39" s="56">
        <f t="shared" si="40"/>
        <v>0</v>
      </c>
      <c r="K39" s="56">
        <f t="shared" si="3"/>
        <v>9.4</v>
      </c>
      <c r="L39" s="56">
        <f t="shared" si="40"/>
        <v>0</v>
      </c>
      <c r="M39" s="56">
        <f t="shared" si="5"/>
        <v>9.4</v>
      </c>
      <c r="N39" s="56">
        <f t="shared" si="40"/>
        <v>0</v>
      </c>
      <c r="O39" s="56">
        <f t="shared" si="6"/>
        <v>9.4</v>
      </c>
      <c r="P39" s="56">
        <f t="shared" si="40"/>
        <v>19.600000000000001</v>
      </c>
      <c r="Q39" s="56">
        <f t="shared" si="40"/>
        <v>0</v>
      </c>
      <c r="R39" s="57">
        <f t="shared" si="8"/>
        <v>19.600000000000001</v>
      </c>
      <c r="S39" s="56">
        <f t="shared" si="40"/>
        <v>0</v>
      </c>
      <c r="T39" s="57">
        <f t="shared" si="9"/>
        <v>19.600000000000001</v>
      </c>
      <c r="U39" s="56">
        <f t="shared" si="40"/>
        <v>0</v>
      </c>
      <c r="V39" s="57">
        <f t="shared" si="11"/>
        <v>19.600000000000001</v>
      </c>
    </row>
    <row r="40" spans="1:22" s="108" customFormat="1" ht="33" x14ac:dyDescent="0.2">
      <c r="A40" s="54" t="str">
        <f ca="1">IF(ISERROR(MATCH(E40,Код_КЦСР,0)),"",INDIRECT(ADDRESS(MATCH(E40,Код_КЦСР,0)+1,2,,,"КЦСР")))</f>
        <v>Руководство и управление в сфере установленных функций органов местного самоуправления</v>
      </c>
      <c r="B40" s="105">
        <v>801</v>
      </c>
      <c r="C40" s="55" t="s">
        <v>70</v>
      </c>
      <c r="D40" s="55" t="s">
        <v>78</v>
      </c>
      <c r="E40" s="105" t="s">
        <v>399</v>
      </c>
      <c r="F40" s="105"/>
      <c r="G40" s="56">
        <f t="shared" si="40"/>
        <v>9.4</v>
      </c>
      <c r="H40" s="56">
        <f t="shared" si="40"/>
        <v>0</v>
      </c>
      <c r="I40" s="56">
        <f t="shared" si="2"/>
        <v>9.4</v>
      </c>
      <c r="J40" s="56">
        <f t="shared" si="40"/>
        <v>0</v>
      </c>
      <c r="K40" s="56">
        <f t="shared" si="3"/>
        <v>9.4</v>
      </c>
      <c r="L40" s="56">
        <f t="shared" si="40"/>
        <v>0</v>
      </c>
      <c r="M40" s="56">
        <f t="shared" si="5"/>
        <v>9.4</v>
      </c>
      <c r="N40" s="56">
        <f t="shared" si="40"/>
        <v>0</v>
      </c>
      <c r="O40" s="56">
        <f t="shared" si="6"/>
        <v>9.4</v>
      </c>
      <c r="P40" s="56">
        <f t="shared" si="40"/>
        <v>19.600000000000001</v>
      </c>
      <c r="Q40" s="56">
        <f t="shared" si="40"/>
        <v>0</v>
      </c>
      <c r="R40" s="57">
        <f t="shared" si="8"/>
        <v>19.600000000000001</v>
      </c>
      <c r="S40" s="56">
        <f t="shared" si="40"/>
        <v>0</v>
      </c>
      <c r="T40" s="57">
        <f t="shared" si="9"/>
        <v>19.600000000000001</v>
      </c>
      <c r="U40" s="56">
        <f t="shared" si="40"/>
        <v>0</v>
      </c>
      <c r="V40" s="57">
        <f t="shared" si="11"/>
        <v>19.600000000000001</v>
      </c>
    </row>
    <row r="41" spans="1:22" s="108" customFormat="1" ht="33" x14ac:dyDescent="0.2">
      <c r="A41" s="54" t="str">
        <f ca="1">IF(ISERROR(MATCH(E41,Код_КЦСР,0)),"",INDIRECT(ADDRESS(MATCH(E41,Код_КЦСР,0)+1,2,,,"КЦСР")))</f>
        <v>Обеспечение деятельности исполнительных органов местного самоуправления</v>
      </c>
      <c r="B41" s="105">
        <v>801</v>
      </c>
      <c r="C41" s="55" t="s">
        <v>70</v>
      </c>
      <c r="D41" s="55" t="s">
        <v>78</v>
      </c>
      <c r="E41" s="105" t="s">
        <v>402</v>
      </c>
      <c r="F41" s="105"/>
      <c r="G41" s="56">
        <f t="shared" ref="G41:U43" si="41">G42</f>
        <v>9.4</v>
      </c>
      <c r="H41" s="56">
        <f t="shared" si="41"/>
        <v>0</v>
      </c>
      <c r="I41" s="56">
        <f t="shared" si="2"/>
        <v>9.4</v>
      </c>
      <c r="J41" s="56">
        <f t="shared" si="41"/>
        <v>0</v>
      </c>
      <c r="K41" s="56">
        <f t="shared" si="3"/>
        <v>9.4</v>
      </c>
      <c r="L41" s="56">
        <f t="shared" si="41"/>
        <v>0</v>
      </c>
      <c r="M41" s="56">
        <f t="shared" si="5"/>
        <v>9.4</v>
      </c>
      <c r="N41" s="56">
        <f t="shared" si="41"/>
        <v>0</v>
      </c>
      <c r="O41" s="56">
        <f t="shared" si="6"/>
        <v>9.4</v>
      </c>
      <c r="P41" s="56">
        <f t="shared" si="41"/>
        <v>19.600000000000001</v>
      </c>
      <c r="Q41" s="56">
        <f t="shared" si="41"/>
        <v>0</v>
      </c>
      <c r="R41" s="57">
        <f t="shared" si="8"/>
        <v>19.600000000000001</v>
      </c>
      <c r="S41" s="56">
        <f t="shared" si="41"/>
        <v>0</v>
      </c>
      <c r="T41" s="57">
        <f t="shared" si="9"/>
        <v>19.600000000000001</v>
      </c>
      <c r="U41" s="56">
        <f t="shared" si="41"/>
        <v>0</v>
      </c>
      <c r="V41" s="57">
        <f t="shared" si="11"/>
        <v>19.600000000000001</v>
      </c>
    </row>
    <row r="42" spans="1:22" s="108" customFormat="1" ht="49.5" x14ac:dyDescent="0.2">
      <c r="A42" s="54" t="str">
        <f ca="1">IF(ISERROR(MATCH(E42,Код_КЦСР,0)),"",INDIRECT(ADDRESS(MATCH(E42,Код_КЦСР,0)+1,2,,,"КЦСР")))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42" s="105">
        <v>801</v>
      </c>
      <c r="C42" s="55" t="s">
        <v>70</v>
      </c>
      <c r="D42" s="55" t="s">
        <v>78</v>
      </c>
      <c r="E42" s="105" t="s">
        <v>523</v>
      </c>
      <c r="F42" s="105"/>
      <c r="G42" s="56">
        <f t="shared" si="41"/>
        <v>9.4</v>
      </c>
      <c r="H42" s="56">
        <f t="shared" si="41"/>
        <v>0</v>
      </c>
      <c r="I42" s="56">
        <f t="shared" si="2"/>
        <v>9.4</v>
      </c>
      <c r="J42" s="56">
        <f t="shared" si="41"/>
        <v>0</v>
      </c>
      <c r="K42" s="56">
        <f t="shared" si="3"/>
        <v>9.4</v>
      </c>
      <c r="L42" s="56">
        <f t="shared" si="41"/>
        <v>0</v>
      </c>
      <c r="M42" s="56">
        <f t="shared" si="5"/>
        <v>9.4</v>
      </c>
      <c r="N42" s="56">
        <f t="shared" si="41"/>
        <v>0</v>
      </c>
      <c r="O42" s="56">
        <f t="shared" si="6"/>
        <v>9.4</v>
      </c>
      <c r="P42" s="56">
        <f t="shared" si="41"/>
        <v>19.600000000000001</v>
      </c>
      <c r="Q42" s="56">
        <f t="shared" si="41"/>
        <v>0</v>
      </c>
      <c r="R42" s="57">
        <f t="shared" si="8"/>
        <v>19.600000000000001</v>
      </c>
      <c r="S42" s="56">
        <f t="shared" si="41"/>
        <v>0</v>
      </c>
      <c r="T42" s="57">
        <f t="shared" si="9"/>
        <v>19.600000000000001</v>
      </c>
      <c r="U42" s="56">
        <f t="shared" si="41"/>
        <v>0</v>
      </c>
      <c r="V42" s="57">
        <f t="shared" si="11"/>
        <v>19.600000000000001</v>
      </c>
    </row>
    <row r="43" spans="1:22" s="108" customFormat="1" ht="33" x14ac:dyDescent="0.2">
      <c r="A43" s="62" t="str">
        <f t="shared" ref="A43:A44" ca="1" si="42">IF(ISERROR(MATCH(F43,Код_КВР,0)),"",INDIRECT(ADDRESS(MATCH(F43,Код_КВР,0)+1,2,,,"КВР")))</f>
        <v>Закупка товаров, работ и услуг для обеспечения государственных (муниципальных) нужд</v>
      </c>
      <c r="B43" s="105">
        <v>801</v>
      </c>
      <c r="C43" s="55" t="s">
        <v>70</v>
      </c>
      <c r="D43" s="55" t="s">
        <v>78</v>
      </c>
      <c r="E43" s="105" t="s">
        <v>523</v>
      </c>
      <c r="F43" s="105">
        <v>200</v>
      </c>
      <c r="G43" s="56">
        <f t="shared" si="41"/>
        <v>9.4</v>
      </c>
      <c r="H43" s="56">
        <f t="shared" si="41"/>
        <v>0</v>
      </c>
      <c r="I43" s="56">
        <f t="shared" si="2"/>
        <v>9.4</v>
      </c>
      <c r="J43" s="56">
        <f t="shared" si="41"/>
        <v>0</v>
      </c>
      <c r="K43" s="56">
        <f t="shared" si="3"/>
        <v>9.4</v>
      </c>
      <c r="L43" s="56">
        <f t="shared" si="41"/>
        <v>0</v>
      </c>
      <c r="M43" s="56">
        <f t="shared" si="5"/>
        <v>9.4</v>
      </c>
      <c r="N43" s="56">
        <f t="shared" si="41"/>
        <v>0</v>
      </c>
      <c r="O43" s="56">
        <f t="shared" si="6"/>
        <v>9.4</v>
      </c>
      <c r="P43" s="56">
        <f t="shared" si="41"/>
        <v>19.600000000000001</v>
      </c>
      <c r="Q43" s="56">
        <f t="shared" si="41"/>
        <v>0</v>
      </c>
      <c r="R43" s="57">
        <f t="shared" si="8"/>
        <v>19.600000000000001</v>
      </c>
      <c r="S43" s="56">
        <f t="shared" si="41"/>
        <v>0</v>
      </c>
      <c r="T43" s="57">
        <f t="shared" si="9"/>
        <v>19.600000000000001</v>
      </c>
      <c r="U43" s="56">
        <f t="shared" si="41"/>
        <v>0</v>
      </c>
      <c r="V43" s="57">
        <f t="shared" si="11"/>
        <v>19.600000000000001</v>
      </c>
    </row>
    <row r="44" spans="1:22" s="108" customFormat="1" ht="33" x14ac:dyDescent="0.2">
      <c r="A44" s="54" t="str">
        <f t="shared" ca="1" si="42"/>
        <v>Иные закупки товаров, работ и услуг для обеспечения государственных (муниципальных) нужд</v>
      </c>
      <c r="B44" s="105">
        <v>801</v>
      </c>
      <c r="C44" s="55" t="s">
        <v>70</v>
      </c>
      <c r="D44" s="55" t="s">
        <v>78</v>
      </c>
      <c r="E44" s="105" t="s">
        <v>523</v>
      </c>
      <c r="F44" s="105">
        <v>240</v>
      </c>
      <c r="G44" s="56">
        <v>9.4</v>
      </c>
      <c r="H44" s="56"/>
      <c r="I44" s="56">
        <f t="shared" si="2"/>
        <v>9.4</v>
      </c>
      <c r="J44" s="56"/>
      <c r="K44" s="56">
        <f t="shared" si="3"/>
        <v>9.4</v>
      </c>
      <c r="L44" s="56"/>
      <c r="M44" s="56">
        <f t="shared" si="5"/>
        <v>9.4</v>
      </c>
      <c r="N44" s="56"/>
      <c r="O44" s="56">
        <f t="shared" si="6"/>
        <v>9.4</v>
      </c>
      <c r="P44" s="56">
        <v>19.600000000000001</v>
      </c>
      <c r="Q44" s="56"/>
      <c r="R44" s="57">
        <f t="shared" si="8"/>
        <v>19.600000000000001</v>
      </c>
      <c r="S44" s="56"/>
      <c r="T44" s="57">
        <f t="shared" si="9"/>
        <v>19.600000000000001</v>
      </c>
      <c r="U44" s="56"/>
      <c r="V44" s="57">
        <f t="shared" si="11"/>
        <v>19.600000000000001</v>
      </c>
    </row>
    <row r="45" spans="1:22" s="108" customFormat="1" x14ac:dyDescent="0.2">
      <c r="A45" s="63" t="s">
        <v>91</v>
      </c>
      <c r="B45" s="105">
        <v>801</v>
      </c>
      <c r="C45" s="55" t="s">
        <v>70</v>
      </c>
      <c r="D45" s="55" t="s">
        <v>55</v>
      </c>
      <c r="E45" s="105"/>
      <c r="F45" s="105"/>
      <c r="G45" s="56">
        <f>G46+G60+G64+G72+G76+G104+G111+G126</f>
        <v>176906.30000000002</v>
      </c>
      <c r="H45" s="56">
        <f>H46+H60+H64+H72+H76+H104+H111+H126</f>
        <v>0</v>
      </c>
      <c r="I45" s="56">
        <f t="shared" si="2"/>
        <v>176906.30000000002</v>
      </c>
      <c r="J45" s="56">
        <f>J46+J60+J64+J72+J76+J104+J111+J126</f>
        <v>0</v>
      </c>
      <c r="K45" s="56">
        <f t="shared" si="3"/>
        <v>176906.30000000002</v>
      </c>
      <c r="L45" s="56">
        <f>L46+L60+L64+L72+L76+L104+L111+L126</f>
        <v>0</v>
      </c>
      <c r="M45" s="56">
        <f t="shared" si="5"/>
        <v>176906.30000000002</v>
      </c>
      <c r="N45" s="56">
        <f>N46+N60+N64+N72+N76+N104+N111+N126</f>
        <v>0</v>
      </c>
      <c r="O45" s="56">
        <f t="shared" si="6"/>
        <v>176906.30000000002</v>
      </c>
      <c r="P45" s="56">
        <f>P46+P60+P64+P72+P76+P104+P111+P126</f>
        <v>177477.80000000002</v>
      </c>
      <c r="Q45" s="56">
        <f>Q46+Q60+Q64+Q72+Q76+Q104+Q111+Q126</f>
        <v>0</v>
      </c>
      <c r="R45" s="57">
        <f t="shared" si="8"/>
        <v>177477.80000000002</v>
      </c>
      <c r="S45" s="56">
        <f>S46+S60+S64+S72+S76+S104+S111+S126</f>
        <v>0</v>
      </c>
      <c r="T45" s="57">
        <f t="shared" si="9"/>
        <v>177477.80000000002</v>
      </c>
      <c r="U45" s="56">
        <f>U46+U60+U64+U72+U76+U104+U111+U126</f>
        <v>0</v>
      </c>
      <c r="V45" s="57">
        <f t="shared" si="11"/>
        <v>177477.80000000002</v>
      </c>
    </row>
    <row r="46" spans="1:22" s="108" customFormat="1" x14ac:dyDescent="0.2">
      <c r="A46" s="54" t="str">
        <f ca="1">IF(ISERROR(MATCH(E46,Код_КЦСР,0)),"",INDIRECT(ADDRESS(MATCH(E46,Код_КЦСР,0)+1,2,,,"КЦСР")))</f>
        <v>Муниципальная программа «Развитие архивного дела» на 2013 – 2020 годы</v>
      </c>
      <c r="B46" s="105">
        <v>801</v>
      </c>
      <c r="C46" s="55" t="s">
        <v>70</v>
      </c>
      <c r="D46" s="55" t="s">
        <v>55</v>
      </c>
      <c r="E46" s="105" t="s">
        <v>280</v>
      </c>
      <c r="F46" s="105"/>
      <c r="G46" s="56">
        <f t="shared" ref="G46:U46" si="43">G47</f>
        <v>15953.2</v>
      </c>
      <c r="H46" s="56">
        <f t="shared" si="43"/>
        <v>0</v>
      </c>
      <c r="I46" s="56">
        <f t="shared" si="2"/>
        <v>15953.2</v>
      </c>
      <c r="J46" s="56">
        <f t="shared" si="43"/>
        <v>0</v>
      </c>
      <c r="K46" s="56">
        <f t="shared" si="3"/>
        <v>15953.2</v>
      </c>
      <c r="L46" s="56">
        <f t="shared" si="43"/>
        <v>0</v>
      </c>
      <c r="M46" s="56">
        <f t="shared" si="5"/>
        <v>15953.2</v>
      </c>
      <c r="N46" s="56">
        <f t="shared" si="43"/>
        <v>0</v>
      </c>
      <c r="O46" s="56">
        <f t="shared" si="6"/>
        <v>15953.2</v>
      </c>
      <c r="P46" s="56">
        <f t="shared" si="43"/>
        <v>16110.800000000001</v>
      </c>
      <c r="Q46" s="56">
        <f t="shared" si="43"/>
        <v>0</v>
      </c>
      <c r="R46" s="57">
        <f t="shared" si="8"/>
        <v>16110.800000000001</v>
      </c>
      <c r="S46" s="56">
        <f t="shared" si="43"/>
        <v>0</v>
      </c>
      <c r="T46" s="57">
        <f t="shared" si="9"/>
        <v>16110.800000000001</v>
      </c>
      <c r="U46" s="56">
        <f t="shared" si="43"/>
        <v>0</v>
      </c>
      <c r="V46" s="57">
        <f t="shared" si="11"/>
        <v>16110.800000000001</v>
      </c>
    </row>
    <row r="47" spans="1:22" s="108" customFormat="1" ht="33" x14ac:dyDescent="0.2">
      <c r="A47" s="54" t="str">
        <f ca="1">IF(ISERROR(MATCH(E47,Код_КЦСР,0)),"",INDIRECT(ADDRESS(MATCH(E47,Код_КЦСР,0)+1,2,,,"КЦСР")))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47" s="105">
        <v>801</v>
      </c>
      <c r="C47" s="55" t="s">
        <v>70</v>
      </c>
      <c r="D47" s="55" t="s">
        <v>55</v>
      </c>
      <c r="E47" s="105" t="s">
        <v>281</v>
      </c>
      <c r="F47" s="105"/>
      <c r="G47" s="56">
        <f t="shared" ref="G47:P47" si="44">G48+G55</f>
        <v>15953.2</v>
      </c>
      <c r="H47" s="56">
        <f t="shared" ref="H47:J47" si="45">H48+H55</f>
        <v>0</v>
      </c>
      <c r="I47" s="56">
        <f t="shared" si="2"/>
        <v>15953.2</v>
      </c>
      <c r="J47" s="56">
        <f t="shared" si="45"/>
        <v>0</v>
      </c>
      <c r="K47" s="56">
        <f t="shared" si="3"/>
        <v>15953.2</v>
      </c>
      <c r="L47" s="56">
        <f t="shared" ref="L47:N47" si="46">L48+L55</f>
        <v>0</v>
      </c>
      <c r="M47" s="56">
        <f t="shared" si="5"/>
        <v>15953.2</v>
      </c>
      <c r="N47" s="56">
        <f t="shared" si="46"/>
        <v>0</v>
      </c>
      <c r="O47" s="56">
        <f t="shared" si="6"/>
        <v>15953.2</v>
      </c>
      <c r="P47" s="56">
        <f t="shared" si="44"/>
        <v>16110.800000000001</v>
      </c>
      <c r="Q47" s="56">
        <f t="shared" ref="Q47:S47" si="47">Q48+Q55</f>
        <v>0</v>
      </c>
      <c r="R47" s="57">
        <f t="shared" si="8"/>
        <v>16110.800000000001</v>
      </c>
      <c r="S47" s="56">
        <f t="shared" si="47"/>
        <v>0</v>
      </c>
      <c r="T47" s="57">
        <f t="shared" si="9"/>
        <v>16110.800000000001</v>
      </c>
      <c r="U47" s="56">
        <f t="shared" ref="U47" si="48">U48+U55</f>
        <v>0</v>
      </c>
      <c r="V47" s="57">
        <f t="shared" si="11"/>
        <v>16110.800000000001</v>
      </c>
    </row>
    <row r="48" spans="1:22" s="108" customFormat="1" ht="49.5" x14ac:dyDescent="0.2">
      <c r="A48" s="54" t="str">
        <f ca="1">IF(ISERROR(MATCH(E48,Код_КЦСР,0)),"",INDIRECT(ADDRESS(MATCH(E48,Код_КЦСР,0)+1,2,,,"КЦСР")))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48" s="105">
        <v>801</v>
      </c>
      <c r="C48" s="55" t="s">
        <v>70</v>
      </c>
      <c r="D48" s="55" t="s">
        <v>55</v>
      </c>
      <c r="E48" s="105" t="s">
        <v>282</v>
      </c>
      <c r="F48" s="105"/>
      <c r="G48" s="56">
        <f t="shared" ref="G48:P48" si="49">G49+G51+G53</f>
        <v>14127.2</v>
      </c>
      <c r="H48" s="56">
        <f t="shared" ref="H48:J48" si="50">H49+H51+H53</f>
        <v>0</v>
      </c>
      <c r="I48" s="56">
        <f t="shared" si="2"/>
        <v>14127.2</v>
      </c>
      <c r="J48" s="56">
        <f t="shared" si="50"/>
        <v>0</v>
      </c>
      <c r="K48" s="56">
        <f t="shared" si="3"/>
        <v>14127.2</v>
      </c>
      <c r="L48" s="56">
        <f t="shared" ref="L48:N48" si="51">L49+L51+L53</f>
        <v>0</v>
      </c>
      <c r="M48" s="56">
        <f t="shared" si="5"/>
        <v>14127.2</v>
      </c>
      <c r="N48" s="56">
        <f t="shared" si="51"/>
        <v>0</v>
      </c>
      <c r="O48" s="56">
        <f t="shared" si="6"/>
        <v>14127.2</v>
      </c>
      <c r="P48" s="56">
        <f t="shared" si="49"/>
        <v>14290.800000000001</v>
      </c>
      <c r="Q48" s="56">
        <f t="shared" ref="Q48:S48" si="52">Q49+Q51+Q53</f>
        <v>0</v>
      </c>
      <c r="R48" s="57">
        <f t="shared" si="8"/>
        <v>14290.800000000001</v>
      </c>
      <c r="S48" s="56">
        <f t="shared" si="52"/>
        <v>0</v>
      </c>
      <c r="T48" s="57">
        <f t="shared" si="9"/>
        <v>14290.800000000001</v>
      </c>
      <c r="U48" s="56">
        <f t="shared" ref="U48" si="53">U49+U51+U53</f>
        <v>0</v>
      </c>
      <c r="V48" s="57">
        <f t="shared" si="11"/>
        <v>14290.800000000001</v>
      </c>
    </row>
    <row r="49" spans="1:22" s="108" customFormat="1" ht="49.5" x14ac:dyDescent="0.2">
      <c r="A49" s="54" t="str">
        <f t="shared" ref="A49:A54" ca="1" si="54">IF(ISERROR(MATCH(F49,Код_КВР,0)),"",INDIRECT(ADDRESS(MATCH(F49,Код_КВР,0)+1,2,,,"КВР")))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105">
        <v>801</v>
      </c>
      <c r="C49" s="55" t="s">
        <v>70</v>
      </c>
      <c r="D49" s="55" t="s">
        <v>55</v>
      </c>
      <c r="E49" s="105" t="s">
        <v>282</v>
      </c>
      <c r="F49" s="105">
        <v>100</v>
      </c>
      <c r="G49" s="56">
        <f t="shared" ref="G49:U49" si="55">G50</f>
        <v>7730.5</v>
      </c>
      <c r="H49" s="56">
        <f t="shared" si="55"/>
        <v>0</v>
      </c>
      <c r="I49" s="56">
        <f t="shared" si="2"/>
        <v>7730.5</v>
      </c>
      <c r="J49" s="56">
        <f t="shared" si="55"/>
        <v>0</v>
      </c>
      <c r="K49" s="56">
        <f t="shared" si="3"/>
        <v>7730.5</v>
      </c>
      <c r="L49" s="56">
        <f t="shared" si="55"/>
        <v>0</v>
      </c>
      <c r="M49" s="56">
        <f t="shared" si="5"/>
        <v>7730.5</v>
      </c>
      <c r="N49" s="56">
        <f t="shared" si="55"/>
        <v>0</v>
      </c>
      <c r="O49" s="56">
        <f t="shared" si="6"/>
        <v>7730.5</v>
      </c>
      <c r="P49" s="56">
        <f t="shared" si="55"/>
        <v>7810.7000000000007</v>
      </c>
      <c r="Q49" s="56">
        <f t="shared" si="55"/>
        <v>0</v>
      </c>
      <c r="R49" s="57">
        <f t="shared" si="8"/>
        <v>7810.7000000000007</v>
      </c>
      <c r="S49" s="56">
        <f t="shared" si="55"/>
        <v>0</v>
      </c>
      <c r="T49" s="57">
        <f t="shared" si="9"/>
        <v>7810.7000000000007</v>
      </c>
      <c r="U49" s="56">
        <f t="shared" si="55"/>
        <v>0</v>
      </c>
      <c r="V49" s="57">
        <f t="shared" si="11"/>
        <v>7810.7000000000007</v>
      </c>
    </row>
    <row r="50" spans="1:22" s="108" customFormat="1" x14ac:dyDescent="0.2">
      <c r="A50" s="54" t="str">
        <f t="shared" ca="1" si="54"/>
        <v>Расходы на выплаты персоналу казенных учреждений</v>
      </c>
      <c r="B50" s="105">
        <v>801</v>
      </c>
      <c r="C50" s="55" t="s">
        <v>70</v>
      </c>
      <c r="D50" s="55" t="s">
        <v>55</v>
      </c>
      <c r="E50" s="105" t="s">
        <v>282</v>
      </c>
      <c r="F50" s="105">
        <v>110</v>
      </c>
      <c r="G50" s="57">
        <f>5922.8+19+1788.7</f>
        <v>7730.5</v>
      </c>
      <c r="H50" s="57"/>
      <c r="I50" s="56">
        <f t="shared" si="2"/>
        <v>7730.5</v>
      </c>
      <c r="J50" s="57"/>
      <c r="K50" s="56">
        <f t="shared" si="3"/>
        <v>7730.5</v>
      </c>
      <c r="L50" s="57"/>
      <c r="M50" s="56">
        <f t="shared" si="5"/>
        <v>7730.5</v>
      </c>
      <c r="N50" s="57"/>
      <c r="O50" s="56">
        <f t="shared" si="6"/>
        <v>7730.5</v>
      </c>
      <c r="P50" s="57">
        <f>5986.3+16.5+1807.9</f>
        <v>7810.7000000000007</v>
      </c>
      <c r="Q50" s="57"/>
      <c r="R50" s="57">
        <f t="shared" si="8"/>
        <v>7810.7000000000007</v>
      </c>
      <c r="S50" s="57"/>
      <c r="T50" s="57">
        <f t="shared" si="9"/>
        <v>7810.7000000000007</v>
      </c>
      <c r="U50" s="57"/>
      <c r="V50" s="57">
        <f t="shared" si="11"/>
        <v>7810.7000000000007</v>
      </c>
    </row>
    <row r="51" spans="1:22" s="108" customFormat="1" ht="33" x14ac:dyDescent="0.2">
      <c r="A51" s="62" t="str">
        <f t="shared" ca="1" si="54"/>
        <v>Закупка товаров, работ и услуг для обеспечения государственных (муниципальных) нужд</v>
      </c>
      <c r="B51" s="105">
        <v>801</v>
      </c>
      <c r="C51" s="55" t="s">
        <v>70</v>
      </c>
      <c r="D51" s="55" t="s">
        <v>55</v>
      </c>
      <c r="E51" s="105" t="s">
        <v>282</v>
      </c>
      <c r="F51" s="105">
        <v>200</v>
      </c>
      <c r="G51" s="56">
        <f t="shared" ref="G51:U51" si="56">G52</f>
        <v>4153.1000000000004</v>
      </c>
      <c r="H51" s="56">
        <f t="shared" si="56"/>
        <v>0</v>
      </c>
      <c r="I51" s="56">
        <f t="shared" si="2"/>
        <v>4153.1000000000004</v>
      </c>
      <c r="J51" s="56">
        <f t="shared" si="56"/>
        <v>0</v>
      </c>
      <c r="K51" s="56">
        <f t="shared" si="3"/>
        <v>4153.1000000000004</v>
      </c>
      <c r="L51" s="56">
        <f t="shared" si="56"/>
        <v>0</v>
      </c>
      <c r="M51" s="56">
        <f t="shared" si="5"/>
        <v>4153.1000000000004</v>
      </c>
      <c r="N51" s="56">
        <f t="shared" si="56"/>
        <v>0</v>
      </c>
      <c r="O51" s="56">
        <f t="shared" si="6"/>
        <v>4153.1000000000004</v>
      </c>
      <c r="P51" s="56">
        <f t="shared" si="56"/>
        <v>4236.5</v>
      </c>
      <c r="Q51" s="56">
        <f t="shared" si="56"/>
        <v>0</v>
      </c>
      <c r="R51" s="57">
        <f t="shared" si="8"/>
        <v>4236.5</v>
      </c>
      <c r="S51" s="56">
        <f t="shared" si="56"/>
        <v>0</v>
      </c>
      <c r="T51" s="57">
        <f t="shared" si="9"/>
        <v>4236.5</v>
      </c>
      <c r="U51" s="56">
        <f t="shared" si="56"/>
        <v>0</v>
      </c>
      <c r="V51" s="57">
        <f t="shared" si="11"/>
        <v>4236.5</v>
      </c>
    </row>
    <row r="52" spans="1:22" s="108" customFormat="1" ht="33" x14ac:dyDescent="0.2">
      <c r="A52" s="54" t="str">
        <f t="shared" ca="1" si="54"/>
        <v>Иные закупки товаров, работ и услуг для обеспечения государственных (муниципальных) нужд</v>
      </c>
      <c r="B52" s="105">
        <v>801</v>
      </c>
      <c r="C52" s="55" t="s">
        <v>70</v>
      </c>
      <c r="D52" s="55" t="s">
        <v>55</v>
      </c>
      <c r="E52" s="105" t="s">
        <v>282</v>
      </c>
      <c r="F52" s="105">
        <v>240</v>
      </c>
      <c r="G52" s="57">
        <v>4153.1000000000004</v>
      </c>
      <c r="H52" s="57"/>
      <c r="I52" s="56">
        <f t="shared" si="2"/>
        <v>4153.1000000000004</v>
      </c>
      <c r="J52" s="57"/>
      <c r="K52" s="56">
        <f t="shared" si="3"/>
        <v>4153.1000000000004</v>
      </c>
      <c r="L52" s="57"/>
      <c r="M52" s="56">
        <f t="shared" si="5"/>
        <v>4153.1000000000004</v>
      </c>
      <c r="N52" s="57"/>
      <c r="O52" s="56">
        <f t="shared" si="6"/>
        <v>4153.1000000000004</v>
      </c>
      <c r="P52" s="57">
        <v>4236.5</v>
      </c>
      <c r="Q52" s="57"/>
      <c r="R52" s="57">
        <f t="shared" si="8"/>
        <v>4236.5</v>
      </c>
      <c r="S52" s="57"/>
      <c r="T52" s="57">
        <f t="shared" si="9"/>
        <v>4236.5</v>
      </c>
      <c r="U52" s="57"/>
      <c r="V52" s="57">
        <f t="shared" si="11"/>
        <v>4236.5</v>
      </c>
    </row>
    <row r="53" spans="1:22" s="108" customFormat="1" x14ac:dyDescent="0.2">
      <c r="A53" s="54" t="str">
        <f t="shared" ca="1" si="54"/>
        <v>Иные бюджетные ассигнования</v>
      </c>
      <c r="B53" s="105">
        <v>801</v>
      </c>
      <c r="C53" s="55" t="s">
        <v>70</v>
      </c>
      <c r="D53" s="55" t="s">
        <v>55</v>
      </c>
      <c r="E53" s="105" t="s">
        <v>282</v>
      </c>
      <c r="F53" s="105">
        <v>800</v>
      </c>
      <c r="G53" s="56">
        <f t="shared" ref="G53:U53" si="57">G54</f>
        <v>2243.6</v>
      </c>
      <c r="H53" s="56">
        <f t="shared" si="57"/>
        <v>0</v>
      </c>
      <c r="I53" s="56">
        <f t="shared" si="2"/>
        <v>2243.6</v>
      </c>
      <c r="J53" s="56">
        <f t="shared" si="57"/>
        <v>0</v>
      </c>
      <c r="K53" s="56">
        <f t="shared" si="3"/>
        <v>2243.6</v>
      </c>
      <c r="L53" s="56">
        <f t="shared" si="57"/>
        <v>0</v>
      </c>
      <c r="M53" s="56">
        <f t="shared" si="5"/>
        <v>2243.6</v>
      </c>
      <c r="N53" s="56">
        <f t="shared" si="57"/>
        <v>0</v>
      </c>
      <c r="O53" s="56">
        <f t="shared" si="6"/>
        <v>2243.6</v>
      </c>
      <c r="P53" s="56">
        <f t="shared" si="57"/>
        <v>2243.6</v>
      </c>
      <c r="Q53" s="56">
        <f t="shared" si="57"/>
        <v>0</v>
      </c>
      <c r="R53" s="57">
        <f t="shared" si="8"/>
        <v>2243.6</v>
      </c>
      <c r="S53" s="56">
        <f t="shared" si="57"/>
        <v>0</v>
      </c>
      <c r="T53" s="57">
        <f t="shared" si="9"/>
        <v>2243.6</v>
      </c>
      <c r="U53" s="56">
        <f t="shared" si="57"/>
        <v>0</v>
      </c>
      <c r="V53" s="57">
        <f t="shared" si="11"/>
        <v>2243.6</v>
      </c>
    </row>
    <row r="54" spans="1:22" s="108" customFormat="1" x14ac:dyDescent="0.2">
      <c r="A54" s="54" t="str">
        <f t="shared" ca="1" si="54"/>
        <v>Уплата налогов, сборов и иных платежей</v>
      </c>
      <c r="B54" s="105">
        <v>801</v>
      </c>
      <c r="C54" s="55" t="s">
        <v>70</v>
      </c>
      <c r="D54" s="55" t="s">
        <v>55</v>
      </c>
      <c r="E54" s="105" t="s">
        <v>282</v>
      </c>
      <c r="F54" s="105">
        <v>850</v>
      </c>
      <c r="G54" s="56">
        <f t="shared" ref="G54:P54" si="58">2241.6+2</f>
        <v>2243.6</v>
      </c>
      <c r="H54" s="56"/>
      <c r="I54" s="56">
        <f t="shared" si="2"/>
        <v>2243.6</v>
      </c>
      <c r="J54" s="56"/>
      <c r="K54" s="56">
        <f t="shared" si="3"/>
        <v>2243.6</v>
      </c>
      <c r="L54" s="56"/>
      <c r="M54" s="56">
        <f t="shared" si="5"/>
        <v>2243.6</v>
      </c>
      <c r="N54" s="56"/>
      <c r="O54" s="56">
        <f t="shared" si="6"/>
        <v>2243.6</v>
      </c>
      <c r="P54" s="56">
        <f t="shared" si="58"/>
        <v>2243.6</v>
      </c>
      <c r="Q54" s="56"/>
      <c r="R54" s="57">
        <f t="shared" si="8"/>
        <v>2243.6</v>
      </c>
      <c r="S54" s="56"/>
      <c r="T54" s="57">
        <f t="shared" si="9"/>
        <v>2243.6</v>
      </c>
      <c r="U54" s="56"/>
      <c r="V54" s="57">
        <f t="shared" si="11"/>
        <v>2243.6</v>
      </c>
    </row>
    <row r="55" spans="1:22" s="108" customFormat="1" ht="82.5" x14ac:dyDescent="0.2">
      <c r="A55" s="54" t="str">
        <f ca="1">IF(ISERROR(MATCH(E55,Код_КЦСР,0)),"",INDIRECT(ADDRESS(MATCH(E55,Код_КЦСР,0)+1,2,,,"КЦСР")))</f>
        <v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дела», за счет средств областного бюджета</v>
      </c>
      <c r="B55" s="105">
        <v>801</v>
      </c>
      <c r="C55" s="55" t="s">
        <v>70</v>
      </c>
      <c r="D55" s="55" t="s">
        <v>55</v>
      </c>
      <c r="E55" s="105" t="s">
        <v>283</v>
      </c>
      <c r="F55" s="105"/>
      <c r="G55" s="56">
        <f t="shared" ref="G55:P55" si="59">G56+G58</f>
        <v>1826</v>
      </c>
      <c r="H55" s="56">
        <f t="shared" ref="H55:J55" si="60">H56+H58</f>
        <v>0</v>
      </c>
      <c r="I55" s="56">
        <f t="shared" si="2"/>
        <v>1826</v>
      </c>
      <c r="J55" s="56">
        <f t="shared" si="60"/>
        <v>0</v>
      </c>
      <c r="K55" s="56">
        <f t="shared" si="3"/>
        <v>1826</v>
      </c>
      <c r="L55" s="56">
        <f t="shared" ref="L55:N55" si="61">L56+L58</f>
        <v>0</v>
      </c>
      <c r="M55" s="56">
        <f t="shared" si="5"/>
        <v>1826</v>
      </c>
      <c r="N55" s="56">
        <f t="shared" si="61"/>
        <v>0</v>
      </c>
      <c r="O55" s="56">
        <f t="shared" si="6"/>
        <v>1826</v>
      </c>
      <c r="P55" s="56">
        <f t="shared" si="59"/>
        <v>1820</v>
      </c>
      <c r="Q55" s="56">
        <f t="shared" ref="Q55:S55" si="62">Q56+Q58</f>
        <v>0</v>
      </c>
      <c r="R55" s="57">
        <f t="shared" si="8"/>
        <v>1820</v>
      </c>
      <c r="S55" s="56">
        <f t="shared" si="62"/>
        <v>0</v>
      </c>
      <c r="T55" s="57">
        <f t="shared" si="9"/>
        <v>1820</v>
      </c>
      <c r="U55" s="56">
        <f t="shared" ref="U55" si="63">U56+U58</f>
        <v>0</v>
      </c>
      <c r="V55" s="57">
        <f t="shared" si="11"/>
        <v>1820</v>
      </c>
    </row>
    <row r="56" spans="1:22" s="108" customFormat="1" ht="49.5" x14ac:dyDescent="0.2">
      <c r="A56" s="54" t="str">
        <f ca="1">IF(ISERROR(MATCH(F56,Код_КВР,0)),"",INDIRECT(ADDRESS(MATCH(F56,Код_КВР,0)+1,2,,,"КВР")))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" s="105">
        <v>801</v>
      </c>
      <c r="C56" s="55" t="s">
        <v>70</v>
      </c>
      <c r="D56" s="55" t="s">
        <v>55</v>
      </c>
      <c r="E56" s="105" t="s">
        <v>283</v>
      </c>
      <c r="F56" s="105">
        <v>100</v>
      </c>
      <c r="G56" s="56">
        <f t="shared" ref="G56:U56" si="64">G57</f>
        <v>631</v>
      </c>
      <c r="H56" s="56">
        <f t="shared" si="64"/>
        <v>0</v>
      </c>
      <c r="I56" s="56">
        <f t="shared" si="2"/>
        <v>631</v>
      </c>
      <c r="J56" s="56">
        <f t="shared" si="64"/>
        <v>0</v>
      </c>
      <c r="K56" s="56">
        <f t="shared" si="3"/>
        <v>631</v>
      </c>
      <c r="L56" s="56">
        <f t="shared" si="64"/>
        <v>0</v>
      </c>
      <c r="M56" s="56">
        <f t="shared" si="5"/>
        <v>631</v>
      </c>
      <c r="N56" s="56">
        <f t="shared" si="64"/>
        <v>0</v>
      </c>
      <c r="O56" s="56">
        <f t="shared" si="6"/>
        <v>631</v>
      </c>
      <c r="P56" s="56">
        <f t="shared" si="64"/>
        <v>631</v>
      </c>
      <c r="Q56" s="56">
        <f t="shared" si="64"/>
        <v>0</v>
      </c>
      <c r="R56" s="57">
        <f t="shared" si="8"/>
        <v>631</v>
      </c>
      <c r="S56" s="56">
        <f t="shared" si="64"/>
        <v>0</v>
      </c>
      <c r="T56" s="57">
        <f t="shared" si="9"/>
        <v>631</v>
      </c>
      <c r="U56" s="56">
        <f t="shared" si="64"/>
        <v>0</v>
      </c>
      <c r="V56" s="57">
        <f t="shared" si="11"/>
        <v>631</v>
      </c>
    </row>
    <row r="57" spans="1:22" s="108" customFormat="1" x14ac:dyDescent="0.2">
      <c r="A57" s="54" t="str">
        <f ca="1">IF(ISERROR(MATCH(F57,Код_КВР,0)),"",INDIRECT(ADDRESS(MATCH(F57,Код_КВР,0)+1,2,,,"КВР")))</f>
        <v>Расходы на выплаты персоналу казенных учреждений</v>
      </c>
      <c r="B57" s="105">
        <v>801</v>
      </c>
      <c r="C57" s="55" t="s">
        <v>70</v>
      </c>
      <c r="D57" s="55" t="s">
        <v>55</v>
      </c>
      <c r="E57" s="105" t="s">
        <v>283</v>
      </c>
      <c r="F57" s="105">
        <v>110</v>
      </c>
      <c r="G57" s="56">
        <f t="shared" ref="G57:P57" si="65">485+146</f>
        <v>631</v>
      </c>
      <c r="H57" s="56"/>
      <c r="I57" s="56">
        <f t="shared" si="2"/>
        <v>631</v>
      </c>
      <c r="J57" s="56"/>
      <c r="K57" s="56">
        <f t="shared" si="3"/>
        <v>631</v>
      </c>
      <c r="L57" s="56"/>
      <c r="M57" s="56">
        <f t="shared" si="5"/>
        <v>631</v>
      </c>
      <c r="N57" s="56"/>
      <c r="O57" s="56">
        <f t="shared" si="6"/>
        <v>631</v>
      </c>
      <c r="P57" s="56">
        <f t="shared" si="65"/>
        <v>631</v>
      </c>
      <c r="Q57" s="56"/>
      <c r="R57" s="57">
        <f t="shared" si="8"/>
        <v>631</v>
      </c>
      <c r="S57" s="56"/>
      <c r="T57" s="57">
        <f t="shared" si="9"/>
        <v>631</v>
      </c>
      <c r="U57" s="56"/>
      <c r="V57" s="57">
        <f t="shared" si="11"/>
        <v>631</v>
      </c>
    </row>
    <row r="58" spans="1:22" s="108" customFormat="1" ht="33" x14ac:dyDescent="0.2">
      <c r="A58" s="54" t="str">
        <f ca="1">IF(ISERROR(MATCH(F58,Код_КВР,0)),"",INDIRECT(ADDRESS(MATCH(F58,Код_КВР,0)+1,2,,,"КВР")))</f>
        <v>Закупка товаров, работ и услуг для обеспечения государственных (муниципальных) нужд</v>
      </c>
      <c r="B58" s="105">
        <v>801</v>
      </c>
      <c r="C58" s="55" t="s">
        <v>70</v>
      </c>
      <c r="D58" s="55" t="s">
        <v>55</v>
      </c>
      <c r="E58" s="105" t="s">
        <v>283</v>
      </c>
      <c r="F58" s="105">
        <v>200</v>
      </c>
      <c r="G58" s="56">
        <f t="shared" ref="G58:U58" si="66">G59</f>
        <v>1195</v>
      </c>
      <c r="H58" s="56">
        <f t="shared" si="66"/>
        <v>0</v>
      </c>
      <c r="I58" s="56">
        <f t="shared" si="2"/>
        <v>1195</v>
      </c>
      <c r="J58" s="56">
        <f t="shared" si="66"/>
        <v>0</v>
      </c>
      <c r="K58" s="56">
        <f t="shared" si="3"/>
        <v>1195</v>
      </c>
      <c r="L58" s="56">
        <f t="shared" si="66"/>
        <v>0</v>
      </c>
      <c r="M58" s="56">
        <f t="shared" si="5"/>
        <v>1195</v>
      </c>
      <c r="N58" s="56">
        <f t="shared" si="66"/>
        <v>0</v>
      </c>
      <c r="O58" s="56">
        <f t="shared" si="6"/>
        <v>1195</v>
      </c>
      <c r="P58" s="56">
        <f t="shared" si="66"/>
        <v>1189</v>
      </c>
      <c r="Q58" s="56">
        <f t="shared" si="66"/>
        <v>0</v>
      </c>
      <c r="R58" s="57">
        <f t="shared" si="8"/>
        <v>1189</v>
      </c>
      <c r="S58" s="56">
        <f t="shared" si="66"/>
        <v>0</v>
      </c>
      <c r="T58" s="57">
        <f t="shared" si="9"/>
        <v>1189</v>
      </c>
      <c r="U58" s="56">
        <f t="shared" si="66"/>
        <v>0</v>
      </c>
      <c r="V58" s="57">
        <f t="shared" si="11"/>
        <v>1189</v>
      </c>
    </row>
    <row r="59" spans="1:22" s="108" customFormat="1" ht="33" x14ac:dyDescent="0.2">
      <c r="A59" s="54" t="str">
        <f ca="1">IF(ISERROR(MATCH(F59,Код_КВР,0)),"",INDIRECT(ADDRESS(MATCH(F59,Код_КВР,0)+1,2,,,"КВР")))</f>
        <v>Иные закупки товаров, работ и услуг для обеспечения государственных (муниципальных) нужд</v>
      </c>
      <c r="B59" s="105">
        <v>801</v>
      </c>
      <c r="C59" s="55" t="s">
        <v>70</v>
      </c>
      <c r="D59" s="55" t="s">
        <v>55</v>
      </c>
      <c r="E59" s="105" t="s">
        <v>283</v>
      </c>
      <c r="F59" s="105">
        <v>240</v>
      </c>
      <c r="G59" s="56">
        <v>1195</v>
      </c>
      <c r="H59" s="56"/>
      <c r="I59" s="56">
        <f t="shared" si="2"/>
        <v>1195</v>
      </c>
      <c r="J59" s="56"/>
      <c r="K59" s="56">
        <f t="shared" si="3"/>
        <v>1195</v>
      </c>
      <c r="L59" s="56"/>
      <c r="M59" s="56">
        <f t="shared" si="5"/>
        <v>1195</v>
      </c>
      <c r="N59" s="56"/>
      <c r="O59" s="56">
        <f t="shared" si="6"/>
        <v>1195</v>
      </c>
      <c r="P59" s="56">
        <v>1189</v>
      </c>
      <c r="Q59" s="56"/>
      <c r="R59" s="57">
        <f t="shared" si="8"/>
        <v>1189</v>
      </c>
      <c r="S59" s="56"/>
      <c r="T59" s="57">
        <f t="shared" si="9"/>
        <v>1189</v>
      </c>
      <c r="U59" s="56"/>
      <c r="V59" s="57">
        <f t="shared" si="11"/>
        <v>1189</v>
      </c>
    </row>
    <row r="60" spans="1:22" s="108" customFormat="1" ht="33" x14ac:dyDescent="0.2">
      <c r="A60" s="54" t="str">
        <f ca="1">IF(ISERROR(MATCH(E60,Код_КЦСР,0)),"",INDIRECT(ADDRESS(MATCH(E60,Код_КЦСР,0)+1,2,,,"КЦСР")))</f>
        <v>Муниципальная программа «Содействие развитию потребительского рынка в городе Череповце на 2013 – 2020 годы»</v>
      </c>
      <c r="B60" s="105">
        <v>801</v>
      </c>
      <c r="C60" s="55" t="s">
        <v>70</v>
      </c>
      <c r="D60" s="55" t="s">
        <v>55</v>
      </c>
      <c r="E60" s="105" t="s">
        <v>288</v>
      </c>
      <c r="F60" s="105"/>
      <c r="G60" s="56">
        <f t="shared" ref="G60:U62" si="67">G61</f>
        <v>135</v>
      </c>
      <c r="H60" s="56">
        <f t="shared" si="67"/>
        <v>0</v>
      </c>
      <c r="I60" s="56">
        <f t="shared" si="2"/>
        <v>135</v>
      </c>
      <c r="J60" s="56">
        <f t="shared" si="67"/>
        <v>0</v>
      </c>
      <c r="K60" s="56">
        <f t="shared" si="3"/>
        <v>135</v>
      </c>
      <c r="L60" s="56">
        <f t="shared" si="67"/>
        <v>0</v>
      </c>
      <c r="M60" s="56">
        <f t="shared" si="5"/>
        <v>135</v>
      </c>
      <c r="N60" s="56">
        <f t="shared" si="67"/>
        <v>0</v>
      </c>
      <c r="O60" s="56">
        <f t="shared" si="6"/>
        <v>135</v>
      </c>
      <c r="P60" s="56">
        <f t="shared" si="67"/>
        <v>135</v>
      </c>
      <c r="Q60" s="56">
        <f t="shared" si="67"/>
        <v>0</v>
      </c>
      <c r="R60" s="57">
        <f t="shared" si="8"/>
        <v>135</v>
      </c>
      <c r="S60" s="56">
        <f t="shared" si="67"/>
        <v>0</v>
      </c>
      <c r="T60" s="57">
        <f t="shared" si="9"/>
        <v>135</v>
      </c>
      <c r="U60" s="56">
        <f t="shared" si="67"/>
        <v>0</v>
      </c>
      <c r="V60" s="57">
        <f t="shared" si="11"/>
        <v>135</v>
      </c>
    </row>
    <row r="61" spans="1:22" s="108" customFormat="1" ht="49.5" x14ac:dyDescent="0.2">
      <c r="A61" s="54" t="str">
        <f ca="1">IF(ISERROR(MATCH(E61,Код_КЦСР,0)),"",INDIRECT(ADDRESS(MATCH(E61,Код_КЦСР,0)+1,2,,,"КЦСР")))</f>
        <v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v>
      </c>
      <c r="B61" s="105">
        <v>801</v>
      </c>
      <c r="C61" s="55" t="s">
        <v>70</v>
      </c>
      <c r="D61" s="55" t="s">
        <v>55</v>
      </c>
      <c r="E61" s="105" t="s">
        <v>289</v>
      </c>
      <c r="F61" s="105"/>
      <c r="G61" s="56">
        <f t="shared" si="67"/>
        <v>135</v>
      </c>
      <c r="H61" s="56">
        <f t="shared" si="67"/>
        <v>0</v>
      </c>
      <c r="I61" s="56">
        <f t="shared" si="2"/>
        <v>135</v>
      </c>
      <c r="J61" s="56">
        <f t="shared" si="67"/>
        <v>0</v>
      </c>
      <c r="K61" s="56">
        <f t="shared" si="3"/>
        <v>135</v>
      </c>
      <c r="L61" s="56">
        <f t="shared" si="67"/>
        <v>0</v>
      </c>
      <c r="M61" s="56">
        <f t="shared" si="5"/>
        <v>135</v>
      </c>
      <c r="N61" s="56">
        <f t="shared" si="67"/>
        <v>0</v>
      </c>
      <c r="O61" s="56">
        <f t="shared" si="6"/>
        <v>135</v>
      </c>
      <c r="P61" s="56">
        <f t="shared" si="67"/>
        <v>135</v>
      </c>
      <c r="Q61" s="56">
        <f t="shared" si="67"/>
        <v>0</v>
      </c>
      <c r="R61" s="57">
        <f t="shared" si="8"/>
        <v>135</v>
      </c>
      <c r="S61" s="56">
        <f t="shared" si="67"/>
        <v>0</v>
      </c>
      <c r="T61" s="57">
        <f t="shared" si="9"/>
        <v>135</v>
      </c>
      <c r="U61" s="56">
        <f t="shared" si="67"/>
        <v>0</v>
      </c>
      <c r="V61" s="57">
        <f t="shared" si="11"/>
        <v>135</v>
      </c>
    </row>
    <row r="62" spans="1:22" s="108" customFormat="1" ht="33" x14ac:dyDescent="0.2">
      <c r="A62" s="62" t="str">
        <f ca="1">IF(ISERROR(MATCH(F62,Код_КВР,0)),"",INDIRECT(ADDRESS(MATCH(F62,Код_КВР,0)+1,2,,,"КВР")))</f>
        <v>Закупка товаров, работ и услуг для обеспечения государственных (муниципальных) нужд</v>
      </c>
      <c r="B62" s="105">
        <v>801</v>
      </c>
      <c r="C62" s="55" t="s">
        <v>70</v>
      </c>
      <c r="D62" s="55" t="s">
        <v>55</v>
      </c>
      <c r="E62" s="105" t="s">
        <v>289</v>
      </c>
      <c r="F62" s="105">
        <v>200</v>
      </c>
      <c r="G62" s="56">
        <f t="shared" si="67"/>
        <v>135</v>
      </c>
      <c r="H62" s="56">
        <f t="shared" si="67"/>
        <v>0</v>
      </c>
      <c r="I62" s="56">
        <f t="shared" si="2"/>
        <v>135</v>
      </c>
      <c r="J62" s="56">
        <f t="shared" si="67"/>
        <v>0</v>
      </c>
      <c r="K62" s="56">
        <f t="shared" si="3"/>
        <v>135</v>
      </c>
      <c r="L62" s="56">
        <f t="shared" si="67"/>
        <v>0</v>
      </c>
      <c r="M62" s="56">
        <f t="shared" si="5"/>
        <v>135</v>
      </c>
      <c r="N62" s="56">
        <f t="shared" si="67"/>
        <v>0</v>
      </c>
      <c r="O62" s="56">
        <f t="shared" si="6"/>
        <v>135</v>
      </c>
      <c r="P62" s="56">
        <f t="shared" si="67"/>
        <v>135</v>
      </c>
      <c r="Q62" s="56">
        <f t="shared" si="67"/>
        <v>0</v>
      </c>
      <c r="R62" s="57">
        <f t="shared" si="8"/>
        <v>135</v>
      </c>
      <c r="S62" s="56">
        <f t="shared" si="67"/>
        <v>0</v>
      </c>
      <c r="T62" s="57">
        <f t="shared" si="9"/>
        <v>135</v>
      </c>
      <c r="U62" s="56">
        <f t="shared" si="67"/>
        <v>0</v>
      </c>
      <c r="V62" s="57">
        <f t="shared" si="11"/>
        <v>135</v>
      </c>
    </row>
    <row r="63" spans="1:22" s="108" customFormat="1" ht="33" x14ac:dyDescent="0.2">
      <c r="A63" s="54" t="str">
        <f ca="1">IF(ISERROR(MATCH(F63,Код_КВР,0)),"",INDIRECT(ADDRESS(MATCH(F63,Код_КВР,0)+1,2,,,"КВР")))</f>
        <v>Иные закупки товаров, работ и услуг для обеспечения государственных (муниципальных) нужд</v>
      </c>
      <c r="B63" s="105">
        <v>801</v>
      </c>
      <c r="C63" s="55" t="s">
        <v>70</v>
      </c>
      <c r="D63" s="55" t="s">
        <v>55</v>
      </c>
      <c r="E63" s="105" t="s">
        <v>289</v>
      </c>
      <c r="F63" s="105">
        <v>240</v>
      </c>
      <c r="G63" s="56">
        <v>135</v>
      </c>
      <c r="H63" s="56"/>
      <c r="I63" s="56">
        <f t="shared" si="2"/>
        <v>135</v>
      </c>
      <c r="J63" s="56"/>
      <c r="K63" s="56">
        <f t="shared" si="3"/>
        <v>135</v>
      </c>
      <c r="L63" s="56"/>
      <c r="M63" s="56">
        <f t="shared" si="5"/>
        <v>135</v>
      </c>
      <c r="N63" s="56"/>
      <c r="O63" s="56">
        <f t="shared" si="6"/>
        <v>135</v>
      </c>
      <c r="P63" s="56">
        <v>135</v>
      </c>
      <c r="Q63" s="56"/>
      <c r="R63" s="57">
        <f t="shared" si="8"/>
        <v>135</v>
      </c>
      <c r="S63" s="56"/>
      <c r="T63" s="57">
        <f t="shared" si="9"/>
        <v>135</v>
      </c>
      <c r="U63" s="56"/>
      <c r="V63" s="57">
        <f t="shared" si="11"/>
        <v>135</v>
      </c>
    </row>
    <row r="64" spans="1:22" s="108" customFormat="1" x14ac:dyDescent="0.2">
      <c r="A64" s="54" t="str">
        <f ca="1">IF(ISERROR(MATCH(E64,Код_КЦСР,0)),"",INDIRECT(ADDRESS(MATCH(E64,Код_КЦСР,0)+1,2,,,"КЦСР")))</f>
        <v>Муниципальная программа «Здоровый город» на 2014 – 2022 годы</v>
      </c>
      <c r="B64" s="105">
        <v>801</v>
      </c>
      <c r="C64" s="55" t="s">
        <v>70</v>
      </c>
      <c r="D64" s="55" t="s">
        <v>55</v>
      </c>
      <c r="E64" s="105" t="s">
        <v>302</v>
      </c>
      <c r="F64" s="105"/>
      <c r="G64" s="56">
        <f t="shared" ref="G64:P64" si="68">G65+G69</f>
        <v>224.89999999999998</v>
      </c>
      <c r="H64" s="56">
        <f t="shared" ref="H64:J64" si="69">H65+H69</f>
        <v>0</v>
      </c>
      <c r="I64" s="56">
        <f t="shared" si="2"/>
        <v>224.89999999999998</v>
      </c>
      <c r="J64" s="56">
        <f t="shared" si="69"/>
        <v>0</v>
      </c>
      <c r="K64" s="56">
        <f t="shared" si="3"/>
        <v>224.89999999999998</v>
      </c>
      <c r="L64" s="56">
        <f t="shared" ref="L64:N64" si="70">L65+L69</f>
        <v>0</v>
      </c>
      <c r="M64" s="56">
        <f t="shared" si="5"/>
        <v>224.89999999999998</v>
      </c>
      <c r="N64" s="56">
        <f t="shared" si="70"/>
        <v>0</v>
      </c>
      <c r="O64" s="56">
        <f t="shared" si="6"/>
        <v>224.89999999999998</v>
      </c>
      <c r="P64" s="56">
        <f t="shared" si="68"/>
        <v>224.89999999999998</v>
      </c>
      <c r="Q64" s="56">
        <f t="shared" ref="Q64:S64" si="71">Q65+Q69</f>
        <v>0</v>
      </c>
      <c r="R64" s="57">
        <f t="shared" si="8"/>
        <v>224.89999999999998</v>
      </c>
      <c r="S64" s="56">
        <f t="shared" si="71"/>
        <v>0</v>
      </c>
      <c r="T64" s="57">
        <f t="shared" si="9"/>
        <v>224.89999999999998</v>
      </c>
      <c r="U64" s="56">
        <f t="shared" ref="U64" si="72">U65+U69</f>
        <v>0</v>
      </c>
      <c r="V64" s="57">
        <f t="shared" si="11"/>
        <v>224.89999999999998</v>
      </c>
    </row>
    <row r="65" spans="1:22" s="108" customFormat="1" x14ac:dyDescent="0.2">
      <c r="A65" s="54" t="str">
        <f ca="1">IF(ISERROR(MATCH(E65,Код_КЦСР,0)),"",INDIRECT(ADDRESS(MATCH(E65,Код_КЦСР,0)+1,2,,,"КЦСР")))</f>
        <v>Организационно-методическое обеспечение программы</v>
      </c>
      <c r="B65" s="105">
        <v>801</v>
      </c>
      <c r="C65" s="55" t="s">
        <v>70</v>
      </c>
      <c r="D65" s="55" t="s">
        <v>55</v>
      </c>
      <c r="E65" s="105" t="s">
        <v>304</v>
      </c>
      <c r="F65" s="105"/>
      <c r="G65" s="56">
        <f t="shared" ref="G65:U65" si="73">+G66</f>
        <v>102.89999999999999</v>
      </c>
      <c r="H65" s="56">
        <f t="shared" si="73"/>
        <v>0</v>
      </c>
      <c r="I65" s="56">
        <f t="shared" si="2"/>
        <v>102.89999999999999</v>
      </c>
      <c r="J65" s="56">
        <f t="shared" si="73"/>
        <v>0</v>
      </c>
      <c r="K65" s="56">
        <f t="shared" si="3"/>
        <v>102.89999999999999</v>
      </c>
      <c r="L65" s="56">
        <f t="shared" si="73"/>
        <v>0</v>
      </c>
      <c r="M65" s="56">
        <f t="shared" si="5"/>
        <v>102.89999999999999</v>
      </c>
      <c r="N65" s="56">
        <f t="shared" si="73"/>
        <v>0</v>
      </c>
      <c r="O65" s="56">
        <f t="shared" si="6"/>
        <v>102.89999999999999</v>
      </c>
      <c r="P65" s="56">
        <f t="shared" si="73"/>
        <v>102.89999999999999</v>
      </c>
      <c r="Q65" s="56">
        <f t="shared" si="73"/>
        <v>0</v>
      </c>
      <c r="R65" s="57">
        <f t="shared" si="8"/>
        <v>102.89999999999999</v>
      </c>
      <c r="S65" s="56">
        <f t="shared" si="73"/>
        <v>0</v>
      </c>
      <c r="T65" s="57">
        <f t="shared" si="9"/>
        <v>102.89999999999999</v>
      </c>
      <c r="U65" s="56">
        <f t="shared" si="73"/>
        <v>0</v>
      </c>
      <c r="V65" s="57">
        <f t="shared" si="11"/>
        <v>102.89999999999999</v>
      </c>
    </row>
    <row r="66" spans="1:22" s="108" customFormat="1" x14ac:dyDescent="0.2">
      <c r="A66" s="54" t="str">
        <f ca="1">IF(ISERROR(MATCH(F66,Код_КВР,0)),"",INDIRECT(ADDRESS(MATCH(F66,Код_КВР,0)+1,2,,,"КВР")))</f>
        <v>Иные бюджетные ассигнования</v>
      </c>
      <c r="B66" s="105">
        <v>801</v>
      </c>
      <c r="C66" s="55" t="s">
        <v>70</v>
      </c>
      <c r="D66" s="55" t="s">
        <v>55</v>
      </c>
      <c r="E66" s="105" t="s">
        <v>304</v>
      </c>
      <c r="F66" s="105">
        <v>800</v>
      </c>
      <c r="G66" s="56">
        <f t="shared" ref="G66:P66" si="74">G68+G67</f>
        <v>102.89999999999999</v>
      </c>
      <c r="H66" s="56">
        <f t="shared" ref="H66:J66" si="75">H68+H67</f>
        <v>0</v>
      </c>
      <c r="I66" s="56">
        <f t="shared" si="2"/>
        <v>102.89999999999999</v>
      </c>
      <c r="J66" s="56">
        <f t="shared" si="75"/>
        <v>0</v>
      </c>
      <c r="K66" s="56">
        <f t="shared" si="3"/>
        <v>102.89999999999999</v>
      </c>
      <c r="L66" s="56">
        <f t="shared" ref="L66:N66" si="76">L68+L67</f>
        <v>0</v>
      </c>
      <c r="M66" s="56">
        <f t="shared" si="5"/>
        <v>102.89999999999999</v>
      </c>
      <c r="N66" s="56">
        <f t="shared" si="76"/>
        <v>0</v>
      </c>
      <c r="O66" s="56">
        <f t="shared" si="6"/>
        <v>102.89999999999999</v>
      </c>
      <c r="P66" s="56">
        <f t="shared" si="74"/>
        <v>102.89999999999999</v>
      </c>
      <c r="Q66" s="56">
        <f t="shared" ref="Q66:S66" si="77">Q68+Q67</f>
        <v>0</v>
      </c>
      <c r="R66" s="57">
        <f t="shared" si="8"/>
        <v>102.89999999999999</v>
      </c>
      <c r="S66" s="56">
        <f t="shared" si="77"/>
        <v>0</v>
      </c>
      <c r="T66" s="57">
        <f t="shared" si="9"/>
        <v>102.89999999999999</v>
      </c>
      <c r="U66" s="56">
        <f t="shared" ref="U66" si="78">U68+U67</f>
        <v>0</v>
      </c>
      <c r="V66" s="57">
        <f t="shared" si="11"/>
        <v>102.89999999999999</v>
      </c>
    </row>
    <row r="67" spans="1:22" s="108" customFormat="1" x14ac:dyDescent="0.2">
      <c r="A67" s="54" t="str">
        <f ca="1">IF(ISERROR(MATCH(F67,Код_КВР,0)),"",INDIRECT(ADDRESS(MATCH(F67,Код_КВР,0)+1,2,,,"КВР")))</f>
        <v>Уплата налогов, сборов и иных платежей</v>
      </c>
      <c r="B67" s="105">
        <v>801</v>
      </c>
      <c r="C67" s="55" t="s">
        <v>70</v>
      </c>
      <c r="D67" s="55" t="s">
        <v>55</v>
      </c>
      <c r="E67" s="105" t="s">
        <v>304</v>
      </c>
      <c r="F67" s="105">
        <v>850</v>
      </c>
      <c r="G67" s="56">
        <v>31.8</v>
      </c>
      <c r="H67" s="56"/>
      <c r="I67" s="56">
        <f t="shared" si="2"/>
        <v>31.8</v>
      </c>
      <c r="J67" s="56"/>
      <c r="K67" s="56">
        <f t="shared" si="3"/>
        <v>31.8</v>
      </c>
      <c r="L67" s="56"/>
      <c r="M67" s="56">
        <f t="shared" si="5"/>
        <v>31.8</v>
      </c>
      <c r="N67" s="56"/>
      <c r="O67" s="56">
        <f t="shared" si="6"/>
        <v>31.8</v>
      </c>
      <c r="P67" s="56">
        <v>31.8</v>
      </c>
      <c r="Q67" s="56"/>
      <c r="R67" s="57">
        <f t="shared" si="8"/>
        <v>31.8</v>
      </c>
      <c r="S67" s="56"/>
      <c r="T67" s="57">
        <f t="shared" si="9"/>
        <v>31.8</v>
      </c>
      <c r="U67" s="56"/>
      <c r="V67" s="57">
        <f t="shared" si="11"/>
        <v>31.8</v>
      </c>
    </row>
    <row r="68" spans="1:22" s="108" customFormat="1" ht="33" x14ac:dyDescent="0.2">
      <c r="A68" s="54" t="str">
        <f ca="1">IF(ISERROR(MATCH(F68,Код_КВР,0)),"",INDIRECT(ADDRESS(MATCH(F68,Код_КВР,0)+1,2,,,"КВР")))</f>
        <v>Предоставление платежей, взносов, безвозмездных перечислений субъектам международного права</v>
      </c>
      <c r="B68" s="105">
        <v>801</v>
      </c>
      <c r="C68" s="55" t="s">
        <v>70</v>
      </c>
      <c r="D68" s="55" t="s">
        <v>55</v>
      </c>
      <c r="E68" s="105" t="s">
        <v>304</v>
      </c>
      <c r="F68" s="105">
        <v>860</v>
      </c>
      <c r="G68" s="56">
        <v>71.099999999999994</v>
      </c>
      <c r="H68" s="56"/>
      <c r="I68" s="56">
        <f t="shared" si="2"/>
        <v>71.099999999999994</v>
      </c>
      <c r="J68" s="56"/>
      <c r="K68" s="56">
        <f t="shared" si="3"/>
        <v>71.099999999999994</v>
      </c>
      <c r="L68" s="56"/>
      <c r="M68" s="56">
        <f t="shared" si="5"/>
        <v>71.099999999999994</v>
      </c>
      <c r="N68" s="56"/>
      <c r="O68" s="56">
        <f t="shared" si="6"/>
        <v>71.099999999999994</v>
      </c>
      <c r="P68" s="56">
        <v>71.099999999999994</v>
      </c>
      <c r="Q68" s="56"/>
      <c r="R68" s="57">
        <f t="shared" si="8"/>
        <v>71.099999999999994</v>
      </c>
      <c r="S68" s="56"/>
      <c r="T68" s="57">
        <f t="shared" si="9"/>
        <v>71.099999999999994</v>
      </c>
      <c r="U68" s="56"/>
      <c r="V68" s="57">
        <f t="shared" si="11"/>
        <v>71.099999999999994</v>
      </c>
    </row>
    <row r="69" spans="1:22" s="108" customFormat="1" x14ac:dyDescent="0.2">
      <c r="A69" s="54" t="str">
        <f ca="1">IF(ISERROR(MATCH(E69,Код_КЦСР,0)),"",INDIRECT(ADDRESS(MATCH(E69,Код_КЦСР,0)+1,2,,,"КЦСР")))</f>
        <v>Пропаганда здорового образа жизни</v>
      </c>
      <c r="B69" s="105">
        <v>801</v>
      </c>
      <c r="C69" s="55" t="s">
        <v>70</v>
      </c>
      <c r="D69" s="55" t="s">
        <v>55</v>
      </c>
      <c r="E69" s="105" t="s">
        <v>305</v>
      </c>
      <c r="F69" s="105"/>
      <c r="G69" s="56">
        <f t="shared" ref="G69:U70" si="79">G70</f>
        <v>122</v>
      </c>
      <c r="H69" s="56">
        <f t="shared" si="79"/>
        <v>0</v>
      </c>
      <c r="I69" s="56">
        <f t="shared" si="2"/>
        <v>122</v>
      </c>
      <c r="J69" s="56">
        <f t="shared" si="79"/>
        <v>0</v>
      </c>
      <c r="K69" s="56">
        <f t="shared" si="3"/>
        <v>122</v>
      </c>
      <c r="L69" s="56">
        <f t="shared" si="79"/>
        <v>0</v>
      </c>
      <c r="M69" s="56">
        <f t="shared" si="5"/>
        <v>122</v>
      </c>
      <c r="N69" s="56">
        <f t="shared" si="79"/>
        <v>0</v>
      </c>
      <c r="O69" s="56">
        <f t="shared" si="6"/>
        <v>122</v>
      </c>
      <c r="P69" s="56">
        <f t="shared" si="79"/>
        <v>122</v>
      </c>
      <c r="Q69" s="56">
        <f t="shared" si="79"/>
        <v>0</v>
      </c>
      <c r="R69" s="57">
        <f t="shared" si="8"/>
        <v>122</v>
      </c>
      <c r="S69" s="56">
        <f t="shared" si="79"/>
        <v>0</v>
      </c>
      <c r="T69" s="57">
        <f t="shared" si="9"/>
        <v>122</v>
      </c>
      <c r="U69" s="56">
        <f t="shared" si="79"/>
        <v>0</v>
      </c>
      <c r="V69" s="57">
        <f t="shared" si="11"/>
        <v>122</v>
      </c>
    </row>
    <row r="70" spans="1:22" s="108" customFormat="1" ht="33" x14ac:dyDescent="0.2">
      <c r="A70" s="62" t="str">
        <f ca="1">IF(ISERROR(MATCH(F70,Код_КВР,0)),"",INDIRECT(ADDRESS(MATCH(F70,Код_КВР,0)+1,2,,,"КВР")))</f>
        <v>Закупка товаров, работ и услуг для обеспечения государственных (муниципальных) нужд</v>
      </c>
      <c r="B70" s="105">
        <v>801</v>
      </c>
      <c r="C70" s="55" t="s">
        <v>70</v>
      </c>
      <c r="D70" s="55" t="s">
        <v>55</v>
      </c>
      <c r="E70" s="105" t="s">
        <v>305</v>
      </c>
      <c r="F70" s="105">
        <v>200</v>
      </c>
      <c r="G70" s="56">
        <f t="shared" si="79"/>
        <v>122</v>
      </c>
      <c r="H70" s="56">
        <f t="shared" si="79"/>
        <v>0</v>
      </c>
      <c r="I70" s="56">
        <f t="shared" si="2"/>
        <v>122</v>
      </c>
      <c r="J70" s="56">
        <f t="shared" si="79"/>
        <v>0</v>
      </c>
      <c r="K70" s="56">
        <f t="shared" si="3"/>
        <v>122</v>
      </c>
      <c r="L70" s="56">
        <f t="shared" si="79"/>
        <v>0</v>
      </c>
      <c r="M70" s="56">
        <f t="shared" si="5"/>
        <v>122</v>
      </c>
      <c r="N70" s="56">
        <f t="shared" si="79"/>
        <v>0</v>
      </c>
      <c r="O70" s="56">
        <f t="shared" si="6"/>
        <v>122</v>
      </c>
      <c r="P70" s="56">
        <f t="shared" si="79"/>
        <v>122</v>
      </c>
      <c r="Q70" s="56">
        <f t="shared" si="79"/>
        <v>0</v>
      </c>
      <c r="R70" s="57">
        <f t="shared" si="8"/>
        <v>122</v>
      </c>
      <c r="S70" s="56">
        <f t="shared" si="79"/>
        <v>0</v>
      </c>
      <c r="T70" s="57">
        <f t="shared" si="9"/>
        <v>122</v>
      </c>
      <c r="U70" s="56">
        <f t="shared" si="79"/>
        <v>0</v>
      </c>
      <c r="V70" s="57">
        <f t="shared" si="11"/>
        <v>122</v>
      </c>
    </row>
    <row r="71" spans="1:22" s="108" customFormat="1" ht="33" x14ac:dyDescent="0.2">
      <c r="A71" s="54" t="str">
        <f ca="1">IF(ISERROR(MATCH(F71,Код_КВР,0)),"",INDIRECT(ADDRESS(MATCH(F71,Код_КВР,0)+1,2,,,"КВР")))</f>
        <v>Иные закупки товаров, работ и услуг для обеспечения государственных (муниципальных) нужд</v>
      </c>
      <c r="B71" s="105">
        <v>801</v>
      </c>
      <c r="C71" s="55" t="s">
        <v>70</v>
      </c>
      <c r="D71" s="55" t="s">
        <v>55</v>
      </c>
      <c r="E71" s="105" t="s">
        <v>305</v>
      </c>
      <c r="F71" s="105">
        <v>240</v>
      </c>
      <c r="G71" s="56">
        <v>122</v>
      </c>
      <c r="H71" s="56"/>
      <c r="I71" s="56">
        <f t="shared" si="2"/>
        <v>122</v>
      </c>
      <c r="J71" s="56"/>
      <c r="K71" s="56">
        <f t="shared" si="3"/>
        <v>122</v>
      </c>
      <c r="L71" s="56"/>
      <c r="M71" s="56">
        <f t="shared" si="5"/>
        <v>122</v>
      </c>
      <c r="N71" s="56"/>
      <c r="O71" s="56">
        <f t="shared" si="6"/>
        <v>122</v>
      </c>
      <c r="P71" s="56">
        <v>122</v>
      </c>
      <c r="Q71" s="56"/>
      <c r="R71" s="57">
        <f t="shared" si="8"/>
        <v>122</v>
      </c>
      <c r="S71" s="56"/>
      <c r="T71" s="57">
        <f t="shared" si="9"/>
        <v>122</v>
      </c>
      <c r="U71" s="56"/>
      <c r="V71" s="57">
        <f t="shared" si="11"/>
        <v>122</v>
      </c>
    </row>
    <row r="72" spans="1:22" s="108" customFormat="1" ht="33" x14ac:dyDescent="0.2">
      <c r="A72" s="54" t="str">
        <f ca="1">IF(ISERROR(MATCH(E72,Код_КЦСР,0)),"",INDIRECT(ADDRESS(MATCH(E72,Код_КЦСР,0)+1,2,,,"КЦСР")))</f>
        <v>Муниципальная программа «Развитие земельно-имущественного комплекса города Череповца» на 2014 – 2022 годы</v>
      </c>
      <c r="B72" s="105">
        <v>801</v>
      </c>
      <c r="C72" s="55" t="s">
        <v>70</v>
      </c>
      <c r="D72" s="55" t="s">
        <v>55</v>
      </c>
      <c r="E72" s="105" t="s">
        <v>355</v>
      </c>
      <c r="F72" s="105"/>
      <c r="G72" s="56">
        <f t="shared" ref="G72:U74" si="80">G73</f>
        <v>5679.9</v>
      </c>
      <c r="H72" s="56">
        <f t="shared" si="80"/>
        <v>0</v>
      </c>
      <c r="I72" s="56">
        <f t="shared" si="2"/>
        <v>5679.9</v>
      </c>
      <c r="J72" s="56">
        <f t="shared" si="80"/>
        <v>0</v>
      </c>
      <c r="K72" s="56">
        <f t="shared" si="3"/>
        <v>5679.9</v>
      </c>
      <c r="L72" s="56">
        <f t="shared" si="80"/>
        <v>0</v>
      </c>
      <c r="M72" s="56">
        <f t="shared" si="5"/>
        <v>5679.9</v>
      </c>
      <c r="N72" s="56">
        <f t="shared" si="80"/>
        <v>0</v>
      </c>
      <c r="O72" s="56">
        <f t="shared" si="6"/>
        <v>5679.9</v>
      </c>
      <c r="P72" s="56">
        <f t="shared" si="80"/>
        <v>5679.9</v>
      </c>
      <c r="Q72" s="56">
        <f t="shared" si="80"/>
        <v>0</v>
      </c>
      <c r="R72" s="57">
        <f t="shared" si="8"/>
        <v>5679.9</v>
      </c>
      <c r="S72" s="56">
        <f t="shared" si="80"/>
        <v>0</v>
      </c>
      <c r="T72" s="57">
        <f t="shared" si="9"/>
        <v>5679.9</v>
      </c>
      <c r="U72" s="56">
        <f t="shared" si="80"/>
        <v>0</v>
      </c>
      <c r="V72" s="57">
        <f t="shared" si="11"/>
        <v>5679.9</v>
      </c>
    </row>
    <row r="73" spans="1:22" s="108" customFormat="1" ht="33" x14ac:dyDescent="0.2">
      <c r="A73" s="54" t="str">
        <f ca="1">IF(ISERROR(MATCH(E73,Код_КЦСР,0)),"",INDIRECT(ADDRESS(MATCH(E73,Код_КЦСР,0)+1,2,,,"КЦСР")))</f>
        <v>Формирование и обеспечение сохранности муниципального земельно-имущественного комплекса</v>
      </c>
      <c r="B73" s="105">
        <v>801</v>
      </c>
      <c r="C73" s="55" t="s">
        <v>70</v>
      </c>
      <c r="D73" s="55" t="s">
        <v>55</v>
      </c>
      <c r="E73" s="105" t="s">
        <v>356</v>
      </c>
      <c r="F73" s="105"/>
      <c r="G73" s="56">
        <f t="shared" si="80"/>
        <v>5679.9</v>
      </c>
      <c r="H73" s="56">
        <f t="shared" si="80"/>
        <v>0</v>
      </c>
      <c r="I73" s="56">
        <f t="shared" si="2"/>
        <v>5679.9</v>
      </c>
      <c r="J73" s="56">
        <f t="shared" si="80"/>
        <v>0</v>
      </c>
      <c r="K73" s="56">
        <f t="shared" si="3"/>
        <v>5679.9</v>
      </c>
      <c r="L73" s="56">
        <f t="shared" si="80"/>
        <v>0</v>
      </c>
      <c r="M73" s="56">
        <f t="shared" si="5"/>
        <v>5679.9</v>
      </c>
      <c r="N73" s="56">
        <f t="shared" si="80"/>
        <v>0</v>
      </c>
      <c r="O73" s="56">
        <f t="shared" si="6"/>
        <v>5679.9</v>
      </c>
      <c r="P73" s="56">
        <f t="shared" si="80"/>
        <v>5679.9</v>
      </c>
      <c r="Q73" s="56">
        <f t="shared" si="80"/>
        <v>0</v>
      </c>
      <c r="R73" s="57">
        <f t="shared" si="8"/>
        <v>5679.9</v>
      </c>
      <c r="S73" s="56">
        <f t="shared" si="80"/>
        <v>0</v>
      </c>
      <c r="T73" s="57">
        <f t="shared" si="9"/>
        <v>5679.9</v>
      </c>
      <c r="U73" s="56">
        <f t="shared" si="80"/>
        <v>0</v>
      </c>
      <c r="V73" s="57">
        <f t="shared" si="11"/>
        <v>5679.9</v>
      </c>
    </row>
    <row r="74" spans="1:22" s="108" customFormat="1" ht="33" x14ac:dyDescent="0.2">
      <c r="A74" s="62" t="str">
        <f ca="1">IF(ISERROR(MATCH(F74,Код_КВР,0)),"",INDIRECT(ADDRESS(MATCH(F74,Код_КВР,0)+1,2,,,"КВР")))</f>
        <v>Закупка товаров, работ и услуг для обеспечения государственных (муниципальных) нужд</v>
      </c>
      <c r="B74" s="105">
        <v>801</v>
      </c>
      <c r="C74" s="55" t="s">
        <v>70</v>
      </c>
      <c r="D74" s="55" t="s">
        <v>55</v>
      </c>
      <c r="E74" s="105" t="s">
        <v>356</v>
      </c>
      <c r="F74" s="105">
        <v>200</v>
      </c>
      <c r="G74" s="56">
        <f t="shared" si="80"/>
        <v>5679.9</v>
      </c>
      <c r="H74" s="56">
        <f t="shared" si="80"/>
        <v>0</v>
      </c>
      <c r="I74" s="56">
        <f t="shared" si="2"/>
        <v>5679.9</v>
      </c>
      <c r="J74" s="56">
        <f t="shared" si="80"/>
        <v>0</v>
      </c>
      <c r="K74" s="56">
        <f t="shared" si="3"/>
        <v>5679.9</v>
      </c>
      <c r="L74" s="56">
        <f t="shared" si="80"/>
        <v>0</v>
      </c>
      <c r="M74" s="56">
        <f t="shared" si="5"/>
        <v>5679.9</v>
      </c>
      <c r="N74" s="56">
        <f t="shared" si="80"/>
        <v>0</v>
      </c>
      <c r="O74" s="56">
        <f t="shared" si="6"/>
        <v>5679.9</v>
      </c>
      <c r="P74" s="56">
        <f t="shared" si="80"/>
        <v>5679.9</v>
      </c>
      <c r="Q74" s="56">
        <f t="shared" si="80"/>
        <v>0</v>
      </c>
      <c r="R74" s="57">
        <f t="shared" si="8"/>
        <v>5679.9</v>
      </c>
      <c r="S74" s="56">
        <f t="shared" si="80"/>
        <v>0</v>
      </c>
      <c r="T74" s="57">
        <f t="shared" si="9"/>
        <v>5679.9</v>
      </c>
      <c r="U74" s="56">
        <f t="shared" si="80"/>
        <v>0</v>
      </c>
      <c r="V74" s="57">
        <f t="shared" si="11"/>
        <v>5679.9</v>
      </c>
    </row>
    <row r="75" spans="1:22" s="108" customFormat="1" ht="33" x14ac:dyDescent="0.2">
      <c r="A75" s="54" t="str">
        <f ca="1">IF(ISERROR(MATCH(F75,Код_КВР,0)),"",INDIRECT(ADDRESS(MATCH(F75,Код_КВР,0)+1,2,,,"КВР")))</f>
        <v>Иные закупки товаров, работ и услуг для обеспечения государственных (муниципальных) нужд</v>
      </c>
      <c r="B75" s="105">
        <v>801</v>
      </c>
      <c r="C75" s="55" t="s">
        <v>70</v>
      </c>
      <c r="D75" s="55" t="s">
        <v>55</v>
      </c>
      <c r="E75" s="105" t="s">
        <v>356</v>
      </c>
      <c r="F75" s="105">
        <v>240</v>
      </c>
      <c r="G75" s="56">
        <v>5679.9</v>
      </c>
      <c r="H75" s="56"/>
      <c r="I75" s="56">
        <f t="shared" si="2"/>
        <v>5679.9</v>
      </c>
      <c r="J75" s="56"/>
      <c r="K75" s="56">
        <f t="shared" si="3"/>
        <v>5679.9</v>
      </c>
      <c r="L75" s="56"/>
      <c r="M75" s="56">
        <f t="shared" si="5"/>
        <v>5679.9</v>
      </c>
      <c r="N75" s="56"/>
      <c r="O75" s="56">
        <f t="shared" si="6"/>
        <v>5679.9</v>
      </c>
      <c r="P75" s="56">
        <v>5679.9</v>
      </c>
      <c r="Q75" s="56"/>
      <c r="R75" s="57">
        <f t="shared" si="8"/>
        <v>5679.9</v>
      </c>
      <c r="S75" s="56"/>
      <c r="T75" s="57">
        <f t="shared" si="9"/>
        <v>5679.9</v>
      </c>
      <c r="U75" s="56"/>
      <c r="V75" s="57">
        <f t="shared" si="11"/>
        <v>5679.9</v>
      </c>
    </row>
    <row r="76" spans="1:22" s="108" customFormat="1" ht="33" x14ac:dyDescent="0.2">
      <c r="A76" s="54" t="str">
        <f ca="1">IF(ISERROR(MATCH(E76,Код_КЦСР,0)),"",INDIRECT(ADDRESS(MATCH(E76,Код_КЦСР,0)+1,2,,,"КЦСР")))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76" s="105">
        <v>801</v>
      </c>
      <c r="C76" s="55" t="s">
        <v>70</v>
      </c>
      <c r="D76" s="55" t="s">
        <v>55</v>
      </c>
      <c r="E76" s="105" t="s">
        <v>380</v>
      </c>
      <c r="F76" s="105"/>
      <c r="G76" s="56">
        <f t="shared" ref="G76:P76" si="81">G77+G85+G92+G96</f>
        <v>153715.70000000001</v>
      </c>
      <c r="H76" s="56">
        <f t="shared" ref="H76:J76" si="82">H77+H85+H92+H96</f>
        <v>0</v>
      </c>
      <c r="I76" s="56">
        <f t="shared" si="2"/>
        <v>153715.70000000001</v>
      </c>
      <c r="J76" s="56">
        <f t="shared" si="82"/>
        <v>0</v>
      </c>
      <c r="K76" s="56">
        <f t="shared" si="3"/>
        <v>153715.70000000001</v>
      </c>
      <c r="L76" s="56">
        <f t="shared" ref="L76:N76" si="83">L77+L85+L92+L96</f>
        <v>0</v>
      </c>
      <c r="M76" s="56">
        <f t="shared" si="5"/>
        <v>153715.70000000001</v>
      </c>
      <c r="N76" s="56">
        <f t="shared" si="83"/>
        <v>0</v>
      </c>
      <c r="O76" s="56">
        <f t="shared" si="6"/>
        <v>153715.70000000001</v>
      </c>
      <c r="P76" s="56">
        <f t="shared" si="81"/>
        <v>154129.60000000001</v>
      </c>
      <c r="Q76" s="56">
        <f t="shared" ref="Q76:S76" si="84">Q77+Q85+Q92+Q96</f>
        <v>0</v>
      </c>
      <c r="R76" s="57">
        <f t="shared" si="8"/>
        <v>154129.60000000001</v>
      </c>
      <c r="S76" s="56">
        <f t="shared" si="84"/>
        <v>0</v>
      </c>
      <c r="T76" s="57">
        <f t="shared" si="9"/>
        <v>154129.60000000001</v>
      </c>
      <c r="U76" s="56">
        <f t="shared" ref="U76" si="85">U77+U85+U92+U96</f>
        <v>0</v>
      </c>
      <c r="V76" s="57">
        <f t="shared" si="11"/>
        <v>154129.60000000001</v>
      </c>
    </row>
    <row r="77" spans="1:22" s="108" customFormat="1" ht="33" x14ac:dyDescent="0.2">
      <c r="A77" s="54" t="str">
        <f ca="1">IF(ISERROR(MATCH(E77,Код_КЦСР,0)),"",INDIRECT(ADDRESS(MATCH(E77,Код_КЦСР,0)+1,2,,,"КЦСР")))</f>
        <v>Создание условий для обеспечения выполнения органами муниципальной власти своих полномочий</v>
      </c>
      <c r="B77" s="105">
        <v>801</v>
      </c>
      <c r="C77" s="55" t="s">
        <v>70</v>
      </c>
      <c r="D77" s="55" t="s">
        <v>55</v>
      </c>
      <c r="E77" s="105" t="s">
        <v>381</v>
      </c>
      <c r="F77" s="105"/>
      <c r="G77" s="56">
        <f t="shared" ref="G77:U77" si="86">G78</f>
        <v>88979.900000000009</v>
      </c>
      <c r="H77" s="56">
        <f t="shared" si="86"/>
        <v>0</v>
      </c>
      <c r="I77" s="56">
        <f t="shared" si="2"/>
        <v>88979.900000000009</v>
      </c>
      <c r="J77" s="56">
        <f t="shared" si="86"/>
        <v>0</v>
      </c>
      <c r="K77" s="56">
        <f t="shared" si="3"/>
        <v>88979.900000000009</v>
      </c>
      <c r="L77" s="56">
        <f t="shared" si="86"/>
        <v>0</v>
      </c>
      <c r="M77" s="56">
        <f t="shared" si="5"/>
        <v>88979.900000000009</v>
      </c>
      <c r="N77" s="56">
        <f t="shared" si="86"/>
        <v>0</v>
      </c>
      <c r="O77" s="56">
        <f t="shared" si="6"/>
        <v>88979.900000000009</v>
      </c>
      <c r="P77" s="56">
        <f t="shared" si="86"/>
        <v>89393.8</v>
      </c>
      <c r="Q77" s="56">
        <f t="shared" si="86"/>
        <v>0</v>
      </c>
      <c r="R77" s="57">
        <f t="shared" si="8"/>
        <v>89393.8</v>
      </c>
      <c r="S77" s="56">
        <f t="shared" si="86"/>
        <v>0</v>
      </c>
      <c r="T77" s="57">
        <f t="shared" si="9"/>
        <v>89393.8</v>
      </c>
      <c r="U77" s="56">
        <f t="shared" si="86"/>
        <v>0</v>
      </c>
      <c r="V77" s="57">
        <f t="shared" si="11"/>
        <v>89393.8</v>
      </c>
    </row>
    <row r="78" spans="1:22" s="108" customFormat="1" ht="33" x14ac:dyDescent="0.2">
      <c r="A78" s="54" t="str">
        <f ca="1">IF(ISERROR(MATCH(E78,Код_КЦСР,0)),"",INDIRECT(ADDRESS(MATCH(E78,Код_КЦСР,0)+1,2,,,"КЦСР")))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78" s="105">
        <v>801</v>
      </c>
      <c r="C78" s="55" t="s">
        <v>70</v>
      </c>
      <c r="D78" s="55" t="s">
        <v>55</v>
      </c>
      <c r="E78" s="105" t="s">
        <v>383</v>
      </c>
      <c r="F78" s="105"/>
      <c r="G78" s="56">
        <f t="shared" ref="G78:P78" si="87">G79+G81+G83</f>
        <v>88979.900000000009</v>
      </c>
      <c r="H78" s="56">
        <f t="shared" ref="H78:J78" si="88">H79+H81+H83</f>
        <v>0</v>
      </c>
      <c r="I78" s="56">
        <f t="shared" si="2"/>
        <v>88979.900000000009</v>
      </c>
      <c r="J78" s="56">
        <f t="shared" si="88"/>
        <v>0</v>
      </c>
      <c r="K78" s="56">
        <f t="shared" si="3"/>
        <v>88979.900000000009</v>
      </c>
      <c r="L78" s="56">
        <f t="shared" ref="L78:N78" si="89">L79+L81+L83</f>
        <v>0</v>
      </c>
      <c r="M78" s="56">
        <f t="shared" si="5"/>
        <v>88979.900000000009</v>
      </c>
      <c r="N78" s="56">
        <f t="shared" si="89"/>
        <v>0</v>
      </c>
      <c r="O78" s="56">
        <f t="shared" si="6"/>
        <v>88979.900000000009</v>
      </c>
      <c r="P78" s="56">
        <f t="shared" si="87"/>
        <v>89393.8</v>
      </c>
      <c r="Q78" s="56">
        <f t="shared" ref="Q78:S78" si="90">Q79+Q81+Q83</f>
        <v>0</v>
      </c>
      <c r="R78" s="57">
        <f t="shared" si="8"/>
        <v>89393.8</v>
      </c>
      <c r="S78" s="56">
        <f t="shared" si="90"/>
        <v>0</v>
      </c>
      <c r="T78" s="57">
        <f t="shared" si="9"/>
        <v>89393.8</v>
      </c>
      <c r="U78" s="56">
        <f t="shared" ref="U78" si="91">U79+U81+U83</f>
        <v>0</v>
      </c>
      <c r="V78" s="57">
        <f t="shared" si="11"/>
        <v>89393.8</v>
      </c>
    </row>
    <row r="79" spans="1:22" s="108" customFormat="1" ht="49.5" x14ac:dyDescent="0.2">
      <c r="A79" s="54" t="str">
        <f t="shared" ref="A79:A84" ca="1" si="92">IF(ISERROR(MATCH(F79,Код_КВР,0)),"",INDIRECT(ADDRESS(MATCH(F79,Код_КВР,0)+1,2,,,"КВР")))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105">
        <v>801</v>
      </c>
      <c r="C79" s="55" t="s">
        <v>70</v>
      </c>
      <c r="D79" s="55" t="s">
        <v>55</v>
      </c>
      <c r="E79" s="105" t="s">
        <v>383</v>
      </c>
      <c r="F79" s="105">
        <v>100</v>
      </c>
      <c r="G79" s="56">
        <f t="shared" ref="G79:U79" si="93">G80</f>
        <v>54246.9</v>
      </c>
      <c r="H79" s="56">
        <f t="shared" si="93"/>
        <v>0</v>
      </c>
      <c r="I79" s="56">
        <f t="shared" si="2"/>
        <v>54246.9</v>
      </c>
      <c r="J79" s="56">
        <f t="shared" si="93"/>
        <v>0</v>
      </c>
      <c r="K79" s="56">
        <f t="shared" si="3"/>
        <v>54246.9</v>
      </c>
      <c r="L79" s="56">
        <f t="shared" si="93"/>
        <v>0</v>
      </c>
      <c r="M79" s="56">
        <f t="shared" si="5"/>
        <v>54246.9</v>
      </c>
      <c r="N79" s="56">
        <f t="shared" si="93"/>
        <v>0</v>
      </c>
      <c r="O79" s="56">
        <f t="shared" si="6"/>
        <v>54246.9</v>
      </c>
      <c r="P79" s="56">
        <f t="shared" si="93"/>
        <v>54246.9</v>
      </c>
      <c r="Q79" s="56">
        <f t="shared" si="93"/>
        <v>0</v>
      </c>
      <c r="R79" s="57">
        <f t="shared" si="8"/>
        <v>54246.9</v>
      </c>
      <c r="S79" s="56">
        <f t="shared" si="93"/>
        <v>0</v>
      </c>
      <c r="T79" s="57">
        <f t="shared" si="9"/>
        <v>54246.9</v>
      </c>
      <c r="U79" s="56">
        <f t="shared" si="93"/>
        <v>0</v>
      </c>
      <c r="V79" s="57">
        <f t="shared" si="11"/>
        <v>54246.9</v>
      </c>
    </row>
    <row r="80" spans="1:22" s="108" customFormat="1" x14ac:dyDescent="0.2">
      <c r="A80" s="54" t="str">
        <f t="shared" ca="1" si="92"/>
        <v>Расходы на выплаты персоналу казенных учреждений</v>
      </c>
      <c r="B80" s="105">
        <v>801</v>
      </c>
      <c r="C80" s="55" t="s">
        <v>70</v>
      </c>
      <c r="D80" s="55" t="s">
        <v>55</v>
      </c>
      <c r="E80" s="105" t="s">
        <v>383</v>
      </c>
      <c r="F80" s="105">
        <v>110</v>
      </c>
      <c r="G80" s="56">
        <f t="shared" ref="G80:P80" si="94">41574+117.5+12555.4</f>
        <v>54246.9</v>
      </c>
      <c r="H80" s="56"/>
      <c r="I80" s="56">
        <f t="shared" si="2"/>
        <v>54246.9</v>
      </c>
      <c r="J80" s="56"/>
      <c r="K80" s="56">
        <f t="shared" si="3"/>
        <v>54246.9</v>
      </c>
      <c r="L80" s="56"/>
      <c r="M80" s="56">
        <f t="shared" si="5"/>
        <v>54246.9</v>
      </c>
      <c r="N80" s="56"/>
      <c r="O80" s="56">
        <f t="shared" si="6"/>
        <v>54246.9</v>
      </c>
      <c r="P80" s="56">
        <f t="shared" si="94"/>
        <v>54246.9</v>
      </c>
      <c r="Q80" s="56"/>
      <c r="R80" s="57">
        <f t="shared" si="8"/>
        <v>54246.9</v>
      </c>
      <c r="S80" s="56"/>
      <c r="T80" s="57">
        <f t="shared" si="9"/>
        <v>54246.9</v>
      </c>
      <c r="U80" s="56"/>
      <c r="V80" s="57">
        <f t="shared" si="11"/>
        <v>54246.9</v>
      </c>
    </row>
    <row r="81" spans="1:22" s="108" customFormat="1" ht="33" x14ac:dyDescent="0.2">
      <c r="A81" s="62" t="str">
        <f t="shared" ca="1" si="92"/>
        <v>Закупка товаров, работ и услуг для обеспечения государственных (муниципальных) нужд</v>
      </c>
      <c r="B81" s="105">
        <v>801</v>
      </c>
      <c r="C81" s="55" t="s">
        <v>70</v>
      </c>
      <c r="D81" s="55" t="s">
        <v>55</v>
      </c>
      <c r="E81" s="105" t="s">
        <v>383</v>
      </c>
      <c r="F81" s="105">
        <v>200</v>
      </c>
      <c r="G81" s="56">
        <f t="shared" ref="G81:U81" si="95">G82</f>
        <v>32200.2</v>
      </c>
      <c r="H81" s="56">
        <f t="shared" si="95"/>
        <v>0</v>
      </c>
      <c r="I81" s="56">
        <f t="shared" si="2"/>
        <v>32200.2</v>
      </c>
      <c r="J81" s="56">
        <f t="shared" si="95"/>
        <v>0</v>
      </c>
      <c r="K81" s="56">
        <f t="shared" si="3"/>
        <v>32200.2</v>
      </c>
      <c r="L81" s="56">
        <f t="shared" si="95"/>
        <v>0</v>
      </c>
      <c r="M81" s="56">
        <f t="shared" si="5"/>
        <v>32200.2</v>
      </c>
      <c r="N81" s="56">
        <f t="shared" si="95"/>
        <v>0</v>
      </c>
      <c r="O81" s="56">
        <f t="shared" si="6"/>
        <v>32200.2</v>
      </c>
      <c r="P81" s="56">
        <f t="shared" si="95"/>
        <v>32705.8</v>
      </c>
      <c r="Q81" s="56">
        <f t="shared" si="95"/>
        <v>0</v>
      </c>
      <c r="R81" s="57">
        <f t="shared" si="8"/>
        <v>32705.8</v>
      </c>
      <c r="S81" s="56">
        <f t="shared" si="95"/>
        <v>0</v>
      </c>
      <c r="T81" s="57">
        <f t="shared" si="9"/>
        <v>32705.8</v>
      </c>
      <c r="U81" s="56">
        <f t="shared" si="95"/>
        <v>0</v>
      </c>
      <c r="V81" s="57">
        <f t="shared" si="11"/>
        <v>32705.8</v>
      </c>
    </row>
    <row r="82" spans="1:22" s="108" customFormat="1" ht="33" x14ac:dyDescent="0.2">
      <c r="A82" s="54" t="str">
        <f t="shared" ca="1" si="92"/>
        <v>Иные закупки товаров, работ и услуг для обеспечения государственных (муниципальных) нужд</v>
      </c>
      <c r="B82" s="105">
        <v>801</v>
      </c>
      <c r="C82" s="55" t="s">
        <v>70</v>
      </c>
      <c r="D82" s="55" t="s">
        <v>55</v>
      </c>
      <c r="E82" s="105" t="s">
        <v>383</v>
      </c>
      <c r="F82" s="105">
        <v>240</v>
      </c>
      <c r="G82" s="56">
        <v>32200.2</v>
      </c>
      <c r="H82" s="56"/>
      <c r="I82" s="56">
        <f t="shared" si="2"/>
        <v>32200.2</v>
      </c>
      <c r="J82" s="56"/>
      <c r="K82" s="56">
        <f t="shared" si="3"/>
        <v>32200.2</v>
      </c>
      <c r="L82" s="56"/>
      <c r="M82" s="56">
        <f t="shared" si="5"/>
        <v>32200.2</v>
      </c>
      <c r="N82" s="56"/>
      <c r="O82" s="56">
        <f t="shared" si="6"/>
        <v>32200.2</v>
      </c>
      <c r="P82" s="56">
        <v>32705.8</v>
      </c>
      <c r="Q82" s="56"/>
      <c r="R82" s="57">
        <f t="shared" si="8"/>
        <v>32705.8</v>
      </c>
      <c r="S82" s="56"/>
      <c r="T82" s="57">
        <f t="shared" si="9"/>
        <v>32705.8</v>
      </c>
      <c r="U82" s="56"/>
      <c r="V82" s="57">
        <f t="shared" si="11"/>
        <v>32705.8</v>
      </c>
    </row>
    <row r="83" spans="1:22" s="108" customFormat="1" x14ac:dyDescent="0.2">
      <c r="A83" s="54" t="str">
        <f t="shared" ca="1" si="92"/>
        <v>Иные бюджетные ассигнования</v>
      </c>
      <c r="B83" s="105">
        <v>801</v>
      </c>
      <c r="C83" s="55" t="s">
        <v>70</v>
      </c>
      <c r="D83" s="55" t="s">
        <v>55</v>
      </c>
      <c r="E83" s="105" t="s">
        <v>383</v>
      </c>
      <c r="F83" s="105">
        <v>800</v>
      </c>
      <c r="G83" s="56">
        <f t="shared" ref="G83:U83" si="96">G84</f>
        <v>2532.7999999999997</v>
      </c>
      <c r="H83" s="56">
        <f t="shared" si="96"/>
        <v>0</v>
      </c>
      <c r="I83" s="56">
        <f t="shared" si="2"/>
        <v>2532.7999999999997</v>
      </c>
      <c r="J83" s="56">
        <f t="shared" si="96"/>
        <v>0</v>
      </c>
      <c r="K83" s="56">
        <f t="shared" si="3"/>
        <v>2532.7999999999997</v>
      </c>
      <c r="L83" s="56">
        <f t="shared" si="96"/>
        <v>0</v>
      </c>
      <c r="M83" s="56">
        <f t="shared" si="5"/>
        <v>2532.7999999999997</v>
      </c>
      <c r="N83" s="56">
        <f t="shared" si="96"/>
        <v>0</v>
      </c>
      <c r="O83" s="56">
        <f t="shared" si="6"/>
        <v>2532.7999999999997</v>
      </c>
      <c r="P83" s="56">
        <f t="shared" si="96"/>
        <v>2441.1</v>
      </c>
      <c r="Q83" s="56">
        <f t="shared" si="96"/>
        <v>0</v>
      </c>
      <c r="R83" s="57">
        <f t="shared" si="8"/>
        <v>2441.1</v>
      </c>
      <c r="S83" s="56">
        <f t="shared" si="96"/>
        <v>0</v>
      </c>
      <c r="T83" s="57">
        <f t="shared" si="9"/>
        <v>2441.1</v>
      </c>
      <c r="U83" s="56">
        <f t="shared" si="96"/>
        <v>0</v>
      </c>
      <c r="V83" s="57">
        <f t="shared" si="11"/>
        <v>2441.1</v>
      </c>
    </row>
    <row r="84" spans="1:22" s="108" customFormat="1" x14ac:dyDescent="0.2">
      <c r="A84" s="54" t="str">
        <f t="shared" ca="1" si="92"/>
        <v>Уплата налогов, сборов и иных платежей</v>
      </c>
      <c r="B84" s="105">
        <v>801</v>
      </c>
      <c r="C84" s="55" t="s">
        <v>70</v>
      </c>
      <c r="D84" s="55" t="s">
        <v>55</v>
      </c>
      <c r="E84" s="105" t="s">
        <v>383</v>
      </c>
      <c r="F84" s="105">
        <v>850</v>
      </c>
      <c r="G84" s="56">
        <f>2289.6+201.7+41.5</f>
        <v>2532.7999999999997</v>
      </c>
      <c r="H84" s="56"/>
      <c r="I84" s="56">
        <f t="shared" ref="I84:I147" si="97">G84+H84</f>
        <v>2532.7999999999997</v>
      </c>
      <c r="J84" s="56"/>
      <c r="K84" s="56">
        <f t="shared" ref="K84:K147" si="98">I84+J84</f>
        <v>2532.7999999999997</v>
      </c>
      <c r="L84" s="56"/>
      <c r="M84" s="56">
        <f t="shared" ref="M84:M147" si="99">K84+L84</f>
        <v>2532.7999999999997</v>
      </c>
      <c r="N84" s="56"/>
      <c r="O84" s="56">
        <f t="shared" ref="O84:O147" si="100">M84+N84</f>
        <v>2532.7999999999997</v>
      </c>
      <c r="P84" s="56">
        <f>2197.9+201.7+41.5</f>
        <v>2441.1</v>
      </c>
      <c r="Q84" s="56"/>
      <c r="R84" s="57">
        <f t="shared" ref="R84:R147" si="101">P84+Q84</f>
        <v>2441.1</v>
      </c>
      <c r="S84" s="56"/>
      <c r="T84" s="57">
        <f t="shared" ref="T84:T147" si="102">R84+S84</f>
        <v>2441.1</v>
      </c>
      <c r="U84" s="56"/>
      <c r="V84" s="57">
        <f t="shared" ref="V84:V147" si="103">T84+U84</f>
        <v>2441.1</v>
      </c>
    </row>
    <row r="85" spans="1:22" s="108" customFormat="1" x14ac:dyDescent="0.2">
      <c r="A85" s="54" t="str">
        <f ca="1">IF(ISERROR(MATCH(E85,Код_КЦСР,0)),"",INDIRECT(ADDRESS(MATCH(E85,Код_КЦСР,0)+1,2,,,"КЦСР")))</f>
        <v>Развитие муниципальной службы в мэрии города Череповца</v>
      </c>
      <c r="B85" s="105">
        <v>801</v>
      </c>
      <c r="C85" s="55" t="s">
        <v>70</v>
      </c>
      <c r="D85" s="55" t="s">
        <v>55</v>
      </c>
      <c r="E85" s="105" t="s">
        <v>384</v>
      </c>
      <c r="F85" s="105"/>
      <c r="G85" s="56">
        <f t="shared" ref="G85:P85" si="104">G86+G89</f>
        <v>135.69999999999999</v>
      </c>
      <c r="H85" s="56">
        <f t="shared" ref="H85:J85" si="105">H86+H89</f>
        <v>0</v>
      </c>
      <c r="I85" s="56">
        <f t="shared" si="97"/>
        <v>135.69999999999999</v>
      </c>
      <c r="J85" s="56">
        <f t="shared" si="105"/>
        <v>0</v>
      </c>
      <c r="K85" s="56">
        <f t="shared" si="98"/>
        <v>135.69999999999999</v>
      </c>
      <c r="L85" s="56">
        <f t="shared" ref="L85:N85" si="106">L86+L89</f>
        <v>0</v>
      </c>
      <c r="M85" s="56">
        <f t="shared" si="99"/>
        <v>135.69999999999999</v>
      </c>
      <c r="N85" s="56">
        <f t="shared" si="106"/>
        <v>0</v>
      </c>
      <c r="O85" s="56">
        <f t="shared" si="100"/>
        <v>135.69999999999999</v>
      </c>
      <c r="P85" s="56">
        <f t="shared" si="104"/>
        <v>135.69999999999999</v>
      </c>
      <c r="Q85" s="56">
        <f t="shared" ref="Q85:S85" si="107">Q86+Q89</f>
        <v>0</v>
      </c>
      <c r="R85" s="57">
        <f t="shared" si="101"/>
        <v>135.69999999999999</v>
      </c>
      <c r="S85" s="56">
        <f t="shared" si="107"/>
        <v>0</v>
      </c>
      <c r="T85" s="57">
        <f t="shared" si="102"/>
        <v>135.69999999999999</v>
      </c>
      <c r="U85" s="56">
        <f t="shared" ref="U85" si="108">U86+U89</f>
        <v>0</v>
      </c>
      <c r="V85" s="57">
        <f t="shared" si="103"/>
        <v>135.69999999999999</v>
      </c>
    </row>
    <row r="86" spans="1:22" s="108" customFormat="1" ht="49.5" x14ac:dyDescent="0.2">
      <c r="A86" s="54" t="str">
        <f ca="1">IF(ISERROR(MATCH(E86,Код_КЦСР,0)),"",INDIRECT(ADDRESS(MATCH(E86,Код_КЦСР,0)+1,2,,,"КЦСР")))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86" s="105">
        <v>801</v>
      </c>
      <c r="C86" s="55" t="s">
        <v>70</v>
      </c>
      <c r="D86" s="55" t="s">
        <v>55</v>
      </c>
      <c r="E86" s="105" t="s">
        <v>584</v>
      </c>
      <c r="F86" s="105"/>
      <c r="G86" s="56">
        <f t="shared" ref="G86:U90" si="109">G87</f>
        <v>63.3</v>
      </c>
      <c r="H86" s="56">
        <f t="shared" si="109"/>
        <v>0</v>
      </c>
      <c r="I86" s="56">
        <f t="shared" si="97"/>
        <v>63.3</v>
      </c>
      <c r="J86" s="56">
        <f t="shared" si="109"/>
        <v>0</v>
      </c>
      <c r="K86" s="56">
        <f t="shared" si="98"/>
        <v>63.3</v>
      </c>
      <c r="L86" s="56">
        <f t="shared" si="109"/>
        <v>0</v>
      </c>
      <c r="M86" s="56">
        <f t="shared" si="99"/>
        <v>63.3</v>
      </c>
      <c r="N86" s="56">
        <f t="shared" si="109"/>
        <v>0</v>
      </c>
      <c r="O86" s="56">
        <f t="shared" si="100"/>
        <v>63.3</v>
      </c>
      <c r="P86" s="56">
        <f t="shared" si="109"/>
        <v>63.3</v>
      </c>
      <c r="Q86" s="56">
        <f t="shared" si="109"/>
        <v>0</v>
      </c>
      <c r="R86" s="57">
        <f t="shared" si="101"/>
        <v>63.3</v>
      </c>
      <c r="S86" s="56">
        <f t="shared" si="109"/>
        <v>0</v>
      </c>
      <c r="T86" s="57">
        <f t="shared" si="102"/>
        <v>63.3</v>
      </c>
      <c r="U86" s="56">
        <f t="shared" si="109"/>
        <v>0</v>
      </c>
      <c r="V86" s="57">
        <f t="shared" si="103"/>
        <v>63.3</v>
      </c>
    </row>
    <row r="87" spans="1:22" s="108" customFormat="1" ht="33" x14ac:dyDescent="0.2">
      <c r="A87" s="62" t="str">
        <f ca="1">IF(ISERROR(MATCH(F87,Код_КВР,0)),"",INDIRECT(ADDRESS(MATCH(F87,Код_КВР,0)+1,2,,,"КВР")))</f>
        <v>Закупка товаров, работ и услуг для обеспечения государственных (муниципальных) нужд</v>
      </c>
      <c r="B87" s="105">
        <v>801</v>
      </c>
      <c r="C87" s="55" t="s">
        <v>70</v>
      </c>
      <c r="D87" s="55" t="s">
        <v>55</v>
      </c>
      <c r="E87" s="105" t="s">
        <v>584</v>
      </c>
      <c r="F87" s="105">
        <v>200</v>
      </c>
      <c r="G87" s="56">
        <f t="shared" si="109"/>
        <v>63.3</v>
      </c>
      <c r="H87" s="56">
        <f t="shared" si="109"/>
        <v>0</v>
      </c>
      <c r="I87" s="56">
        <f t="shared" si="97"/>
        <v>63.3</v>
      </c>
      <c r="J87" s="56">
        <f t="shared" si="109"/>
        <v>0</v>
      </c>
      <c r="K87" s="56">
        <f t="shared" si="98"/>
        <v>63.3</v>
      </c>
      <c r="L87" s="56">
        <f t="shared" si="109"/>
        <v>0</v>
      </c>
      <c r="M87" s="56">
        <f t="shared" si="99"/>
        <v>63.3</v>
      </c>
      <c r="N87" s="56">
        <f t="shared" si="109"/>
        <v>0</v>
      </c>
      <c r="O87" s="56">
        <f t="shared" si="100"/>
        <v>63.3</v>
      </c>
      <c r="P87" s="56">
        <f t="shared" si="109"/>
        <v>63.3</v>
      </c>
      <c r="Q87" s="56">
        <f t="shared" si="109"/>
        <v>0</v>
      </c>
      <c r="R87" s="57">
        <f t="shared" si="101"/>
        <v>63.3</v>
      </c>
      <c r="S87" s="56">
        <f t="shared" si="109"/>
        <v>0</v>
      </c>
      <c r="T87" s="57">
        <f t="shared" si="102"/>
        <v>63.3</v>
      </c>
      <c r="U87" s="56">
        <f t="shared" si="109"/>
        <v>0</v>
      </c>
      <c r="V87" s="57">
        <f t="shared" si="103"/>
        <v>63.3</v>
      </c>
    </row>
    <row r="88" spans="1:22" s="108" customFormat="1" ht="33" x14ac:dyDescent="0.2">
      <c r="A88" s="54" t="str">
        <f ca="1">IF(ISERROR(MATCH(F88,Код_КВР,0)),"",INDIRECT(ADDRESS(MATCH(F88,Код_КВР,0)+1,2,,,"КВР")))</f>
        <v>Иные закупки товаров, работ и услуг для обеспечения государственных (муниципальных) нужд</v>
      </c>
      <c r="B88" s="105">
        <v>801</v>
      </c>
      <c r="C88" s="55" t="s">
        <v>70</v>
      </c>
      <c r="D88" s="55" t="s">
        <v>55</v>
      </c>
      <c r="E88" s="105" t="s">
        <v>584</v>
      </c>
      <c r="F88" s="105">
        <v>240</v>
      </c>
      <c r="G88" s="56">
        <v>63.3</v>
      </c>
      <c r="H88" s="56"/>
      <c r="I88" s="56">
        <f t="shared" si="97"/>
        <v>63.3</v>
      </c>
      <c r="J88" s="56"/>
      <c r="K88" s="56">
        <f t="shared" si="98"/>
        <v>63.3</v>
      </c>
      <c r="L88" s="56"/>
      <c r="M88" s="56">
        <f t="shared" si="99"/>
        <v>63.3</v>
      </c>
      <c r="N88" s="56"/>
      <c r="O88" s="56">
        <f t="shared" si="100"/>
        <v>63.3</v>
      </c>
      <c r="P88" s="56">
        <v>63.3</v>
      </c>
      <c r="Q88" s="56"/>
      <c r="R88" s="57">
        <f t="shared" si="101"/>
        <v>63.3</v>
      </c>
      <c r="S88" s="56"/>
      <c r="T88" s="57">
        <f t="shared" si="102"/>
        <v>63.3</v>
      </c>
      <c r="U88" s="56"/>
      <c r="V88" s="57">
        <f t="shared" si="103"/>
        <v>63.3</v>
      </c>
    </row>
    <row r="89" spans="1:22" s="108" customFormat="1" x14ac:dyDescent="0.2">
      <c r="A89" s="54" t="str">
        <f ca="1">IF(ISERROR(MATCH(E89,Код_КЦСР,0)),"",INDIRECT(ADDRESS(MATCH(E89,Код_КЦСР,0)+1,2,,,"КЦСР")))</f>
        <v>Повышение престижа муниципальной службы в городе</v>
      </c>
      <c r="B89" s="105">
        <v>801</v>
      </c>
      <c r="C89" s="55" t="s">
        <v>70</v>
      </c>
      <c r="D89" s="55" t="s">
        <v>55</v>
      </c>
      <c r="E89" s="105" t="s">
        <v>385</v>
      </c>
      <c r="F89" s="105"/>
      <c r="G89" s="56">
        <f t="shared" si="109"/>
        <v>72.400000000000006</v>
      </c>
      <c r="H89" s="56">
        <f t="shared" si="109"/>
        <v>0</v>
      </c>
      <c r="I89" s="56">
        <f t="shared" si="97"/>
        <v>72.400000000000006</v>
      </c>
      <c r="J89" s="56">
        <f t="shared" si="109"/>
        <v>0</v>
      </c>
      <c r="K89" s="56">
        <f t="shared" si="98"/>
        <v>72.400000000000006</v>
      </c>
      <c r="L89" s="56">
        <f t="shared" si="109"/>
        <v>0</v>
      </c>
      <c r="M89" s="56">
        <f t="shared" si="99"/>
        <v>72.400000000000006</v>
      </c>
      <c r="N89" s="56">
        <f t="shared" si="109"/>
        <v>0</v>
      </c>
      <c r="O89" s="56">
        <f t="shared" si="100"/>
        <v>72.400000000000006</v>
      </c>
      <c r="P89" s="56">
        <f t="shared" si="109"/>
        <v>72.400000000000006</v>
      </c>
      <c r="Q89" s="56">
        <f t="shared" si="109"/>
        <v>0</v>
      </c>
      <c r="R89" s="57">
        <f t="shared" si="101"/>
        <v>72.400000000000006</v>
      </c>
      <c r="S89" s="56">
        <f t="shared" si="109"/>
        <v>0</v>
      </c>
      <c r="T89" s="57">
        <f t="shared" si="102"/>
        <v>72.400000000000006</v>
      </c>
      <c r="U89" s="56">
        <f t="shared" si="109"/>
        <v>0</v>
      </c>
      <c r="V89" s="57">
        <f t="shared" si="103"/>
        <v>72.400000000000006</v>
      </c>
    </row>
    <row r="90" spans="1:22" s="108" customFormat="1" ht="33" x14ac:dyDescent="0.2">
      <c r="A90" s="62" t="str">
        <f ca="1">IF(ISERROR(MATCH(F90,Код_КВР,0)),"",INDIRECT(ADDRESS(MATCH(F90,Код_КВР,0)+1,2,,,"КВР")))</f>
        <v>Закупка товаров, работ и услуг для обеспечения государственных (муниципальных) нужд</v>
      </c>
      <c r="B90" s="105">
        <v>801</v>
      </c>
      <c r="C90" s="55" t="s">
        <v>70</v>
      </c>
      <c r="D90" s="55" t="s">
        <v>55</v>
      </c>
      <c r="E90" s="105" t="s">
        <v>385</v>
      </c>
      <c r="F90" s="105">
        <v>200</v>
      </c>
      <c r="G90" s="56">
        <f t="shared" si="109"/>
        <v>72.400000000000006</v>
      </c>
      <c r="H90" s="56">
        <f t="shared" si="109"/>
        <v>0</v>
      </c>
      <c r="I90" s="56">
        <f t="shared" si="97"/>
        <v>72.400000000000006</v>
      </c>
      <c r="J90" s="56">
        <f t="shared" si="109"/>
        <v>0</v>
      </c>
      <c r="K90" s="56">
        <f t="shared" si="98"/>
        <v>72.400000000000006</v>
      </c>
      <c r="L90" s="56">
        <f t="shared" si="109"/>
        <v>0</v>
      </c>
      <c r="M90" s="56">
        <f t="shared" si="99"/>
        <v>72.400000000000006</v>
      </c>
      <c r="N90" s="56">
        <f t="shared" si="109"/>
        <v>0</v>
      </c>
      <c r="O90" s="56">
        <f t="shared" si="100"/>
        <v>72.400000000000006</v>
      </c>
      <c r="P90" s="56">
        <f t="shared" si="109"/>
        <v>72.400000000000006</v>
      </c>
      <c r="Q90" s="56">
        <f t="shared" si="109"/>
        <v>0</v>
      </c>
      <c r="R90" s="57">
        <f t="shared" si="101"/>
        <v>72.400000000000006</v>
      </c>
      <c r="S90" s="56">
        <f t="shared" si="109"/>
        <v>0</v>
      </c>
      <c r="T90" s="57">
        <f t="shared" si="102"/>
        <v>72.400000000000006</v>
      </c>
      <c r="U90" s="56">
        <f t="shared" si="109"/>
        <v>0</v>
      </c>
      <c r="V90" s="57">
        <f t="shared" si="103"/>
        <v>72.400000000000006</v>
      </c>
    </row>
    <row r="91" spans="1:22" s="108" customFormat="1" ht="33" x14ac:dyDescent="0.2">
      <c r="A91" s="54" t="str">
        <f ca="1">IF(ISERROR(MATCH(F91,Код_КВР,0)),"",INDIRECT(ADDRESS(MATCH(F91,Код_КВР,0)+1,2,,,"КВР")))</f>
        <v>Иные закупки товаров, работ и услуг для обеспечения государственных (муниципальных) нужд</v>
      </c>
      <c r="B91" s="105">
        <v>801</v>
      </c>
      <c r="C91" s="55" t="s">
        <v>70</v>
      </c>
      <c r="D91" s="55" t="s">
        <v>55</v>
      </c>
      <c r="E91" s="105" t="s">
        <v>385</v>
      </c>
      <c r="F91" s="105">
        <v>240</v>
      </c>
      <c r="G91" s="56">
        <v>72.400000000000006</v>
      </c>
      <c r="H91" s="56"/>
      <c r="I91" s="56">
        <f t="shared" si="97"/>
        <v>72.400000000000006</v>
      </c>
      <c r="J91" s="56"/>
      <c r="K91" s="56">
        <f t="shared" si="98"/>
        <v>72.400000000000006</v>
      </c>
      <c r="L91" s="56"/>
      <c r="M91" s="56">
        <f t="shared" si="99"/>
        <v>72.400000000000006</v>
      </c>
      <c r="N91" s="56"/>
      <c r="O91" s="56">
        <f t="shared" si="100"/>
        <v>72.400000000000006</v>
      </c>
      <c r="P91" s="56">
        <v>72.400000000000006</v>
      </c>
      <c r="Q91" s="56"/>
      <c r="R91" s="57">
        <f t="shared" si="101"/>
        <v>72.400000000000006</v>
      </c>
      <c r="S91" s="56"/>
      <c r="T91" s="57">
        <f t="shared" si="102"/>
        <v>72.400000000000006</v>
      </c>
      <c r="U91" s="56"/>
      <c r="V91" s="57">
        <f t="shared" si="103"/>
        <v>72.400000000000006</v>
      </c>
    </row>
    <row r="92" spans="1:22" s="108" customFormat="1" ht="33" hidden="1" x14ac:dyDescent="0.2">
      <c r="A92" s="54" t="str">
        <f ca="1">IF(ISERROR(MATCH(E92,Код_КЦСР,0)),"",INDIRECT(ADDRESS(MATCH(E92,Код_КЦСР,0)+1,2,,,"КЦСР")))</f>
        <v>Обеспечение защиты прав и законных интересов граждан, общества, государства от угроз, связанных с коррупцией</v>
      </c>
      <c r="B92" s="105">
        <v>801</v>
      </c>
      <c r="C92" s="55" t="s">
        <v>70</v>
      </c>
      <c r="D92" s="55" t="s">
        <v>55</v>
      </c>
      <c r="E92" s="105" t="s">
        <v>585</v>
      </c>
      <c r="F92" s="105"/>
      <c r="G92" s="56">
        <f t="shared" ref="G92:U92" si="110">G93</f>
        <v>0</v>
      </c>
      <c r="H92" s="56">
        <f t="shared" si="110"/>
        <v>0</v>
      </c>
      <c r="I92" s="56">
        <f t="shared" si="97"/>
        <v>0</v>
      </c>
      <c r="J92" s="56">
        <f t="shared" si="110"/>
        <v>0</v>
      </c>
      <c r="K92" s="56">
        <f t="shared" si="98"/>
        <v>0</v>
      </c>
      <c r="L92" s="56">
        <f t="shared" si="110"/>
        <v>0</v>
      </c>
      <c r="M92" s="56">
        <f t="shared" si="99"/>
        <v>0</v>
      </c>
      <c r="N92" s="56">
        <f t="shared" si="110"/>
        <v>0</v>
      </c>
      <c r="O92" s="56">
        <f t="shared" si="100"/>
        <v>0</v>
      </c>
      <c r="P92" s="56">
        <f t="shared" si="110"/>
        <v>0</v>
      </c>
      <c r="Q92" s="56">
        <f t="shared" si="110"/>
        <v>0</v>
      </c>
      <c r="R92" s="57">
        <f t="shared" si="101"/>
        <v>0</v>
      </c>
      <c r="S92" s="56">
        <f t="shared" si="110"/>
        <v>0</v>
      </c>
      <c r="T92" s="57">
        <f t="shared" si="102"/>
        <v>0</v>
      </c>
      <c r="U92" s="56">
        <f t="shared" si="110"/>
        <v>0</v>
      </c>
      <c r="V92" s="57">
        <f t="shared" si="103"/>
        <v>0</v>
      </c>
    </row>
    <row r="93" spans="1:22" s="108" customFormat="1" ht="33" hidden="1" x14ac:dyDescent="0.2">
      <c r="A93" s="54" t="str">
        <f ca="1">IF(ISERROR(MATCH(E93,Код_КЦСР,0)),"",INDIRECT(ADDRESS(MATCH(E93,Код_КЦСР,0)+1,2,,,"КЦСР")))</f>
        <v>Правовое просвещение и информирование граждан по вопросам противодействия коррупции</v>
      </c>
      <c r="B93" s="105">
        <v>801</v>
      </c>
      <c r="C93" s="55" t="s">
        <v>70</v>
      </c>
      <c r="D93" s="55" t="s">
        <v>55</v>
      </c>
      <c r="E93" s="105" t="s">
        <v>587</v>
      </c>
      <c r="F93" s="105"/>
      <c r="G93" s="56">
        <f t="shared" ref="G93:U94" si="111">G94</f>
        <v>0</v>
      </c>
      <c r="H93" s="56">
        <f t="shared" si="111"/>
        <v>0</v>
      </c>
      <c r="I93" s="56">
        <f t="shared" si="97"/>
        <v>0</v>
      </c>
      <c r="J93" s="56">
        <f t="shared" si="111"/>
        <v>0</v>
      </c>
      <c r="K93" s="56">
        <f t="shared" si="98"/>
        <v>0</v>
      </c>
      <c r="L93" s="56">
        <f t="shared" si="111"/>
        <v>0</v>
      </c>
      <c r="M93" s="56">
        <f t="shared" si="99"/>
        <v>0</v>
      </c>
      <c r="N93" s="56">
        <f t="shared" si="111"/>
        <v>0</v>
      </c>
      <c r="O93" s="56">
        <f t="shared" si="100"/>
        <v>0</v>
      </c>
      <c r="P93" s="56">
        <f t="shared" si="111"/>
        <v>0</v>
      </c>
      <c r="Q93" s="56">
        <f t="shared" si="111"/>
        <v>0</v>
      </c>
      <c r="R93" s="57">
        <f t="shared" si="101"/>
        <v>0</v>
      </c>
      <c r="S93" s="56">
        <f t="shared" si="111"/>
        <v>0</v>
      </c>
      <c r="T93" s="57">
        <f t="shared" si="102"/>
        <v>0</v>
      </c>
      <c r="U93" s="56">
        <f t="shared" si="111"/>
        <v>0</v>
      </c>
      <c r="V93" s="57">
        <f t="shared" si="103"/>
        <v>0</v>
      </c>
    </row>
    <row r="94" spans="1:22" s="108" customFormat="1" ht="33" hidden="1" x14ac:dyDescent="0.2">
      <c r="A94" s="62" t="str">
        <f ca="1">IF(ISERROR(MATCH(F94,Код_КВР,0)),"",INDIRECT(ADDRESS(MATCH(F94,Код_КВР,0)+1,2,,,"КВР")))</f>
        <v>Закупка товаров, работ и услуг для обеспечения государственных (муниципальных) нужд</v>
      </c>
      <c r="B94" s="105">
        <v>801</v>
      </c>
      <c r="C94" s="55" t="s">
        <v>70</v>
      </c>
      <c r="D94" s="55" t="s">
        <v>55</v>
      </c>
      <c r="E94" s="105" t="s">
        <v>587</v>
      </c>
      <c r="F94" s="105">
        <v>200</v>
      </c>
      <c r="G94" s="56">
        <f t="shared" si="111"/>
        <v>0</v>
      </c>
      <c r="H94" s="56">
        <f t="shared" si="111"/>
        <v>0</v>
      </c>
      <c r="I94" s="56">
        <f t="shared" si="97"/>
        <v>0</v>
      </c>
      <c r="J94" s="56">
        <f t="shared" si="111"/>
        <v>0</v>
      </c>
      <c r="K94" s="56">
        <f t="shared" si="98"/>
        <v>0</v>
      </c>
      <c r="L94" s="56">
        <f t="shared" si="111"/>
        <v>0</v>
      </c>
      <c r="M94" s="56">
        <f t="shared" si="99"/>
        <v>0</v>
      </c>
      <c r="N94" s="56">
        <f t="shared" si="111"/>
        <v>0</v>
      </c>
      <c r="O94" s="56">
        <f t="shared" si="100"/>
        <v>0</v>
      </c>
      <c r="P94" s="56">
        <f t="shared" si="111"/>
        <v>0</v>
      </c>
      <c r="Q94" s="56">
        <f t="shared" si="111"/>
        <v>0</v>
      </c>
      <c r="R94" s="57">
        <f t="shared" si="101"/>
        <v>0</v>
      </c>
      <c r="S94" s="56">
        <f t="shared" si="111"/>
        <v>0</v>
      </c>
      <c r="T94" s="57">
        <f t="shared" si="102"/>
        <v>0</v>
      </c>
      <c r="U94" s="56">
        <f t="shared" si="111"/>
        <v>0</v>
      </c>
      <c r="V94" s="57">
        <f t="shared" si="103"/>
        <v>0</v>
      </c>
    </row>
    <row r="95" spans="1:22" s="108" customFormat="1" ht="33" hidden="1" x14ac:dyDescent="0.2">
      <c r="A95" s="54" t="str">
        <f ca="1">IF(ISERROR(MATCH(F95,Код_КВР,0)),"",INDIRECT(ADDRESS(MATCH(F95,Код_КВР,0)+1,2,,,"КВР")))</f>
        <v>Иные закупки товаров, работ и услуг для обеспечения государственных (муниципальных) нужд</v>
      </c>
      <c r="B95" s="105">
        <v>801</v>
      </c>
      <c r="C95" s="55" t="s">
        <v>70</v>
      </c>
      <c r="D95" s="55" t="s">
        <v>55</v>
      </c>
      <c r="E95" s="105" t="s">
        <v>587</v>
      </c>
      <c r="F95" s="105">
        <v>240</v>
      </c>
      <c r="G95" s="56"/>
      <c r="H95" s="56"/>
      <c r="I95" s="56">
        <f t="shared" si="97"/>
        <v>0</v>
      </c>
      <c r="J95" s="56"/>
      <c r="K95" s="56">
        <f t="shared" si="98"/>
        <v>0</v>
      </c>
      <c r="L95" s="56"/>
      <c r="M95" s="56">
        <f t="shared" si="99"/>
        <v>0</v>
      </c>
      <c r="N95" s="56"/>
      <c r="O95" s="56">
        <f t="shared" si="100"/>
        <v>0</v>
      </c>
      <c r="P95" s="56"/>
      <c r="Q95" s="56"/>
      <c r="R95" s="57">
        <f t="shared" si="101"/>
        <v>0</v>
      </c>
      <c r="S95" s="56"/>
      <c r="T95" s="57">
        <f t="shared" si="102"/>
        <v>0</v>
      </c>
      <c r="U95" s="56"/>
      <c r="V95" s="57">
        <f t="shared" si="103"/>
        <v>0</v>
      </c>
    </row>
    <row r="96" spans="1:22" s="108" customFormat="1" ht="55.5" customHeight="1" x14ac:dyDescent="0.2">
      <c r="A96" s="54" t="str">
        <f ca="1">IF(ISERROR(MATCH(E96,Код_КЦСР,0)),"",INDIRECT(ADDRESS(MATCH(E96,Код_КЦСР,0)+1,2,,,"КЦСР")))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96" s="105">
        <v>801</v>
      </c>
      <c r="C96" s="55" t="s">
        <v>70</v>
      </c>
      <c r="D96" s="55" t="s">
        <v>55</v>
      </c>
      <c r="E96" s="105" t="s">
        <v>386</v>
      </c>
      <c r="F96" s="105"/>
      <c r="G96" s="56">
        <f t="shared" ref="G96:U96" si="112">G97</f>
        <v>64600.100000000006</v>
      </c>
      <c r="H96" s="56">
        <f t="shared" si="112"/>
        <v>0</v>
      </c>
      <c r="I96" s="56">
        <f t="shared" si="97"/>
        <v>64600.100000000006</v>
      </c>
      <c r="J96" s="56">
        <f t="shared" si="112"/>
        <v>0</v>
      </c>
      <c r="K96" s="56">
        <f t="shared" si="98"/>
        <v>64600.100000000006</v>
      </c>
      <c r="L96" s="56">
        <f t="shared" si="112"/>
        <v>0</v>
      </c>
      <c r="M96" s="56">
        <f t="shared" si="99"/>
        <v>64600.100000000006</v>
      </c>
      <c r="N96" s="56">
        <f t="shared" si="112"/>
        <v>0</v>
      </c>
      <c r="O96" s="56">
        <f t="shared" si="100"/>
        <v>64600.100000000006</v>
      </c>
      <c r="P96" s="56">
        <f t="shared" si="112"/>
        <v>64600.100000000006</v>
      </c>
      <c r="Q96" s="56">
        <f t="shared" si="112"/>
        <v>0</v>
      </c>
      <c r="R96" s="57">
        <f t="shared" si="101"/>
        <v>64600.100000000006</v>
      </c>
      <c r="S96" s="56">
        <f t="shared" si="112"/>
        <v>0</v>
      </c>
      <c r="T96" s="57">
        <f t="shared" si="102"/>
        <v>64600.100000000006</v>
      </c>
      <c r="U96" s="56">
        <f t="shared" si="112"/>
        <v>0</v>
      </c>
      <c r="V96" s="57">
        <f t="shared" si="103"/>
        <v>64600.100000000006</v>
      </c>
    </row>
    <row r="97" spans="1:22" s="108" customFormat="1" ht="55.5" customHeight="1" x14ac:dyDescent="0.2">
      <c r="A97" s="54" t="str">
        <f ca="1">IF(ISERROR(MATCH(E97,Код_КЦСР,0)),"",INDIRECT(ADDRESS(MATCH(E97,Код_КЦСР,0)+1,2,,,"КЦСР")))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97" s="105">
        <v>801</v>
      </c>
      <c r="C97" s="55" t="s">
        <v>70</v>
      </c>
      <c r="D97" s="55" t="s">
        <v>55</v>
      </c>
      <c r="E97" s="105" t="s">
        <v>589</v>
      </c>
      <c r="F97" s="105"/>
      <c r="G97" s="56">
        <f t="shared" ref="G97:P97" si="113">G98+G101</f>
        <v>64600.100000000006</v>
      </c>
      <c r="H97" s="56">
        <f t="shared" ref="H97:J97" si="114">H98+H101</f>
        <v>0</v>
      </c>
      <c r="I97" s="56">
        <f t="shared" si="97"/>
        <v>64600.100000000006</v>
      </c>
      <c r="J97" s="56">
        <f t="shared" si="114"/>
        <v>0</v>
      </c>
      <c r="K97" s="56">
        <f t="shared" si="98"/>
        <v>64600.100000000006</v>
      </c>
      <c r="L97" s="56">
        <f t="shared" ref="L97:N97" si="115">L98+L101</f>
        <v>0</v>
      </c>
      <c r="M97" s="56">
        <f t="shared" si="99"/>
        <v>64600.100000000006</v>
      </c>
      <c r="N97" s="56">
        <f t="shared" si="115"/>
        <v>0</v>
      </c>
      <c r="O97" s="56">
        <f t="shared" si="100"/>
        <v>64600.100000000006</v>
      </c>
      <c r="P97" s="56">
        <f t="shared" si="113"/>
        <v>64600.100000000006</v>
      </c>
      <c r="Q97" s="56">
        <f t="shared" ref="Q97:S97" si="116">Q98+Q101</f>
        <v>0</v>
      </c>
      <c r="R97" s="57">
        <f t="shared" si="101"/>
        <v>64600.100000000006</v>
      </c>
      <c r="S97" s="56">
        <f t="shared" si="116"/>
        <v>0</v>
      </c>
      <c r="T97" s="57">
        <f t="shared" si="102"/>
        <v>64600.100000000006</v>
      </c>
      <c r="U97" s="56">
        <f t="shared" ref="U97" si="117">U98+U101</f>
        <v>0</v>
      </c>
      <c r="V97" s="57">
        <f t="shared" si="103"/>
        <v>64600.100000000006</v>
      </c>
    </row>
    <row r="98" spans="1:22" s="108" customFormat="1" ht="60" customHeight="1" x14ac:dyDescent="0.2">
      <c r="A98" s="54" t="str">
        <f ca="1">IF(ISERROR(MATCH(E98,Код_КЦСР,0)),"",INDIRECT(ADDRESS(MATCH(E98,Код_КЦСР,0)+1,2,,,"КЦСР")))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98" s="105">
        <v>801</v>
      </c>
      <c r="C98" s="55" t="s">
        <v>70</v>
      </c>
      <c r="D98" s="55" t="s">
        <v>55</v>
      </c>
      <c r="E98" s="105" t="s">
        <v>622</v>
      </c>
      <c r="F98" s="105"/>
      <c r="G98" s="56">
        <f t="shared" ref="G98:U98" si="118">G99</f>
        <v>11143.8</v>
      </c>
      <c r="H98" s="56">
        <f t="shared" si="118"/>
        <v>0</v>
      </c>
      <c r="I98" s="56">
        <f t="shared" si="97"/>
        <v>11143.8</v>
      </c>
      <c r="J98" s="56">
        <f t="shared" si="118"/>
        <v>0</v>
      </c>
      <c r="K98" s="56">
        <f t="shared" si="98"/>
        <v>11143.8</v>
      </c>
      <c r="L98" s="56">
        <f t="shared" si="118"/>
        <v>0</v>
      </c>
      <c r="M98" s="56">
        <f t="shared" si="99"/>
        <v>11143.8</v>
      </c>
      <c r="N98" s="56">
        <f t="shared" si="118"/>
        <v>0</v>
      </c>
      <c r="O98" s="56">
        <f t="shared" si="100"/>
        <v>11143.8</v>
      </c>
      <c r="P98" s="56">
        <f t="shared" si="118"/>
        <v>11143.8</v>
      </c>
      <c r="Q98" s="56">
        <f t="shared" si="118"/>
        <v>0</v>
      </c>
      <c r="R98" s="57">
        <f t="shared" si="101"/>
        <v>11143.8</v>
      </c>
      <c r="S98" s="56">
        <f t="shared" si="118"/>
        <v>0</v>
      </c>
      <c r="T98" s="57">
        <f t="shared" si="102"/>
        <v>11143.8</v>
      </c>
      <c r="U98" s="56">
        <f t="shared" si="118"/>
        <v>0</v>
      </c>
      <c r="V98" s="57">
        <f t="shared" si="103"/>
        <v>11143.8</v>
      </c>
    </row>
    <row r="99" spans="1:22" s="108" customFormat="1" ht="33" x14ac:dyDescent="0.2">
      <c r="A99" s="54" t="str">
        <f ca="1">IF(ISERROR(MATCH(F99,Код_КВР,0)),"",INDIRECT(ADDRESS(MATCH(F99,Код_КВР,0)+1,2,,,"КВР")))</f>
        <v>Предоставление субсидий бюджетным, автономным учреждениям и иным некоммерческим организациям</v>
      </c>
      <c r="B99" s="105">
        <v>801</v>
      </c>
      <c r="C99" s="55" t="s">
        <v>70</v>
      </c>
      <c r="D99" s="55" t="s">
        <v>55</v>
      </c>
      <c r="E99" s="105" t="s">
        <v>622</v>
      </c>
      <c r="F99" s="105">
        <v>600</v>
      </c>
      <c r="G99" s="56">
        <f t="shared" ref="G99:U99" si="119">G100</f>
        <v>11143.8</v>
      </c>
      <c r="H99" s="56">
        <f t="shared" si="119"/>
        <v>0</v>
      </c>
      <c r="I99" s="56">
        <f t="shared" si="97"/>
        <v>11143.8</v>
      </c>
      <c r="J99" s="56">
        <f t="shared" si="119"/>
        <v>0</v>
      </c>
      <c r="K99" s="56">
        <f t="shared" si="98"/>
        <v>11143.8</v>
      </c>
      <c r="L99" s="56">
        <f t="shared" si="119"/>
        <v>0</v>
      </c>
      <c r="M99" s="56">
        <f t="shared" si="99"/>
        <v>11143.8</v>
      </c>
      <c r="N99" s="56">
        <f t="shared" si="119"/>
        <v>0</v>
      </c>
      <c r="O99" s="56">
        <f t="shared" si="100"/>
        <v>11143.8</v>
      </c>
      <c r="P99" s="56">
        <f t="shared" si="119"/>
        <v>11143.8</v>
      </c>
      <c r="Q99" s="56">
        <f t="shared" si="119"/>
        <v>0</v>
      </c>
      <c r="R99" s="57">
        <f t="shared" si="101"/>
        <v>11143.8</v>
      </c>
      <c r="S99" s="56">
        <f t="shared" si="119"/>
        <v>0</v>
      </c>
      <c r="T99" s="57">
        <f t="shared" si="102"/>
        <v>11143.8</v>
      </c>
      <c r="U99" s="56">
        <f t="shared" si="119"/>
        <v>0</v>
      </c>
      <c r="V99" s="57">
        <f t="shared" si="103"/>
        <v>11143.8</v>
      </c>
    </row>
    <row r="100" spans="1:22" s="108" customFormat="1" x14ac:dyDescent="0.2">
      <c r="A100" s="54" t="str">
        <f ca="1">IF(ISERROR(MATCH(F100,Код_КВР,0)),"",INDIRECT(ADDRESS(MATCH(F100,Код_КВР,0)+1,2,,,"КВР")))</f>
        <v>Субсидии бюджетным учреждениям</v>
      </c>
      <c r="B100" s="105">
        <v>801</v>
      </c>
      <c r="C100" s="55" t="s">
        <v>70</v>
      </c>
      <c r="D100" s="55" t="s">
        <v>55</v>
      </c>
      <c r="E100" s="105" t="s">
        <v>622</v>
      </c>
      <c r="F100" s="105">
        <v>610</v>
      </c>
      <c r="G100" s="56">
        <v>11143.8</v>
      </c>
      <c r="H100" s="56"/>
      <c r="I100" s="56">
        <f t="shared" si="97"/>
        <v>11143.8</v>
      </c>
      <c r="J100" s="56"/>
      <c r="K100" s="56">
        <f t="shared" si="98"/>
        <v>11143.8</v>
      </c>
      <c r="L100" s="56"/>
      <c r="M100" s="56">
        <f t="shared" si="99"/>
        <v>11143.8</v>
      </c>
      <c r="N100" s="56"/>
      <c r="O100" s="56">
        <f t="shared" si="100"/>
        <v>11143.8</v>
      </c>
      <c r="P100" s="56">
        <v>11143.8</v>
      </c>
      <c r="Q100" s="56"/>
      <c r="R100" s="57">
        <f t="shared" si="101"/>
        <v>11143.8</v>
      </c>
      <c r="S100" s="56"/>
      <c r="T100" s="57">
        <f t="shared" si="102"/>
        <v>11143.8</v>
      </c>
      <c r="U100" s="56"/>
      <c r="V100" s="57">
        <f t="shared" si="103"/>
        <v>11143.8</v>
      </c>
    </row>
    <row r="101" spans="1:22" s="108" customFormat="1" ht="102.75" customHeight="1" x14ac:dyDescent="0.2">
      <c r="A101" s="54" t="str">
        <f ca="1">IF(ISERROR(MATCH(E101,Код_КЦСР,0)),"",INDIRECT(ADDRESS(MATCH(E101,Код_КЦСР,0)+1,2,,,"КЦСР")))</f>
        <v>Осуществление отдельных государственных полномочий в соответствии с законом области от 10 декабря 2014 года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услуг», за счет средств областного бюджета</v>
      </c>
      <c r="B101" s="105">
        <v>801</v>
      </c>
      <c r="C101" s="55" t="s">
        <v>70</v>
      </c>
      <c r="D101" s="55" t="s">
        <v>55</v>
      </c>
      <c r="E101" s="105" t="s">
        <v>591</v>
      </c>
      <c r="F101" s="105"/>
      <c r="G101" s="56">
        <f t="shared" ref="G101:U102" si="120">G102</f>
        <v>53456.3</v>
      </c>
      <c r="H101" s="56">
        <f t="shared" si="120"/>
        <v>0</v>
      </c>
      <c r="I101" s="56">
        <f t="shared" si="97"/>
        <v>53456.3</v>
      </c>
      <c r="J101" s="56">
        <f t="shared" si="120"/>
        <v>0</v>
      </c>
      <c r="K101" s="56">
        <f t="shared" si="98"/>
        <v>53456.3</v>
      </c>
      <c r="L101" s="56">
        <f t="shared" si="120"/>
        <v>0</v>
      </c>
      <c r="M101" s="56">
        <f t="shared" si="99"/>
        <v>53456.3</v>
      </c>
      <c r="N101" s="56">
        <f t="shared" si="120"/>
        <v>0</v>
      </c>
      <c r="O101" s="56">
        <f t="shared" si="100"/>
        <v>53456.3</v>
      </c>
      <c r="P101" s="56">
        <f t="shared" si="120"/>
        <v>53456.3</v>
      </c>
      <c r="Q101" s="56">
        <f t="shared" si="120"/>
        <v>0</v>
      </c>
      <c r="R101" s="57">
        <f t="shared" si="101"/>
        <v>53456.3</v>
      </c>
      <c r="S101" s="56">
        <f t="shared" si="120"/>
        <v>0</v>
      </c>
      <c r="T101" s="57">
        <f t="shared" si="102"/>
        <v>53456.3</v>
      </c>
      <c r="U101" s="56">
        <f t="shared" si="120"/>
        <v>0</v>
      </c>
      <c r="V101" s="57">
        <f t="shared" si="103"/>
        <v>53456.3</v>
      </c>
    </row>
    <row r="102" spans="1:22" s="108" customFormat="1" ht="42" customHeight="1" x14ac:dyDescent="0.2">
      <c r="A102" s="54" t="str">
        <f ca="1">IF(ISERROR(MATCH(F102,Код_КВР,0)),"",INDIRECT(ADDRESS(MATCH(F102,Код_КВР,0)+1,2,,,"КВР")))</f>
        <v>Предоставление субсидий бюджетным, автономным учреждениям и иным некоммерческим организациям</v>
      </c>
      <c r="B102" s="105">
        <v>801</v>
      </c>
      <c r="C102" s="55" t="s">
        <v>70</v>
      </c>
      <c r="D102" s="55" t="s">
        <v>55</v>
      </c>
      <c r="E102" s="105" t="s">
        <v>591</v>
      </c>
      <c r="F102" s="105">
        <v>600</v>
      </c>
      <c r="G102" s="56">
        <f t="shared" si="120"/>
        <v>53456.3</v>
      </c>
      <c r="H102" s="56">
        <f t="shared" si="120"/>
        <v>0</v>
      </c>
      <c r="I102" s="56">
        <f t="shared" si="97"/>
        <v>53456.3</v>
      </c>
      <c r="J102" s="56">
        <f t="shared" si="120"/>
        <v>0</v>
      </c>
      <c r="K102" s="56">
        <f t="shared" si="98"/>
        <v>53456.3</v>
      </c>
      <c r="L102" s="56">
        <f t="shared" si="120"/>
        <v>0</v>
      </c>
      <c r="M102" s="56">
        <f t="shared" si="99"/>
        <v>53456.3</v>
      </c>
      <c r="N102" s="56">
        <f t="shared" si="120"/>
        <v>0</v>
      </c>
      <c r="O102" s="56">
        <f t="shared" si="100"/>
        <v>53456.3</v>
      </c>
      <c r="P102" s="56">
        <f t="shared" si="120"/>
        <v>53456.3</v>
      </c>
      <c r="Q102" s="56">
        <f t="shared" si="120"/>
        <v>0</v>
      </c>
      <c r="R102" s="57">
        <f t="shared" si="101"/>
        <v>53456.3</v>
      </c>
      <c r="S102" s="56">
        <f t="shared" si="120"/>
        <v>0</v>
      </c>
      <c r="T102" s="57">
        <f t="shared" si="102"/>
        <v>53456.3</v>
      </c>
      <c r="U102" s="56">
        <f t="shared" si="120"/>
        <v>0</v>
      </c>
      <c r="V102" s="57">
        <f t="shared" si="103"/>
        <v>53456.3</v>
      </c>
    </row>
    <row r="103" spans="1:22" s="108" customFormat="1" ht="27.75" customHeight="1" x14ac:dyDescent="0.2">
      <c r="A103" s="54" t="str">
        <f ca="1">IF(ISERROR(MATCH(F103,Код_КВР,0)),"",INDIRECT(ADDRESS(MATCH(F103,Код_КВР,0)+1,2,,,"КВР")))</f>
        <v>Субсидии бюджетным учреждениям</v>
      </c>
      <c r="B103" s="105">
        <v>801</v>
      </c>
      <c r="C103" s="55" t="s">
        <v>70</v>
      </c>
      <c r="D103" s="55" t="s">
        <v>55</v>
      </c>
      <c r="E103" s="105" t="s">
        <v>591</v>
      </c>
      <c r="F103" s="105">
        <v>610</v>
      </c>
      <c r="G103" s="56">
        <v>53456.3</v>
      </c>
      <c r="H103" s="56"/>
      <c r="I103" s="56">
        <f t="shared" si="97"/>
        <v>53456.3</v>
      </c>
      <c r="J103" s="56"/>
      <c r="K103" s="56">
        <f t="shared" si="98"/>
        <v>53456.3</v>
      </c>
      <c r="L103" s="56"/>
      <c r="M103" s="56">
        <f t="shared" si="99"/>
        <v>53456.3</v>
      </c>
      <c r="N103" s="56"/>
      <c r="O103" s="56">
        <f t="shared" si="100"/>
        <v>53456.3</v>
      </c>
      <c r="P103" s="56">
        <v>53456.3</v>
      </c>
      <c r="Q103" s="56"/>
      <c r="R103" s="57">
        <f t="shared" si="101"/>
        <v>53456.3</v>
      </c>
      <c r="S103" s="56"/>
      <c r="T103" s="57">
        <f t="shared" si="102"/>
        <v>53456.3</v>
      </c>
      <c r="U103" s="56"/>
      <c r="V103" s="57">
        <f t="shared" si="103"/>
        <v>53456.3</v>
      </c>
    </row>
    <row r="104" spans="1:22" s="108" customFormat="1" ht="49.5" x14ac:dyDescent="0.2">
      <c r="A104" s="54" t="str">
        <f ca="1">IF(ISERROR(MATCH(E104,Код_КЦСР,0)),"",INDIRECT(ADDRESS(MATCH(E104,Код_КЦСР,0)+1,2,,,"КЦСР")))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104" s="105">
        <v>801</v>
      </c>
      <c r="C104" s="55" t="s">
        <v>70</v>
      </c>
      <c r="D104" s="55" t="s">
        <v>55</v>
      </c>
      <c r="E104" s="105" t="s">
        <v>388</v>
      </c>
      <c r="F104" s="105"/>
      <c r="G104" s="56">
        <f t="shared" ref="G104:P104" si="121">G105+G108</f>
        <v>1126.9000000000001</v>
      </c>
      <c r="H104" s="56">
        <f t="shared" ref="H104:J104" si="122">H105+H108</f>
        <v>0</v>
      </c>
      <c r="I104" s="56">
        <f t="shared" si="97"/>
        <v>1126.9000000000001</v>
      </c>
      <c r="J104" s="56">
        <f t="shared" si="122"/>
        <v>0</v>
      </c>
      <c r="K104" s="56">
        <f t="shared" si="98"/>
        <v>1126.9000000000001</v>
      </c>
      <c r="L104" s="56">
        <f t="shared" ref="L104:N104" si="123">L105+L108</f>
        <v>0</v>
      </c>
      <c r="M104" s="56">
        <f t="shared" si="99"/>
        <v>1126.9000000000001</v>
      </c>
      <c r="N104" s="56">
        <f t="shared" si="123"/>
        <v>0</v>
      </c>
      <c r="O104" s="56">
        <f t="shared" si="100"/>
        <v>1126.9000000000001</v>
      </c>
      <c r="P104" s="56">
        <f t="shared" si="121"/>
        <v>1126.9000000000001</v>
      </c>
      <c r="Q104" s="56">
        <f t="shared" ref="Q104:S104" si="124">Q105+Q108</f>
        <v>0</v>
      </c>
      <c r="R104" s="57">
        <f t="shared" si="101"/>
        <v>1126.9000000000001</v>
      </c>
      <c r="S104" s="56">
        <f t="shared" si="124"/>
        <v>0</v>
      </c>
      <c r="T104" s="57">
        <f t="shared" si="102"/>
        <v>1126.9000000000001</v>
      </c>
      <c r="U104" s="56">
        <f t="shared" ref="U104" si="125">U105+U108</f>
        <v>0</v>
      </c>
      <c r="V104" s="57">
        <f t="shared" si="103"/>
        <v>1126.9000000000001</v>
      </c>
    </row>
    <row r="105" spans="1:22" s="108" customFormat="1" ht="66" x14ac:dyDescent="0.2">
      <c r="A105" s="54" t="str">
        <f ca="1">IF(ISERROR(MATCH(E105,Код_КЦСР,0)),"",INDIRECT(ADDRESS(MATCH(E105,Код_КЦСР,0)+1,2,,,"КЦСР")))</f>
        <v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v>
      </c>
      <c r="B105" s="105">
        <v>801</v>
      </c>
      <c r="C105" s="55" t="s">
        <v>70</v>
      </c>
      <c r="D105" s="55" t="s">
        <v>55</v>
      </c>
      <c r="E105" s="105" t="s">
        <v>389</v>
      </c>
      <c r="F105" s="105"/>
      <c r="G105" s="56">
        <f t="shared" ref="G105:U106" si="126">G106</f>
        <v>535</v>
      </c>
      <c r="H105" s="56">
        <f t="shared" si="126"/>
        <v>0</v>
      </c>
      <c r="I105" s="56">
        <f t="shared" si="97"/>
        <v>535</v>
      </c>
      <c r="J105" s="56">
        <f t="shared" si="126"/>
        <v>0</v>
      </c>
      <c r="K105" s="56">
        <f t="shared" si="98"/>
        <v>535</v>
      </c>
      <c r="L105" s="56">
        <f t="shared" si="126"/>
        <v>0</v>
      </c>
      <c r="M105" s="56">
        <f t="shared" si="99"/>
        <v>535</v>
      </c>
      <c r="N105" s="56">
        <f t="shared" si="126"/>
        <v>0</v>
      </c>
      <c r="O105" s="56">
        <f t="shared" si="100"/>
        <v>535</v>
      </c>
      <c r="P105" s="56">
        <f t="shared" si="126"/>
        <v>535</v>
      </c>
      <c r="Q105" s="56">
        <f t="shared" si="126"/>
        <v>0</v>
      </c>
      <c r="R105" s="57">
        <f t="shared" si="101"/>
        <v>535</v>
      </c>
      <c r="S105" s="56">
        <f t="shared" si="126"/>
        <v>0</v>
      </c>
      <c r="T105" s="57">
        <f t="shared" si="102"/>
        <v>535</v>
      </c>
      <c r="U105" s="56">
        <f t="shared" si="126"/>
        <v>0</v>
      </c>
      <c r="V105" s="57">
        <f t="shared" si="103"/>
        <v>535</v>
      </c>
    </row>
    <row r="106" spans="1:22" s="108" customFormat="1" ht="33" x14ac:dyDescent="0.2">
      <c r="A106" s="54" t="str">
        <f ca="1">IF(ISERROR(MATCH(F106,Код_КВР,0)),"",INDIRECT(ADDRESS(MATCH(F106,Код_КВР,0)+1,2,,,"КВР")))</f>
        <v>Закупка товаров, работ и услуг для обеспечения государственных (муниципальных) нужд</v>
      </c>
      <c r="B106" s="105">
        <v>801</v>
      </c>
      <c r="C106" s="55" t="s">
        <v>70</v>
      </c>
      <c r="D106" s="55" t="s">
        <v>55</v>
      </c>
      <c r="E106" s="105" t="s">
        <v>389</v>
      </c>
      <c r="F106" s="105">
        <v>200</v>
      </c>
      <c r="G106" s="56">
        <f t="shared" si="126"/>
        <v>535</v>
      </c>
      <c r="H106" s="56">
        <f t="shared" si="126"/>
        <v>0</v>
      </c>
      <c r="I106" s="56">
        <f t="shared" si="97"/>
        <v>535</v>
      </c>
      <c r="J106" s="56">
        <f t="shared" si="126"/>
        <v>0</v>
      </c>
      <c r="K106" s="56">
        <f t="shared" si="98"/>
        <v>535</v>
      </c>
      <c r="L106" s="56">
        <f t="shared" si="126"/>
        <v>0</v>
      </c>
      <c r="M106" s="56">
        <f t="shared" si="99"/>
        <v>535</v>
      </c>
      <c r="N106" s="56">
        <f t="shared" si="126"/>
        <v>0</v>
      </c>
      <c r="O106" s="56">
        <f t="shared" si="100"/>
        <v>535</v>
      </c>
      <c r="P106" s="56">
        <f t="shared" si="126"/>
        <v>535</v>
      </c>
      <c r="Q106" s="56">
        <f t="shared" si="126"/>
        <v>0</v>
      </c>
      <c r="R106" s="57">
        <f t="shared" si="101"/>
        <v>535</v>
      </c>
      <c r="S106" s="56">
        <f t="shared" si="126"/>
        <v>0</v>
      </c>
      <c r="T106" s="57">
        <f t="shared" si="102"/>
        <v>535</v>
      </c>
      <c r="U106" s="56">
        <f t="shared" si="126"/>
        <v>0</v>
      </c>
      <c r="V106" s="57">
        <f t="shared" si="103"/>
        <v>535</v>
      </c>
    </row>
    <row r="107" spans="1:22" s="108" customFormat="1" ht="33" x14ac:dyDescent="0.2">
      <c r="A107" s="54" t="str">
        <f ca="1">IF(ISERROR(MATCH(F107,Код_КВР,0)),"",INDIRECT(ADDRESS(MATCH(F107,Код_КВР,0)+1,2,,,"КВР")))</f>
        <v>Иные закупки товаров, работ и услуг для обеспечения государственных (муниципальных) нужд</v>
      </c>
      <c r="B107" s="105">
        <v>801</v>
      </c>
      <c r="C107" s="55" t="s">
        <v>70</v>
      </c>
      <c r="D107" s="55" t="s">
        <v>55</v>
      </c>
      <c r="E107" s="105" t="s">
        <v>389</v>
      </c>
      <c r="F107" s="105">
        <v>240</v>
      </c>
      <c r="G107" s="56">
        <v>535</v>
      </c>
      <c r="H107" s="56"/>
      <c r="I107" s="56">
        <f t="shared" si="97"/>
        <v>535</v>
      </c>
      <c r="J107" s="56"/>
      <c r="K107" s="56">
        <f t="shared" si="98"/>
        <v>535</v>
      </c>
      <c r="L107" s="56"/>
      <c r="M107" s="56">
        <f t="shared" si="99"/>
        <v>535</v>
      </c>
      <c r="N107" s="56"/>
      <c r="O107" s="56">
        <f t="shared" si="100"/>
        <v>535</v>
      </c>
      <c r="P107" s="56">
        <v>535</v>
      </c>
      <c r="Q107" s="56"/>
      <c r="R107" s="57">
        <f t="shared" si="101"/>
        <v>535</v>
      </c>
      <c r="S107" s="56"/>
      <c r="T107" s="57">
        <f t="shared" si="102"/>
        <v>535</v>
      </c>
      <c r="U107" s="56"/>
      <c r="V107" s="57">
        <f t="shared" si="103"/>
        <v>535</v>
      </c>
    </row>
    <row r="108" spans="1:22" s="108" customFormat="1" ht="33" x14ac:dyDescent="0.2">
      <c r="A108" s="54" t="str">
        <f ca="1">IF(ISERROR(MATCH(E108,Код_КЦСР,0)),"",INDIRECT(ADDRESS(MATCH(E108,Код_КЦСР,0)+1,2,,,"КЦСР")))</f>
        <v>Формирование положительного имиджа Череповца на межрегиональном уровне посредством участия города в деятельности союзов и ассоциаций</v>
      </c>
      <c r="B108" s="105">
        <v>801</v>
      </c>
      <c r="C108" s="55" t="s">
        <v>70</v>
      </c>
      <c r="D108" s="55" t="s">
        <v>55</v>
      </c>
      <c r="E108" s="105" t="s">
        <v>390</v>
      </c>
      <c r="F108" s="105"/>
      <c r="G108" s="56">
        <f t="shared" ref="G108:U109" si="127">G109</f>
        <v>591.9</v>
      </c>
      <c r="H108" s="56">
        <f t="shared" si="127"/>
        <v>0</v>
      </c>
      <c r="I108" s="56">
        <f t="shared" si="97"/>
        <v>591.9</v>
      </c>
      <c r="J108" s="56">
        <f t="shared" si="127"/>
        <v>0</v>
      </c>
      <c r="K108" s="56">
        <f t="shared" si="98"/>
        <v>591.9</v>
      </c>
      <c r="L108" s="56">
        <f t="shared" si="127"/>
        <v>0</v>
      </c>
      <c r="M108" s="56">
        <f t="shared" si="99"/>
        <v>591.9</v>
      </c>
      <c r="N108" s="56">
        <f t="shared" si="127"/>
        <v>0</v>
      </c>
      <c r="O108" s="56">
        <f t="shared" si="100"/>
        <v>591.9</v>
      </c>
      <c r="P108" s="56">
        <f t="shared" si="127"/>
        <v>591.9</v>
      </c>
      <c r="Q108" s="56">
        <f t="shared" si="127"/>
        <v>0</v>
      </c>
      <c r="R108" s="57">
        <f t="shared" si="101"/>
        <v>591.9</v>
      </c>
      <c r="S108" s="56">
        <f t="shared" si="127"/>
        <v>0</v>
      </c>
      <c r="T108" s="57">
        <f t="shared" si="102"/>
        <v>591.9</v>
      </c>
      <c r="U108" s="56">
        <f t="shared" si="127"/>
        <v>0</v>
      </c>
      <c r="V108" s="57">
        <f t="shared" si="103"/>
        <v>591.9</v>
      </c>
    </row>
    <row r="109" spans="1:22" s="108" customFormat="1" x14ac:dyDescent="0.2">
      <c r="A109" s="54" t="str">
        <f ca="1">IF(ISERROR(MATCH(F109,Код_КВР,0)),"",INDIRECT(ADDRESS(MATCH(F109,Код_КВР,0)+1,2,,,"КВР")))</f>
        <v>Иные бюджетные ассигнования</v>
      </c>
      <c r="B109" s="105">
        <v>801</v>
      </c>
      <c r="C109" s="55" t="s">
        <v>70</v>
      </c>
      <c r="D109" s="55" t="s">
        <v>55</v>
      </c>
      <c r="E109" s="105" t="s">
        <v>390</v>
      </c>
      <c r="F109" s="105">
        <v>800</v>
      </c>
      <c r="G109" s="56">
        <f t="shared" si="127"/>
        <v>591.9</v>
      </c>
      <c r="H109" s="56">
        <f t="shared" si="127"/>
        <v>0</v>
      </c>
      <c r="I109" s="56">
        <f t="shared" si="97"/>
        <v>591.9</v>
      </c>
      <c r="J109" s="56">
        <f t="shared" si="127"/>
        <v>0</v>
      </c>
      <c r="K109" s="56">
        <f t="shared" si="98"/>
        <v>591.9</v>
      </c>
      <c r="L109" s="56">
        <f t="shared" si="127"/>
        <v>0</v>
      </c>
      <c r="M109" s="56">
        <f t="shared" si="99"/>
        <v>591.9</v>
      </c>
      <c r="N109" s="56">
        <f t="shared" si="127"/>
        <v>0</v>
      </c>
      <c r="O109" s="56">
        <f t="shared" si="100"/>
        <v>591.9</v>
      </c>
      <c r="P109" s="56">
        <f t="shared" si="127"/>
        <v>591.9</v>
      </c>
      <c r="Q109" s="56">
        <f t="shared" si="127"/>
        <v>0</v>
      </c>
      <c r="R109" s="57">
        <f t="shared" si="101"/>
        <v>591.9</v>
      </c>
      <c r="S109" s="56">
        <f t="shared" si="127"/>
        <v>0</v>
      </c>
      <c r="T109" s="57">
        <f t="shared" si="102"/>
        <v>591.9</v>
      </c>
      <c r="U109" s="56">
        <f t="shared" si="127"/>
        <v>0</v>
      </c>
      <c r="V109" s="57">
        <f t="shared" si="103"/>
        <v>591.9</v>
      </c>
    </row>
    <row r="110" spans="1:22" s="108" customFormat="1" x14ac:dyDescent="0.2">
      <c r="A110" s="54" t="str">
        <f ca="1">IF(ISERROR(MATCH(F110,Код_КВР,0)),"",INDIRECT(ADDRESS(MATCH(F110,Код_КВР,0)+1,2,,,"КВР")))</f>
        <v>Уплата налогов, сборов и иных платежей</v>
      </c>
      <c r="B110" s="105">
        <v>801</v>
      </c>
      <c r="C110" s="55" t="s">
        <v>70</v>
      </c>
      <c r="D110" s="55" t="s">
        <v>55</v>
      </c>
      <c r="E110" s="105" t="s">
        <v>390</v>
      </c>
      <c r="F110" s="105">
        <v>850</v>
      </c>
      <c r="G110" s="56">
        <v>591.9</v>
      </c>
      <c r="H110" s="56"/>
      <c r="I110" s="56">
        <f t="shared" si="97"/>
        <v>591.9</v>
      </c>
      <c r="J110" s="56"/>
      <c r="K110" s="56">
        <f t="shared" si="98"/>
        <v>591.9</v>
      </c>
      <c r="L110" s="56"/>
      <c r="M110" s="56">
        <f t="shared" si="99"/>
        <v>591.9</v>
      </c>
      <c r="N110" s="56"/>
      <c r="O110" s="56">
        <f t="shared" si="100"/>
        <v>591.9</v>
      </c>
      <c r="P110" s="56">
        <v>591.9</v>
      </c>
      <c r="Q110" s="56"/>
      <c r="R110" s="57">
        <f t="shared" si="101"/>
        <v>591.9</v>
      </c>
      <c r="S110" s="56"/>
      <c r="T110" s="57">
        <f t="shared" si="102"/>
        <v>591.9</v>
      </c>
      <c r="U110" s="56"/>
      <c r="V110" s="57">
        <f t="shared" si="103"/>
        <v>591.9</v>
      </c>
    </row>
    <row r="111" spans="1:22" s="108" customFormat="1" ht="33" x14ac:dyDescent="0.2">
      <c r="A111" s="54" t="str">
        <f ca="1">IF(ISERROR(MATCH(E111,Код_КЦСР,0)),"",INDIRECT(ADDRESS(MATCH(E111,Код_КЦСР,0)+1,2,,,"КЦСР")))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11" s="105">
        <v>801</v>
      </c>
      <c r="C111" s="55" t="s">
        <v>70</v>
      </c>
      <c r="D111" s="55" t="s">
        <v>55</v>
      </c>
      <c r="E111" s="105" t="s">
        <v>394</v>
      </c>
      <c r="F111" s="105"/>
      <c r="G111" s="56">
        <f t="shared" ref="G111:P111" si="128">G112+G122</f>
        <v>20</v>
      </c>
      <c r="H111" s="56">
        <f t="shared" ref="H111:J111" si="129">H112+H122</f>
        <v>0</v>
      </c>
      <c r="I111" s="56">
        <f t="shared" si="97"/>
        <v>20</v>
      </c>
      <c r="J111" s="56">
        <f t="shared" si="129"/>
        <v>0</v>
      </c>
      <c r="K111" s="56">
        <f t="shared" si="98"/>
        <v>20</v>
      </c>
      <c r="L111" s="56">
        <f t="shared" ref="L111:N111" si="130">L112+L122</f>
        <v>0</v>
      </c>
      <c r="M111" s="56">
        <f t="shared" si="99"/>
        <v>20</v>
      </c>
      <c r="N111" s="56">
        <f t="shared" si="130"/>
        <v>0</v>
      </c>
      <c r="O111" s="56">
        <f t="shared" si="100"/>
        <v>20</v>
      </c>
      <c r="P111" s="56">
        <f t="shared" si="128"/>
        <v>20</v>
      </c>
      <c r="Q111" s="56">
        <f t="shared" ref="Q111:S111" si="131">Q112+Q122</f>
        <v>0</v>
      </c>
      <c r="R111" s="57">
        <f t="shared" si="101"/>
        <v>20</v>
      </c>
      <c r="S111" s="56">
        <f t="shared" si="131"/>
        <v>0</v>
      </c>
      <c r="T111" s="57">
        <f t="shared" si="102"/>
        <v>20</v>
      </c>
      <c r="U111" s="56">
        <f t="shared" ref="U111" si="132">U112+U122</f>
        <v>0</v>
      </c>
      <c r="V111" s="57">
        <f t="shared" si="103"/>
        <v>20</v>
      </c>
    </row>
    <row r="112" spans="1:22" s="108" customFormat="1" x14ac:dyDescent="0.2">
      <c r="A112" s="54" t="str">
        <f ca="1">IF(ISERROR(MATCH(E112,Код_КЦСР,0)),"",INDIRECT(ADDRESS(MATCH(E112,Код_КЦСР,0)+1,2,,,"КЦСР")))</f>
        <v>Профилактика преступлений и иных правонарушений в городе Череповце</v>
      </c>
      <c r="B112" s="105">
        <v>801</v>
      </c>
      <c r="C112" s="55" t="s">
        <v>70</v>
      </c>
      <c r="D112" s="55" t="s">
        <v>55</v>
      </c>
      <c r="E112" s="105" t="s">
        <v>396</v>
      </c>
      <c r="F112" s="105"/>
      <c r="G112" s="56">
        <f t="shared" ref="G112:P112" si="133">G116+G113+G119</f>
        <v>20</v>
      </c>
      <c r="H112" s="56">
        <f t="shared" ref="H112:J112" si="134">H116+H113+H119</f>
        <v>0</v>
      </c>
      <c r="I112" s="56">
        <f t="shared" si="97"/>
        <v>20</v>
      </c>
      <c r="J112" s="56">
        <f t="shared" si="134"/>
        <v>0</v>
      </c>
      <c r="K112" s="56">
        <f t="shared" si="98"/>
        <v>20</v>
      </c>
      <c r="L112" s="56">
        <f t="shared" ref="L112:N112" si="135">L116+L113+L119</f>
        <v>0</v>
      </c>
      <c r="M112" s="56">
        <f t="shared" si="99"/>
        <v>20</v>
      </c>
      <c r="N112" s="56">
        <f t="shared" si="135"/>
        <v>0</v>
      </c>
      <c r="O112" s="56">
        <f t="shared" si="100"/>
        <v>20</v>
      </c>
      <c r="P112" s="56">
        <f t="shared" si="133"/>
        <v>20</v>
      </c>
      <c r="Q112" s="56">
        <f t="shared" ref="Q112:S112" si="136">Q116+Q113+Q119</f>
        <v>0</v>
      </c>
      <c r="R112" s="57">
        <f t="shared" si="101"/>
        <v>20</v>
      </c>
      <c r="S112" s="56">
        <f t="shared" si="136"/>
        <v>0</v>
      </c>
      <c r="T112" s="57">
        <f t="shared" si="102"/>
        <v>20</v>
      </c>
      <c r="U112" s="56">
        <f t="shared" ref="U112" si="137">U116+U113+U119</f>
        <v>0</v>
      </c>
      <c r="V112" s="57">
        <f t="shared" si="103"/>
        <v>20</v>
      </c>
    </row>
    <row r="113" spans="1:22" s="108" customFormat="1" hidden="1" x14ac:dyDescent="0.2">
      <c r="A113" s="54" t="s">
        <v>517</v>
      </c>
      <c r="B113" s="105">
        <v>801</v>
      </c>
      <c r="C113" s="55" t="s">
        <v>70</v>
      </c>
      <c r="D113" s="55" t="s">
        <v>55</v>
      </c>
      <c r="E113" s="55" t="s">
        <v>513</v>
      </c>
      <c r="F113" s="105"/>
      <c r="G113" s="56">
        <f t="shared" ref="G113:U114" si="138">G114</f>
        <v>0</v>
      </c>
      <c r="H113" s="56">
        <f t="shared" si="138"/>
        <v>0</v>
      </c>
      <c r="I113" s="56">
        <f t="shared" si="97"/>
        <v>0</v>
      </c>
      <c r="J113" s="56">
        <f t="shared" si="138"/>
        <v>0</v>
      </c>
      <c r="K113" s="56">
        <f t="shared" si="98"/>
        <v>0</v>
      </c>
      <c r="L113" s="56">
        <f t="shared" si="138"/>
        <v>0</v>
      </c>
      <c r="M113" s="56">
        <f t="shared" si="99"/>
        <v>0</v>
      </c>
      <c r="N113" s="56">
        <f t="shared" si="138"/>
        <v>0</v>
      </c>
      <c r="O113" s="56">
        <f t="shared" si="100"/>
        <v>0</v>
      </c>
      <c r="P113" s="56">
        <f t="shared" si="138"/>
        <v>0</v>
      </c>
      <c r="Q113" s="56">
        <f t="shared" si="138"/>
        <v>0</v>
      </c>
      <c r="R113" s="57">
        <f t="shared" si="101"/>
        <v>0</v>
      </c>
      <c r="S113" s="56">
        <f t="shared" si="138"/>
        <v>0</v>
      </c>
      <c r="T113" s="57">
        <f t="shared" si="102"/>
        <v>0</v>
      </c>
      <c r="U113" s="56">
        <f t="shared" si="138"/>
        <v>0</v>
      </c>
      <c r="V113" s="57">
        <f t="shared" si="103"/>
        <v>0</v>
      </c>
    </row>
    <row r="114" spans="1:22" s="108" customFormat="1" ht="33" hidden="1" x14ac:dyDescent="0.2">
      <c r="A114" s="54" t="str">
        <f ca="1">IF(ISERROR(MATCH(F114,Код_КВР,0)),"",INDIRECT(ADDRESS(MATCH(F114,Код_КВР,0)+1,2,,,"КВР")))</f>
        <v>Закупка товаров, работ и услуг для обеспечения государственных (муниципальных) нужд</v>
      </c>
      <c r="B114" s="105">
        <v>801</v>
      </c>
      <c r="C114" s="55" t="s">
        <v>70</v>
      </c>
      <c r="D114" s="55" t="s">
        <v>55</v>
      </c>
      <c r="E114" s="55" t="s">
        <v>513</v>
      </c>
      <c r="F114" s="105">
        <v>200</v>
      </c>
      <c r="G114" s="56">
        <f t="shared" si="138"/>
        <v>0</v>
      </c>
      <c r="H114" s="56">
        <f t="shared" si="138"/>
        <v>0</v>
      </c>
      <c r="I114" s="56">
        <f t="shared" si="97"/>
        <v>0</v>
      </c>
      <c r="J114" s="56">
        <f t="shared" si="138"/>
        <v>0</v>
      </c>
      <c r="K114" s="56">
        <f t="shared" si="98"/>
        <v>0</v>
      </c>
      <c r="L114" s="56">
        <f t="shared" si="138"/>
        <v>0</v>
      </c>
      <c r="M114" s="56">
        <f t="shared" si="99"/>
        <v>0</v>
      </c>
      <c r="N114" s="56">
        <f t="shared" si="138"/>
        <v>0</v>
      </c>
      <c r="O114" s="56">
        <f t="shared" si="100"/>
        <v>0</v>
      </c>
      <c r="P114" s="56">
        <f t="shared" si="138"/>
        <v>0</v>
      </c>
      <c r="Q114" s="56">
        <f t="shared" si="138"/>
        <v>0</v>
      </c>
      <c r="R114" s="57">
        <f t="shared" si="101"/>
        <v>0</v>
      </c>
      <c r="S114" s="56">
        <f t="shared" si="138"/>
        <v>0</v>
      </c>
      <c r="T114" s="57">
        <f t="shared" si="102"/>
        <v>0</v>
      </c>
      <c r="U114" s="56">
        <f t="shared" si="138"/>
        <v>0</v>
      </c>
      <c r="V114" s="57">
        <f t="shared" si="103"/>
        <v>0</v>
      </c>
    </row>
    <row r="115" spans="1:22" s="108" customFormat="1" ht="33" hidden="1" x14ac:dyDescent="0.2">
      <c r="A115" s="54" t="str">
        <f ca="1">IF(ISERROR(MATCH(F115,Код_КВР,0)),"",INDIRECT(ADDRESS(MATCH(F115,Код_КВР,0)+1,2,,,"КВР")))</f>
        <v>Иные закупки товаров, работ и услуг для обеспечения государственных (муниципальных) нужд</v>
      </c>
      <c r="B115" s="105">
        <v>801</v>
      </c>
      <c r="C115" s="55" t="s">
        <v>70</v>
      </c>
      <c r="D115" s="55" t="s">
        <v>55</v>
      </c>
      <c r="E115" s="55" t="s">
        <v>513</v>
      </c>
      <c r="F115" s="105">
        <v>240</v>
      </c>
      <c r="G115" s="56"/>
      <c r="H115" s="56"/>
      <c r="I115" s="56">
        <f t="shared" si="97"/>
        <v>0</v>
      </c>
      <c r="J115" s="56"/>
      <c r="K115" s="56">
        <f t="shared" si="98"/>
        <v>0</v>
      </c>
      <c r="L115" s="56"/>
      <c r="M115" s="56">
        <f t="shared" si="99"/>
        <v>0</v>
      </c>
      <c r="N115" s="56"/>
      <c r="O115" s="56">
        <f t="shared" si="100"/>
        <v>0</v>
      </c>
      <c r="P115" s="56"/>
      <c r="Q115" s="56"/>
      <c r="R115" s="57">
        <f t="shared" si="101"/>
        <v>0</v>
      </c>
      <c r="S115" s="56"/>
      <c r="T115" s="57">
        <f t="shared" si="102"/>
        <v>0</v>
      </c>
      <c r="U115" s="56"/>
      <c r="V115" s="57">
        <f t="shared" si="103"/>
        <v>0</v>
      </c>
    </row>
    <row r="116" spans="1:22" s="108" customFormat="1" x14ac:dyDescent="0.2">
      <c r="A116" s="54" t="str">
        <f ca="1">IF(ISERROR(MATCH(E116,Код_КЦСР,0)),"",INDIRECT(ADDRESS(MATCH(E116,Код_КЦСР,0)+1,2,,,"КЦСР")))</f>
        <v>Привлечение общественности к охране общественного порядка</v>
      </c>
      <c r="B116" s="105">
        <v>801</v>
      </c>
      <c r="C116" s="55" t="s">
        <v>70</v>
      </c>
      <c r="D116" s="55" t="s">
        <v>55</v>
      </c>
      <c r="E116" s="105" t="s">
        <v>397</v>
      </c>
      <c r="F116" s="105"/>
      <c r="G116" s="56">
        <f t="shared" ref="G116:U120" si="139">G117</f>
        <v>20</v>
      </c>
      <c r="H116" s="56">
        <f t="shared" si="139"/>
        <v>0</v>
      </c>
      <c r="I116" s="56">
        <f t="shared" si="97"/>
        <v>20</v>
      </c>
      <c r="J116" s="56">
        <f t="shared" si="139"/>
        <v>0</v>
      </c>
      <c r="K116" s="56">
        <f t="shared" si="98"/>
        <v>20</v>
      </c>
      <c r="L116" s="56">
        <f t="shared" si="139"/>
        <v>0</v>
      </c>
      <c r="M116" s="56">
        <f t="shared" si="99"/>
        <v>20</v>
      </c>
      <c r="N116" s="56">
        <f t="shared" si="139"/>
        <v>0</v>
      </c>
      <c r="O116" s="56">
        <f t="shared" si="100"/>
        <v>20</v>
      </c>
      <c r="P116" s="56">
        <f t="shared" si="139"/>
        <v>20</v>
      </c>
      <c r="Q116" s="56">
        <f t="shared" si="139"/>
        <v>0</v>
      </c>
      <c r="R116" s="57">
        <f t="shared" si="101"/>
        <v>20</v>
      </c>
      <c r="S116" s="56">
        <f t="shared" si="139"/>
        <v>0</v>
      </c>
      <c r="T116" s="57">
        <f t="shared" si="102"/>
        <v>20</v>
      </c>
      <c r="U116" s="56">
        <f t="shared" si="139"/>
        <v>0</v>
      </c>
      <c r="V116" s="57">
        <f t="shared" si="103"/>
        <v>20</v>
      </c>
    </row>
    <row r="117" spans="1:22" s="108" customFormat="1" ht="33" x14ac:dyDescent="0.2">
      <c r="A117" s="54" t="str">
        <f ca="1">IF(ISERROR(MATCH(F117,Код_КВР,0)),"",INDIRECT(ADDRESS(MATCH(F117,Код_КВР,0)+1,2,,,"КВР")))</f>
        <v>Закупка товаров, работ и услуг для обеспечения государственных (муниципальных) нужд</v>
      </c>
      <c r="B117" s="105">
        <v>801</v>
      </c>
      <c r="C117" s="55" t="s">
        <v>70</v>
      </c>
      <c r="D117" s="55" t="s">
        <v>55</v>
      </c>
      <c r="E117" s="105" t="s">
        <v>397</v>
      </c>
      <c r="F117" s="105">
        <v>200</v>
      </c>
      <c r="G117" s="56">
        <f t="shared" si="139"/>
        <v>20</v>
      </c>
      <c r="H117" s="56">
        <f t="shared" si="139"/>
        <v>0</v>
      </c>
      <c r="I117" s="56">
        <f t="shared" si="97"/>
        <v>20</v>
      </c>
      <c r="J117" s="56">
        <f t="shared" si="139"/>
        <v>0</v>
      </c>
      <c r="K117" s="56">
        <f t="shared" si="98"/>
        <v>20</v>
      </c>
      <c r="L117" s="56">
        <f t="shared" si="139"/>
        <v>0</v>
      </c>
      <c r="M117" s="56">
        <f t="shared" si="99"/>
        <v>20</v>
      </c>
      <c r="N117" s="56">
        <f t="shared" si="139"/>
        <v>0</v>
      </c>
      <c r="O117" s="56">
        <f t="shared" si="100"/>
        <v>20</v>
      </c>
      <c r="P117" s="56">
        <f t="shared" si="139"/>
        <v>20</v>
      </c>
      <c r="Q117" s="56">
        <f t="shared" si="139"/>
        <v>0</v>
      </c>
      <c r="R117" s="57">
        <f t="shared" si="101"/>
        <v>20</v>
      </c>
      <c r="S117" s="56">
        <f t="shared" si="139"/>
        <v>0</v>
      </c>
      <c r="T117" s="57">
        <f t="shared" si="102"/>
        <v>20</v>
      </c>
      <c r="U117" s="56">
        <f t="shared" si="139"/>
        <v>0</v>
      </c>
      <c r="V117" s="57">
        <f t="shared" si="103"/>
        <v>20</v>
      </c>
    </row>
    <row r="118" spans="1:22" s="108" customFormat="1" ht="33" x14ac:dyDescent="0.2">
      <c r="A118" s="54" t="str">
        <f ca="1">IF(ISERROR(MATCH(F118,Код_КВР,0)),"",INDIRECT(ADDRESS(MATCH(F118,Код_КВР,0)+1,2,,,"КВР")))</f>
        <v>Иные закупки товаров, работ и услуг для обеспечения государственных (муниципальных) нужд</v>
      </c>
      <c r="B118" s="105">
        <v>801</v>
      </c>
      <c r="C118" s="55" t="s">
        <v>70</v>
      </c>
      <c r="D118" s="55" t="s">
        <v>55</v>
      </c>
      <c r="E118" s="105" t="s">
        <v>397</v>
      </c>
      <c r="F118" s="105">
        <v>240</v>
      </c>
      <c r="G118" s="56">
        <v>20</v>
      </c>
      <c r="H118" s="56"/>
      <c r="I118" s="56">
        <f t="shared" si="97"/>
        <v>20</v>
      </c>
      <c r="J118" s="56"/>
      <c r="K118" s="56">
        <f t="shared" si="98"/>
        <v>20</v>
      </c>
      <c r="L118" s="56"/>
      <c r="M118" s="56">
        <f t="shared" si="99"/>
        <v>20</v>
      </c>
      <c r="N118" s="56"/>
      <c r="O118" s="56">
        <f t="shared" si="100"/>
        <v>20</v>
      </c>
      <c r="P118" s="56">
        <v>20</v>
      </c>
      <c r="Q118" s="56"/>
      <c r="R118" s="57">
        <f t="shared" si="101"/>
        <v>20</v>
      </c>
      <c r="S118" s="56"/>
      <c r="T118" s="57">
        <f t="shared" si="102"/>
        <v>20</v>
      </c>
      <c r="U118" s="56"/>
      <c r="V118" s="57">
        <f t="shared" si="103"/>
        <v>20</v>
      </c>
    </row>
    <row r="119" spans="1:22" s="108" customFormat="1" ht="49.5" hidden="1" x14ac:dyDescent="0.2">
      <c r="A119" s="54" t="str">
        <f ca="1">IF(ISERROR(MATCH(E119,Код_КЦСР,0)),"",INDIRECT(ADDRESS(MATCH(E119,Код_КЦСР,0)+1,2,,,"КЦСР")))</f>
        <v>Правовое информирование граждан, создание условий для участия граждан в социально значимых мероприятиях, направленных на противодействие развитию негативных явлений в обществе</v>
      </c>
      <c r="B119" s="105">
        <v>801</v>
      </c>
      <c r="C119" s="55" t="s">
        <v>70</v>
      </c>
      <c r="D119" s="55" t="s">
        <v>55</v>
      </c>
      <c r="E119" s="105" t="s">
        <v>559</v>
      </c>
      <c r="F119" s="105"/>
      <c r="G119" s="56">
        <f t="shared" si="139"/>
        <v>0</v>
      </c>
      <c r="H119" s="56">
        <f t="shared" si="139"/>
        <v>0</v>
      </c>
      <c r="I119" s="56">
        <f t="shared" si="97"/>
        <v>0</v>
      </c>
      <c r="J119" s="56">
        <f t="shared" si="139"/>
        <v>0</v>
      </c>
      <c r="K119" s="56">
        <f t="shared" si="98"/>
        <v>0</v>
      </c>
      <c r="L119" s="56">
        <f t="shared" si="139"/>
        <v>0</v>
      </c>
      <c r="M119" s="56">
        <f t="shared" si="99"/>
        <v>0</v>
      </c>
      <c r="N119" s="56">
        <f t="shared" si="139"/>
        <v>0</v>
      </c>
      <c r="O119" s="56">
        <f t="shared" si="100"/>
        <v>0</v>
      </c>
      <c r="P119" s="56">
        <f t="shared" si="139"/>
        <v>0</v>
      </c>
      <c r="Q119" s="56">
        <f t="shared" si="139"/>
        <v>0</v>
      </c>
      <c r="R119" s="57">
        <f t="shared" si="101"/>
        <v>0</v>
      </c>
      <c r="S119" s="56">
        <f t="shared" si="139"/>
        <v>0</v>
      </c>
      <c r="T119" s="57">
        <f t="shared" si="102"/>
        <v>0</v>
      </c>
      <c r="U119" s="56">
        <f t="shared" si="139"/>
        <v>0</v>
      </c>
      <c r="V119" s="57">
        <f t="shared" si="103"/>
        <v>0</v>
      </c>
    </row>
    <row r="120" spans="1:22" s="108" customFormat="1" ht="33" hidden="1" x14ac:dyDescent="0.2">
      <c r="A120" s="54" t="str">
        <f ca="1">IF(ISERROR(MATCH(F120,Код_КВР,0)),"",INDIRECT(ADDRESS(MATCH(F120,Код_КВР,0)+1,2,,,"КВР")))</f>
        <v>Закупка товаров, работ и услуг для обеспечения государственных (муниципальных) нужд</v>
      </c>
      <c r="B120" s="105">
        <v>801</v>
      </c>
      <c r="C120" s="55" t="s">
        <v>70</v>
      </c>
      <c r="D120" s="55" t="s">
        <v>55</v>
      </c>
      <c r="E120" s="105" t="s">
        <v>559</v>
      </c>
      <c r="F120" s="105">
        <v>200</v>
      </c>
      <c r="G120" s="56">
        <f t="shared" si="139"/>
        <v>0</v>
      </c>
      <c r="H120" s="56">
        <f t="shared" si="139"/>
        <v>0</v>
      </c>
      <c r="I120" s="56">
        <f t="shared" si="97"/>
        <v>0</v>
      </c>
      <c r="J120" s="56">
        <f t="shared" si="139"/>
        <v>0</v>
      </c>
      <c r="K120" s="56">
        <f t="shared" si="98"/>
        <v>0</v>
      </c>
      <c r="L120" s="56">
        <f t="shared" si="139"/>
        <v>0</v>
      </c>
      <c r="M120" s="56">
        <f t="shared" si="99"/>
        <v>0</v>
      </c>
      <c r="N120" s="56">
        <f t="shared" si="139"/>
        <v>0</v>
      </c>
      <c r="O120" s="56">
        <f t="shared" si="100"/>
        <v>0</v>
      </c>
      <c r="P120" s="56">
        <f t="shared" si="139"/>
        <v>0</v>
      </c>
      <c r="Q120" s="56">
        <f t="shared" si="139"/>
        <v>0</v>
      </c>
      <c r="R120" s="57">
        <f t="shared" si="101"/>
        <v>0</v>
      </c>
      <c r="S120" s="56">
        <f t="shared" si="139"/>
        <v>0</v>
      </c>
      <c r="T120" s="57">
        <f t="shared" si="102"/>
        <v>0</v>
      </c>
      <c r="U120" s="56">
        <f t="shared" si="139"/>
        <v>0</v>
      </c>
      <c r="V120" s="57">
        <f t="shared" si="103"/>
        <v>0</v>
      </c>
    </row>
    <row r="121" spans="1:22" s="108" customFormat="1" ht="33" hidden="1" x14ac:dyDescent="0.2">
      <c r="A121" s="54" t="str">
        <f ca="1">IF(ISERROR(MATCH(F121,Код_КВР,0)),"",INDIRECT(ADDRESS(MATCH(F121,Код_КВР,0)+1,2,,,"КВР")))</f>
        <v>Иные закупки товаров, работ и услуг для обеспечения государственных (муниципальных) нужд</v>
      </c>
      <c r="B121" s="105">
        <v>801</v>
      </c>
      <c r="C121" s="55" t="s">
        <v>70</v>
      </c>
      <c r="D121" s="55" t="s">
        <v>55</v>
      </c>
      <c r="E121" s="105" t="s">
        <v>559</v>
      </c>
      <c r="F121" s="105">
        <v>240</v>
      </c>
      <c r="G121" s="56">
        <v>0</v>
      </c>
      <c r="H121" s="56"/>
      <c r="I121" s="56">
        <f t="shared" si="97"/>
        <v>0</v>
      </c>
      <c r="J121" s="56"/>
      <c r="K121" s="56">
        <f t="shared" si="98"/>
        <v>0</v>
      </c>
      <c r="L121" s="56"/>
      <c r="M121" s="56">
        <f t="shared" si="99"/>
        <v>0</v>
      </c>
      <c r="N121" s="56"/>
      <c r="O121" s="56">
        <f t="shared" si="100"/>
        <v>0</v>
      </c>
      <c r="P121" s="56"/>
      <c r="Q121" s="56"/>
      <c r="R121" s="57">
        <f t="shared" si="101"/>
        <v>0</v>
      </c>
      <c r="S121" s="56"/>
      <c r="T121" s="57">
        <f t="shared" si="102"/>
        <v>0</v>
      </c>
      <c r="U121" s="56"/>
      <c r="V121" s="57">
        <f t="shared" si="103"/>
        <v>0</v>
      </c>
    </row>
    <row r="122" spans="1:22" s="108" customFormat="1" ht="49.5" hidden="1" x14ac:dyDescent="0.2">
      <c r="A122" s="54" t="str">
        <f ca="1">IF(ISERROR(MATCH(E122,Код_КЦСР,0)),"",INDIRECT(ADDRESS(MATCH(E122,Код_КЦСР,0)+1,2,,,"КЦСР")))</f>
        <v>Противодействие распространению психоактивных веществ и участие в работе по снижению масштабов их злоупотребления населением города Череповца</v>
      </c>
      <c r="B122" s="105">
        <v>801</v>
      </c>
      <c r="C122" s="55" t="s">
        <v>70</v>
      </c>
      <c r="D122" s="55" t="s">
        <v>55</v>
      </c>
      <c r="E122" s="105" t="s">
        <v>561</v>
      </c>
      <c r="F122" s="105"/>
      <c r="G122" s="56">
        <f t="shared" ref="G122:U122" si="140">G123</f>
        <v>0</v>
      </c>
      <c r="H122" s="56">
        <f t="shared" si="140"/>
        <v>0</v>
      </c>
      <c r="I122" s="56">
        <f t="shared" si="97"/>
        <v>0</v>
      </c>
      <c r="J122" s="56">
        <f t="shared" si="140"/>
        <v>0</v>
      </c>
      <c r="K122" s="56">
        <f t="shared" si="98"/>
        <v>0</v>
      </c>
      <c r="L122" s="56">
        <f t="shared" si="140"/>
        <v>0</v>
      </c>
      <c r="M122" s="56">
        <f t="shared" si="99"/>
        <v>0</v>
      </c>
      <c r="N122" s="56">
        <f t="shared" si="140"/>
        <v>0</v>
      </c>
      <c r="O122" s="56">
        <f t="shared" si="100"/>
        <v>0</v>
      </c>
      <c r="P122" s="56">
        <f t="shared" si="140"/>
        <v>0</v>
      </c>
      <c r="Q122" s="56">
        <f t="shared" si="140"/>
        <v>0</v>
      </c>
      <c r="R122" s="57">
        <f t="shared" si="101"/>
        <v>0</v>
      </c>
      <c r="S122" s="56">
        <f t="shared" si="140"/>
        <v>0</v>
      </c>
      <c r="T122" s="57">
        <f t="shared" si="102"/>
        <v>0</v>
      </c>
      <c r="U122" s="56">
        <f t="shared" si="140"/>
        <v>0</v>
      </c>
      <c r="V122" s="57">
        <f t="shared" si="103"/>
        <v>0</v>
      </c>
    </row>
    <row r="123" spans="1:22" s="108" customFormat="1" hidden="1" x14ac:dyDescent="0.2">
      <c r="A123" s="54" t="s">
        <v>517</v>
      </c>
      <c r="B123" s="105">
        <v>801</v>
      </c>
      <c r="C123" s="55" t="s">
        <v>70</v>
      </c>
      <c r="D123" s="55" t="s">
        <v>55</v>
      </c>
      <c r="E123" s="55" t="s">
        <v>563</v>
      </c>
      <c r="F123" s="105"/>
      <c r="G123" s="56">
        <f t="shared" ref="G123:U124" si="141">G124</f>
        <v>0</v>
      </c>
      <c r="H123" s="56">
        <f t="shared" si="141"/>
        <v>0</v>
      </c>
      <c r="I123" s="56">
        <f t="shared" si="97"/>
        <v>0</v>
      </c>
      <c r="J123" s="56">
        <f t="shared" si="141"/>
        <v>0</v>
      </c>
      <c r="K123" s="56">
        <f t="shared" si="98"/>
        <v>0</v>
      </c>
      <c r="L123" s="56">
        <f t="shared" si="141"/>
        <v>0</v>
      </c>
      <c r="M123" s="56">
        <f t="shared" si="99"/>
        <v>0</v>
      </c>
      <c r="N123" s="56">
        <f t="shared" si="141"/>
        <v>0</v>
      </c>
      <c r="O123" s="56">
        <f t="shared" si="100"/>
        <v>0</v>
      </c>
      <c r="P123" s="56">
        <f t="shared" si="141"/>
        <v>0</v>
      </c>
      <c r="Q123" s="56">
        <f t="shared" si="141"/>
        <v>0</v>
      </c>
      <c r="R123" s="57">
        <f t="shared" si="101"/>
        <v>0</v>
      </c>
      <c r="S123" s="56">
        <f t="shared" si="141"/>
        <v>0</v>
      </c>
      <c r="T123" s="57">
        <f t="shared" si="102"/>
        <v>0</v>
      </c>
      <c r="U123" s="56">
        <f t="shared" si="141"/>
        <v>0</v>
      </c>
      <c r="V123" s="57">
        <f t="shared" si="103"/>
        <v>0</v>
      </c>
    </row>
    <row r="124" spans="1:22" s="108" customFormat="1" ht="33" hidden="1" customHeight="1" x14ac:dyDescent="0.2">
      <c r="A124" s="54" t="str">
        <f ca="1">IF(ISERROR(MATCH(F124,Код_КВР,0)),"",INDIRECT(ADDRESS(MATCH(F124,Код_КВР,0)+1,2,,,"КВР")))</f>
        <v>Закупка товаров, работ и услуг для обеспечения государственных (муниципальных) нужд</v>
      </c>
      <c r="B124" s="105">
        <v>801</v>
      </c>
      <c r="C124" s="55" t="s">
        <v>70</v>
      </c>
      <c r="D124" s="55" t="s">
        <v>55</v>
      </c>
      <c r="E124" s="55" t="s">
        <v>563</v>
      </c>
      <c r="F124" s="105">
        <v>200</v>
      </c>
      <c r="G124" s="56">
        <f t="shared" si="141"/>
        <v>0</v>
      </c>
      <c r="H124" s="56">
        <f t="shared" si="141"/>
        <v>0</v>
      </c>
      <c r="I124" s="56">
        <f t="shared" si="97"/>
        <v>0</v>
      </c>
      <c r="J124" s="56">
        <f t="shared" si="141"/>
        <v>0</v>
      </c>
      <c r="K124" s="56">
        <f t="shared" si="98"/>
        <v>0</v>
      </c>
      <c r="L124" s="56">
        <f t="shared" si="141"/>
        <v>0</v>
      </c>
      <c r="M124" s="56">
        <f t="shared" si="99"/>
        <v>0</v>
      </c>
      <c r="N124" s="56">
        <f t="shared" si="141"/>
        <v>0</v>
      </c>
      <c r="O124" s="56">
        <f t="shared" si="100"/>
        <v>0</v>
      </c>
      <c r="P124" s="56">
        <f t="shared" si="141"/>
        <v>0</v>
      </c>
      <c r="Q124" s="56">
        <f t="shared" si="141"/>
        <v>0</v>
      </c>
      <c r="R124" s="57">
        <f t="shared" si="101"/>
        <v>0</v>
      </c>
      <c r="S124" s="56">
        <f t="shared" si="141"/>
        <v>0</v>
      </c>
      <c r="T124" s="57">
        <f t="shared" si="102"/>
        <v>0</v>
      </c>
      <c r="U124" s="56">
        <f t="shared" si="141"/>
        <v>0</v>
      </c>
      <c r="V124" s="57">
        <f t="shared" si="103"/>
        <v>0</v>
      </c>
    </row>
    <row r="125" spans="1:22" s="108" customFormat="1" ht="33" hidden="1" x14ac:dyDescent="0.2">
      <c r="A125" s="54" t="str">
        <f ca="1">IF(ISERROR(MATCH(F125,Код_КВР,0)),"",INDIRECT(ADDRESS(MATCH(F125,Код_КВР,0)+1,2,,,"КВР")))</f>
        <v>Иные закупки товаров, работ и услуг для обеспечения государственных (муниципальных) нужд</v>
      </c>
      <c r="B125" s="105">
        <v>801</v>
      </c>
      <c r="C125" s="55" t="s">
        <v>70</v>
      </c>
      <c r="D125" s="55" t="s">
        <v>55</v>
      </c>
      <c r="E125" s="55" t="s">
        <v>563</v>
      </c>
      <c r="F125" s="105">
        <v>240</v>
      </c>
      <c r="G125" s="56"/>
      <c r="H125" s="56"/>
      <c r="I125" s="56">
        <f t="shared" si="97"/>
        <v>0</v>
      </c>
      <c r="J125" s="56"/>
      <c r="K125" s="56">
        <f t="shared" si="98"/>
        <v>0</v>
      </c>
      <c r="L125" s="56"/>
      <c r="M125" s="56">
        <f t="shared" si="99"/>
        <v>0</v>
      </c>
      <c r="N125" s="56"/>
      <c r="O125" s="56">
        <f t="shared" si="100"/>
        <v>0</v>
      </c>
      <c r="P125" s="56"/>
      <c r="Q125" s="56"/>
      <c r="R125" s="57">
        <f t="shared" si="101"/>
        <v>0</v>
      </c>
      <c r="S125" s="56"/>
      <c r="T125" s="57">
        <f t="shared" si="102"/>
        <v>0</v>
      </c>
      <c r="U125" s="56"/>
      <c r="V125" s="57">
        <f t="shared" si="103"/>
        <v>0</v>
      </c>
    </row>
    <row r="126" spans="1:22" s="108" customFormat="1" x14ac:dyDescent="0.2">
      <c r="A126" s="54" t="str">
        <f ca="1">IF(ISERROR(MATCH(E126,Код_КЦСР,0)),"",INDIRECT(ADDRESS(MATCH(E126,Код_КЦСР,0)+1,2,,,"КЦСР")))</f>
        <v>Расходы, не включенные в муниципальные программы города Череповца</v>
      </c>
      <c r="B126" s="105">
        <v>801</v>
      </c>
      <c r="C126" s="55" t="s">
        <v>70</v>
      </c>
      <c r="D126" s="55" t="s">
        <v>55</v>
      </c>
      <c r="E126" s="105" t="s">
        <v>398</v>
      </c>
      <c r="F126" s="105"/>
      <c r="G126" s="56">
        <f t="shared" ref="G126:U129" si="142">G127</f>
        <v>50.7</v>
      </c>
      <c r="H126" s="56">
        <f t="shared" si="142"/>
        <v>0</v>
      </c>
      <c r="I126" s="56">
        <f t="shared" si="97"/>
        <v>50.7</v>
      </c>
      <c r="J126" s="56">
        <f t="shared" si="142"/>
        <v>0</v>
      </c>
      <c r="K126" s="56">
        <f t="shared" si="98"/>
        <v>50.7</v>
      </c>
      <c r="L126" s="56">
        <f t="shared" si="142"/>
        <v>0</v>
      </c>
      <c r="M126" s="56">
        <f t="shared" si="99"/>
        <v>50.7</v>
      </c>
      <c r="N126" s="56">
        <f t="shared" si="142"/>
        <v>0</v>
      </c>
      <c r="O126" s="56">
        <f t="shared" si="100"/>
        <v>50.7</v>
      </c>
      <c r="P126" s="56">
        <f t="shared" si="142"/>
        <v>50.7</v>
      </c>
      <c r="Q126" s="56">
        <f t="shared" si="142"/>
        <v>0</v>
      </c>
      <c r="R126" s="57">
        <f t="shared" si="101"/>
        <v>50.7</v>
      </c>
      <c r="S126" s="56">
        <f t="shared" si="142"/>
        <v>0</v>
      </c>
      <c r="T126" s="57">
        <f t="shared" si="102"/>
        <v>50.7</v>
      </c>
      <c r="U126" s="56">
        <f t="shared" si="142"/>
        <v>0</v>
      </c>
      <c r="V126" s="57">
        <f t="shared" si="103"/>
        <v>50.7</v>
      </c>
    </row>
    <row r="127" spans="1:22" s="108" customFormat="1" ht="33" x14ac:dyDescent="0.2">
      <c r="A127" s="54" t="str">
        <f ca="1">IF(ISERROR(MATCH(E127,Код_КЦСР,0)),"",INDIRECT(ADDRESS(MATCH(E127,Код_КЦСР,0)+1,2,,,"КЦСР")))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127" s="105">
        <v>801</v>
      </c>
      <c r="C127" s="55" t="s">
        <v>70</v>
      </c>
      <c r="D127" s="55" t="s">
        <v>55</v>
      </c>
      <c r="E127" s="105" t="s">
        <v>414</v>
      </c>
      <c r="F127" s="105"/>
      <c r="G127" s="56">
        <f t="shared" ref="G127:P127" si="143">G128+G131</f>
        <v>50.7</v>
      </c>
      <c r="H127" s="56">
        <f t="shared" ref="H127:J127" si="144">H128+H131</f>
        <v>0</v>
      </c>
      <c r="I127" s="56">
        <f t="shared" si="97"/>
        <v>50.7</v>
      </c>
      <c r="J127" s="56">
        <f t="shared" si="144"/>
        <v>0</v>
      </c>
      <c r="K127" s="56">
        <f t="shared" si="98"/>
        <v>50.7</v>
      </c>
      <c r="L127" s="56">
        <f t="shared" ref="L127:N127" si="145">L128+L131</f>
        <v>0</v>
      </c>
      <c r="M127" s="56">
        <f t="shared" si="99"/>
        <v>50.7</v>
      </c>
      <c r="N127" s="56">
        <f t="shared" si="145"/>
        <v>0</v>
      </c>
      <c r="O127" s="56">
        <f t="shared" si="100"/>
        <v>50.7</v>
      </c>
      <c r="P127" s="56">
        <f t="shared" si="143"/>
        <v>50.7</v>
      </c>
      <c r="Q127" s="56">
        <f t="shared" ref="Q127:S127" si="146">Q128+Q131</f>
        <v>0</v>
      </c>
      <c r="R127" s="57">
        <f t="shared" si="101"/>
        <v>50.7</v>
      </c>
      <c r="S127" s="56">
        <f t="shared" si="146"/>
        <v>0</v>
      </c>
      <c r="T127" s="57">
        <f t="shared" si="102"/>
        <v>50.7</v>
      </c>
      <c r="U127" s="56">
        <f t="shared" ref="U127" si="147">U128+U131</f>
        <v>0</v>
      </c>
      <c r="V127" s="57">
        <f t="shared" si="103"/>
        <v>50.7</v>
      </c>
    </row>
    <row r="128" spans="1:22" s="108" customFormat="1" x14ac:dyDescent="0.2">
      <c r="A128" s="54" t="str">
        <f ca="1">IF(ISERROR(MATCH(E128,Код_КЦСР,0)),"",INDIRECT(ADDRESS(MATCH(E128,Код_КЦСР,0)+1,2,,,"КЦСР")))</f>
        <v>Расходы на судебные издержки и исполнение судебных решений</v>
      </c>
      <c r="B128" s="105">
        <v>801</v>
      </c>
      <c r="C128" s="55" t="s">
        <v>70</v>
      </c>
      <c r="D128" s="55" t="s">
        <v>55</v>
      </c>
      <c r="E128" s="105" t="s">
        <v>415</v>
      </c>
      <c r="F128" s="105"/>
      <c r="G128" s="56">
        <f t="shared" si="142"/>
        <v>50</v>
      </c>
      <c r="H128" s="56">
        <f t="shared" si="142"/>
        <v>0</v>
      </c>
      <c r="I128" s="56">
        <f t="shared" si="97"/>
        <v>50</v>
      </c>
      <c r="J128" s="56">
        <f t="shared" si="142"/>
        <v>0</v>
      </c>
      <c r="K128" s="56">
        <f t="shared" si="98"/>
        <v>50</v>
      </c>
      <c r="L128" s="56">
        <f t="shared" si="142"/>
        <v>0</v>
      </c>
      <c r="M128" s="56">
        <f t="shared" si="99"/>
        <v>50</v>
      </c>
      <c r="N128" s="56">
        <f t="shared" si="142"/>
        <v>0</v>
      </c>
      <c r="O128" s="56">
        <f t="shared" si="100"/>
        <v>50</v>
      </c>
      <c r="P128" s="56">
        <f t="shared" si="142"/>
        <v>50</v>
      </c>
      <c r="Q128" s="56">
        <f t="shared" si="142"/>
        <v>0</v>
      </c>
      <c r="R128" s="57">
        <f t="shared" si="101"/>
        <v>50</v>
      </c>
      <c r="S128" s="56">
        <f t="shared" si="142"/>
        <v>0</v>
      </c>
      <c r="T128" s="57">
        <f t="shared" si="102"/>
        <v>50</v>
      </c>
      <c r="U128" s="56">
        <f t="shared" si="142"/>
        <v>0</v>
      </c>
      <c r="V128" s="57">
        <f t="shared" si="103"/>
        <v>50</v>
      </c>
    </row>
    <row r="129" spans="1:22" s="108" customFormat="1" x14ac:dyDescent="0.2">
      <c r="A129" s="54" t="str">
        <f ca="1">IF(ISERROR(MATCH(F129,Код_КВР,0)),"",INDIRECT(ADDRESS(MATCH(F129,Код_КВР,0)+1,2,,,"КВР")))</f>
        <v>Иные бюджетные ассигнования</v>
      </c>
      <c r="B129" s="105">
        <v>801</v>
      </c>
      <c r="C129" s="55" t="s">
        <v>70</v>
      </c>
      <c r="D129" s="55" t="s">
        <v>55</v>
      </c>
      <c r="E129" s="105" t="s">
        <v>415</v>
      </c>
      <c r="F129" s="105">
        <v>800</v>
      </c>
      <c r="G129" s="56">
        <f t="shared" si="142"/>
        <v>50</v>
      </c>
      <c r="H129" s="56">
        <f t="shared" si="142"/>
        <v>0</v>
      </c>
      <c r="I129" s="56">
        <f t="shared" si="97"/>
        <v>50</v>
      </c>
      <c r="J129" s="56">
        <f t="shared" si="142"/>
        <v>0</v>
      </c>
      <c r="K129" s="56">
        <f t="shared" si="98"/>
        <v>50</v>
      </c>
      <c r="L129" s="56">
        <f t="shared" si="142"/>
        <v>0</v>
      </c>
      <c r="M129" s="56">
        <f t="shared" si="99"/>
        <v>50</v>
      </c>
      <c r="N129" s="56">
        <f t="shared" si="142"/>
        <v>0</v>
      </c>
      <c r="O129" s="56">
        <f t="shared" si="100"/>
        <v>50</v>
      </c>
      <c r="P129" s="56">
        <f t="shared" si="142"/>
        <v>50</v>
      </c>
      <c r="Q129" s="56">
        <f t="shared" si="142"/>
        <v>0</v>
      </c>
      <c r="R129" s="57">
        <f t="shared" si="101"/>
        <v>50</v>
      </c>
      <c r="S129" s="56">
        <f t="shared" si="142"/>
        <v>0</v>
      </c>
      <c r="T129" s="57">
        <f t="shared" si="102"/>
        <v>50</v>
      </c>
      <c r="U129" s="56">
        <f t="shared" si="142"/>
        <v>0</v>
      </c>
      <c r="V129" s="57">
        <f t="shared" si="103"/>
        <v>50</v>
      </c>
    </row>
    <row r="130" spans="1:22" s="108" customFormat="1" x14ac:dyDescent="0.2">
      <c r="A130" s="54" t="str">
        <f ca="1">IF(ISERROR(MATCH(F130,Код_КВР,0)),"",INDIRECT(ADDRESS(MATCH(F130,Код_КВР,0)+1,2,,,"КВР")))</f>
        <v>Исполнение судебных актов</v>
      </c>
      <c r="B130" s="105">
        <v>801</v>
      </c>
      <c r="C130" s="55" t="s">
        <v>70</v>
      </c>
      <c r="D130" s="55" t="s">
        <v>55</v>
      </c>
      <c r="E130" s="105" t="s">
        <v>415</v>
      </c>
      <c r="F130" s="105">
        <v>830</v>
      </c>
      <c r="G130" s="56">
        <v>50</v>
      </c>
      <c r="H130" s="56"/>
      <c r="I130" s="56">
        <f t="shared" si="97"/>
        <v>50</v>
      </c>
      <c r="J130" s="56"/>
      <c r="K130" s="56">
        <f t="shared" si="98"/>
        <v>50</v>
      </c>
      <c r="L130" s="56"/>
      <c r="M130" s="56">
        <f t="shared" si="99"/>
        <v>50</v>
      </c>
      <c r="N130" s="56"/>
      <c r="O130" s="56">
        <f t="shared" si="100"/>
        <v>50</v>
      </c>
      <c r="P130" s="56">
        <v>50</v>
      </c>
      <c r="Q130" s="56"/>
      <c r="R130" s="57">
        <f t="shared" si="101"/>
        <v>50</v>
      </c>
      <c r="S130" s="56"/>
      <c r="T130" s="57">
        <f t="shared" si="102"/>
        <v>50</v>
      </c>
      <c r="U130" s="56"/>
      <c r="V130" s="57">
        <f t="shared" si="103"/>
        <v>50</v>
      </c>
    </row>
    <row r="131" spans="1:22" s="108" customFormat="1" x14ac:dyDescent="0.2">
      <c r="A131" s="54" t="str">
        <f ca="1">IF(ISERROR(MATCH(E131,Код_КЦСР,0)),"",INDIRECT(ADDRESS(MATCH(E131,Код_КЦСР,0)+1,2,,,"КЦСР")))</f>
        <v>Выполнение других обязательств органов местного самоуправления</v>
      </c>
      <c r="B131" s="105">
        <v>801</v>
      </c>
      <c r="C131" s="55" t="s">
        <v>70</v>
      </c>
      <c r="D131" s="55" t="s">
        <v>55</v>
      </c>
      <c r="E131" s="105" t="s">
        <v>416</v>
      </c>
      <c r="F131" s="105"/>
      <c r="G131" s="56">
        <f t="shared" ref="G131:U132" si="148">G132</f>
        <v>0.7</v>
      </c>
      <c r="H131" s="56">
        <f t="shared" si="148"/>
        <v>0</v>
      </c>
      <c r="I131" s="56">
        <f t="shared" si="97"/>
        <v>0.7</v>
      </c>
      <c r="J131" s="56">
        <f t="shared" si="148"/>
        <v>0</v>
      </c>
      <c r="K131" s="56">
        <f t="shared" si="98"/>
        <v>0.7</v>
      </c>
      <c r="L131" s="56">
        <f t="shared" si="148"/>
        <v>0</v>
      </c>
      <c r="M131" s="56">
        <f t="shared" si="99"/>
        <v>0.7</v>
      </c>
      <c r="N131" s="56">
        <f t="shared" si="148"/>
        <v>0</v>
      </c>
      <c r="O131" s="56">
        <f t="shared" si="100"/>
        <v>0.7</v>
      </c>
      <c r="P131" s="56">
        <f t="shared" si="148"/>
        <v>0.7</v>
      </c>
      <c r="Q131" s="56">
        <f t="shared" si="148"/>
        <v>0</v>
      </c>
      <c r="R131" s="57">
        <f t="shared" si="101"/>
        <v>0.7</v>
      </c>
      <c r="S131" s="56">
        <f t="shared" si="148"/>
        <v>0</v>
      </c>
      <c r="T131" s="57">
        <f t="shared" si="102"/>
        <v>0.7</v>
      </c>
      <c r="U131" s="56">
        <f t="shared" si="148"/>
        <v>0</v>
      </c>
      <c r="V131" s="57">
        <f t="shared" si="103"/>
        <v>0.7</v>
      </c>
    </row>
    <row r="132" spans="1:22" s="108" customFormat="1" x14ac:dyDescent="0.2">
      <c r="A132" s="54" t="str">
        <f ca="1">IF(ISERROR(MATCH(F132,Код_КВР,0)),"",INDIRECT(ADDRESS(MATCH(F132,Код_КВР,0)+1,2,,,"КВР")))</f>
        <v>Иные бюджетные ассигнования</v>
      </c>
      <c r="B132" s="105">
        <v>801</v>
      </c>
      <c r="C132" s="55" t="s">
        <v>70</v>
      </c>
      <c r="D132" s="55" t="s">
        <v>55</v>
      </c>
      <c r="E132" s="105" t="s">
        <v>416</v>
      </c>
      <c r="F132" s="105">
        <v>800</v>
      </c>
      <c r="G132" s="56">
        <f t="shared" si="148"/>
        <v>0.7</v>
      </c>
      <c r="H132" s="56">
        <f t="shared" si="148"/>
        <v>0</v>
      </c>
      <c r="I132" s="56">
        <f t="shared" si="97"/>
        <v>0.7</v>
      </c>
      <c r="J132" s="56">
        <f t="shared" si="148"/>
        <v>0</v>
      </c>
      <c r="K132" s="56">
        <f t="shared" si="98"/>
        <v>0.7</v>
      </c>
      <c r="L132" s="56">
        <f t="shared" si="148"/>
        <v>0</v>
      </c>
      <c r="M132" s="56">
        <f t="shared" si="99"/>
        <v>0.7</v>
      </c>
      <c r="N132" s="56">
        <f t="shared" si="148"/>
        <v>0</v>
      </c>
      <c r="O132" s="56">
        <f t="shared" si="100"/>
        <v>0.7</v>
      </c>
      <c r="P132" s="56">
        <f t="shared" si="148"/>
        <v>0.7</v>
      </c>
      <c r="Q132" s="56">
        <f t="shared" si="148"/>
        <v>0</v>
      </c>
      <c r="R132" s="57">
        <f t="shared" si="101"/>
        <v>0.7</v>
      </c>
      <c r="S132" s="56">
        <f t="shared" si="148"/>
        <v>0</v>
      </c>
      <c r="T132" s="57">
        <f t="shared" si="102"/>
        <v>0.7</v>
      </c>
      <c r="U132" s="56">
        <f t="shared" si="148"/>
        <v>0</v>
      </c>
      <c r="V132" s="57">
        <f t="shared" si="103"/>
        <v>0.7</v>
      </c>
    </row>
    <row r="133" spans="1:22" s="108" customFormat="1" x14ac:dyDescent="0.2">
      <c r="A133" s="54" t="str">
        <f ca="1">IF(ISERROR(MATCH(F133,Код_КВР,0)),"",INDIRECT(ADDRESS(MATCH(F133,Код_КВР,0)+1,2,,,"КВР")))</f>
        <v>Уплата налогов, сборов и иных платежей</v>
      </c>
      <c r="B133" s="105">
        <v>801</v>
      </c>
      <c r="C133" s="55" t="s">
        <v>70</v>
      </c>
      <c r="D133" s="55" t="s">
        <v>55</v>
      </c>
      <c r="E133" s="105" t="s">
        <v>416</v>
      </c>
      <c r="F133" s="105">
        <v>850</v>
      </c>
      <c r="G133" s="56">
        <v>0.7</v>
      </c>
      <c r="H133" s="56"/>
      <c r="I133" s="56">
        <f t="shared" si="97"/>
        <v>0.7</v>
      </c>
      <c r="J133" s="56"/>
      <c r="K133" s="56">
        <f t="shared" si="98"/>
        <v>0.7</v>
      </c>
      <c r="L133" s="56"/>
      <c r="M133" s="56">
        <f t="shared" si="99"/>
        <v>0.7</v>
      </c>
      <c r="N133" s="56"/>
      <c r="O133" s="56">
        <f t="shared" si="100"/>
        <v>0.7</v>
      </c>
      <c r="P133" s="56">
        <v>0.7</v>
      </c>
      <c r="Q133" s="56"/>
      <c r="R133" s="57">
        <f t="shared" si="101"/>
        <v>0.7</v>
      </c>
      <c r="S133" s="56"/>
      <c r="T133" s="57">
        <f t="shared" si="102"/>
        <v>0.7</v>
      </c>
      <c r="U133" s="56"/>
      <c r="V133" s="57">
        <f t="shared" si="103"/>
        <v>0.7</v>
      </c>
    </row>
    <row r="134" spans="1:22" s="108" customFormat="1" x14ac:dyDescent="0.2">
      <c r="A134" s="54" t="str">
        <f ca="1">IF(ISERROR(MATCH(C134,Код_Раздел,0)),"",INDIRECT(ADDRESS(MATCH(C134,Код_Раздел,0)+1,2,,,"Раздел")))</f>
        <v>Национальная безопасность и правоохранительная  деятельность</v>
      </c>
      <c r="B134" s="105">
        <v>801</v>
      </c>
      <c r="C134" s="55" t="s">
        <v>72</v>
      </c>
      <c r="D134" s="55"/>
      <c r="E134" s="105"/>
      <c r="F134" s="105"/>
      <c r="G134" s="56">
        <f t="shared" ref="G134:U134" si="149">G135</f>
        <v>57797.099999999991</v>
      </c>
      <c r="H134" s="56">
        <f t="shared" si="149"/>
        <v>0</v>
      </c>
      <c r="I134" s="56">
        <f t="shared" si="97"/>
        <v>57797.099999999991</v>
      </c>
      <c r="J134" s="56">
        <f t="shared" si="149"/>
        <v>0</v>
      </c>
      <c r="K134" s="56">
        <f t="shared" si="98"/>
        <v>57797.099999999991</v>
      </c>
      <c r="L134" s="56">
        <f t="shared" si="149"/>
        <v>0</v>
      </c>
      <c r="M134" s="56">
        <f t="shared" si="99"/>
        <v>57797.099999999991</v>
      </c>
      <c r="N134" s="56">
        <f t="shared" si="149"/>
        <v>0</v>
      </c>
      <c r="O134" s="56">
        <f t="shared" si="100"/>
        <v>57797.099999999991</v>
      </c>
      <c r="P134" s="56">
        <f t="shared" si="149"/>
        <v>57811.9</v>
      </c>
      <c r="Q134" s="56">
        <f t="shared" si="149"/>
        <v>0</v>
      </c>
      <c r="R134" s="57">
        <f t="shared" si="101"/>
        <v>57811.9</v>
      </c>
      <c r="S134" s="56">
        <f t="shared" si="149"/>
        <v>0</v>
      </c>
      <c r="T134" s="57">
        <f t="shared" si="102"/>
        <v>57811.9</v>
      </c>
      <c r="U134" s="56">
        <f t="shared" si="149"/>
        <v>0</v>
      </c>
      <c r="V134" s="57">
        <f t="shared" si="103"/>
        <v>57811.9</v>
      </c>
    </row>
    <row r="135" spans="1:22" s="108" customFormat="1" ht="33" x14ac:dyDescent="0.2">
      <c r="A135" s="63" t="s">
        <v>111</v>
      </c>
      <c r="B135" s="105">
        <v>801</v>
      </c>
      <c r="C135" s="55" t="s">
        <v>72</v>
      </c>
      <c r="D135" s="55" t="s">
        <v>76</v>
      </c>
      <c r="E135" s="105"/>
      <c r="F135" s="105"/>
      <c r="G135" s="56">
        <f t="shared" ref="G135:P135" si="150">G136+G170</f>
        <v>57797.099999999991</v>
      </c>
      <c r="H135" s="56">
        <f t="shared" ref="H135:J135" si="151">H136+H170</f>
        <v>0</v>
      </c>
      <c r="I135" s="56">
        <f t="shared" si="97"/>
        <v>57797.099999999991</v>
      </c>
      <c r="J135" s="56">
        <f t="shared" si="151"/>
        <v>0</v>
      </c>
      <c r="K135" s="56">
        <f t="shared" si="98"/>
        <v>57797.099999999991</v>
      </c>
      <c r="L135" s="56">
        <f t="shared" ref="L135:N135" si="152">L136+L170</f>
        <v>0</v>
      </c>
      <c r="M135" s="56">
        <f t="shared" si="99"/>
        <v>57797.099999999991</v>
      </c>
      <c r="N135" s="56">
        <f t="shared" si="152"/>
        <v>0</v>
      </c>
      <c r="O135" s="56">
        <f t="shared" si="100"/>
        <v>57797.099999999991</v>
      </c>
      <c r="P135" s="56">
        <f t="shared" si="150"/>
        <v>57811.9</v>
      </c>
      <c r="Q135" s="56">
        <f t="shared" ref="Q135:S135" si="153">Q136+Q170</f>
        <v>0</v>
      </c>
      <c r="R135" s="57">
        <f t="shared" si="101"/>
        <v>57811.9</v>
      </c>
      <c r="S135" s="56">
        <f t="shared" si="153"/>
        <v>0</v>
      </c>
      <c r="T135" s="57">
        <f t="shared" si="102"/>
        <v>57811.9</v>
      </c>
      <c r="U135" s="56">
        <f t="shared" ref="U135" si="154">U136+U170</f>
        <v>0</v>
      </c>
      <c r="V135" s="57">
        <f t="shared" si="103"/>
        <v>57811.9</v>
      </c>
    </row>
    <row r="136" spans="1:22" s="108" customFormat="1" ht="33" x14ac:dyDescent="0.2">
      <c r="A136" s="54" t="str">
        <f ca="1">IF(ISERROR(MATCH(E136,Код_КЦСР,0)),"",INDIRECT(ADDRESS(MATCH(E136,Код_КЦСР,0)+1,2,,,"КЦСР")))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136" s="105">
        <v>801</v>
      </c>
      <c r="C136" s="55" t="s">
        <v>72</v>
      </c>
      <c r="D136" s="55" t="s">
        <v>76</v>
      </c>
      <c r="E136" s="105" t="s">
        <v>368</v>
      </c>
      <c r="F136" s="105"/>
      <c r="G136" s="56">
        <f t="shared" ref="G136:P136" si="155">G137+G144+G147+G157+G166</f>
        <v>47900.399999999994</v>
      </c>
      <c r="H136" s="56">
        <f t="shared" ref="H136:J136" si="156">H137+H144+H147+H157+H166</f>
        <v>0</v>
      </c>
      <c r="I136" s="56">
        <f t="shared" si="97"/>
        <v>47900.399999999994</v>
      </c>
      <c r="J136" s="56">
        <f t="shared" si="156"/>
        <v>0</v>
      </c>
      <c r="K136" s="56">
        <f t="shared" si="98"/>
        <v>47900.399999999994</v>
      </c>
      <c r="L136" s="56">
        <f t="shared" ref="L136:N136" si="157">L137+L144+L147+L157+L166</f>
        <v>0</v>
      </c>
      <c r="M136" s="56">
        <f t="shared" si="99"/>
        <v>47900.399999999994</v>
      </c>
      <c r="N136" s="56">
        <f t="shared" si="157"/>
        <v>0</v>
      </c>
      <c r="O136" s="56">
        <f t="shared" si="100"/>
        <v>47900.399999999994</v>
      </c>
      <c r="P136" s="56">
        <f t="shared" si="155"/>
        <v>47969</v>
      </c>
      <c r="Q136" s="56">
        <f t="shared" ref="Q136:S136" si="158">Q137+Q144+Q147+Q157+Q166</f>
        <v>0</v>
      </c>
      <c r="R136" s="57">
        <f t="shared" si="101"/>
        <v>47969</v>
      </c>
      <c r="S136" s="56">
        <f t="shared" si="158"/>
        <v>0</v>
      </c>
      <c r="T136" s="57">
        <f t="shared" si="102"/>
        <v>47969</v>
      </c>
      <c r="U136" s="56">
        <f t="shared" ref="U136" si="159">U137+U144+U147+U157+U166</f>
        <v>0</v>
      </c>
      <c r="V136" s="57">
        <f t="shared" si="103"/>
        <v>47969</v>
      </c>
    </row>
    <row r="137" spans="1:22" s="108" customFormat="1" ht="49.5" x14ac:dyDescent="0.2">
      <c r="A137" s="54" t="str">
        <f ca="1">IF(ISERROR(MATCH(E137,Код_КЦСР,0)),"",INDIRECT(ADDRESS(MATCH(E137,Код_КЦСР,0)+1,2,,,"КЦСР")))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137" s="105">
        <v>801</v>
      </c>
      <c r="C137" s="55" t="s">
        <v>72</v>
      </c>
      <c r="D137" s="55" t="s">
        <v>76</v>
      </c>
      <c r="E137" s="105" t="s">
        <v>454</v>
      </c>
      <c r="F137" s="105"/>
      <c r="G137" s="56">
        <f t="shared" ref="G137:P137" si="160">G138+G140+G142</f>
        <v>23287.1</v>
      </c>
      <c r="H137" s="56">
        <f t="shared" ref="H137:J137" si="161">H138+H140+H142</f>
        <v>0</v>
      </c>
      <c r="I137" s="56">
        <f t="shared" si="97"/>
        <v>23287.1</v>
      </c>
      <c r="J137" s="56">
        <f t="shared" si="161"/>
        <v>0</v>
      </c>
      <c r="K137" s="56">
        <f t="shared" si="98"/>
        <v>23287.1</v>
      </c>
      <c r="L137" s="56">
        <f t="shared" ref="L137:N137" si="162">L138+L140+L142</f>
        <v>0</v>
      </c>
      <c r="M137" s="56">
        <f t="shared" si="99"/>
        <v>23287.1</v>
      </c>
      <c r="N137" s="56">
        <f t="shared" si="162"/>
        <v>0</v>
      </c>
      <c r="O137" s="56">
        <f t="shared" si="100"/>
        <v>23287.1</v>
      </c>
      <c r="P137" s="56">
        <f t="shared" si="160"/>
        <v>23349.5</v>
      </c>
      <c r="Q137" s="56">
        <f t="shared" ref="Q137:S137" si="163">Q138+Q140+Q142</f>
        <v>0</v>
      </c>
      <c r="R137" s="57">
        <f t="shared" si="101"/>
        <v>23349.5</v>
      </c>
      <c r="S137" s="56">
        <f t="shared" si="163"/>
        <v>0</v>
      </c>
      <c r="T137" s="57">
        <f t="shared" si="102"/>
        <v>23349.5</v>
      </c>
      <c r="U137" s="56">
        <f t="shared" ref="U137" si="164">U138+U140+U142</f>
        <v>0</v>
      </c>
      <c r="V137" s="57">
        <f t="shared" si="103"/>
        <v>23349.5</v>
      </c>
    </row>
    <row r="138" spans="1:22" s="108" customFormat="1" ht="49.5" x14ac:dyDescent="0.2">
      <c r="A138" s="54" t="str">
        <f t="shared" ref="A138:A143" ca="1" si="165">IF(ISERROR(MATCH(F138,Код_КВР,0)),"",INDIRECT(ADDRESS(MATCH(F138,Код_КВР,0)+1,2,,,"КВР")))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8" s="105">
        <v>801</v>
      </c>
      <c r="C138" s="55" t="s">
        <v>72</v>
      </c>
      <c r="D138" s="55" t="s">
        <v>76</v>
      </c>
      <c r="E138" s="105" t="s">
        <v>454</v>
      </c>
      <c r="F138" s="105">
        <v>100</v>
      </c>
      <c r="G138" s="56">
        <f t="shared" ref="G138:U138" si="166">G139</f>
        <v>20044</v>
      </c>
      <c r="H138" s="56">
        <f t="shared" si="166"/>
        <v>0</v>
      </c>
      <c r="I138" s="56">
        <f t="shared" si="97"/>
        <v>20044</v>
      </c>
      <c r="J138" s="56">
        <f t="shared" si="166"/>
        <v>0</v>
      </c>
      <c r="K138" s="56">
        <f t="shared" si="98"/>
        <v>20044</v>
      </c>
      <c r="L138" s="56">
        <f t="shared" si="166"/>
        <v>0</v>
      </c>
      <c r="M138" s="56">
        <f t="shared" si="99"/>
        <v>20044</v>
      </c>
      <c r="N138" s="56">
        <f t="shared" si="166"/>
        <v>0</v>
      </c>
      <c r="O138" s="56">
        <f t="shared" si="100"/>
        <v>20044</v>
      </c>
      <c r="P138" s="56">
        <f t="shared" si="166"/>
        <v>20044</v>
      </c>
      <c r="Q138" s="56">
        <f t="shared" si="166"/>
        <v>0</v>
      </c>
      <c r="R138" s="57">
        <f t="shared" si="101"/>
        <v>20044</v>
      </c>
      <c r="S138" s="56">
        <f t="shared" si="166"/>
        <v>0</v>
      </c>
      <c r="T138" s="57">
        <f t="shared" si="102"/>
        <v>20044</v>
      </c>
      <c r="U138" s="56">
        <f t="shared" si="166"/>
        <v>0</v>
      </c>
      <c r="V138" s="57">
        <f t="shared" si="103"/>
        <v>20044</v>
      </c>
    </row>
    <row r="139" spans="1:22" s="108" customFormat="1" x14ac:dyDescent="0.2">
      <c r="A139" s="54" t="str">
        <f t="shared" ca="1" si="165"/>
        <v>Расходы на выплаты персоналу казенных учреждений</v>
      </c>
      <c r="B139" s="105">
        <v>801</v>
      </c>
      <c r="C139" s="55" t="s">
        <v>72</v>
      </c>
      <c r="D139" s="55" t="s">
        <v>76</v>
      </c>
      <c r="E139" s="105" t="s">
        <v>454</v>
      </c>
      <c r="F139" s="105">
        <v>110</v>
      </c>
      <c r="G139" s="56">
        <f>15382.7+15.7+4645.6</f>
        <v>20044</v>
      </c>
      <c r="H139" s="56"/>
      <c r="I139" s="56">
        <f t="shared" si="97"/>
        <v>20044</v>
      </c>
      <c r="J139" s="56"/>
      <c r="K139" s="56">
        <f t="shared" si="98"/>
        <v>20044</v>
      </c>
      <c r="L139" s="56"/>
      <c r="M139" s="56">
        <f t="shared" si="99"/>
        <v>20044</v>
      </c>
      <c r="N139" s="56"/>
      <c r="O139" s="56">
        <f t="shared" si="100"/>
        <v>20044</v>
      </c>
      <c r="P139" s="56">
        <f>15382.7+15.7+4645.6</f>
        <v>20044</v>
      </c>
      <c r="Q139" s="56"/>
      <c r="R139" s="57">
        <f t="shared" si="101"/>
        <v>20044</v>
      </c>
      <c r="S139" s="56"/>
      <c r="T139" s="57">
        <f t="shared" si="102"/>
        <v>20044</v>
      </c>
      <c r="U139" s="56"/>
      <c r="V139" s="57">
        <f t="shared" si="103"/>
        <v>20044</v>
      </c>
    </row>
    <row r="140" spans="1:22" s="108" customFormat="1" ht="33" x14ac:dyDescent="0.2">
      <c r="A140" s="54" t="str">
        <f t="shared" ca="1" si="165"/>
        <v>Закупка товаров, работ и услуг для обеспечения государственных (муниципальных) нужд</v>
      </c>
      <c r="B140" s="105">
        <v>801</v>
      </c>
      <c r="C140" s="55" t="s">
        <v>72</v>
      </c>
      <c r="D140" s="55" t="s">
        <v>76</v>
      </c>
      <c r="E140" s="105" t="s">
        <v>454</v>
      </c>
      <c r="F140" s="105">
        <v>200</v>
      </c>
      <c r="G140" s="56">
        <f t="shared" ref="G140:U140" si="167">G141</f>
        <v>2886</v>
      </c>
      <c r="H140" s="56">
        <f t="shared" si="167"/>
        <v>0</v>
      </c>
      <c r="I140" s="56">
        <f t="shared" si="97"/>
        <v>2886</v>
      </c>
      <c r="J140" s="56">
        <f t="shared" si="167"/>
        <v>0</v>
      </c>
      <c r="K140" s="56">
        <f t="shared" si="98"/>
        <v>2886</v>
      </c>
      <c r="L140" s="56">
        <f t="shared" si="167"/>
        <v>0</v>
      </c>
      <c r="M140" s="56">
        <f t="shared" si="99"/>
        <v>2886</v>
      </c>
      <c r="N140" s="56">
        <f t="shared" si="167"/>
        <v>0</v>
      </c>
      <c r="O140" s="56">
        <f t="shared" si="100"/>
        <v>2886</v>
      </c>
      <c r="P140" s="56">
        <f t="shared" si="167"/>
        <v>2948.4</v>
      </c>
      <c r="Q140" s="56">
        <f t="shared" si="167"/>
        <v>0</v>
      </c>
      <c r="R140" s="57">
        <f t="shared" si="101"/>
        <v>2948.4</v>
      </c>
      <c r="S140" s="56">
        <f t="shared" si="167"/>
        <v>0</v>
      </c>
      <c r="T140" s="57">
        <f t="shared" si="102"/>
        <v>2948.4</v>
      </c>
      <c r="U140" s="56">
        <f t="shared" si="167"/>
        <v>0</v>
      </c>
      <c r="V140" s="57">
        <f t="shared" si="103"/>
        <v>2948.4</v>
      </c>
    </row>
    <row r="141" spans="1:22" s="108" customFormat="1" ht="33" x14ac:dyDescent="0.2">
      <c r="A141" s="54" t="str">
        <f t="shared" ca="1" si="165"/>
        <v>Иные закупки товаров, работ и услуг для обеспечения государственных (муниципальных) нужд</v>
      </c>
      <c r="B141" s="105">
        <v>801</v>
      </c>
      <c r="C141" s="55" t="s">
        <v>72</v>
      </c>
      <c r="D141" s="55" t="s">
        <v>76</v>
      </c>
      <c r="E141" s="105" t="s">
        <v>454</v>
      </c>
      <c r="F141" s="105">
        <v>240</v>
      </c>
      <c r="G141" s="56">
        <v>2886</v>
      </c>
      <c r="H141" s="56"/>
      <c r="I141" s="56">
        <f t="shared" si="97"/>
        <v>2886</v>
      </c>
      <c r="J141" s="56"/>
      <c r="K141" s="56">
        <f t="shared" si="98"/>
        <v>2886</v>
      </c>
      <c r="L141" s="56"/>
      <c r="M141" s="56">
        <f t="shared" si="99"/>
        <v>2886</v>
      </c>
      <c r="N141" s="56"/>
      <c r="O141" s="56">
        <f t="shared" si="100"/>
        <v>2886</v>
      </c>
      <c r="P141" s="56">
        <v>2948.4</v>
      </c>
      <c r="Q141" s="56"/>
      <c r="R141" s="57">
        <f t="shared" si="101"/>
        <v>2948.4</v>
      </c>
      <c r="S141" s="56"/>
      <c r="T141" s="57">
        <f t="shared" si="102"/>
        <v>2948.4</v>
      </c>
      <c r="U141" s="56"/>
      <c r="V141" s="57">
        <f t="shared" si="103"/>
        <v>2948.4</v>
      </c>
    </row>
    <row r="142" spans="1:22" s="108" customFormat="1" x14ac:dyDescent="0.2">
      <c r="A142" s="54" t="str">
        <f t="shared" ca="1" si="165"/>
        <v>Иные бюджетные ассигнования</v>
      </c>
      <c r="B142" s="105">
        <v>801</v>
      </c>
      <c r="C142" s="55" t="s">
        <v>72</v>
      </c>
      <c r="D142" s="55" t="s">
        <v>76</v>
      </c>
      <c r="E142" s="105" t="s">
        <v>454</v>
      </c>
      <c r="F142" s="105">
        <v>800</v>
      </c>
      <c r="G142" s="56">
        <f t="shared" ref="G142:U142" si="168">G143</f>
        <v>357.1</v>
      </c>
      <c r="H142" s="56">
        <f t="shared" si="168"/>
        <v>0</v>
      </c>
      <c r="I142" s="56">
        <f t="shared" si="97"/>
        <v>357.1</v>
      </c>
      <c r="J142" s="56">
        <f t="shared" si="168"/>
        <v>0</v>
      </c>
      <c r="K142" s="56">
        <f t="shared" si="98"/>
        <v>357.1</v>
      </c>
      <c r="L142" s="56">
        <f t="shared" si="168"/>
        <v>0</v>
      </c>
      <c r="M142" s="56">
        <f t="shared" si="99"/>
        <v>357.1</v>
      </c>
      <c r="N142" s="56">
        <f t="shared" si="168"/>
        <v>0</v>
      </c>
      <c r="O142" s="56">
        <f t="shared" si="100"/>
        <v>357.1</v>
      </c>
      <c r="P142" s="56">
        <f t="shared" si="168"/>
        <v>357.1</v>
      </c>
      <c r="Q142" s="56">
        <f t="shared" si="168"/>
        <v>0</v>
      </c>
      <c r="R142" s="57">
        <f t="shared" si="101"/>
        <v>357.1</v>
      </c>
      <c r="S142" s="56">
        <f t="shared" si="168"/>
        <v>0</v>
      </c>
      <c r="T142" s="57">
        <f t="shared" si="102"/>
        <v>357.1</v>
      </c>
      <c r="U142" s="56">
        <f t="shared" si="168"/>
        <v>0</v>
      </c>
      <c r="V142" s="57">
        <f t="shared" si="103"/>
        <v>357.1</v>
      </c>
    </row>
    <row r="143" spans="1:22" s="108" customFormat="1" x14ac:dyDescent="0.2">
      <c r="A143" s="54" t="str">
        <f t="shared" ca="1" si="165"/>
        <v>Уплата налогов, сборов и иных платежей</v>
      </c>
      <c r="B143" s="105">
        <v>801</v>
      </c>
      <c r="C143" s="55" t="s">
        <v>72</v>
      </c>
      <c r="D143" s="55" t="s">
        <v>76</v>
      </c>
      <c r="E143" s="105" t="s">
        <v>454</v>
      </c>
      <c r="F143" s="105">
        <v>850</v>
      </c>
      <c r="G143" s="56">
        <f t="shared" ref="G143:P143" si="169">339.1+16.6+1.4</f>
        <v>357.1</v>
      </c>
      <c r="H143" s="56"/>
      <c r="I143" s="56">
        <f t="shared" si="97"/>
        <v>357.1</v>
      </c>
      <c r="J143" s="56"/>
      <c r="K143" s="56">
        <f t="shared" si="98"/>
        <v>357.1</v>
      </c>
      <c r="L143" s="56"/>
      <c r="M143" s="56">
        <f t="shared" si="99"/>
        <v>357.1</v>
      </c>
      <c r="N143" s="56"/>
      <c r="O143" s="56">
        <f t="shared" si="100"/>
        <v>357.1</v>
      </c>
      <c r="P143" s="56">
        <f t="shared" si="169"/>
        <v>357.1</v>
      </c>
      <c r="Q143" s="56"/>
      <c r="R143" s="57">
        <f t="shared" si="101"/>
        <v>357.1</v>
      </c>
      <c r="S143" s="56"/>
      <c r="T143" s="57">
        <f t="shared" si="102"/>
        <v>357.1</v>
      </c>
      <c r="U143" s="56"/>
      <c r="V143" s="57">
        <f t="shared" si="103"/>
        <v>357.1</v>
      </c>
    </row>
    <row r="144" spans="1:22" s="108" customFormat="1" ht="49.5" x14ac:dyDescent="0.2">
      <c r="A144" s="54" t="str">
        <f ca="1">IF(ISERROR(MATCH(E144,Код_КЦСР,0)),"",INDIRECT(ADDRESS(MATCH(E144,Код_КЦСР,0)+1,2,,,"КЦСР")))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144" s="105">
        <v>801</v>
      </c>
      <c r="C144" s="55" t="s">
        <v>72</v>
      </c>
      <c r="D144" s="55" t="s">
        <v>76</v>
      </c>
      <c r="E144" s="105" t="s">
        <v>456</v>
      </c>
      <c r="F144" s="105"/>
      <c r="G144" s="56">
        <f t="shared" ref="G144:U145" si="170">G145</f>
        <v>22056.6</v>
      </c>
      <c r="H144" s="56">
        <f t="shared" si="170"/>
        <v>0</v>
      </c>
      <c r="I144" s="56">
        <f t="shared" si="97"/>
        <v>22056.6</v>
      </c>
      <c r="J144" s="56">
        <f t="shared" si="170"/>
        <v>0</v>
      </c>
      <c r="K144" s="56">
        <f t="shared" si="98"/>
        <v>22056.6</v>
      </c>
      <c r="L144" s="56">
        <f t="shared" si="170"/>
        <v>0</v>
      </c>
      <c r="M144" s="56">
        <f t="shared" si="99"/>
        <v>22056.6</v>
      </c>
      <c r="N144" s="56">
        <f t="shared" si="170"/>
        <v>0</v>
      </c>
      <c r="O144" s="56">
        <f t="shared" si="100"/>
        <v>22056.6</v>
      </c>
      <c r="P144" s="56">
        <f t="shared" si="170"/>
        <v>22062.799999999999</v>
      </c>
      <c r="Q144" s="56">
        <f t="shared" si="170"/>
        <v>0</v>
      </c>
      <c r="R144" s="57">
        <f t="shared" si="101"/>
        <v>22062.799999999999</v>
      </c>
      <c r="S144" s="56">
        <f t="shared" si="170"/>
        <v>0</v>
      </c>
      <c r="T144" s="57">
        <f t="shared" si="102"/>
        <v>22062.799999999999</v>
      </c>
      <c r="U144" s="56">
        <f t="shared" si="170"/>
        <v>0</v>
      </c>
      <c r="V144" s="57">
        <f t="shared" si="103"/>
        <v>22062.799999999999</v>
      </c>
    </row>
    <row r="145" spans="1:22" s="108" customFormat="1" ht="33" x14ac:dyDescent="0.2">
      <c r="A145" s="54" t="str">
        <f t="shared" ref="A145:A146" ca="1" si="171">IF(ISERROR(MATCH(F145,Код_КВР,0)),"",INDIRECT(ADDRESS(MATCH(F145,Код_КВР,0)+1,2,,,"КВР")))</f>
        <v>Предоставление субсидий бюджетным, автономным учреждениям и иным некоммерческим организациям</v>
      </c>
      <c r="B145" s="105">
        <v>801</v>
      </c>
      <c r="C145" s="55" t="s">
        <v>72</v>
      </c>
      <c r="D145" s="55" t="s">
        <v>76</v>
      </c>
      <c r="E145" s="105" t="s">
        <v>456</v>
      </c>
      <c r="F145" s="105">
        <v>600</v>
      </c>
      <c r="G145" s="56">
        <f t="shared" si="170"/>
        <v>22056.6</v>
      </c>
      <c r="H145" s="56">
        <f t="shared" si="170"/>
        <v>0</v>
      </c>
      <c r="I145" s="56">
        <f t="shared" si="97"/>
        <v>22056.6</v>
      </c>
      <c r="J145" s="56">
        <f t="shared" si="170"/>
        <v>0</v>
      </c>
      <c r="K145" s="56">
        <f t="shared" si="98"/>
        <v>22056.6</v>
      </c>
      <c r="L145" s="56">
        <f t="shared" si="170"/>
        <v>0</v>
      </c>
      <c r="M145" s="56">
        <f t="shared" si="99"/>
        <v>22056.6</v>
      </c>
      <c r="N145" s="56">
        <f t="shared" si="170"/>
        <v>0</v>
      </c>
      <c r="O145" s="56">
        <f t="shared" si="100"/>
        <v>22056.6</v>
      </c>
      <c r="P145" s="56">
        <f t="shared" si="170"/>
        <v>22062.799999999999</v>
      </c>
      <c r="Q145" s="56">
        <f t="shared" si="170"/>
        <v>0</v>
      </c>
      <c r="R145" s="57">
        <f t="shared" si="101"/>
        <v>22062.799999999999</v>
      </c>
      <c r="S145" s="56">
        <f t="shared" si="170"/>
        <v>0</v>
      </c>
      <c r="T145" s="57">
        <f t="shared" si="102"/>
        <v>22062.799999999999</v>
      </c>
      <c r="U145" s="56">
        <f t="shared" si="170"/>
        <v>0</v>
      </c>
      <c r="V145" s="57">
        <f t="shared" si="103"/>
        <v>22062.799999999999</v>
      </c>
    </row>
    <row r="146" spans="1:22" s="108" customFormat="1" x14ac:dyDescent="0.2">
      <c r="A146" s="54" t="str">
        <f t="shared" ca="1" si="171"/>
        <v>Субсидии бюджетным учреждениям</v>
      </c>
      <c r="B146" s="105">
        <v>801</v>
      </c>
      <c r="C146" s="55" t="s">
        <v>72</v>
      </c>
      <c r="D146" s="55" t="s">
        <v>76</v>
      </c>
      <c r="E146" s="105" t="s">
        <v>456</v>
      </c>
      <c r="F146" s="105">
        <v>610</v>
      </c>
      <c r="G146" s="56">
        <v>22056.6</v>
      </c>
      <c r="H146" s="56"/>
      <c r="I146" s="56">
        <f t="shared" si="97"/>
        <v>22056.6</v>
      </c>
      <c r="J146" s="56"/>
      <c r="K146" s="56">
        <f t="shared" si="98"/>
        <v>22056.6</v>
      </c>
      <c r="L146" s="56"/>
      <c r="M146" s="56">
        <f t="shared" si="99"/>
        <v>22056.6</v>
      </c>
      <c r="N146" s="56"/>
      <c r="O146" s="56">
        <f t="shared" si="100"/>
        <v>22056.6</v>
      </c>
      <c r="P146" s="56">
        <v>22062.799999999999</v>
      </c>
      <c r="Q146" s="56"/>
      <c r="R146" s="57">
        <f t="shared" si="101"/>
        <v>22062.799999999999</v>
      </c>
      <c r="S146" s="56"/>
      <c r="T146" s="57">
        <f t="shared" si="102"/>
        <v>22062.799999999999</v>
      </c>
      <c r="U146" s="56"/>
      <c r="V146" s="57">
        <f t="shared" si="103"/>
        <v>22062.799999999999</v>
      </c>
    </row>
    <row r="147" spans="1:22" s="108" customFormat="1" x14ac:dyDescent="0.2">
      <c r="A147" s="54" t="str">
        <f ca="1">IF(ISERROR(MATCH(E147,Код_КЦСР,0)),"",INDIRECT(ADDRESS(MATCH(E147,Код_КЦСР,0)+1,2,,,"КЦСР")))</f>
        <v>Обеспечение пожарной безопасности муниципальных учреждений города</v>
      </c>
      <c r="B147" s="105">
        <v>801</v>
      </c>
      <c r="C147" s="55" t="s">
        <v>72</v>
      </c>
      <c r="D147" s="55" t="s">
        <v>76</v>
      </c>
      <c r="E147" s="105" t="s">
        <v>369</v>
      </c>
      <c r="F147" s="105"/>
      <c r="G147" s="56">
        <f t="shared" ref="G147:P147" si="172">G148+G151+G154</f>
        <v>108.5</v>
      </c>
      <c r="H147" s="56">
        <f t="shared" ref="H147:J147" si="173">H148+H151+H154</f>
        <v>0</v>
      </c>
      <c r="I147" s="56">
        <f t="shared" si="97"/>
        <v>108.5</v>
      </c>
      <c r="J147" s="56">
        <f t="shared" si="173"/>
        <v>0</v>
      </c>
      <c r="K147" s="56">
        <f t="shared" si="98"/>
        <v>108.5</v>
      </c>
      <c r="L147" s="56">
        <f t="shared" ref="L147:N147" si="174">L148+L151+L154</f>
        <v>0</v>
      </c>
      <c r="M147" s="56">
        <f t="shared" si="99"/>
        <v>108.5</v>
      </c>
      <c r="N147" s="56">
        <f t="shared" si="174"/>
        <v>0</v>
      </c>
      <c r="O147" s="56">
        <f t="shared" si="100"/>
        <v>108.5</v>
      </c>
      <c r="P147" s="56">
        <f t="shared" si="172"/>
        <v>108.5</v>
      </c>
      <c r="Q147" s="56">
        <f t="shared" ref="Q147:S147" si="175">Q148+Q151+Q154</f>
        <v>0</v>
      </c>
      <c r="R147" s="57">
        <f t="shared" si="101"/>
        <v>108.5</v>
      </c>
      <c r="S147" s="56">
        <f t="shared" si="175"/>
        <v>0</v>
      </c>
      <c r="T147" s="57">
        <f t="shared" si="102"/>
        <v>108.5</v>
      </c>
      <c r="U147" s="56">
        <f t="shared" ref="U147" si="176">U148+U151+U154</f>
        <v>0</v>
      </c>
      <c r="V147" s="57">
        <f t="shared" si="103"/>
        <v>108.5</v>
      </c>
    </row>
    <row r="148" spans="1:22" s="108" customFormat="1" ht="33" x14ac:dyDescent="0.2">
      <c r="A148" s="54" t="str">
        <f ca="1">IF(ISERROR(MATCH(E148,Код_КЦСР,0)),"",INDIRECT(ADDRESS(MATCH(E148,Код_КЦСР,0)+1,2,,,"КЦСР")))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148" s="105">
        <v>801</v>
      </c>
      <c r="C148" s="55" t="s">
        <v>72</v>
      </c>
      <c r="D148" s="55" t="s">
        <v>76</v>
      </c>
      <c r="E148" s="105" t="s">
        <v>370</v>
      </c>
      <c r="F148" s="105"/>
      <c r="G148" s="56">
        <f t="shared" ref="G148:U155" si="177">G149</f>
        <v>108.5</v>
      </c>
      <c r="H148" s="56">
        <f t="shared" si="177"/>
        <v>0</v>
      </c>
      <c r="I148" s="56">
        <f t="shared" ref="I148:I211" si="178">G148+H148</f>
        <v>108.5</v>
      </c>
      <c r="J148" s="56">
        <f t="shared" si="177"/>
        <v>0</v>
      </c>
      <c r="K148" s="56">
        <f t="shared" ref="K148:K211" si="179">I148+J148</f>
        <v>108.5</v>
      </c>
      <c r="L148" s="56">
        <f t="shared" si="177"/>
        <v>0</v>
      </c>
      <c r="M148" s="56">
        <f t="shared" ref="M148:M211" si="180">K148+L148</f>
        <v>108.5</v>
      </c>
      <c r="N148" s="56">
        <f t="shared" si="177"/>
        <v>0</v>
      </c>
      <c r="O148" s="56">
        <f t="shared" ref="O148:O211" si="181">M148+N148</f>
        <v>108.5</v>
      </c>
      <c r="P148" s="56">
        <f t="shared" si="177"/>
        <v>108.5</v>
      </c>
      <c r="Q148" s="56">
        <f t="shared" si="177"/>
        <v>0</v>
      </c>
      <c r="R148" s="57">
        <f t="shared" ref="R148:R211" si="182">P148+Q148</f>
        <v>108.5</v>
      </c>
      <c r="S148" s="56">
        <f t="shared" si="177"/>
        <v>0</v>
      </c>
      <c r="T148" s="57">
        <f t="shared" ref="T148:T211" si="183">R148+S148</f>
        <v>108.5</v>
      </c>
      <c r="U148" s="56">
        <f t="shared" si="177"/>
        <v>0</v>
      </c>
      <c r="V148" s="57">
        <f t="shared" ref="V148:V211" si="184">T148+U148</f>
        <v>108.5</v>
      </c>
    </row>
    <row r="149" spans="1:22" s="108" customFormat="1" ht="33" x14ac:dyDescent="0.2">
      <c r="A149" s="54" t="str">
        <f ca="1">IF(ISERROR(MATCH(F149,Код_КВР,0)),"",INDIRECT(ADDRESS(MATCH(F149,Код_КВР,0)+1,2,,,"КВР")))</f>
        <v>Закупка товаров, работ и услуг для обеспечения государственных (муниципальных) нужд</v>
      </c>
      <c r="B149" s="105">
        <v>801</v>
      </c>
      <c r="C149" s="55" t="s">
        <v>72</v>
      </c>
      <c r="D149" s="55" t="s">
        <v>76</v>
      </c>
      <c r="E149" s="105" t="s">
        <v>370</v>
      </c>
      <c r="F149" s="105">
        <v>200</v>
      </c>
      <c r="G149" s="56">
        <f t="shared" si="177"/>
        <v>108.5</v>
      </c>
      <c r="H149" s="56">
        <f t="shared" si="177"/>
        <v>0</v>
      </c>
      <c r="I149" s="56">
        <f t="shared" si="178"/>
        <v>108.5</v>
      </c>
      <c r="J149" s="56">
        <f t="shared" si="177"/>
        <v>0</v>
      </c>
      <c r="K149" s="56">
        <f t="shared" si="179"/>
        <v>108.5</v>
      </c>
      <c r="L149" s="56">
        <f t="shared" si="177"/>
        <v>0</v>
      </c>
      <c r="M149" s="56">
        <f t="shared" si="180"/>
        <v>108.5</v>
      </c>
      <c r="N149" s="56">
        <f t="shared" si="177"/>
        <v>0</v>
      </c>
      <c r="O149" s="56">
        <f t="shared" si="181"/>
        <v>108.5</v>
      </c>
      <c r="P149" s="56">
        <f t="shared" si="177"/>
        <v>108.5</v>
      </c>
      <c r="Q149" s="56">
        <f t="shared" si="177"/>
        <v>0</v>
      </c>
      <c r="R149" s="57">
        <f t="shared" si="182"/>
        <v>108.5</v>
      </c>
      <c r="S149" s="56">
        <f t="shared" si="177"/>
        <v>0</v>
      </c>
      <c r="T149" s="57">
        <f t="shared" si="183"/>
        <v>108.5</v>
      </c>
      <c r="U149" s="56">
        <f t="shared" si="177"/>
        <v>0</v>
      </c>
      <c r="V149" s="57">
        <f t="shared" si="184"/>
        <v>108.5</v>
      </c>
    </row>
    <row r="150" spans="1:22" s="108" customFormat="1" ht="33" x14ac:dyDescent="0.2">
      <c r="A150" s="54" t="str">
        <f ca="1">IF(ISERROR(MATCH(F150,Код_КВР,0)),"",INDIRECT(ADDRESS(MATCH(F150,Код_КВР,0)+1,2,,,"КВР")))</f>
        <v>Иные закупки товаров, работ и услуг для обеспечения государственных (муниципальных) нужд</v>
      </c>
      <c r="B150" s="105">
        <v>801</v>
      </c>
      <c r="C150" s="55" t="s">
        <v>72</v>
      </c>
      <c r="D150" s="55" t="s">
        <v>76</v>
      </c>
      <c r="E150" s="105" t="s">
        <v>370</v>
      </c>
      <c r="F150" s="105">
        <v>240</v>
      </c>
      <c r="G150" s="56">
        <v>108.5</v>
      </c>
      <c r="H150" s="56"/>
      <c r="I150" s="56">
        <f t="shared" si="178"/>
        <v>108.5</v>
      </c>
      <c r="J150" s="56"/>
      <c r="K150" s="56">
        <f t="shared" si="179"/>
        <v>108.5</v>
      </c>
      <c r="L150" s="56"/>
      <c r="M150" s="56">
        <f t="shared" si="180"/>
        <v>108.5</v>
      </c>
      <c r="N150" s="56"/>
      <c r="O150" s="56">
        <f t="shared" si="181"/>
        <v>108.5</v>
      </c>
      <c r="P150" s="56">
        <v>108.5</v>
      </c>
      <c r="Q150" s="56"/>
      <c r="R150" s="57">
        <f t="shared" si="182"/>
        <v>108.5</v>
      </c>
      <c r="S150" s="56"/>
      <c r="T150" s="57">
        <f t="shared" si="183"/>
        <v>108.5</v>
      </c>
      <c r="U150" s="56"/>
      <c r="V150" s="57">
        <f t="shared" si="184"/>
        <v>108.5</v>
      </c>
    </row>
    <row r="151" spans="1:22" s="108" customFormat="1" ht="33" hidden="1" x14ac:dyDescent="0.2">
      <c r="A151" s="54" t="str">
        <f ca="1">IF(ISERROR(MATCH(E151,Код_КЦСР,0)),"",INDIRECT(ADDRESS(MATCH(E151,Код_КЦСР,0)+1,2,,,"КЦСР")))</f>
        <v>Приобретение первичных средств пожаротушения, перезарядка огнетушителей</v>
      </c>
      <c r="B151" s="105">
        <v>801</v>
      </c>
      <c r="C151" s="55" t="s">
        <v>72</v>
      </c>
      <c r="D151" s="55" t="s">
        <v>76</v>
      </c>
      <c r="E151" s="105" t="s">
        <v>565</v>
      </c>
      <c r="F151" s="105"/>
      <c r="G151" s="56">
        <f t="shared" si="177"/>
        <v>0</v>
      </c>
      <c r="H151" s="56">
        <f t="shared" si="177"/>
        <v>0</v>
      </c>
      <c r="I151" s="56">
        <f t="shared" si="178"/>
        <v>0</v>
      </c>
      <c r="J151" s="56">
        <f t="shared" si="177"/>
        <v>0</v>
      </c>
      <c r="K151" s="56">
        <f t="shared" si="179"/>
        <v>0</v>
      </c>
      <c r="L151" s="56">
        <f t="shared" si="177"/>
        <v>0</v>
      </c>
      <c r="M151" s="56">
        <f t="shared" si="180"/>
        <v>0</v>
      </c>
      <c r="N151" s="56">
        <f t="shared" si="177"/>
        <v>0</v>
      </c>
      <c r="O151" s="56">
        <f t="shared" si="181"/>
        <v>0</v>
      </c>
      <c r="P151" s="56">
        <f t="shared" si="177"/>
        <v>0</v>
      </c>
      <c r="Q151" s="56">
        <f t="shared" si="177"/>
        <v>0</v>
      </c>
      <c r="R151" s="57">
        <f t="shared" si="182"/>
        <v>0</v>
      </c>
      <c r="S151" s="56">
        <f t="shared" si="177"/>
        <v>0</v>
      </c>
      <c r="T151" s="57">
        <f t="shared" si="183"/>
        <v>0</v>
      </c>
      <c r="U151" s="56">
        <f t="shared" si="177"/>
        <v>0</v>
      </c>
      <c r="V151" s="57">
        <f t="shared" si="184"/>
        <v>0</v>
      </c>
    </row>
    <row r="152" spans="1:22" s="108" customFormat="1" ht="33" hidden="1" x14ac:dyDescent="0.2">
      <c r="A152" s="54" t="str">
        <f ca="1">IF(ISERROR(MATCH(F152,Код_КВР,0)),"",INDIRECT(ADDRESS(MATCH(F152,Код_КВР,0)+1,2,,,"КВР")))</f>
        <v>Закупка товаров, работ и услуг для обеспечения государственных (муниципальных) нужд</v>
      </c>
      <c r="B152" s="105">
        <v>801</v>
      </c>
      <c r="C152" s="55" t="s">
        <v>72</v>
      </c>
      <c r="D152" s="55" t="s">
        <v>76</v>
      </c>
      <c r="E152" s="105" t="s">
        <v>565</v>
      </c>
      <c r="F152" s="105">
        <v>200</v>
      </c>
      <c r="G152" s="56">
        <f t="shared" si="177"/>
        <v>0</v>
      </c>
      <c r="H152" s="56">
        <f t="shared" si="177"/>
        <v>0</v>
      </c>
      <c r="I152" s="56">
        <f t="shared" si="178"/>
        <v>0</v>
      </c>
      <c r="J152" s="56">
        <f t="shared" si="177"/>
        <v>0</v>
      </c>
      <c r="K152" s="56">
        <f t="shared" si="179"/>
        <v>0</v>
      </c>
      <c r="L152" s="56">
        <f t="shared" si="177"/>
        <v>0</v>
      </c>
      <c r="M152" s="56">
        <f t="shared" si="180"/>
        <v>0</v>
      </c>
      <c r="N152" s="56">
        <f t="shared" si="177"/>
        <v>0</v>
      </c>
      <c r="O152" s="56">
        <f t="shared" si="181"/>
        <v>0</v>
      </c>
      <c r="P152" s="56">
        <f t="shared" si="177"/>
        <v>0</v>
      </c>
      <c r="Q152" s="56">
        <f t="shared" si="177"/>
        <v>0</v>
      </c>
      <c r="R152" s="57">
        <f t="shared" si="182"/>
        <v>0</v>
      </c>
      <c r="S152" s="56">
        <f t="shared" si="177"/>
        <v>0</v>
      </c>
      <c r="T152" s="57">
        <f t="shared" si="183"/>
        <v>0</v>
      </c>
      <c r="U152" s="56">
        <f t="shared" si="177"/>
        <v>0</v>
      </c>
      <c r="V152" s="57">
        <f t="shared" si="184"/>
        <v>0</v>
      </c>
    </row>
    <row r="153" spans="1:22" s="108" customFormat="1" ht="33" hidden="1" x14ac:dyDescent="0.2">
      <c r="A153" s="54" t="str">
        <f ca="1">IF(ISERROR(MATCH(F153,Код_КВР,0)),"",INDIRECT(ADDRESS(MATCH(F153,Код_КВР,0)+1,2,,,"КВР")))</f>
        <v>Иные закупки товаров, работ и услуг для обеспечения государственных (муниципальных) нужд</v>
      </c>
      <c r="B153" s="105">
        <v>801</v>
      </c>
      <c r="C153" s="55" t="s">
        <v>72</v>
      </c>
      <c r="D153" s="55" t="s">
        <v>76</v>
      </c>
      <c r="E153" s="105" t="s">
        <v>565</v>
      </c>
      <c r="F153" s="105">
        <v>240</v>
      </c>
      <c r="G153" s="56"/>
      <c r="H153" s="56"/>
      <c r="I153" s="56">
        <f t="shared" si="178"/>
        <v>0</v>
      </c>
      <c r="J153" s="56"/>
      <c r="K153" s="56">
        <f t="shared" si="179"/>
        <v>0</v>
      </c>
      <c r="L153" s="56"/>
      <c r="M153" s="56">
        <f t="shared" si="180"/>
        <v>0</v>
      </c>
      <c r="N153" s="56"/>
      <c r="O153" s="56">
        <f t="shared" si="181"/>
        <v>0</v>
      </c>
      <c r="P153" s="56"/>
      <c r="Q153" s="56"/>
      <c r="R153" s="57">
        <f t="shared" si="182"/>
        <v>0</v>
      </c>
      <c r="S153" s="56"/>
      <c r="T153" s="57">
        <f t="shared" si="183"/>
        <v>0</v>
      </c>
      <c r="U153" s="56"/>
      <c r="V153" s="57">
        <f t="shared" si="184"/>
        <v>0</v>
      </c>
    </row>
    <row r="154" spans="1:22" s="108" customFormat="1" hidden="1" x14ac:dyDescent="0.2">
      <c r="A154" s="54" t="str">
        <f ca="1">IF(ISERROR(MATCH(E154,Код_КЦСР,0)),"",INDIRECT(ADDRESS(MATCH(E154,Код_КЦСР,0)+1,2,,,"КЦСР")))</f>
        <v>Ремонт и испытание наружных пожарных лестниц</v>
      </c>
      <c r="B154" s="105">
        <v>801</v>
      </c>
      <c r="C154" s="55" t="s">
        <v>72</v>
      </c>
      <c r="D154" s="55" t="s">
        <v>76</v>
      </c>
      <c r="E154" s="105" t="s">
        <v>374</v>
      </c>
      <c r="F154" s="105"/>
      <c r="G154" s="56">
        <f t="shared" si="177"/>
        <v>0</v>
      </c>
      <c r="H154" s="56">
        <f t="shared" si="177"/>
        <v>0</v>
      </c>
      <c r="I154" s="56">
        <f t="shared" si="178"/>
        <v>0</v>
      </c>
      <c r="J154" s="56">
        <f t="shared" si="177"/>
        <v>0</v>
      </c>
      <c r="K154" s="56">
        <f t="shared" si="179"/>
        <v>0</v>
      </c>
      <c r="L154" s="56">
        <f t="shared" si="177"/>
        <v>0</v>
      </c>
      <c r="M154" s="56">
        <f t="shared" si="180"/>
        <v>0</v>
      </c>
      <c r="N154" s="56">
        <f t="shared" si="177"/>
        <v>0</v>
      </c>
      <c r="O154" s="56">
        <f t="shared" si="181"/>
        <v>0</v>
      </c>
      <c r="P154" s="56">
        <f t="shared" si="177"/>
        <v>0</v>
      </c>
      <c r="Q154" s="56">
        <f t="shared" si="177"/>
        <v>0</v>
      </c>
      <c r="R154" s="57">
        <f t="shared" si="182"/>
        <v>0</v>
      </c>
      <c r="S154" s="56">
        <f t="shared" si="177"/>
        <v>0</v>
      </c>
      <c r="T154" s="57">
        <f t="shared" si="183"/>
        <v>0</v>
      </c>
      <c r="U154" s="56">
        <f t="shared" si="177"/>
        <v>0</v>
      </c>
      <c r="V154" s="57">
        <f t="shared" si="184"/>
        <v>0</v>
      </c>
    </row>
    <row r="155" spans="1:22" s="108" customFormat="1" ht="33" hidden="1" x14ac:dyDescent="0.2">
      <c r="A155" s="54" t="str">
        <f ca="1">IF(ISERROR(MATCH(F155,Код_КВР,0)),"",INDIRECT(ADDRESS(MATCH(F155,Код_КВР,0)+1,2,,,"КВР")))</f>
        <v>Закупка товаров, работ и услуг для обеспечения государственных (муниципальных) нужд</v>
      </c>
      <c r="B155" s="105">
        <v>801</v>
      </c>
      <c r="C155" s="55" t="s">
        <v>72</v>
      </c>
      <c r="D155" s="55" t="s">
        <v>76</v>
      </c>
      <c r="E155" s="105" t="s">
        <v>374</v>
      </c>
      <c r="F155" s="105">
        <v>200</v>
      </c>
      <c r="G155" s="56">
        <f t="shared" si="177"/>
        <v>0</v>
      </c>
      <c r="H155" s="56">
        <f t="shared" si="177"/>
        <v>0</v>
      </c>
      <c r="I155" s="56">
        <f t="shared" si="178"/>
        <v>0</v>
      </c>
      <c r="J155" s="56">
        <f t="shared" si="177"/>
        <v>0</v>
      </c>
      <c r="K155" s="56">
        <f t="shared" si="179"/>
        <v>0</v>
      </c>
      <c r="L155" s="56">
        <f t="shared" si="177"/>
        <v>0</v>
      </c>
      <c r="M155" s="56">
        <f t="shared" si="180"/>
        <v>0</v>
      </c>
      <c r="N155" s="56">
        <f t="shared" si="177"/>
        <v>0</v>
      </c>
      <c r="O155" s="56">
        <f t="shared" si="181"/>
        <v>0</v>
      </c>
      <c r="P155" s="56">
        <f t="shared" si="177"/>
        <v>0</v>
      </c>
      <c r="Q155" s="56">
        <f t="shared" si="177"/>
        <v>0</v>
      </c>
      <c r="R155" s="57">
        <f t="shared" si="182"/>
        <v>0</v>
      </c>
      <c r="S155" s="56">
        <f t="shared" si="177"/>
        <v>0</v>
      </c>
      <c r="T155" s="57">
        <f t="shared" si="183"/>
        <v>0</v>
      </c>
      <c r="U155" s="56">
        <f t="shared" si="177"/>
        <v>0</v>
      </c>
      <c r="V155" s="57">
        <f t="shared" si="184"/>
        <v>0</v>
      </c>
    </row>
    <row r="156" spans="1:22" s="108" customFormat="1" ht="33" hidden="1" x14ac:dyDescent="0.2">
      <c r="A156" s="54" t="str">
        <f ca="1">IF(ISERROR(MATCH(F156,Код_КВР,0)),"",INDIRECT(ADDRESS(MATCH(F156,Код_КВР,0)+1,2,,,"КВР")))</f>
        <v>Иные закупки товаров, работ и услуг для обеспечения государственных (муниципальных) нужд</v>
      </c>
      <c r="B156" s="105">
        <v>801</v>
      </c>
      <c r="C156" s="55" t="s">
        <v>72</v>
      </c>
      <c r="D156" s="55" t="s">
        <v>76</v>
      </c>
      <c r="E156" s="105" t="s">
        <v>374</v>
      </c>
      <c r="F156" s="105">
        <v>240</v>
      </c>
      <c r="G156" s="56"/>
      <c r="H156" s="56"/>
      <c r="I156" s="56">
        <f t="shared" si="178"/>
        <v>0</v>
      </c>
      <c r="J156" s="56"/>
      <c r="K156" s="56">
        <f t="shared" si="179"/>
        <v>0</v>
      </c>
      <c r="L156" s="56"/>
      <c r="M156" s="56">
        <f t="shared" si="180"/>
        <v>0</v>
      </c>
      <c r="N156" s="56"/>
      <c r="O156" s="56">
        <f t="shared" si="181"/>
        <v>0</v>
      </c>
      <c r="P156" s="56"/>
      <c r="Q156" s="56"/>
      <c r="R156" s="57">
        <f t="shared" si="182"/>
        <v>0</v>
      </c>
      <c r="S156" s="56"/>
      <c r="T156" s="57">
        <f t="shared" si="183"/>
        <v>0</v>
      </c>
      <c r="U156" s="56"/>
      <c r="V156" s="57">
        <f t="shared" si="184"/>
        <v>0</v>
      </c>
    </row>
    <row r="157" spans="1:22" s="108" customFormat="1" ht="33" x14ac:dyDescent="0.2">
      <c r="A157" s="54" t="str">
        <f ca="1">IF(ISERROR(MATCH(E157,Код_КЦСР,0)),"",INDIRECT(ADDRESS(MATCH(E157,Код_КЦСР,0)+1,2,,,"КЦСР")))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157" s="105">
        <v>801</v>
      </c>
      <c r="C157" s="55" t="s">
        <v>72</v>
      </c>
      <c r="D157" s="55" t="s">
        <v>76</v>
      </c>
      <c r="E157" s="105" t="s">
        <v>377</v>
      </c>
      <c r="F157" s="105"/>
      <c r="G157" s="56">
        <f t="shared" ref="G157:P157" si="185">G158+G161</f>
        <v>594</v>
      </c>
      <c r="H157" s="56">
        <f t="shared" ref="H157:J157" si="186">H158+H161</f>
        <v>0</v>
      </c>
      <c r="I157" s="56">
        <f t="shared" si="178"/>
        <v>594</v>
      </c>
      <c r="J157" s="56">
        <f t="shared" si="186"/>
        <v>0</v>
      </c>
      <c r="K157" s="56">
        <f t="shared" si="179"/>
        <v>594</v>
      </c>
      <c r="L157" s="56">
        <f t="shared" ref="L157:N157" si="187">L158+L161</f>
        <v>0</v>
      </c>
      <c r="M157" s="56">
        <f t="shared" si="180"/>
        <v>594</v>
      </c>
      <c r="N157" s="56">
        <f t="shared" si="187"/>
        <v>0</v>
      </c>
      <c r="O157" s="56">
        <f t="shared" si="181"/>
        <v>594</v>
      </c>
      <c r="P157" s="56">
        <f t="shared" si="185"/>
        <v>594</v>
      </c>
      <c r="Q157" s="56">
        <f t="shared" ref="Q157:S157" si="188">Q158+Q161</f>
        <v>0</v>
      </c>
      <c r="R157" s="57">
        <f t="shared" si="182"/>
        <v>594</v>
      </c>
      <c r="S157" s="56">
        <f t="shared" si="188"/>
        <v>0</v>
      </c>
      <c r="T157" s="57">
        <f t="shared" si="183"/>
        <v>594</v>
      </c>
      <c r="U157" s="56">
        <f t="shared" ref="U157" si="189">U158+U161</f>
        <v>0</v>
      </c>
      <c r="V157" s="57">
        <f t="shared" si="184"/>
        <v>594</v>
      </c>
    </row>
    <row r="158" spans="1:22" s="108" customFormat="1" ht="33" hidden="1" x14ac:dyDescent="0.2">
      <c r="A158" s="54" t="str">
        <f ca="1">IF(ISERROR(MATCH(E158,Код_КЦСР,0)),"",INDIRECT(ADDRESS(MATCH(E158,Код_КЦСР,0)+1,2,,,"КЦСР")))</f>
        <v>Оснащение аварийно-спасательных подразделений МБУ «СпаС» современными аварийно-спасательными средствами и инструментом</v>
      </c>
      <c r="B158" s="105">
        <v>801</v>
      </c>
      <c r="C158" s="55" t="s">
        <v>72</v>
      </c>
      <c r="D158" s="55" t="s">
        <v>76</v>
      </c>
      <c r="E158" s="105" t="s">
        <v>378</v>
      </c>
      <c r="F158" s="105"/>
      <c r="G158" s="56">
        <f t="shared" ref="G158:U159" si="190">G159</f>
        <v>0</v>
      </c>
      <c r="H158" s="56">
        <f t="shared" si="190"/>
        <v>0</v>
      </c>
      <c r="I158" s="56">
        <f t="shared" si="178"/>
        <v>0</v>
      </c>
      <c r="J158" s="56">
        <f t="shared" si="190"/>
        <v>0</v>
      </c>
      <c r="K158" s="56">
        <f t="shared" si="179"/>
        <v>0</v>
      </c>
      <c r="L158" s="56">
        <f t="shared" si="190"/>
        <v>0</v>
      </c>
      <c r="M158" s="56">
        <f t="shared" si="180"/>
        <v>0</v>
      </c>
      <c r="N158" s="56">
        <f t="shared" si="190"/>
        <v>0</v>
      </c>
      <c r="O158" s="56">
        <f t="shared" si="181"/>
        <v>0</v>
      </c>
      <c r="P158" s="56">
        <f t="shared" si="190"/>
        <v>0</v>
      </c>
      <c r="Q158" s="56">
        <f t="shared" si="190"/>
        <v>0</v>
      </c>
      <c r="R158" s="57">
        <f t="shared" si="182"/>
        <v>0</v>
      </c>
      <c r="S158" s="56">
        <f t="shared" si="190"/>
        <v>0</v>
      </c>
      <c r="T158" s="57">
        <f t="shared" si="183"/>
        <v>0</v>
      </c>
      <c r="U158" s="56">
        <f t="shared" si="190"/>
        <v>0</v>
      </c>
      <c r="V158" s="57">
        <f t="shared" si="184"/>
        <v>0</v>
      </c>
    </row>
    <row r="159" spans="1:22" s="108" customFormat="1" ht="33" hidden="1" x14ac:dyDescent="0.2">
      <c r="A159" s="54" t="str">
        <f t="shared" ref="A159:A160" ca="1" si="191">IF(ISERROR(MATCH(F159,Код_КВР,0)),"",INDIRECT(ADDRESS(MATCH(F159,Код_КВР,0)+1,2,,,"КВР")))</f>
        <v>Предоставление субсидий бюджетным, автономным учреждениям и иным некоммерческим организациям</v>
      </c>
      <c r="B159" s="105">
        <v>801</v>
      </c>
      <c r="C159" s="55" t="s">
        <v>72</v>
      </c>
      <c r="D159" s="55" t="s">
        <v>76</v>
      </c>
      <c r="E159" s="105" t="s">
        <v>378</v>
      </c>
      <c r="F159" s="105">
        <v>600</v>
      </c>
      <c r="G159" s="56">
        <f t="shared" si="190"/>
        <v>0</v>
      </c>
      <c r="H159" s="56">
        <f t="shared" si="190"/>
        <v>0</v>
      </c>
      <c r="I159" s="56">
        <f t="shared" si="178"/>
        <v>0</v>
      </c>
      <c r="J159" s="56">
        <f t="shared" si="190"/>
        <v>0</v>
      </c>
      <c r="K159" s="56">
        <f t="shared" si="179"/>
        <v>0</v>
      </c>
      <c r="L159" s="56">
        <f t="shared" si="190"/>
        <v>0</v>
      </c>
      <c r="M159" s="56">
        <f t="shared" si="180"/>
        <v>0</v>
      </c>
      <c r="N159" s="56">
        <f t="shared" si="190"/>
        <v>0</v>
      </c>
      <c r="O159" s="56">
        <f t="shared" si="181"/>
        <v>0</v>
      </c>
      <c r="P159" s="56">
        <f t="shared" si="190"/>
        <v>0</v>
      </c>
      <c r="Q159" s="56">
        <f t="shared" si="190"/>
        <v>0</v>
      </c>
      <c r="R159" s="57">
        <f t="shared" si="182"/>
        <v>0</v>
      </c>
      <c r="S159" s="56">
        <f t="shared" si="190"/>
        <v>0</v>
      </c>
      <c r="T159" s="57">
        <f t="shared" si="183"/>
        <v>0</v>
      </c>
      <c r="U159" s="56">
        <f t="shared" si="190"/>
        <v>0</v>
      </c>
      <c r="V159" s="57">
        <f t="shared" si="184"/>
        <v>0</v>
      </c>
    </row>
    <row r="160" spans="1:22" s="108" customFormat="1" hidden="1" x14ac:dyDescent="0.2">
      <c r="A160" s="54" t="str">
        <f t="shared" ca="1" si="191"/>
        <v>Субсидии бюджетным учреждениям</v>
      </c>
      <c r="B160" s="105">
        <v>801</v>
      </c>
      <c r="C160" s="55" t="s">
        <v>72</v>
      </c>
      <c r="D160" s="55" t="s">
        <v>76</v>
      </c>
      <c r="E160" s="105" t="s">
        <v>378</v>
      </c>
      <c r="F160" s="105">
        <v>610</v>
      </c>
      <c r="G160" s="56"/>
      <c r="H160" s="56"/>
      <c r="I160" s="56">
        <f t="shared" si="178"/>
        <v>0</v>
      </c>
      <c r="J160" s="56"/>
      <c r="K160" s="56">
        <f t="shared" si="179"/>
        <v>0</v>
      </c>
      <c r="L160" s="56"/>
      <c r="M160" s="56">
        <f t="shared" si="180"/>
        <v>0</v>
      </c>
      <c r="N160" s="56"/>
      <c r="O160" s="56">
        <f t="shared" si="181"/>
        <v>0</v>
      </c>
      <c r="P160" s="56"/>
      <c r="Q160" s="56"/>
      <c r="R160" s="57">
        <f t="shared" si="182"/>
        <v>0</v>
      </c>
      <c r="S160" s="56"/>
      <c r="T160" s="57">
        <f t="shared" si="183"/>
        <v>0</v>
      </c>
      <c r="U160" s="56"/>
      <c r="V160" s="57">
        <f t="shared" si="184"/>
        <v>0</v>
      </c>
    </row>
    <row r="161" spans="1:22" s="108" customFormat="1" ht="33" x14ac:dyDescent="0.2">
      <c r="A161" s="54" t="str">
        <f ca="1">IF(ISERROR(MATCH(E161,Код_КЦСР,0)),"",INDIRECT(ADDRESS(MATCH(E161,Код_КЦСР,0)+1,2,,,"КЦСР")))</f>
        <v>Организация и проведение обучения должностных лиц и специалистов ГО и ЧС</v>
      </c>
      <c r="B161" s="105">
        <v>801</v>
      </c>
      <c r="C161" s="55" t="s">
        <v>72</v>
      </c>
      <c r="D161" s="55" t="s">
        <v>76</v>
      </c>
      <c r="E161" s="105" t="s">
        <v>379</v>
      </c>
      <c r="F161" s="105"/>
      <c r="G161" s="56">
        <f t="shared" ref="G161:P161" si="192">G162+G164</f>
        <v>594</v>
      </c>
      <c r="H161" s="56">
        <f t="shared" ref="H161:J161" si="193">H162+H164</f>
        <v>0</v>
      </c>
      <c r="I161" s="56">
        <f t="shared" si="178"/>
        <v>594</v>
      </c>
      <c r="J161" s="56">
        <f t="shared" si="193"/>
        <v>0</v>
      </c>
      <c r="K161" s="56">
        <f t="shared" si="179"/>
        <v>594</v>
      </c>
      <c r="L161" s="56">
        <f t="shared" ref="L161:N161" si="194">L162+L164</f>
        <v>0</v>
      </c>
      <c r="M161" s="56">
        <f t="shared" si="180"/>
        <v>594</v>
      </c>
      <c r="N161" s="56">
        <f t="shared" si="194"/>
        <v>0</v>
      </c>
      <c r="O161" s="56">
        <f t="shared" si="181"/>
        <v>594</v>
      </c>
      <c r="P161" s="56">
        <f t="shared" si="192"/>
        <v>594</v>
      </c>
      <c r="Q161" s="56">
        <f t="shared" ref="Q161:S161" si="195">Q162+Q164</f>
        <v>0</v>
      </c>
      <c r="R161" s="57">
        <f t="shared" si="182"/>
        <v>594</v>
      </c>
      <c r="S161" s="56">
        <f t="shared" si="195"/>
        <v>0</v>
      </c>
      <c r="T161" s="57">
        <f t="shared" si="183"/>
        <v>594</v>
      </c>
      <c r="U161" s="56">
        <f t="shared" ref="U161" si="196">U162+U164</f>
        <v>0</v>
      </c>
      <c r="V161" s="57">
        <f t="shared" si="184"/>
        <v>594</v>
      </c>
    </row>
    <row r="162" spans="1:22" s="108" customFormat="1" ht="49.5" x14ac:dyDescent="0.2">
      <c r="A162" s="54" t="str">
        <f ca="1">IF(ISERROR(MATCH(F162,Код_КВР,0)),"",INDIRECT(ADDRESS(MATCH(F162,Код_КВР,0)+1,2,,,"КВР")))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2" s="105">
        <v>801</v>
      </c>
      <c r="C162" s="55" t="s">
        <v>72</v>
      </c>
      <c r="D162" s="55" t="s">
        <v>76</v>
      </c>
      <c r="E162" s="105" t="s">
        <v>379</v>
      </c>
      <c r="F162" s="105">
        <v>100</v>
      </c>
      <c r="G162" s="56">
        <f t="shared" ref="G162:U162" si="197">G163</f>
        <v>565</v>
      </c>
      <c r="H162" s="56">
        <f t="shared" si="197"/>
        <v>0</v>
      </c>
      <c r="I162" s="56">
        <f t="shared" si="178"/>
        <v>565</v>
      </c>
      <c r="J162" s="56">
        <f t="shared" si="197"/>
        <v>0</v>
      </c>
      <c r="K162" s="56">
        <f t="shared" si="179"/>
        <v>565</v>
      </c>
      <c r="L162" s="56">
        <f t="shared" si="197"/>
        <v>0</v>
      </c>
      <c r="M162" s="56">
        <f t="shared" si="180"/>
        <v>565</v>
      </c>
      <c r="N162" s="56">
        <f t="shared" si="197"/>
        <v>0</v>
      </c>
      <c r="O162" s="56">
        <f t="shared" si="181"/>
        <v>565</v>
      </c>
      <c r="P162" s="56">
        <f t="shared" si="197"/>
        <v>565</v>
      </c>
      <c r="Q162" s="56">
        <f t="shared" si="197"/>
        <v>0</v>
      </c>
      <c r="R162" s="57">
        <f t="shared" si="182"/>
        <v>565</v>
      </c>
      <c r="S162" s="56">
        <f t="shared" si="197"/>
        <v>0</v>
      </c>
      <c r="T162" s="57">
        <f t="shared" si="183"/>
        <v>565</v>
      </c>
      <c r="U162" s="56">
        <f t="shared" si="197"/>
        <v>0</v>
      </c>
      <c r="V162" s="57">
        <f t="shared" si="184"/>
        <v>565</v>
      </c>
    </row>
    <row r="163" spans="1:22" s="108" customFormat="1" x14ac:dyDescent="0.2">
      <c r="A163" s="54" t="str">
        <f ca="1">IF(ISERROR(MATCH(F163,Код_КВР,0)),"",INDIRECT(ADDRESS(MATCH(F163,Код_КВР,0)+1,2,,,"КВР")))</f>
        <v>Расходы на выплаты персоналу казенных учреждений</v>
      </c>
      <c r="B163" s="105">
        <v>801</v>
      </c>
      <c r="C163" s="55" t="s">
        <v>72</v>
      </c>
      <c r="D163" s="55" t="s">
        <v>76</v>
      </c>
      <c r="E163" s="105" t="s">
        <v>379</v>
      </c>
      <c r="F163" s="105">
        <v>110</v>
      </c>
      <c r="G163" s="56">
        <f t="shared" ref="G163:P163" si="198">402+42+121</f>
        <v>565</v>
      </c>
      <c r="H163" s="56"/>
      <c r="I163" s="56">
        <f t="shared" si="178"/>
        <v>565</v>
      </c>
      <c r="J163" s="56"/>
      <c r="K163" s="56">
        <f t="shared" si="179"/>
        <v>565</v>
      </c>
      <c r="L163" s="56"/>
      <c r="M163" s="56">
        <f t="shared" si="180"/>
        <v>565</v>
      </c>
      <c r="N163" s="56"/>
      <c r="O163" s="56">
        <f t="shared" si="181"/>
        <v>565</v>
      </c>
      <c r="P163" s="56">
        <f t="shared" si="198"/>
        <v>565</v>
      </c>
      <c r="Q163" s="56"/>
      <c r="R163" s="57">
        <f t="shared" si="182"/>
        <v>565</v>
      </c>
      <c r="S163" s="56"/>
      <c r="T163" s="57">
        <f t="shared" si="183"/>
        <v>565</v>
      </c>
      <c r="U163" s="56"/>
      <c r="V163" s="57">
        <f t="shared" si="184"/>
        <v>565</v>
      </c>
    </row>
    <row r="164" spans="1:22" s="108" customFormat="1" ht="33" x14ac:dyDescent="0.2">
      <c r="A164" s="54" t="str">
        <f ca="1">IF(ISERROR(MATCH(F164,Код_КВР,0)),"",INDIRECT(ADDRESS(MATCH(F164,Код_КВР,0)+1,2,,,"КВР")))</f>
        <v>Закупка товаров, работ и услуг для обеспечения государственных (муниципальных) нужд</v>
      </c>
      <c r="B164" s="105">
        <v>801</v>
      </c>
      <c r="C164" s="55" t="s">
        <v>72</v>
      </c>
      <c r="D164" s="55" t="s">
        <v>76</v>
      </c>
      <c r="E164" s="105" t="s">
        <v>379</v>
      </c>
      <c r="F164" s="105">
        <v>200</v>
      </c>
      <c r="G164" s="56">
        <f t="shared" ref="G164:U164" si="199">G165</f>
        <v>29</v>
      </c>
      <c r="H164" s="56">
        <f t="shared" si="199"/>
        <v>0</v>
      </c>
      <c r="I164" s="56">
        <f t="shared" si="178"/>
        <v>29</v>
      </c>
      <c r="J164" s="56">
        <f t="shared" si="199"/>
        <v>0</v>
      </c>
      <c r="K164" s="56">
        <f t="shared" si="179"/>
        <v>29</v>
      </c>
      <c r="L164" s="56">
        <f t="shared" si="199"/>
        <v>0</v>
      </c>
      <c r="M164" s="56">
        <f t="shared" si="180"/>
        <v>29</v>
      </c>
      <c r="N164" s="56">
        <f t="shared" si="199"/>
        <v>0</v>
      </c>
      <c r="O164" s="56">
        <f t="shared" si="181"/>
        <v>29</v>
      </c>
      <c r="P164" s="56">
        <f t="shared" si="199"/>
        <v>29</v>
      </c>
      <c r="Q164" s="56">
        <f t="shared" si="199"/>
        <v>0</v>
      </c>
      <c r="R164" s="57">
        <f t="shared" si="182"/>
        <v>29</v>
      </c>
      <c r="S164" s="56">
        <f t="shared" si="199"/>
        <v>0</v>
      </c>
      <c r="T164" s="57">
        <f t="shared" si="183"/>
        <v>29</v>
      </c>
      <c r="U164" s="56">
        <f t="shared" si="199"/>
        <v>0</v>
      </c>
      <c r="V164" s="57">
        <f t="shared" si="184"/>
        <v>29</v>
      </c>
    </row>
    <row r="165" spans="1:22" s="108" customFormat="1" ht="33" x14ac:dyDescent="0.2">
      <c r="A165" s="54" t="str">
        <f ca="1">IF(ISERROR(MATCH(F165,Код_КВР,0)),"",INDIRECT(ADDRESS(MATCH(F165,Код_КВР,0)+1,2,,,"КВР")))</f>
        <v>Иные закупки товаров, работ и услуг для обеспечения государственных (муниципальных) нужд</v>
      </c>
      <c r="B165" s="105">
        <v>801</v>
      </c>
      <c r="C165" s="55" t="s">
        <v>72</v>
      </c>
      <c r="D165" s="55" t="s">
        <v>76</v>
      </c>
      <c r="E165" s="105" t="s">
        <v>379</v>
      </c>
      <c r="F165" s="105">
        <v>240</v>
      </c>
      <c r="G165" s="56">
        <v>29</v>
      </c>
      <c r="H165" s="56"/>
      <c r="I165" s="56">
        <f t="shared" si="178"/>
        <v>29</v>
      </c>
      <c r="J165" s="56"/>
      <c r="K165" s="56">
        <f t="shared" si="179"/>
        <v>29</v>
      </c>
      <c r="L165" s="56"/>
      <c r="M165" s="56">
        <f t="shared" si="180"/>
        <v>29</v>
      </c>
      <c r="N165" s="56"/>
      <c r="O165" s="56">
        <f t="shared" si="181"/>
        <v>29</v>
      </c>
      <c r="P165" s="56">
        <v>29</v>
      </c>
      <c r="Q165" s="56"/>
      <c r="R165" s="57">
        <f t="shared" si="182"/>
        <v>29</v>
      </c>
      <c r="S165" s="56"/>
      <c r="T165" s="57">
        <f t="shared" si="183"/>
        <v>29</v>
      </c>
      <c r="U165" s="56"/>
      <c r="V165" s="57">
        <f t="shared" si="184"/>
        <v>29</v>
      </c>
    </row>
    <row r="166" spans="1:22" s="108" customFormat="1" ht="33" x14ac:dyDescent="0.2">
      <c r="A166" s="54" t="str">
        <f ca="1">IF(ISERROR(MATCH(E166,Код_КЦСР,0)),"",INDIRECT(ADDRESS(MATCH(E166,Код_КЦСР,0)+1,2,,,"КЦСР")))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166" s="105">
        <v>801</v>
      </c>
      <c r="C166" s="55" t="s">
        <v>72</v>
      </c>
      <c r="D166" s="55" t="s">
        <v>76</v>
      </c>
      <c r="E166" s="105" t="s">
        <v>459</v>
      </c>
      <c r="F166" s="105"/>
      <c r="G166" s="56">
        <f t="shared" ref="G166:U168" si="200">G167</f>
        <v>1854.2</v>
      </c>
      <c r="H166" s="56">
        <f t="shared" si="200"/>
        <v>0</v>
      </c>
      <c r="I166" s="56">
        <f t="shared" si="178"/>
        <v>1854.2</v>
      </c>
      <c r="J166" s="56">
        <f t="shared" si="200"/>
        <v>0</v>
      </c>
      <c r="K166" s="56">
        <f t="shared" si="179"/>
        <v>1854.2</v>
      </c>
      <c r="L166" s="56">
        <f t="shared" si="200"/>
        <v>0</v>
      </c>
      <c r="M166" s="56">
        <f t="shared" si="180"/>
        <v>1854.2</v>
      </c>
      <c r="N166" s="56">
        <f t="shared" si="200"/>
        <v>0</v>
      </c>
      <c r="O166" s="56">
        <f t="shared" si="181"/>
        <v>1854.2</v>
      </c>
      <c r="P166" s="56">
        <f t="shared" si="200"/>
        <v>1854.2</v>
      </c>
      <c r="Q166" s="56">
        <f t="shared" si="200"/>
        <v>0</v>
      </c>
      <c r="R166" s="57">
        <f t="shared" si="182"/>
        <v>1854.2</v>
      </c>
      <c r="S166" s="56">
        <f t="shared" si="200"/>
        <v>0</v>
      </c>
      <c r="T166" s="57">
        <f t="shared" si="183"/>
        <v>1854.2</v>
      </c>
      <c r="U166" s="56">
        <f t="shared" si="200"/>
        <v>0</v>
      </c>
      <c r="V166" s="57">
        <f t="shared" si="184"/>
        <v>1854.2</v>
      </c>
    </row>
    <row r="167" spans="1:22" s="108" customFormat="1" ht="53.25" customHeight="1" x14ac:dyDescent="0.2">
      <c r="A167" s="54" t="str">
        <f ca="1">IF(ISERROR(MATCH(E167,Код_КЦСР,0)),"",INDIRECT(ADDRESS(MATCH(E167,Код_КЦСР,0)+1,2,,,"КЦСР")))</f>
        <v>Выполнение мероприятий по созданию (реконструкции) и содержанию комплексной системы экстренного оповещения населения об угрозе возникновения или о возникновении чрезвычайных ситуаций</v>
      </c>
      <c r="B167" s="105">
        <v>801</v>
      </c>
      <c r="C167" s="55" t="s">
        <v>72</v>
      </c>
      <c r="D167" s="55" t="s">
        <v>76</v>
      </c>
      <c r="E167" s="105" t="s">
        <v>461</v>
      </c>
      <c r="F167" s="105"/>
      <c r="G167" s="56">
        <f t="shared" si="200"/>
        <v>1854.2</v>
      </c>
      <c r="H167" s="56">
        <f t="shared" si="200"/>
        <v>0</v>
      </c>
      <c r="I167" s="56">
        <f t="shared" si="178"/>
        <v>1854.2</v>
      </c>
      <c r="J167" s="56">
        <f t="shared" si="200"/>
        <v>0</v>
      </c>
      <c r="K167" s="56">
        <f t="shared" si="179"/>
        <v>1854.2</v>
      </c>
      <c r="L167" s="56">
        <f t="shared" si="200"/>
        <v>0</v>
      </c>
      <c r="M167" s="56">
        <f t="shared" si="180"/>
        <v>1854.2</v>
      </c>
      <c r="N167" s="56">
        <f t="shared" si="200"/>
        <v>0</v>
      </c>
      <c r="O167" s="56">
        <f t="shared" si="181"/>
        <v>1854.2</v>
      </c>
      <c r="P167" s="56">
        <f t="shared" si="200"/>
        <v>1854.2</v>
      </c>
      <c r="Q167" s="56">
        <f t="shared" si="200"/>
        <v>0</v>
      </c>
      <c r="R167" s="57">
        <f t="shared" si="182"/>
        <v>1854.2</v>
      </c>
      <c r="S167" s="56">
        <f t="shared" si="200"/>
        <v>0</v>
      </c>
      <c r="T167" s="57">
        <f t="shared" si="183"/>
        <v>1854.2</v>
      </c>
      <c r="U167" s="56">
        <f t="shared" si="200"/>
        <v>0</v>
      </c>
      <c r="V167" s="57">
        <f t="shared" si="184"/>
        <v>1854.2</v>
      </c>
    </row>
    <row r="168" spans="1:22" s="108" customFormat="1" ht="37.5" customHeight="1" x14ac:dyDescent="0.2">
      <c r="A168" s="54" t="str">
        <f t="shared" ref="A168:A169" ca="1" si="201">IF(ISERROR(MATCH(F168,Код_КВР,0)),"",INDIRECT(ADDRESS(MATCH(F168,Код_КВР,0)+1,2,,,"КВР")))</f>
        <v>Закупка товаров, работ и услуг для обеспечения государственных (муниципальных) нужд</v>
      </c>
      <c r="B168" s="105">
        <v>801</v>
      </c>
      <c r="C168" s="55" t="s">
        <v>72</v>
      </c>
      <c r="D168" s="55" t="s">
        <v>76</v>
      </c>
      <c r="E168" s="105" t="s">
        <v>461</v>
      </c>
      <c r="F168" s="105">
        <v>200</v>
      </c>
      <c r="G168" s="56">
        <f t="shared" si="200"/>
        <v>1854.2</v>
      </c>
      <c r="H168" s="56">
        <f t="shared" si="200"/>
        <v>0</v>
      </c>
      <c r="I168" s="56">
        <f t="shared" si="178"/>
        <v>1854.2</v>
      </c>
      <c r="J168" s="56">
        <f t="shared" si="200"/>
        <v>0</v>
      </c>
      <c r="K168" s="56">
        <f t="shared" si="179"/>
        <v>1854.2</v>
      </c>
      <c r="L168" s="56">
        <f t="shared" si="200"/>
        <v>0</v>
      </c>
      <c r="M168" s="56">
        <f t="shared" si="180"/>
        <v>1854.2</v>
      </c>
      <c r="N168" s="56">
        <f t="shared" si="200"/>
        <v>0</v>
      </c>
      <c r="O168" s="56">
        <f t="shared" si="181"/>
        <v>1854.2</v>
      </c>
      <c r="P168" s="56">
        <f t="shared" si="200"/>
        <v>1854.2</v>
      </c>
      <c r="Q168" s="56">
        <f t="shared" si="200"/>
        <v>0</v>
      </c>
      <c r="R168" s="57">
        <f t="shared" si="182"/>
        <v>1854.2</v>
      </c>
      <c r="S168" s="56">
        <f t="shared" si="200"/>
        <v>0</v>
      </c>
      <c r="T168" s="57">
        <f t="shared" si="183"/>
        <v>1854.2</v>
      </c>
      <c r="U168" s="56">
        <f t="shared" si="200"/>
        <v>0</v>
      </c>
      <c r="V168" s="57">
        <f t="shared" si="184"/>
        <v>1854.2</v>
      </c>
    </row>
    <row r="169" spans="1:22" s="108" customFormat="1" ht="39" customHeight="1" x14ac:dyDescent="0.2">
      <c r="A169" s="54" t="str">
        <f t="shared" ca="1" si="201"/>
        <v>Иные закупки товаров, работ и услуг для обеспечения государственных (муниципальных) нужд</v>
      </c>
      <c r="B169" s="105">
        <v>801</v>
      </c>
      <c r="C169" s="55" t="s">
        <v>72</v>
      </c>
      <c r="D169" s="55" t="s">
        <v>76</v>
      </c>
      <c r="E169" s="105" t="s">
        <v>461</v>
      </c>
      <c r="F169" s="105">
        <v>240</v>
      </c>
      <c r="G169" s="56">
        <v>1854.2</v>
      </c>
      <c r="H169" s="56"/>
      <c r="I169" s="56">
        <f t="shared" si="178"/>
        <v>1854.2</v>
      </c>
      <c r="J169" s="56"/>
      <c r="K169" s="56">
        <f t="shared" si="179"/>
        <v>1854.2</v>
      </c>
      <c r="L169" s="56"/>
      <c r="M169" s="56">
        <f t="shared" si="180"/>
        <v>1854.2</v>
      </c>
      <c r="N169" s="56"/>
      <c r="O169" s="56">
        <f t="shared" si="181"/>
        <v>1854.2</v>
      </c>
      <c r="P169" s="56">
        <v>1854.2</v>
      </c>
      <c r="Q169" s="56"/>
      <c r="R169" s="57">
        <f t="shared" si="182"/>
        <v>1854.2</v>
      </c>
      <c r="S169" s="56"/>
      <c r="T169" s="57">
        <f t="shared" si="183"/>
        <v>1854.2</v>
      </c>
      <c r="U169" s="56"/>
      <c r="V169" s="57">
        <f t="shared" si="184"/>
        <v>1854.2</v>
      </c>
    </row>
    <row r="170" spans="1:22" s="108" customFormat="1" ht="33" x14ac:dyDescent="0.2">
      <c r="A170" s="54" t="str">
        <f ca="1">IF(ISERROR(MATCH(E170,Код_КЦСР,0)),"",INDIRECT(ADDRESS(MATCH(E170,Код_КЦСР,0)+1,2,,,"КЦСР")))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170" s="105">
        <v>801</v>
      </c>
      <c r="C170" s="55" t="s">
        <v>72</v>
      </c>
      <c r="D170" s="55" t="s">
        <v>76</v>
      </c>
      <c r="E170" s="105" t="s">
        <v>394</v>
      </c>
      <c r="F170" s="105"/>
      <c r="G170" s="56">
        <f t="shared" ref="G170:U170" si="202">G171</f>
        <v>9896.7000000000007</v>
      </c>
      <c r="H170" s="56">
        <f t="shared" si="202"/>
        <v>0</v>
      </c>
      <c r="I170" s="56">
        <f t="shared" si="178"/>
        <v>9896.7000000000007</v>
      </c>
      <c r="J170" s="56">
        <f t="shared" si="202"/>
        <v>0</v>
      </c>
      <c r="K170" s="56">
        <f t="shared" si="179"/>
        <v>9896.7000000000007</v>
      </c>
      <c r="L170" s="56">
        <f t="shared" si="202"/>
        <v>0</v>
      </c>
      <c r="M170" s="56">
        <f t="shared" si="180"/>
        <v>9896.7000000000007</v>
      </c>
      <c r="N170" s="56">
        <f t="shared" si="202"/>
        <v>0</v>
      </c>
      <c r="O170" s="56">
        <f t="shared" si="181"/>
        <v>9896.7000000000007</v>
      </c>
      <c r="P170" s="56">
        <f t="shared" si="202"/>
        <v>9842.9000000000015</v>
      </c>
      <c r="Q170" s="56">
        <f t="shared" si="202"/>
        <v>0</v>
      </c>
      <c r="R170" s="57">
        <f t="shared" si="182"/>
        <v>9842.9000000000015</v>
      </c>
      <c r="S170" s="56">
        <f t="shared" si="202"/>
        <v>0</v>
      </c>
      <c r="T170" s="57">
        <f t="shared" si="183"/>
        <v>9842.9000000000015</v>
      </c>
      <c r="U170" s="56">
        <f t="shared" si="202"/>
        <v>0</v>
      </c>
      <c r="V170" s="57">
        <f t="shared" si="184"/>
        <v>9842.9000000000015</v>
      </c>
    </row>
    <row r="171" spans="1:22" s="108" customFormat="1" x14ac:dyDescent="0.2">
      <c r="A171" s="54" t="str">
        <f ca="1">IF(ISERROR(MATCH(E171,Код_КЦСР,0)),"",INDIRECT(ADDRESS(MATCH(E171,Код_КЦСР,0)+1,2,,,"КЦСР")))</f>
        <v>Профилактика преступлений и иных правонарушений в городе Череповце</v>
      </c>
      <c r="B171" s="105">
        <v>801</v>
      </c>
      <c r="C171" s="55" t="s">
        <v>72</v>
      </c>
      <c r="D171" s="55" t="s">
        <v>76</v>
      </c>
      <c r="E171" s="105" t="s">
        <v>396</v>
      </c>
      <c r="F171" s="105"/>
      <c r="G171" s="56">
        <f t="shared" ref="G171:U171" si="203">G172</f>
        <v>9896.7000000000007</v>
      </c>
      <c r="H171" s="56">
        <f t="shared" si="203"/>
        <v>0</v>
      </c>
      <c r="I171" s="56">
        <f t="shared" si="178"/>
        <v>9896.7000000000007</v>
      </c>
      <c r="J171" s="56">
        <f t="shared" si="203"/>
        <v>0</v>
      </c>
      <c r="K171" s="56">
        <f t="shared" si="179"/>
        <v>9896.7000000000007</v>
      </c>
      <c r="L171" s="56">
        <f t="shared" si="203"/>
        <v>0</v>
      </c>
      <c r="M171" s="56">
        <f t="shared" si="180"/>
        <v>9896.7000000000007</v>
      </c>
      <c r="N171" s="56">
        <f t="shared" si="203"/>
        <v>0</v>
      </c>
      <c r="O171" s="56">
        <f t="shared" si="181"/>
        <v>9896.7000000000007</v>
      </c>
      <c r="P171" s="56">
        <f t="shared" si="203"/>
        <v>9842.9000000000015</v>
      </c>
      <c r="Q171" s="56">
        <f t="shared" si="203"/>
        <v>0</v>
      </c>
      <c r="R171" s="57">
        <f t="shared" si="182"/>
        <v>9842.9000000000015</v>
      </c>
      <c r="S171" s="56">
        <f t="shared" si="203"/>
        <v>0</v>
      </c>
      <c r="T171" s="57">
        <f t="shared" si="183"/>
        <v>9842.9000000000015</v>
      </c>
      <c r="U171" s="56">
        <f t="shared" si="203"/>
        <v>0</v>
      </c>
      <c r="V171" s="57">
        <f t="shared" si="184"/>
        <v>9842.9000000000015</v>
      </c>
    </row>
    <row r="172" spans="1:22" s="108" customFormat="1" x14ac:dyDescent="0.2">
      <c r="A172" s="54" t="str">
        <f ca="1">IF(ISERROR(MATCH(E172,Код_КЦСР,0)),"",INDIRECT(ADDRESS(MATCH(E172,Код_КЦСР,0)+1,2,,,"КЦСР")))</f>
        <v>Привлечение общественности к охране общественного порядка</v>
      </c>
      <c r="B172" s="105">
        <v>801</v>
      </c>
      <c r="C172" s="55" t="s">
        <v>72</v>
      </c>
      <c r="D172" s="55" t="s">
        <v>76</v>
      </c>
      <c r="E172" s="105" t="s">
        <v>397</v>
      </c>
      <c r="F172" s="105"/>
      <c r="G172" s="56">
        <f t="shared" ref="G172:P172" si="204">G173+G175+G177</f>
        <v>9896.7000000000007</v>
      </c>
      <c r="H172" s="56">
        <f t="shared" ref="H172:J172" si="205">H173+H175+H177</f>
        <v>0</v>
      </c>
      <c r="I172" s="56">
        <f t="shared" si="178"/>
        <v>9896.7000000000007</v>
      </c>
      <c r="J172" s="56">
        <f t="shared" si="205"/>
        <v>0</v>
      </c>
      <c r="K172" s="56">
        <f t="shared" si="179"/>
        <v>9896.7000000000007</v>
      </c>
      <c r="L172" s="56">
        <f t="shared" ref="L172:N172" si="206">L173+L175+L177</f>
        <v>0</v>
      </c>
      <c r="M172" s="56">
        <f t="shared" si="180"/>
        <v>9896.7000000000007</v>
      </c>
      <c r="N172" s="56">
        <f t="shared" si="206"/>
        <v>0</v>
      </c>
      <c r="O172" s="56">
        <f t="shared" si="181"/>
        <v>9896.7000000000007</v>
      </c>
      <c r="P172" s="56">
        <f t="shared" si="204"/>
        <v>9842.9000000000015</v>
      </c>
      <c r="Q172" s="56">
        <f t="shared" ref="Q172:S172" si="207">Q173+Q175+Q177</f>
        <v>0</v>
      </c>
      <c r="R172" s="57">
        <f t="shared" si="182"/>
        <v>9842.9000000000015</v>
      </c>
      <c r="S172" s="56">
        <f t="shared" si="207"/>
        <v>0</v>
      </c>
      <c r="T172" s="57">
        <f t="shared" si="183"/>
        <v>9842.9000000000015</v>
      </c>
      <c r="U172" s="56">
        <f t="shared" ref="U172" si="208">U173+U175+U177</f>
        <v>0</v>
      </c>
      <c r="V172" s="57">
        <f t="shared" si="184"/>
        <v>9842.9000000000015</v>
      </c>
    </row>
    <row r="173" spans="1:22" s="108" customFormat="1" ht="49.5" x14ac:dyDescent="0.2">
      <c r="A173" s="54" t="str">
        <f t="shared" ref="A173:A178" ca="1" si="209">IF(ISERROR(MATCH(F173,Код_КВР,0)),"",INDIRECT(ADDRESS(MATCH(F173,Код_КВР,0)+1,2,,,"КВР")))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3" s="105">
        <v>801</v>
      </c>
      <c r="C173" s="55" t="s">
        <v>72</v>
      </c>
      <c r="D173" s="55" t="s">
        <v>76</v>
      </c>
      <c r="E173" s="105" t="s">
        <v>397</v>
      </c>
      <c r="F173" s="105">
        <v>100</v>
      </c>
      <c r="G173" s="56">
        <f t="shared" ref="G173:U173" si="210">G174</f>
        <v>7767</v>
      </c>
      <c r="H173" s="56">
        <f t="shared" si="210"/>
        <v>0</v>
      </c>
      <c r="I173" s="56">
        <f t="shared" si="178"/>
        <v>7767</v>
      </c>
      <c r="J173" s="56">
        <f t="shared" si="210"/>
        <v>0</v>
      </c>
      <c r="K173" s="56">
        <f t="shared" si="179"/>
        <v>7767</v>
      </c>
      <c r="L173" s="56">
        <f t="shared" si="210"/>
        <v>0</v>
      </c>
      <c r="M173" s="56">
        <f t="shared" si="180"/>
        <v>7767</v>
      </c>
      <c r="N173" s="56">
        <f t="shared" si="210"/>
        <v>0</v>
      </c>
      <c r="O173" s="56">
        <f t="shared" si="181"/>
        <v>7767</v>
      </c>
      <c r="P173" s="56">
        <f t="shared" si="210"/>
        <v>7767</v>
      </c>
      <c r="Q173" s="56">
        <f t="shared" si="210"/>
        <v>0</v>
      </c>
      <c r="R173" s="57">
        <f t="shared" si="182"/>
        <v>7767</v>
      </c>
      <c r="S173" s="56">
        <f t="shared" si="210"/>
        <v>0</v>
      </c>
      <c r="T173" s="57">
        <f t="shared" si="183"/>
        <v>7767</v>
      </c>
      <c r="U173" s="56">
        <f t="shared" si="210"/>
        <v>0</v>
      </c>
      <c r="V173" s="57">
        <f t="shared" si="184"/>
        <v>7767</v>
      </c>
    </row>
    <row r="174" spans="1:22" s="108" customFormat="1" x14ac:dyDescent="0.2">
      <c r="A174" s="54" t="str">
        <f t="shared" ca="1" si="209"/>
        <v>Расходы на выплаты персоналу казенных учреждений</v>
      </c>
      <c r="B174" s="105">
        <v>801</v>
      </c>
      <c r="C174" s="55" t="s">
        <v>72</v>
      </c>
      <c r="D174" s="55" t="s">
        <v>76</v>
      </c>
      <c r="E174" s="105" t="s">
        <v>397</v>
      </c>
      <c r="F174" s="105">
        <v>110</v>
      </c>
      <c r="G174" s="56">
        <f t="shared" ref="G174:P174" si="211">5965.4+1801.6</f>
        <v>7767</v>
      </c>
      <c r="H174" s="56"/>
      <c r="I174" s="56">
        <f t="shared" si="178"/>
        <v>7767</v>
      </c>
      <c r="J174" s="56"/>
      <c r="K174" s="56">
        <f t="shared" si="179"/>
        <v>7767</v>
      </c>
      <c r="L174" s="56"/>
      <c r="M174" s="56">
        <f t="shared" si="180"/>
        <v>7767</v>
      </c>
      <c r="N174" s="56"/>
      <c r="O174" s="56">
        <f t="shared" si="181"/>
        <v>7767</v>
      </c>
      <c r="P174" s="56">
        <f t="shared" si="211"/>
        <v>7767</v>
      </c>
      <c r="Q174" s="56"/>
      <c r="R174" s="57">
        <f t="shared" si="182"/>
        <v>7767</v>
      </c>
      <c r="S174" s="56"/>
      <c r="T174" s="57">
        <f t="shared" si="183"/>
        <v>7767</v>
      </c>
      <c r="U174" s="56"/>
      <c r="V174" s="57">
        <f t="shared" si="184"/>
        <v>7767</v>
      </c>
    </row>
    <row r="175" spans="1:22" s="108" customFormat="1" ht="33" x14ac:dyDescent="0.2">
      <c r="A175" s="62" t="str">
        <f t="shared" ca="1" si="209"/>
        <v>Закупка товаров, работ и услуг для обеспечения государственных (муниципальных) нужд</v>
      </c>
      <c r="B175" s="105">
        <v>801</v>
      </c>
      <c r="C175" s="55" t="s">
        <v>72</v>
      </c>
      <c r="D175" s="55" t="s">
        <v>76</v>
      </c>
      <c r="E175" s="105" t="s">
        <v>397</v>
      </c>
      <c r="F175" s="105">
        <v>200</v>
      </c>
      <c r="G175" s="56">
        <f t="shared" ref="G175:U175" si="212">G176</f>
        <v>1913.5</v>
      </c>
      <c r="H175" s="56">
        <f t="shared" si="212"/>
        <v>0</v>
      </c>
      <c r="I175" s="56">
        <f t="shared" si="178"/>
        <v>1913.5</v>
      </c>
      <c r="J175" s="56">
        <f t="shared" si="212"/>
        <v>0</v>
      </c>
      <c r="K175" s="56">
        <f t="shared" si="179"/>
        <v>1913.5</v>
      </c>
      <c r="L175" s="56">
        <f t="shared" si="212"/>
        <v>0</v>
      </c>
      <c r="M175" s="56">
        <f t="shared" si="180"/>
        <v>1913.5</v>
      </c>
      <c r="N175" s="56">
        <f t="shared" si="212"/>
        <v>0</v>
      </c>
      <c r="O175" s="56">
        <f t="shared" si="181"/>
        <v>1913.5</v>
      </c>
      <c r="P175" s="56">
        <f t="shared" si="212"/>
        <v>1859.7</v>
      </c>
      <c r="Q175" s="56">
        <f t="shared" si="212"/>
        <v>0</v>
      </c>
      <c r="R175" s="57">
        <f t="shared" si="182"/>
        <v>1859.7</v>
      </c>
      <c r="S175" s="56">
        <f t="shared" si="212"/>
        <v>0</v>
      </c>
      <c r="T175" s="57">
        <f t="shared" si="183"/>
        <v>1859.7</v>
      </c>
      <c r="U175" s="56">
        <f t="shared" si="212"/>
        <v>0</v>
      </c>
      <c r="V175" s="57">
        <f t="shared" si="184"/>
        <v>1859.7</v>
      </c>
    </row>
    <row r="176" spans="1:22" s="108" customFormat="1" ht="33" x14ac:dyDescent="0.2">
      <c r="A176" s="54" t="str">
        <f t="shared" ca="1" si="209"/>
        <v>Иные закупки товаров, работ и услуг для обеспечения государственных (муниципальных) нужд</v>
      </c>
      <c r="B176" s="105">
        <v>801</v>
      </c>
      <c r="C176" s="55" t="s">
        <v>72</v>
      </c>
      <c r="D176" s="55" t="s">
        <v>76</v>
      </c>
      <c r="E176" s="105" t="s">
        <v>397</v>
      </c>
      <c r="F176" s="105">
        <v>240</v>
      </c>
      <c r="G176" s="56">
        <v>1913.5</v>
      </c>
      <c r="H176" s="56"/>
      <c r="I176" s="56">
        <f t="shared" si="178"/>
        <v>1913.5</v>
      </c>
      <c r="J176" s="56"/>
      <c r="K176" s="56">
        <f t="shared" si="179"/>
        <v>1913.5</v>
      </c>
      <c r="L176" s="56"/>
      <c r="M176" s="56">
        <f t="shared" si="180"/>
        <v>1913.5</v>
      </c>
      <c r="N176" s="56"/>
      <c r="O176" s="56">
        <f t="shared" si="181"/>
        <v>1913.5</v>
      </c>
      <c r="P176" s="56">
        <v>1859.7</v>
      </c>
      <c r="Q176" s="56"/>
      <c r="R176" s="57">
        <f t="shared" si="182"/>
        <v>1859.7</v>
      </c>
      <c r="S176" s="56"/>
      <c r="T176" s="57">
        <f t="shared" si="183"/>
        <v>1859.7</v>
      </c>
      <c r="U176" s="56"/>
      <c r="V176" s="57">
        <f t="shared" si="184"/>
        <v>1859.7</v>
      </c>
    </row>
    <row r="177" spans="1:22" s="108" customFormat="1" x14ac:dyDescent="0.2">
      <c r="A177" s="54" t="str">
        <f t="shared" ca="1" si="209"/>
        <v>Иные бюджетные ассигнования</v>
      </c>
      <c r="B177" s="105">
        <v>801</v>
      </c>
      <c r="C177" s="55" t="s">
        <v>72</v>
      </c>
      <c r="D177" s="55" t="s">
        <v>76</v>
      </c>
      <c r="E177" s="105" t="s">
        <v>397</v>
      </c>
      <c r="F177" s="105">
        <v>800</v>
      </c>
      <c r="G177" s="56">
        <f t="shared" ref="G177:U177" si="213">G178</f>
        <v>216.2</v>
      </c>
      <c r="H177" s="56">
        <f t="shared" si="213"/>
        <v>0</v>
      </c>
      <c r="I177" s="56">
        <f t="shared" si="178"/>
        <v>216.2</v>
      </c>
      <c r="J177" s="56">
        <f t="shared" si="213"/>
        <v>0</v>
      </c>
      <c r="K177" s="56">
        <f t="shared" si="179"/>
        <v>216.2</v>
      </c>
      <c r="L177" s="56">
        <f t="shared" si="213"/>
        <v>0</v>
      </c>
      <c r="M177" s="56">
        <f t="shared" si="180"/>
        <v>216.2</v>
      </c>
      <c r="N177" s="56">
        <f t="shared" si="213"/>
        <v>0</v>
      </c>
      <c r="O177" s="56">
        <f t="shared" si="181"/>
        <v>216.2</v>
      </c>
      <c r="P177" s="56">
        <f t="shared" si="213"/>
        <v>216.2</v>
      </c>
      <c r="Q177" s="56">
        <f t="shared" si="213"/>
        <v>0</v>
      </c>
      <c r="R177" s="57">
        <f t="shared" si="182"/>
        <v>216.2</v>
      </c>
      <c r="S177" s="56">
        <f t="shared" si="213"/>
        <v>0</v>
      </c>
      <c r="T177" s="57">
        <f t="shared" si="183"/>
        <v>216.2</v>
      </c>
      <c r="U177" s="56">
        <f t="shared" si="213"/>
        <v>0</v>
      </c>
      <c r="V177" s="57">
        <f t="shared" si="184"/>
        <v>216.2</v>
      </c>
    </row>
    <row r="178" spans="1:22" s="108" customFormat="1" x14ac:dyDescent="0.2">
      <c r="A178" s="54" t="str">
        <f t="shared" ca="1" si="209"/>
        <v>Уплата налогов, сборов и иных платежей</v>
      </c>
      <c r="B178" s="105">
        <v>801</v>
      </c>
      <c r="C178" s="55" t="s">
        <v>72</v>
      </c>
      <c r="D178" s="55" t="s">
        <v>76</v>
      </c>
      <c r="E178" s="105" t="s">
        <v>397</v>
      </c>
      <c r="F178" s="105">
        <v>850</v>
      </c>
      <c r="G178" s="56">
        <v>216.2</v>
      </c>
      <c r="H178" s="56"/>
      <c r="I178" s="56">
        <f t="shared" si="178"/>
        <v>216.2</v>
      </c>
      <c r="J178" s="56"/>
      <c r="K178" s="56">
        <f t="shared" si="179"/>
        <v>216.2</v>
      </c>
      <c r="L178" s="56"/>
      <c r="M178" s="56">
        <f t="shared" si="180"/>
        <v>216.2</v>
      </c>
      <c r="N178" s="56"/>
      <c r="O178" s="56">
        <f t="shared" si="181"/>
        <v>216.2</v>
      </c>
      <c r="P178" s="56">
        <v>216.2</v>
      </c>
      <c r="Q178" s="56"/>
      <c r="R178" s="57">
        <f t="shared" si="182"/>
        <v>216.2</v>
      </c>
      <c r="S178" s="56"/>
      <c r="T178" s="57">
        <f t="shared" si="183"/>
        <v>216.2</v>
      </c>
      <c r="U178" s="56"/>
      <c r="V178" s="57">
        <f t="shared" si="184"/>
        <v>216.2</v>
      </c>
    </row>
    <row r="179" spans="1:22" s="108" customFormat="1" x14ac:dyDescent="0.2">
      <c r="A179" s="54" t="str">
        <f ca="1">IF(ISERROR(MATCH(C179,Код_Раздел,0)),"",INDIRECT(ADDRESS(MATCH(C179,Код_Раздел,0)+1,2,,,"Раздел")))</f>
        <v>Национальная экономика</v>
      </c>
      <c r="B179" s="105">
        <v>801</v>
      </c>
      <c r="C179" s="55" t="s">
        <v>73</v>
      </c>
      <c r="D179" s="55"/>
      <c r="E179" s="105"/>
      <c r="F179" s="105"/>
      <c r="G179" s="56">
        <f t="shared" ref="G179:P179" si="214">G180+G187+G221</f>
        <v>64089.100000000006</v>
      </c>
      <c r="H179" s="56">
        <f t="shared" ref="H179:J179" si="215">H180+H187+H221</f>
        <v>4079.5</v>
      </c>
      <c r="I179" s="56">
        <f t="shared" si="178"/>
        <v>68168.600000000006</v>
      </c>
      <c r="J179" s="56">
        <f t="shared" si="215"/>
        <v>0</v>
      </c>
      <c r="K179" s="56">
        <f t="shared" si="179"/>
        <v>68168.600000000006</v>
      </c>
      <c r="L179" s="56">
        <f t="shared" ref="L179:N179" si="216">L180+L187+L221</f>
        <v>0</v>
      </c>
      <c r="M179" s="56">
        <f t="shared" si="180"/>
        <v>68168.600000000006</v>
      </c>
      <c r="N179" s="56">
        <f t="shared" si="216"/>
        <v>0</v>
      </c>
      <c r="O179" s="56">
        <f t="shared" si="181"/>
        <v>68168.600000000006</v>
      </c>
      <c r="P179" s="56">
        <f t="shared" si="214"/>
        <v>64106.8</v>
      </c>
      <c r="Q179" s="56">
        <f t="shared" ref="Q179:S179" si="217">Q180+Q187+Q221</f>
        <v>4258.6000000000004</v>
      </c>
      <c r="R179" s="57">
        <f t="shared" si="182"/>
        <v>68365.400000000009</v>
      </c>
      <c r="S179" s="56">
        <f t="shared" si="217"/>
        <v>0</v>
      </c>
      <c r="T179" s="57">
        <f t="shared" si="183"/>
        <v>68365.400000000009</v>
      </c>
      <c r="U179" s="56">
        <f t="shared" ref="U179" si="218">U180+U187+U221</f>
        <v>0</v>
      </c>
      <c r="V179" s="57">
        <f t="shared" si="184"/>
        <v>68365.400000000009</v>
      </c>
    </row>
    <row r="180" spans="1:22" s="108" customFormat="1" x14ac:dyDescent="0.2">
      <c r="A180" s="54" t="s">
        <v>65</v>
      </c>
      <c r="B180" s="105">
        <v>801</v>
      </c>
      <c r="C180" s="55" t="s">
        <v>73</v>
      </c>
      <c r="D180" s="55" t="s">
        <v>70</v>
      </c>
      <c r="E180" s="105"/>
      <c r="F180" s="105"/>
      <c r="G180" s="56">
        <f t="shared" ref="G180:U180" si="219">G181</f>
        <v>1976.8</v>
      </c>
      <c r="H180" s="56">
        <f t="shared" si="219"/>
        <v>0</v>
      </c>
      <c r="I180" s="56">
        <f t="shared" si="178"/>
        <v>1976.8</v>
      </c>
      <c r="J180" s="56">
        <f t="shared" si="219"/>
        <v>0</v>
      </c>
      <c r="K180" s="56">
        <f t="shared" si="179"/>
        <v>1976.8</v>
      </c>
      <c r="L180" s="56">
        <f t="shared" si="219"/>
        <v>0</v>
      </c>
      <c r="M180" s="56">
        <f t="shared" si="180"/>
        <v>1976.8</v>
      </c>
      <c r="N180" s="56">
        <f t="shared" si="219"/>
        <v>0</v>
      </c>
      <c r="O180" s="56">
        <f t="shared" si="181"/>
        <v>1976.8</v>
      </c>
      <c r="P180" s="56">
        <f t="shared" si="219"/>
        <v>1976.8</v>
      </c>
      <c r="Q180" s="56">
        <f t="shared" si="219"/>
        <v>0</v>
      </c>
      <c r="R180" s="57">
        <f t="shared" si="182"/>
        <v>1976.8</v>
      </c>
      <c r="S180" s="56">
        <f t="shared" si="219"/>
        <v>0</v>
      </c>
      <c r="T180" s="57">
        <f t="shared" si="183"/>
        <v>1976.8</v>
      </c>
      <c r="U180" s="56">
        <f t="shared" si="219"/>
        <v>0</v>
      </c>
      <c r="V180" s="57">
        <f t="shared" si="184"/>
        <v>1976.8</v>
      </c>
    </row>
    <row r="181" spans="1:22" s="108" customFormat="1" ht="33" x14ac:dyDescent="0.2">
      <c r="A181" s="54" t="str">
        <f ca="1">IF(ISERROR(MATCH(E181,Код_КЦСР,0)),"",INDIRECT(ADDRESS(MATCH(E181,Код_КЦСР,0)+1,2,,,"КЦСР")))</f>
        <v>Муниципальная программа «Развитие молодежной политики» на 2013 – 2020 годы</v>
      </c>
      <c r="B181" s="105">
        <v>801</v>
      </c>
      <c r="C181" s="55" t="s">
        <v>73</v>
      </c>
      <c r="D181" s="55" t="s">
        <v>70</v>
      </c>
      <c r="E181" s="105" t="s">
        <v>298</v>
      </c>
      <c r="F181" s="105"/>
      <c r="G181" s="56">
        <f t="shared" ref="G181:U181" si="220">G182</f>
        <v>1976.8</v>
      </c>
      <c r="H181" s="56">
        <f t="shared" si="220"/>
        <v>0</v>
      </c>
      <c r="I181" s="56">
        <f t="shared" si="178"/>
        <v>1976.8</v>
      </c>
      <c r="J181" s="56">
        <f t="shared" si="220"/>
        <v>0</v>
      </c>
      <c r="K181" s="56">
        <f t="shared" si="179"/>
        <v>1976.8</v>
      </c>
      <c r="L181" s="56">
        <f t="shared" si="220"/>
        <v>0</v>
      </c>
      <c r="M181" s="56">
        <f t="shared" si="180"/>
        <v>1976.8</v>
      </c>
      <c r="N181" s="56">
        <f t="shared" si="220"/>
        <v>0</v>
      </c>
      <c r="O181" s="56">
        <f t="shared" si="181"/>
        <v>1976.8</v>
      </c>
      <c r="P181" s="56">
        <f t="shared" si="220"/>
        <v>1976.8</v>
      </c>
      <c r="Q181" s="56">
        <f t="shared" si="220"/>
        <v>0</v>
      </c>
      <c r="R181" s="57">
        <f t="shared" si="182"/>
        <v>1976.8</v>
      </c>
      <c r="S181" s="56">
        <f t="shared" si="220"/>
        <v>0</v>
      </c>
      <c r="T181" s="57">
        <f t="shared" si="183"/>
        <v>1976.8</v>
      </c>
      <c r="U181" s="56">
        <f t="shared" si="220"/>
        <v>0</v>
      </c>
      <c r="V181" s="57">
        <f t="shared" si="184"/>
        <v>1976.8</v>
      </c>
    </row>
    <row r="182" spans="1:22" s="108" customFormat="1" ht="33" x14ac:dyDescent="0.2">
      <c r="A182" s="54" t="str">
        <f ca="1">IF(ISERROR(MATCH(E182,Код_КЦСР,0)),"",INDIRECT(ADDRESS(MATCH(E182,Код_КЦСР,0)+1,2,,,"КЦСР")))</f>
        <v>Организация временного трудоустройства несовершеннолетних в возрасте от 14 до 18 лет в свободное от учебы время</v>
      </c>
      <c r="B182" s="105">
        <v>801</v>
      </c>
      <c r="C182" s="55" t="s">
        <v>73</v>
      </c>
      <c r="D182" s="55" t="s">
        <v>70</v>
      </c>
      <c r="E182" s="105" t="s">
        <v>299</v>
      </c>
      <c r="F182" s="105"/>
      <c r="G182" s="56">
        <f t="shared" ref="G182:P182" si="221">G183+G185</f>
        <v>1976.8</v>
      </c>
      <c r="H182" s="56">
        <f t="shared" ref="H182:J182" si="222">H183+H185</f>
        <v>0</v>
      </c>
      <c r="I182" s="56">
        <f t="shared" si="178"/>
        <v>1976.8</v>
      </c>
      <c r="J182" s="56">
        <f t="shared" si="222"/>
        <v>0</v>
      </c>
      <c r="K182" s="56">
        <f t="shared" si="179"/>
        <v>1976.8</v>
      </c>
      <c r="L182" s="56">
        <f t="shared" ref="L182:N182" si="223">L183+L185</f>
        <v>0</v>
      </c>
      <c r="M182" s="56">
        <f t="shared" si="180"/>
        <v>1976.8</v>
      </c>
      <c r="N182" s="56">
        <f t="shared" si="223"/>
        <v>0</v>
      </c>
      <c r="O182" s="56">
        <f t="shared" si="181"/>
        <v>1976.8</v>
      </c>
      <c r="P182" s="56">
        <f t="shared" si="221"/>
        <v>1976.8</v>
      </c>
      <c r="Q182" s="56">
        <f t="shared" ref="Q182:S182" si="224">Q183+Q185</f>
        <v>0</v>
      </c>
      <c r="R182" s="57">
        <f t="shared" si="182"/>
        <v>1976.8</v>
      </c>
      <c r="S182" s="56">
        <f t="shared" si="224"/>
        <v>0</v>
      </c>
      <c r="T182" s="57">
        <f t="shared" si="183"/>
        <v>1976.8</v>
      </c>
      <c r="U182" s="56">
        <f t="shared" ref="U182" si="225">U183+U185</f>
        <v>0</v>
      </c>
      <c r="V182" s="57">
        <f t="shared" si="184"/>
        <v>1976.8</v>
      </c>
    </row>
    <row r="183" spans="1:22" s="108" customFormat="1" ht="49.5" x14ac:dyDescent="0.2">
      <c r="A183" s="54" t="str">
        <f ca="1">IF(ISERROR(MATCH(F183,Код_КВР,0)),"",INDIRECT(ADDRESS(MATCH(F183,Код_КВР,0)+1,2,,,"КВР")))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3" s="105">
        <v>801</v>
      </c>
      <c r="C183" s="55" t="s">
        <v>73</v>
      </c>
      <c r="D183" s="55" t="s">
        <v>70</v>
      </c>
      <c r="E183" s="105" t="s">
        <v>299</v>
      </c>
      <c r="F183" s="105">
        <v>100</v>
      </c>
      <c r="G183" s="56">
        <f t="shared" ref="G183:U183" si="226">G184</f>
        <v>1976.8</v>
      </c>
      <c r="H183" s="56">
        <f t="shared" si="226"/>
        <v>0</v>
      </c>
      <c r="I183" s="56">
        <f t="shared" si="178"/>
        <v>1976.8</v>
      </c>
      <c r="J183" s="56">
        <f t="shared" si="226"/>
        <v>0</v>
      </c>
      <c r="K183" s="56">
        <f t="shared" si="179"/>
        <v>1976.8</v>
      </c>
      <c r="L183" s="56">
        <f t="shared" si="226"/>
        <v>0</v>
      </c>
      <c r="M183" s="56">
        <f t="shared" si="180"/>
        <v>1976.8</v>
      </c>
      <c r="N183" s="56">
        <f t="shared" si="226"/>
        <v>0</v>
      </c>
      <c r="O183" s="56">
        <f t="shared" si="181"/>
        <v>1976.8</v>
      </c>
      <c r="P183" s="56">
        <f t="shared" si="226"/>
        <v>1976.8</v>
      </c>
      <c r="Q183" s="56">
        <f t="shared" si="226"/>
        <v>0</v>
      </c>
      <c r="R183" s="57">
        <f t="shared" si="182"/>
        <v>1976.8</v>
      </c>
      <c r="S183" s="56">
        <f t="shared" si="226"/>
        <v>0</v>
      </c>
      <c r="T183" s="57">
        <f t="shared" si="183"/>
        <v>1976.8</v>
      </c>
      <c r="U183" s="56">
        <f t="shared" si="226"/>
        <v>0</v>
      </c>
      <c r="V183" s="57">
        <f t="shared" si="184"/>
        <v>1976.8</v>
      </c>
    </row>
    <row r="184" spans="1:22" s="108" customFormat="1" x14ac:dyDescent="0.2">
      <c r="A184" s="54" t="str">
        <f ca="1">IF(ISERROR(MATCH(F184,Код_КВР,0)),"",INDIRECT(ADDRESS(MATCH(F184,Код_КВР,0)+1,2,,,"КВР")))</f>
        <v>Расходы на выплаты персоналу казенных учреждений</v>
      </c>
      <c r="B184" s="105">
        <v>801</v>
      </c>
      <c r="C184" s="55" t="s">
        <v>73</v>
      </c>
      <c r="D184" s="55" t="s">
        <v>70</v>
      </c>
      <c r="E184" s="105" t="s">
        <v>299</v>
      </c>
      <c r="F184" s="105">
        <v>110</v>
      </c>
      <c r="G184" s="56">
        <f>1518.3+458.5</f>
        <v>1976.8</v>
      </c>
      <c r="H184" s="56"/>
      <c r="I184" s="56">
        <f t="shared" si="178"/>
        <v>1976.8</v>
      </c>
      <c r="J184" s="56"/>
      <c r="K184" s="56">
        <f t="shared" si="179"/>
        <v>1976.8</v>
      </c>
      <c r="L184" s="56"/>
      <c r="M184" s="56">
        <f t="shared" si="180"/>
        <v>1976.8</v>
      </c>
      <c r="N184" s="56"/>
      <c r="O184" s="56">
        <f t="shared" si="181"/>
        <v>1976.8</v>
      </c>
      <c r="P184" s="56">
        <f>1518.3+458.5</f>
        <v>1976.8</v>
      </c>
      <c r="Q184" s="56"/>
      <c r="R184" s="57">
        <f t="shared" si="182"/>
        <v>1976.8</v>
      </c>
      <c r="S184" s="56"/>
      <c r="T184" s="57">
        <f t="shared" si="183"/>
        <v>1976.8</v>
      </c>
      <c r="U184" s="56"/>
      <c r="V184" s="57">
        <f t="shared" si="184"/>
        <v>1976.8</v>
      </c>
    </row>
    <row r="185" spans="1:22" s="108" customFormat="1" ht="33" hidden="1" x14ac:dyDescent="0.2">
      <c r="A185" s="54" t="str">
        <f ca="1">IF(ISERROR(MATCH(F185,Код_КВР,0)),"",INDIRECT(ADDRESS(MATCH(F185,Код_КВР,0)+1,2,,,"КВР")))</f>
        <v>Закупка товаров, работ и услуг для обеспечения государственных (муниципальных) нужд</v>
      </c>
      <c r="B185" s="105">
        <v>801</v>
      </c>
      <c r="C185" s="55" t="s">
        <v>73</v>
      </c>
      <c r="D185" s="55" t="s">
        <v>70</v>
      </c>
      <c r="E185" s="105" t="s">
        <v>299</v>
      </c>
      <c r="F185" s="105">
        <v>200</v>
      </c>
      <c r="G185" s="56">
        <f t="shared" ref="G185:U185" si="227">G186</f>
        <v>0</v>
      </c>
      <c r="H185" s="56">
        <f t="shared" si="227"/>
        <v>0</v>
      </c>
      <c r="I185" s="56">
        <f t="shared" si="178"/>
        <v>0</v>
      </c>
      <c r="J185" s="56">
        <f t="shared" si="227"/>
        <v>0</v>
      </c>
      <c r="K185" s="56">
        <f t="shared" si="179"/>
        <v>0</v>
      </c>
      <c r="L185" s="56">
        <f t="shared" si="227"/>
        <v>0</v>
      </c>
      <c r="M185" s="56">
        <f t="shared" si="180"/>
        <v>0</v>
      </c>
      <c r="N185" s="56">
        <f t="shared" si="227"/>
        <v>0</v>
      </c>
      <c r="O185" s="56">
        <f t="shared" si="181"/>
        <v>0</v>
      </c>
      <c r="P185" s="56">
        <f t="shared" si="227"/>
        <v>0</v>
      </c>
      <c r="Q185" s="56">
        <f t="shared" si="227"/>
        <v>0</v>
      </c>
      <c r="R185" s="57">
        <f t="shared" si="182"/>
        <v>0</v>
      </c>
      <c r="S185" s="56">
        <f t="shared" si="227"/>
        <v>0</v>
      </c>
      <c r="T185" s="57">
        <f t="shared" si="183"/>
        <v>0</v>
      </c>
      <c r="U185" s="56">
        <f t="shared" si="227"/>
        <v>0</v>
      </c>
      <c r="V185" s="57">
        <f t="shared" si="184"/>
        <v>0</v>
      </c>
    </row>
    <row r="186" spans="1:22" s="108" customFormat="1" ht="33" hidden="1" x14ac:dyDescent="0.2">
      <c r="A186" s="54" t="str">
        <f ca="1">IF(ISERROR(MATCH(F186,Код_КВР,0)),"",INDIRECT(ADDRESS(MATCH(F186,Код_КВР,0)+1,2,,,"КВР")))</f>
        <v>Иные закупки товаров, работ и услуг для обеспечения государственных (муниципальных) нужд</v>
      </c>
      <c r="B186" s="105">
        <v>801</v>
      </c>
      <c r="C186" s="55" t="s">
        <v>73</v>
      </c>
      <c r="D186" s="55" t="s">
        <v>70</v>
      </c>
      <c r="E186" s="105" t="s">
        <v>299</v>
      </c>
      <c r="F186" s="105">
        <v>240</v>
      </c>
      <c r="G186" s="56"/>
      <c r="H186" s="56"/>
      <c r="I186" s="56">
        <f t="shared" si="178"/>
        <v>0</v>
      </c>
      <c r="J186" s="56"/>
      <c r="K186" s="56">
        <f t="shared" si="179"/>
        <v>0</v>
      </c>
      <c r="L186" s="56"/>
      <c r="M186" s="56">
        <f t="shared" si="180"/>
        <v>0</v>
      </c>
      <c r="N186" s="56"/>
      <c r="O186" s="56">
        <f t="shared" si="181"/>
        <v>0</v>
      </c>
      <c r="P186" s="56"/>
      <c r="Q186" s="56"/>
      <c r="R186" s="57">
        <f t="shared" si="182"/>
        <v>0</v>
      </c>
      <c r="S186" s="56"/>
      <c r="T186" s="57">
        <f t="shared" si="183"/>
        <v>0</v>
      </c>
      <c r="U186" s="56"/>
      <c r="V186" s="57">
        <f t="shared" si="184"/>
        <v>0</v>
      </c>
    </row>
    <row r="187" spans="1:22" s="108" customFormat="1" x14ac:dyDescent="0.2">
      <c r="A187" s="63" t="s">
        <v>87</v>
      </c>
      <c r="B187" s="105">
        <v>801</v>
      </c>
      <c r="C187" s="55" t="s">
        <v>73</v>
      </c>
      <c r="D187" s="55" t="s">
        <v>53</v>
      </c>
      <c r="E187" s="105"/>
      <c r="F187" s="105"/>
      <c r="G187" s="56">
        <f t="shared" ref="G187:P187" si="228">G188+G212+G199+G203</f>
        <v>45377.5</v>
      </c>
      <c r="H187" s="56">
        <f t="shared" ref="H187:J187" si="229">H188+H212+H199+H203</f>
        <v>0</v>
      </c>
      <c r="I187" s="56">
        <f t="shared" si="178"/>
        <v>45377.5</v>
      </c>
      <c r="J187" s="56">
        <f t="shared" si="229"/>
        <v>0</v>
      </c>
      <c r="K187" s="56">
        <f t="shared" si="179"/>
        <v>45377.5</v>
      </c>
      <c r="L187" s="56">
        <f t="shared" ref="L187:N187" si="230">L188+L212+L199+L203</f>
        <v>0</v>
      </c>
      <c r="M187" s="56">
        <f t="shared" si="180"/>
        <v>45377.5</v>
      </c>
      <c r="N187" s="56">
        <f t="shared" si="230"/>
        <v>0</v>
      </c>
      <c r="O187" s="56">
        <f t="shared" si="181"/>
        <v>45377.5</v>
      </c>
      <c r="P187" s="56">
        <f t="shared" si="228"/>
        <v>45395.199999999997</v>
      </c>
      <c r="Q187" s="56">
        <f t="shared" ref="Q187:S187" si="231">Q188+Q212+Q199+Q203</f>
        <v>0</v>
      </c>
      <c r="R187" s="57">
        <f t="shared" si="182"/>
        <v>45395.199999999997</v>
      </c>
      <c r="S187" s="56">
        <f t="shared" si="231"/>
        <v>0</v>
      </c>
      <c r="T187" s="57">
        <f t="shared" si="183"/>
        <v>45395.199999999997</v>
      </c>
      <c r="U187" s="56">
        <f t="shared" ref="U187" si="232">U188+U212+U199+U203</f>
        <v>0</v>
      </c>
      <c r="V187" s="57">
        <f t="shared" si="184"/>
        <v>45395.199999999997</v>
      </c>
    </row>
    <row r="188" spans="1:22" s="108" customFormat="1" ht="33" x14ac:dyDescent="0.2">
      <c r="A188" s="54" t="str">
        <f ca="1">IF(ISERROR(MATCH(E188,Код_КЦСР,0)),"",INDIRECT(ADDRESS(MATCH(E188,Код_КЦСР,0)+1,2,,,"КЦСР")))</f>
        <v>Муниципальная программа «iCity-Современные информационные технологии г. Череповца» на 2014 – 2020 годы</v>
      </c>
      <c r="B188" s="105">
        <v>801</v>
      </c>
      <c r="C188" s="55" t="s">
        <v>73</v>
      </c>
      <c r="D188" s="55" t="s">
        <v>53</v>
      </c>
      <c r="E188" s="105" t="s">
        <v>306</v>
      </c>
      <c r="F188" s="105"/>
      <c r="G188" s="56">
        <f t="shared" ref="G188:P188" si="233">G189+G192</f>
        <v>42977.5</v>
      </c>
      <c r="H188" s="56">
        <f t="shared" ref="H188:J188" si="234">H189+H192</f>
        <v>0</v>
      </c>
      <c r="I188" s="56">
        <f t="shared" si="178"/>
        <v>42977.5</v>
      </c>
      <c r="J188" s="56">
        <f t="shared" si="234"/>
        <v>0</v>
      </c>
      <c r="K188" s="56">
        <f t="shared" si="179"/>
        <v>42977.5</v>
      </c>
      <c r="L188" s="56">
        <f t="shared" ref="L188:N188" si="235">L189+L192</f>
        <v>0</v>
      </c>
      <c r="M188" s="56">
        <f t="shared" si="180"/>
        <v>42977.5</v>
      </c>
      <c r="N188" s="56">
        <f t="shared" si="235"/>
        <v>0</v>
      </c>
      <c r="O188" s="56">
        <f t="shared" si="181"/>
        <v>42977.5</v>
      </c>
      <c r="P188" s="56">
        <f t="shared" si="233"/>
        <v>42995.199999999997</v>
      </c>
      <c r="Q188" s="56">
        <f t="shared" ref="Q188:S188" si="236">Q189+Q192</f>
        <v>0</v>
      </c>
      <c r="R188" s="57">
        <f t="shared" si="182"/>
        <v>42995.199999999997</v>
      </c>
      <c r="S188" s="56">
        <f t="shared" si="236"/>
        <v>0</v>
      </c>
      <c r="T188" s="57">
        <f t="shared" si="183"/>
        <v>42995.199999999997</v>
      </c>
      <c r="U188" s="56">
        <f t="shared" ref="U188" si="237">U189+U192</f>
        <v>0</v>
      </c>
      <c r="V188" s="57">
        <f t="shared" si="184"/>
        <v>42995.199999999997</v>
      </c>
    </row>
    <row r="189" spans="1:22" s="108" customFormat="1" ht="49.5" hidden="1" x14ac:dyDescent="0.2">
      <c r="A189" s="54" t="str">
        <f ca="1">IF(ISERROR(MATCH(E189,Код_КЦСР,0)),"",INDIRECT(ADDRESS(MATCH(E189,Код_КЦСР,0)+1,2,,,"КЦСР")))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189" s="105">
        <v>801</v>
      </c>
      <c r="C189" s="55" t="s">
        <v>73</v>
      </c>
      <c r="D189" s="55" t="s">
        <v>53</v>
      </c>
      <c r="E189" s="105" t="s">
        <v>308</v>
      </c>
      <c r="F189" s="105"/>
      <c r="G189" s="56">
        <f t="shared" ref="G189:U190" si="238">G190</f>
        <v>0</v>
      </c>
      <c r="H189" s="56">
        <f t="shared" si="238"/>
        <v>0</v>
      </c>
      <c r="I189" s="56">
        <f t="shared" si="178"/>
        <v>0</v>
      </c>
      <c r="J189" s="56">
        <f t="shared" si="238"/>
        <v>0</v>
      </c>
      <c r="K189" s="56">
        <f t="shared" si="179"/>
        <v>0</v>
      </c>
      <c r="L189" s="56">
        <f t="shared" si="238"/>
        <v>0</v>
      </c>
      <c r="M189" s="56">
        <f t="shared" si="180"/>
        <v>0</v>
      </c>
      <c r="N189" s="56">
        <f t="shared" si="238"/>
        <v>0</v>
      </c>
      <c r="O189" s="56">
        <f t="shared" si="181"/>
        <v>0</v>
      </c>
      <c r="P189" s="56">
        <f t="shared" si="238"/>
        <v>0</v>
      </c>
      <c r="Q189" s="56">
        <f t="shared" si="238"/>
        <v>0</v>
      </c>
      <c r="R189" s="57">
        <f t="shared" si="182"/>
        <v>0</v>
      </c>
      <c r="S189" s="56">
        <f t="shared" si="238"/>
        <v>0</v>
      </c>
      <c r="T189" s="57">
        <f t="shared" si="183"/>
        <v>0</v>
      </c>
      <c r="U189" s="56">
        <f t="shared" si="238"/>
        <v>0</v>
      </c>
      <c r="V189" s="57">
        <f t="shared" si="184"/>
        <v>0</v>
      </c>
    </row>
    <row r="190" spans="1:22" s="108" customFormat="1" ht="33" hidden="1" x14ac:dyDescent="0.2">
      <c r="A190" s="54" t="str">
        <f ca="1">IF(ISERROR(MATCH(F190,Код_КВР,0)),"",INDIRECT(ADDRESS(MATCH(F190,Код_КВР,0)+1,2,,,"КВР")))</f>
        <v>Предоставление субсидий бюджетным, автономным учреждениям и иным некоммерческим организациям</v>
      </c>
      <c r="B190" s="105">
        <v>801</v>
      </c>
      <c r="C190" s="55" t="s">
        <v>73</v>
      </c>
      <c r="D190" s="55" t="s">
        <v>53</v>
      </c>
      <c r="E190" s="105" t="s">
        <v>308</v>
      </c>
      <c r="F190" s="105">
        <v>600</v>
      </c>
      <c r="G190" s="56">
        <f t="shared" si="238"/>
        <v>0</v>
      </c>
      <c r="H190" s="56">
        <f t="shared" si="238"/>
        <v>0</v>
      </c>
      <c r="I190" s="56">
        <f t="shared" si="178"/>
        <v>0</v>
      </c>
      <c r="J190" s="56">
        <f t="shared" si="238"/>
        <v>0</v>
      </c>
      <c r="K190" s="56">
        <f t="shared" si="179"/>
        <v>0</v>
      </c>
      <c r="L190" s="56">
        <f t="shared" si="238"/>
        <v>0</v>
      </c>
      <c r="M190" s="56">
        <f t="shared" si="180"/>
        <v>0</v>
      </c>
      <c r="N190" s="56">
        <f t="shared" si="238"/>
        <v>0</v>
      </c>
      <c r="O190" s="56">
        <f t="shared" si="181"/>
        <v>0</v>
      </c>
      <c r="P190" s="56">
        <f t="shared" si="238"/>
        <v>0</v>
      </c>
      <c r="Q190" s="56">
        <f t="shared" si="238"/>
        <v>0</v>
      </c>
      <c r="R190" s="57">
        <f t="shared" si="182"/>
        <v>0</v>
      </c>
      <c r="S190" s="56">
        <f t="shared" si="238"/>
        <v>0</v>
      </c>
      <c r="T190" s="57">
        <f t="shared" si="183"/>
        <v>0</v>
      </c>
      <c r="U190" s="56">
        <f t="shared" si="238"/>
        <v>0</v>
      </c>
      <c r="V190" s="57">
        <f t="shared" si="184"/>
        <v>0</v>
      </c>
    </row>
    <row r="191" spans="1:22" s="108" customFormat="1" hidden="1" x14ac:dyDescent="0.2">
      <c r="A191" s="54" t="str">
        <f ca="1">IF(ISERROR(MATCH(F191,Код_КВР,0)),"",INDIRECT(ADDRESS(MATCH(F191,Код_КВР,0)+1,2,,,"КВР")))</f>
        <v>Субсидии бюджетным учреждениям</v>
      </c>
      <c r="B191" s="105">
        <v>801</v>
      </c>
      <c r="C191" s="55" t="s">
        <v>73</v>
      </c>
      <c r="D191" s="55" t="s">
        <v>53</v>
      </c>
      <c r="E191" s="105" t="s">
        <v>308</v>
      </c>
      <c r="F191" s="105">
        <v>610</v>
      </c>
      <c r="G191" s="56"/>
      <c r="H191" s="56"/>
      <c r="I191" s="56">
        <f t="shared" si="178"/>
        <v>0</v>
      </c>
      <c r="J191" s="56"/>
      <c r="K191" s="56">
        <f t="shared" si="179"/>
        <v>0</v>
      </c>
      <c r="L191" s="56"/>
      <c r="M191" s="56">
        <f t="shared" si="180"/>
        <v>0</v>
      </c>
      <c r="N191" s="56"/>
      <c r="O191" s="56">
        <f t="shared" si="181"/>
        <v>0</v>
      </c>
      <c r="P191" s="56"/>
      <c r="Q191" s="56"/>
      <c r="R191" s="57">
        <f t="shared" si="182"/>
        <v>0</v>
      </c>
      <c r="S191" s="56"/>
      <c r="T191" s="57">
        <f t="shared" si="183"/>
        <v>0</v>
      </c>
      <c r="U191" s="56"/>
      <c r="V191" s="57">
        <f t="shared" si="184"/>
        <v>0</v>
      </c>
    </row>
    <row r="192" spans="1:22" s="108" customFormat="1" ht="66" x14ac:dyDescent="0.2">
      <c r="A192" s="54" t="str">
        <f ca="1">IF(ISERROR(MATCH(E192,Код_КЦСР,0)),"",INDIRECT(ADDRESS(MATCH(E192,Код_КЦСР,0)+1,2,,,"КЦСР")))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v>
      </c>
      <c r="B192" s="105">
        <v>801</v>
      </c>
      <c r="C192" s="55" t="s">
        <v>73</v>
      </c>
      <c r="D192" s="55" t="s">
        <v>53</v>
      </c>
      <c r="E192" s="105" t="s">
        <v>309</v>
      </c>
      <c r="F192" s="105"/>
      <c r="G192" s="56">
        <f t="shared" ref="G192:P192" si="239">G193+G196</f>
        <v>42977.5</v>
      </c>
      <c r="H192" s="56">
        <f t="shared" ref="H192:J192" si="240">H193+H196</f>
        <v>0</v>
      </c>
      <c r="I192" s="56">
        <f t="shared" si="178"/>
        <v>42977.5</v>
      </c>
      <c r="J192" s="56">
        <f t="shared" si="240"/>
        <v>0</v>
      </c>
      <c r="K192" s="56">
        <f t="shared" si="179"/>
        <v>42977.5</v>
      </c>
      <c r="L192" s="56">
        <f t="shared" ref="L192:N192" si="241">L193+L196</f>
        <v>0</v>
      </c>
      <c r="M192" s="56">
        <f t="shared" si="180"/>
        <v>42977.5</v>
      </c>
      <c r="N192" s="56">
        <f t="shared" si="241"/>
        <v>0</v>
      </c>
      <c r="O192" s="56">
        <f t="shared" si="181"/>
        <v>42977.5</v>
      </c>
      <c r="P192" s="56">
        <f t="shared" si="239"/>
        <v>42995.199999999997</v>
      </c>
      <c r="Q192" s="56">
        <f t="shared" ref="Q192:S192" si="242">Q193+Q196</f>
        <v>0</v>
      </c>
      <c r="R192" s="57">
        <f t="shared" si="182"/>
        <v>42995.199999999997</v>
      </c>
      <c r="S192" s="56">
        <f t="shared" si="242"/>
        <v>0</v>
      </c>
      <c r="T192" s="57">
        <f t="shared" si="183"/>
        <v>42995.199999999997</v>
      </c>
      <c r="U192" s="56">
        <f t="shared" ref="U192" si="243">U193+U196</f>
        <v>0</v>
      </c>
      <c r="V192" s="57">
        <f t="shared" si="184"/>
        <v>42995.199999999997</v>
      </c>
    </row>
    <row r="193" spans="1:22" s="108" customFormat="1" ht="82.5" x14ac:dyDescent="0.2">
      <c r="A193" s="54" t="str">
        <f ca="1">IF(ISERROR(MATCH(E193,Код_КЦСР,0)),"",INDIRECT(ADDRESS(MATCH(E193,Код_КЦСР,0)+1,2,,,"КЦСР")))</f>
        <v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города, за счет средств городского бюджета</v>
      </c>
      <c r="B193" s="105">
        <v>801</v>
      </c>
      <c r="C193" s="55" t="s">
        <v>73</v>
      </c>
      <c r="D193" s="55" t="s">
        <v>53</v>
      </c>
      <c r="E193" s="105" t="s">
        <v>478</v>
      </c>
      <c r="F193" s="105"/>
      <c r="G193" s="56">
        <f t="shared" ref="G193:U193" si="244">G194</f>
        <v>42859.8</v>
      </c>
      <c r="H193" s="56">
        <f t="shared" si="244"/>
        <v>0</v>
      </c>
      <c r="I193" s="56">
        <f t="shared" si="178"/>
        <v>42859.8</v>
      </c>
      <c r="J193" s="56">
        <f t="shared" si="244"/>
        <v>0</v>
      </c>
      <c r="K193" s="56">
        <f t="shared" si="179"/>
        <v>42859.8</v>
      </c>
      <c r="L193" s="56">
        <f t="shared" si="244"/>
        <v>0</v>
      </c>
      <c r="M193" s="56">
        <f t="shared" si="180"/>
        <v>42859.8</v>
      </c>
      <c r="N193" s="56">
        <f t="shared" si="244"/>
        <v>0</v>
      </c>
      <c r="O193" s="56">
        <f t="shared" si="181"/>
        <v>42859.8</v>
      </c>
      <c r="P193" s="56">
        <f t="shared" si="244"/>
        <v>42877.5</v>
      </c>
      <c r="Q193" s="56">
        <f t="shared" si="244"/>
        <v>0</v>
      </c>
      <c r="R193" s="57">
        <f t="shared" si="182"/>
        <v>42877.5</v>
      </c>
      <c r="S193" s="56">
        <f t="shared" si="244"/>
        <v>0</v>
      </c>
      <c r="T193" s="57">
        <f t="shared" si="183"/>
        <v>42877.5</v>
      </c>
      <c r="U193" s="56">
        <f t="shared" si="244"/>
        <v>0</v>
      </c>
      <c r="V193" s="57">
        <f t="shared" si="184"/>
        <v>42877.5</v>
      </c>
    </row>
    <row r="194" spans="1:22" s="108" customFormat="1" ht="33" x14ac:dyDescent="0.2">
      <c r="A194" s="54" t="str">
        <f ca="1">IF(ISERROR(MATCH(F194,Код_КВР,0)),"",INDIRECT(ADDRESS(MATCH(F194,Код_КВР,0)+1,2,,,"КВР")))</f>
        <v>Предоставление субсидий бюджетным, автономным учреждениям и иным некоммерческим организациям</v>
      </c>
      <c r="B194" s="105">
        <v>801</v>
      </c>
      <c r="C194" s="55" t="s">
        <v>73</v>
      </c>
      <c r="D194" s="55" t="s">
        <v>53</v>
      </c>
      <c r="E194" s="105" t="s">
        <v>478</v>
      </c>
      <c r="F194" s="105">
        <v>600</v>
      </c>
      <c r="G194" s="56">
        <f t="shared" ref="G194:U194" si="245">G195</f>
        <v>42859.8</v>
      </c>
      <c r="H194" s="56">
        <f t="shared" si="245"/>
        <v>0</v>
      </c>
      <c r="I194" s="56">
        <f t="shared" si="178"/>
        <v>42859.8</v>
      </c>
      <c r="J194" s="56">
        <f t="shared" si="245"/>
        <v>0</v>
      </c>
      <c r="K194" s="56">
        <f t="shared" si="179"/>
        <v>42859.8</v>
      </c>
      <c r="L194" s="56">
        <f t="shared" si="245"/>
        <v>0</v>
      </c>
      <c r="M194" s="56">
        <f t="shared" si="180"/>
        <v>42859.8</v>
      </c>
      <c r="N194" s="56">
        <f t="shared" si="245"/>
        <v>0</v>
      </c>
      <c r="O194" s="56">
        <f t="shared" si="181"/>
        <v>42859.8</v>
      </c>
      <c r="P194" s="56">
        <f t="shared" si="245"/>
        <v>42877.5</v>
      </c>
      <c r="Q194" s="56">
        <f t="shared" si="245"/>
        <v>0</v>
      </c>
      <c r="R194" s="57">
        <f t="shared" si="182"/>
        <v>42877.5</v>
      </c>
      <c r="S194" s="56">
        <f t="shared" si="245"/>
        <v>0</v>
      </c>
      <c r="T194" s="57">
        <f t="shared" si="183"/>
        <v>42877.5</v>
      </c>
      <c r="U194" s="56">
        <f t="shared" si="245"/>
        <v>0</v>
      </c>
      <c r="V194" s="57">
        <f t="shared" si="184"/>
        <v>42877.5</v>
      </c>
    </row>
    <row r="195" spans="1:22" s="108" customFormat="1" ht="23.25" customHeight="1" x14ac:dyDescent="0.2">
      <c r="A195" s="54" t="str">
        <f ca="1">IF(ISERROR(MATCH(F195,Код_КВР,0)),"",INDIRECT(ADDRESS(MATCH(F195,Код_КВР,0)+1,2,,,"КВР")))</f>
        <v>Субсидии бюджетным учреждениям</v>
      </c>
      <c r="B195" s="105">
        <v>801</v>
      </c>
      <c r="C195" s="55" t="s">
        <v>73</v>
      </c>
      <c r="D195" s="55" t="s">
        <v>53</v>
      </c>
      <c r="E195" s="105" t="s">
        <v>478</v>
      </c>
      <c r="F195" s="105">
        <v>610</v>
      </c>
      <c r="G195" s="56">
        <v>42859.8</v>
      </c>
      <c r="H195" s="56"/>
      <c r="I195" s="56">
        <f t="shared" si="178"/>
        <v>42859.8</v>
      </c>
      <c r="J195" s="56"/>
      <c r="K195" s="56">
        <f t="shared" si="179"/>
        <v>42859.8</v>
      </c>
      <c r="L195" s="56"/>
      <c r="M195" s="56">
        <f t="shared" si="180"/>
        <v>42859.8</v>
      </c>
      <c r="N195" s="56"/>
      <c r="O195" s="56">
        <f t="shared" si="181"/>
        <v>42859.8</v>
      </c>
      <c r="P195" s="56">
        <v>42877.5</v>
      </c>
      <c r="Q195" s="56"/>
      <c r="R195" s="57">
        <f t="shared" si="182"/>
        <v>42877.5</v>
      </c>
      <c r="S195" s="56"/>
      <c r="T195" s="57">
        <f t="shared" si="183"/>
        <v>42877.5</v>
      </c>
      <c r="U195" s="56"/>
      <c r="V195" s="57">
        <f t="shared" si="184"/>
        <v>42877.5</v>
      </c>
    </row>
    <row r="196" spans="1:22" s="108" customFormat="1" ht="174" customHeight="1" x14ac:dyDescent="0.2">
      <c r="A196" s="54" t="str">
        <f ca="1">IF(ISERROR(MATCH(E196,Код_КЦСР,0)),"",INDIRECT(ADDRESS(MATCH(E196,Код_КЦСР,0)+1,2,,,"КЦСР")))</f>
        <v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 года № 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категорий», за счет средств областного бюджета</v>
      </c>
      <c r="B196" s="105">
        <v>801</v>
      </c>
      <c r="C196" s="55" t="s">
        <v>73</v>
      </c>
      <c r="D196" s="55" t="s">
        <v>53</v>
      </c>
      <c r="E196" s="105" t="s">
        <v>468</v>
      </c>
      <c r="F196" s="105"/>
      <c r="G196" s="56">
        <f t="shared" ref="G196:U197" si="246">G197</f>
        <v>117.7</v>
      </c>
      <c r="H196" s="56">
        <f t="shared" si="246"/>
        <v>0</v>
      </c>
      <c r="I196" s="56">
        <f t="shared" si="178"/>
        <v>117.7</v>
      </c>
      <c r="J196" s="56">
        <f t="shared" si="246"/>
        <v>0</v>
      </c>
      <c r="K196" s="56">
        <f t="shared" si="179"/>
        <v>117.7</v>
      </c>
      <c r="L196" s="56">
        <f t="shared" si="246"/>
        <v>0</v>
      </c>
      <c r="M196" s="56">
        <f t="shared" si="180"/>
        <v>117.7</v>
      </c>
      <c r="N196" s="56">
        <f t="shared" si="246"/>
        <v>0</v>
      </c>
      <c r="O196" s="56">
        <f t="shared" si="181"/>
        <v>117.7</v>
      </c>
      <c r="P196" s="56">
        <f t="shared" si="246"/>
        <v>117.7</v>
      </c>
      <c r="Q196" s="56">
        <f t="shared" si="246"/>
        <v>0</v>
      </c>
      <c r="R196" s="57">
        <f t="shared" si="182"/>
        <v>117.7</v>
      </c>
      <c r="S196" s="56">
        <f t="shared" si="246"/>
        <v>0</v>
      </c>
      <c r="T196" s="57">
        <f t="shared" si="183"/>
        <v>117.7</v>
      </c>
      <c r="U196" s="56">
        <f t="shared" si="246"/>
        <v>0</v>
      </c>
      <c r="V196" s="57">
        <f t="shared" si="184"/>
        <v>117.7</v>
      </c>
    </row>
    <row r="197" spans="1:22" s="108" customFormat="1" ht="35.25" customHeight="1" x14ac:dyDescent="0.2">
      <c r="A197" s="54" t="str">
        <f ca="1">IF(ISERROR(MATCH(F197,Код_КВР,0)),"",INDIRECT(ADDRESS(MATCH(F197,Код_КВР,0)+1,2,,,"КВР")))</f>
        <v>Предоставление субсидий бюджетным, автономным учреждениям и иным некоммерческим организациям</v>
      </c>
      <c r="B197" s="105">
        <v>801</v>
      </c>
      <c r="C197" s="55" t="s">
        <v>73</v>
      </c>
      <c r="D197" s="55" t="s">
        <v>53</v>
      </c>
      <c r="E197" s="105" t="s">
        <v>468</v>
      </c>
      <c r="F197" s="105">
        <v>600</v>
      </c>
      <c r="G197" s="56">
        <f t="shared" si="246"/>
        <v>117.7</v>
      </c>
      <c r="H197" s="56">
        <f t="shared" si="246"/>
        <v>0</v>
      </c>
      <c r="I197" s="56">
        <f t="shared" si="178"/>
        <v>117.7</v>
      </c>
      <c r="J197" s="56">
        <f t="shared" si="246"/>
        <v>0</v>
      </c>
      <c r="K197" s="56">
        <f t="shared" si="179"/>
        <v>117.7</v>
      </c>
      <c r="L197" s="56">
        <f t="shared" si="246"/>
        <v>0</v>
      </c>
      <c r="M197" s="56">
        <f t="shared" si="180"/>
        <v>117.7</v>
      </c>
      <c r="N197" s="56">
        <f t="shared" si="246"/>
        <v>0</v>
      </c>
      <c r="O197" s="56">
        <f t="shared" si="181"/>
        <v>117.7</v>
      </c>
      <c r="P197" s="56">
        <f t="shared" si="246"/>
        <v>117.7</v>
      </c>
      <c r="Q197" s="56">
        <f t="shared" si="246"/>
        <v>0</v>
      </c>
      <c r="R197" s="57">
        <f t="shared" si="182"/>
        <v>117.7</v>
      </c>
      <c r="S197" s="56">
        <f t="shared" si="246"/>
        <v>0</v>
      </c>
      <c r="T197" s="57">
        <f t="shared" si="183"/>
        <v>117.7</v>
      </c>
      <c r="U197" s="56">
        <f t="shared" si="246"/>
        <v>0</v>
      </c>
      <c r="V197" s="57">
        <f t="shared" si="184"/>
        <v>117.7</v>
      </c>
    </row>
    <row r="198" spans="1:22" s="108" customFormat="1" ht="19.5" customHeight="1" x14ac:dyDescent="0.2">
      <c r="A198" s="54" t="str">
        <f ca="1">IF(ISERROR(MATCH(F198,Код_КВР,0)),"",INDIRECT(ADDRESS(MATCH(F198,Код_КВР,0)+1,2,,,"КВР")))</f>
        <v>Субсидии бюджетным учреждениям</v>
      </c>
      <c r="B198" s="105">
        <v>801</v>
      </c>
      <c r="C198" s="55" t="s">
        <v>73</v>
      </c>
      <c r="D198" s="55" t="s">
        <v>53</v>
      </c>
      <c r="E198" s="105" t="s">
        <v>468</v>
      </c>
      <c r="F198" s="105">
        <v>610</v>
      </c>
      <c r="G198" s="56">
        <v>117.7</v>
      </c>
      <c r="H198" s="56"/>
      <c r="I198" s="56">
        <f t="shared" si="178"/>
        <v>117.7</v>
      </c>
      <c r="J198" s="56"/>
      <c r="K198" s="56">
        <f t="shared" si="179"/>
        <v>117.7</v>
      </c>
      <c r="L198" s="56"/>
      <c r="M198" s="56">
        <f t="shared" si="180"/>
        <v>117.7</v>
      </c>
      <c r="N198" s="56"/>
      <c r="O198" s="56">
        <f t="shared" si="181"/>
        <v>117.7</v>
      </c>
      <c r="P198" s="56">
        <v>117.7</v>
      </c>
      <c r="Q198" s="56"/>
      <c r="R198" s="57">
        <f t="shared" si="182"/>
        <v>117.7</v>
      </c>
      <c r="S198" s="56"/>
      <c r="T198" s="57">
        <f t="shared" si="183"/>
        <v>117.7</v>
      </c>
      <c r="U198" s="56"/>
      <c r="V198" s="57">
        <f t="shared" si="184"/>
        <v>117.7</v>
      </c>
    </row>
    <row r="199" spans="1:22" s="108" customFormat="1" ht="33" hidden="1" x14ac:dyDescent="0.2">
      <c r="A199" s="54" t="str">
        <f ca="1">IF(ISERROR(MATCH(E199,Код_КЦСР,0)),"",INDIRECT(ADDRESS(MATCH(E199,Код_КЦСР,0)+1,2,,,"КЦСР")))</f>
        <v>Муниципальная программа «Развитие земельно-имущественного комплекса города Череповца» на 2014 – 2022 годы</v>
      </c>
      <c r="B199" s="105">
        <v>801</v>
      </c>
      <c r="C199" s="55" t="s">
        <v>73</v>
      </c>
      <c r="D199" s="55" t="s">
        <v>53</v>
      </c>
      <c r="E199" s="105" t="s">
        <v>355</v>
      </c>
      <c r="F199" s="105"/>
      <c r="G199" s="56">
        <f t="shared" ref="G199:U201" si="247">G200</f>
        <v>0</v>
      </c>
      <c r="H199" s="56">
        <f t="shared" si="247"/>
        <v>0</v>
      </c>
      <c r="I199" s="56">
        <f t="shared" si="178"/>
        <v>0</v>
      </c>
      <c r="J199" s="56">
        <f t="shared" si="247"/>
        <v>0</v>
      </c>
      <c r="K199" s="56">
        <f t="shared" si="179"/>
        <v>0</v>
      </c>
      <c r="L199" s="56">
        <f t="shared" si="247"/>
        <v>0</v>
      </c>
      <c r="M199" s="56">
        <f t="shared" si="180"/>
        <v>0</v>
      </c>
      <c r="N199" s="56">
        <f t="shared" si="247"/>
        <v>0</v>
      </c>
      <c r="O199" s="56">
        <f t="shared" si="181"/>
        <v>0</v>
      </c>
      <c r="P199" s="56">
        <f t="shared" si="247"/>
        <v>0</v>
      </c>
      <c r="Q199" s="56">
        <f t="shared" si="247"/>
        <v>0</v>
      </c>
      <c r="R199" s="57">
        <f t="shared" si="182"/>
        <v>0</v>
      </c>
      <c r="S199" s="56">
        <f t="shared" si="247"/>
        <v>0</v>
      </c>
      <c r="T199" s="57">
        <f t="shared" si="183"/>
        <v>0</v>
      </c>
      <c r="U199" s="56">
        <f t="shared" si="247"/>
        <v>0</v>
      </c>
      <c r="V199" s="57">
        <f t="shared" si="184"/>
        <v>0</v>
      </c>
    </row>
    <row r="200" spans="1:22" s="108" customFormat="1" ht="33" hidden="1" x14ac:dyDescent="0.2">
      <c r="A200" s="54" t="str">
        <f ca="1">IF(ISERROR(MATCH(E200,Код_КЦСР,0)),"",INDIRECT(ADDRESS(MATCH(E200,Код_КЦСР,0)+1,2,,,"КЦСР")))</f>
        <v>Формирование и обеспечение сохранности муниципального земельно-имущественного комплекса</v>
      </c>
      <c r="B200" s="105">
        <v>801</v>
      </c>
      <c r="C200" s="55" t="s">
        <v>73</v>
      </c>
      <c r="D200" s="55" t="s">
        <v>53</v>
      </c>
      <c r="E200" s="105" t="s">
        <v>356</v>
      </c>
      <c r="F200" s="105"/>
      <c r="G200" s="56">
        <f t="shared" si="247"/>
        <v>0</v>
      </c>
      <c r="H200" s="56">
        <f t="shared" si="247"/>
        <v>0</v>
      </c>
      <c r="I200" s="56">
        <f t="shared" si="178"/>
        <v>0</v>
      </c>
      <c r="J200" s="56">
        <f t="shared" si="247"/>
        <v>0</v>
      </c>
      <c r="K200" s="56">
        <f t="shared" si="179"/>
        <v>0</v>
      </c>
      <c r="L200" s="56">
        <f t="shared" si="247"/>
        <v>0</v>
      </c>
      <c r="M200" s="56">
        <f t="shared" si="180"/>
        <v>0</v>
      </c>
      <c r="N200" s="56">
        <f t="shared" si="247"/>
        <v>0</v>
      </c>
      <c r="O200" s="56">
        <f t="shared" si="181"/>
        <v>0</v>
      </c>
      <c r="P200" s="56">
        <f t="shared" si="247"/>
        <v>0</v>
      </c>
      <c r="Q200" s="56">
        <f t="shared" si="247"/>
        <v>0</v>
      </c>
      <c r="R200" s="57">
        <f t="shared" si="182"/>
        <v>0</v>
      </c>
      <c r="S200" s="56">
        <f t="shared" si="247"/>
        <v>0</v>
      </c>
      <c r="T200" s="57">
        <f t="shared" si="183"/>
        <v>0</v>
      </c>
      <c r="U200" s="56">
        <f t="shared" si="247"/>
        <v>0</v>
      </c>
      <c r="V200" s="57">
        <f t="shared" si="184"/>
        <v>0</v>
      </c>
    </row>
    <row r="201" spans="1:22" s="108" customFormat="1" ht="33" hidden="1" x14ac:dyDescent="0.2">
      <c r="A201" s="54" t="str">
        <f ca="1">IF(ISERROR(MATCH(F201,Код_КВР,0)),"",INDIRECT(ADDRESS(MATCH(F201,Код_КВР,0)+1,2,,,"КВР")))</f>
        <v>Предоставление субсидий бюджетным, автономным учреждениям и иным некоммерческим организациям</v>
      </c>
      <c r="B201" s="105">
        <v>801</v>
      </c>
      <c r="C201" s="55" t="s">
        <v>73</v>
      </c>
      <c r="D201" s="55" t="s">
        <v>53</v>
      </c>
      <c r="E201" s="105" t="s">
        <v>356</v>
      </c>
      <c r="F201" s="105">
        <v>600</v>
      </c>
      <c r="G201" s="56">
        <f t="shared" si="247"/>
        <v>0</v>
      </c>
      <c r="H201" s="56">
        <f t="shared" si="247"/>
        <v>0</v>
      </c>
      <c r="I201" s="56">
        <f t="shared" si="178"/>
        <v>0</v>
      </c>
      <c r="J201" s="56">
        <f t="shared" si="247"/>
        <v>0</v>
      </c>
      <c r="K201" s="56">
        <f t="shared" si="179"/>
        <v>0</v>
      </c>
      <c r="L201" s="56">
        <f t="shared" si="247"/>
        <v>0</v>
      </c>
      <c r="M201" s="56">
        <f t="shared" si="180"/>
        <v>0</v>
      </c>
      <c r="N201" s="56">
        <f t="shared" si="247"/>
        <v>0</v>
      </c>
      <c r="O201" s="56">
        <f t="shared" si="181"/>
        <v>0</v>
      </c>
      <c r="P201" s="56">
        <f t="shared" si="247"/>
        <v>0</v>
      </c>
      <c r="Q201" s="56">
        <f t="shared" si="247"/>
        <v>0</v>
      </c>
      <c r="R201" s="57">
        <f t="shared" si="182"/>
        <v>0</v>
      </c>
      <c r="S201" s="56">
        <f t="shared" si="247"/>
        <v>0</v>
      </c>
      <c r="T201" s="57">
        <f t="shared" si="183"/>
        <v>0</v>
      </c>
      <c r="U201" s="56">
        <f t="shared" si="247"/>
        <v>0</v>
      </c>
      <c r="V201" s="57">
        <f t="shared" si="184"/>
        <v>0</v>
      </c>
    </row>
    <row r="202" spans="1:22" s="108" customFormat="1" hidden="1" x14ac:dyDescent="0.2">
      <c r="A202" s="54" t="str">
        <f ca="1">IF(ISERROR(MATCH(F202,Код_КВР,0)),"",INDIRECT(ADDRESS(MATCH(F202,Код_КВР,0)+1,2,,,"КВР")))</f>
        <v>Субсидии бюджетным учреждениям</v>
      </c>
      <c r="B202" s="105">
        <v>801</v>
      </c>
      <c r="C202" s="55" t="s">
        <v>73</v>
      </c>
      <c r="D202" s="55" t="s">
        <v>53</v>
      </c>
      <c r="E202" s="105" t="s">
        <v>356</v>
      </c>
      <c r="F202" s="105">
        <v>610</v>
      </c>
      <c r="G202" s="56"/>
      <c r="H202" s="56"/>
      <c r="I202" s="56">
        <f t="shared" si="178"/>
        <v>0</v>
      </c>
      <c r="J202" s="56"/>
      <c r="K202" s="56">
        <f t="shared" si="179"/>
        <v>0</v>
      </c>
      <c r="L202" s="56"/>
      <c r="M202" s="56">
        <f t="shared" si="180"/>
        <v>0</v>
      </c>
      <c r="N202" s="56"/>
      <c r="O202" s="56">
        <f t="shared" si="181"/>
        <v>0</v>
      </c>
      <c r="P202" s="56"/>
      <c r="Q202" s="56"/>
      <c r="R202" s="57">
        <f t="shared" si="182"/>
        <v>0</v>
      </c>
      <c r="S202" s="56"/>
      <c r="T202" s="57">
        <f t="shared" si="183"/>
        <v>0</v>
      </c>
      <c r="U202" s="56"/>
      <c r="V202" s="57">
        <f t="shared" si="184"/>
        <v>0</v>
      </c>
    </row>
    <row r="203" spans="1:22" s="108" customFormat="1" ht="33" x14ac:dyDescent="0.2">
      <c r="A203" s="54" t="str">
        <f ca="1">IF(ISERROR(MATCH(E203,Код_КЦСР,0)),"",INDIRECT(ADDRESS(MATCH(E203,Код_КЦСР,0)+1,2,,,"КЦСР")))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203" s="105">
        <v>801</v>
      </c>
      <c r="C203" s="55" t="s">
        <v>73</v>
      </c>
      <c r="D203" s="55" t="s">
        <v>53</v>
      </c>
      <c r="E203" s="105" t="s">
        <v>368</v>
      </c>
      <c r="F203" s="105"/>
      <c r="G203" s="56">
        <f t="shared" ref="G203:U204" si="248">G204</f>
        <v>2400</v>
      </c>
      <c r="H203" s="56">
        <f t="shared" si="248"/>
        <v>0</v>
      </c>
      <c r="I203" s="56">
        <f t="shared" si="178"/>
        <v>2400</v>
      </c>
      <c r="J203" s="56">
        <f t="shared" si="248"/>
        <v>0</v>
      </c>
      <c r="K203" s="56">
        <f t="shared" si="179"/>
        <v>2400</v>
      </c>
      <c r="L203" s="56">
        <f t="shared" si="248"/>
        <v>0</v>
      </c>
      <c r="M203" s="56">
        <f t="shared" si="180"/>
        <v>2400</v>
      </c>
      <c r="N203" s="56">
        <f t="shared" si="248"/>
        <v>0</v>
      </c>
      <c r="O203" s="56">
        <f t="shared" si="181"/>
        <v>2400</v>
      </c>
      <c r="P203" s="56">
        <f t="shared" si="248"/>
        <v>2400</v>
      </c>
      <c r="Q203" s="56">
        <f t="shared" si="248"/>
        <v>0</v>
      </c>
      <c r="R203" s="57">
        <f t="shared" si="182"/>
        <v>2400</v>
      </c>
      <c r="S203" s="56">
        <f t="shared" si="248"/>
        <v>0</v>
      </c>
      <c r="T203" s="57">
        <f t="shared" si="183"/>
        <v>2400</v>
      </c>
      <c r="U203" s="56">
        <f t="shared" si="248"/>
        <v>0</v>
      </c>
      <c r="V203" s="57">
        <f t="shared" si="184"/>
        <v>2400</v>
      </c>
    </row>
    <row r="204" spans="1:22" s="108" customFormat="1" ht="33" x14ac:dyDescent="0.2">
      <c r="A204" s="54" t="str">
        <f ca="1">IF(ISERROR(MATCH(E204,Код_КЦСР,0)),"",INDIRECT(ADDRESS(MATCH(E204,Код_КЦСР,0)+1,2,,,"КЦСР")))</f>
        <v>Построение и развитие аппаратно-программного комплекса «Безопасный город» на территории города Череповца</v>
      </c>
      <c r="B204" s="105">
        <v>801</v>
      </c>
      <c r="C204" s="55" t="s">
        <v>73</v>
      </c>
      <c r="D204" s="55" t="s">
        <v>53</v>
      </c>
      <c r="E204" s="105" t="s">
        <v>459</v>
      </c>
      <c r="F204" s="105"/>
      <c r="G204" s="56">
        <f t="shared" si="248"/>
        <v>2400</v>
      </c>
      <c r="H204" s="56">
        <f t="shared" si="248"/>
        <v>0</v>
      </c>
      <c r="I204" s="56">
        <f t="shared" si="178"/>
        <v>2400</v>
      </c>
      <c r="J204" s="56">
        <f t="shared" si="248"/>
        <v>0</v>
      </c>
      <c r="K204" s="56">
        <f t="shared" si="179"/>
        <v>2400</v>
      </c>
      <c r="L204" s="56">
        <f t="shared" si="248"/>
        <v>0</v>
      </c>
      <c r="M204" s="56">
        <f t="shared" si="180"/>
        <v>2400</v>
      </c>
      <c r="N204" s="56">
        <f t="shared" si="248"/>
        <v>0</v>
      </c>
      <c r="O204" s="56">
        <f t="shared" si="181"/>
        <v>2400</v>
      </c>
      <c r="P204" s="56">
        <f t="shared" si="248"/>
        <v>2400</v>
      </c>
      <c r="Q204" s="56">
        <f t="shared" si="248"/>
        <v>0</v>
      </c>
      <c r="R204" s="57">
        <f t="shared" si="182"/>
        <v>2400</v>
      </c>
      <c r="S204" s="56">
        <f t="shared" si="248"/>
        <v>0</v>
      </c>
      <c r="T204" s="57">
        <f t="shared" si="183"/>
        <v>2400</v>
      </c>
      <c r="U204" s="56">
        <f t="shared" si="248"/>
        <v>0</v>
      </c>
      <c r="V204" s="57">
        <f t="shared" si="184"/>
        <v>2400</v>
      </c>
    </row>
    <row r="205" spans="1:22" s="108" customFormat="1" ht="60" customHeight="1" x14ac:dyDescent="0.2">
      <c r="A205" s="54" t="str">
        <f ca="1">IF(ISERROR(MATCH(E205,Код_КЦСР,0)),"",INDIRECT(ADDRESS(MATCH(E205,Код_КЦСР,0)+1,2,,,"КЦСР")))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</v>
      </c>
      <c r="B205" s="105">
        <v>801</v>
      </c>
      <c r="C205" s="55" t="s">
        <v>73</v>
      </c>
      <c r="D205" s="55" t="s">
        <v>53</v>
      </c>
      <c r="E205" s="105" t="s">
        <v>462</v>
      </c>
      <c r="F205" s="105"/>
      <c r="G205" s="56">
        <f t="shared" ref="G205:P205" si="249">G206+G209</f>
        <v>2400</v>
      </c>
      <c r="H205" s="56">
        <f t="shared" ref="H205:J205" si="250">H206+H209</f>
        <v>0</v>
      </c>
      <c r="I205" s="56">
        <f t="shared" si="178"/>
        <v>2400</v>
      </c>
      <c r="J205" s="56">
        <f t="shared" si="250"/>
        <v>0</v>
      </c>
      <c r="K205" s="56">
        <f t="shared" si="179"/>
        <v>2400</v>
      </c>
      <c r="L205" s="56">
        <f t="shared" ref="L205:N205" si="251">L206+L209</f>
        <v>0</v>
      </c>
      <c r="M205" s="56">
        <f t="shared" si="180"/>
        <v>2400</v>
      </c>
      <c r="N205" s="56">
        <f t="shared" si="251"/>
        <v>0</v>
      </c>
      <c r="O205" s="56">
        <f t="shared" si="181"/>
        <v>2400</v>
      </c>
      <c r="P205" s="56">
        <f t="shared" si="249"/>
        <v>2400</v>
      </c>
      <c r="Q205" s="56">
        <f t="shared" ref="Q205:S205" si="252">Q206+Q209</f>
        <v>0</v>
      </c>
      <c r="R205" s="57">
        <f t="shared" si="182"/>
        <v>2400</v>
      </c>
      <c r="S205" s="56">
        <f t="shared" si="252"/>
        <v>0</v>
      </c>
      <c r="T205" s="57">
        <f t="shared" si="183"/>
        <v>2400</v>
      </c>
      <c r="U205" s="56">
        <f t="shared" ref="U205" si="253">U206+U209</f>
        <v>0</v>
      </c>
      <c r="V205" s="57">
        <f t="shared" si="184"/>
        <v>2400</v>
      </c>
    </row>
    <row r="206" spans="1:22" s="108" customFormat="1" ht="69.75" hidden="1" customHeight="1" x14ac:dyDescent="0.2">
      <c r="A206" s="54" t="str">
        <f ca="1">IF(ISERROR(MATCH(E206,Код_КЦСР,0)),"",INDIRECT(ADDRESS(MATCH(E206,Код_КЦСР,0)+1,2,,,"КЦСР")))</f>
        <v>Внедрение и (или) эксплуатация современных технических средств, направленных на предупреждение правонарушений и преступлений в общественных местах и на улицах, в рамках софинансирования с областным бюджетом</v>
      </c>
      <c r="B206" s="105">
        <v>801</v>
      </c>
      <c r="C206" s="55" t="s">
        <v>73</v>
      </c>
      <c r="D206" s="55" t="s">
        <v>53</v>
      </c>
      <c r="E206" s="105" t="s">
        <v>463</v>
      </c>
      <c r="F206" s="105"/>
      <c r="G206" s="56">
        <f t="shared" ref="G206:U207" si="254">G207</f>
        <v>0</v>
      </c>
      <c r="H206" s="56">
        <f t="shared" si="254"/>
        <v>0</v>
      </c>
      <c r="I206" s="56">
        <f t="shared" si="178"/>
        <v>0</v>
      </c>
      <c r="J206" s="56">
        <f t="shared" si="254"/>
        <v>0</v>
      </c>
      <c r="K206" s="56">
        <f t="shared" si="179"/>
        <v>0</v>
      </c>
      <c r="L206" s="56">
        <f t="shared" si="254"/>
        <v>0</v>
      </c>
      <c r="M206" s="56">
        <f t="shared" si="180"/>
        <v>0</v>
      </c>
      <c r="N206" s="56">
        <f t="shared" si="254"/>
        <v>0</v>
      </c>
      <c r="O206" s="56">
        <f t="shared" si="181"/>
        <v>0</v>
      </c>
      <c r="P206" s="56">
        <f t="shared" si="254"/>
        <v>0</v>
      </c>
      <c r="Q206" s="56">
        <f t="shared" si="254"/>
        <v>0</v>
      </c>
      <c r="R206" s="57">
        <f t="shared" si="182"/>
        <v>0</v>
      </c>
      <c r="S206" s="56">
        <f t="shared" si="254"/>
        <v>0</v>
      </c>
      <c r="T206" s="57">
        <f t="shared" si="183"/>
        <v>0</v>
      </c>
      <c r="U206" s="56">
        <f t="shared" si="254"/>
        <v>0</v>
      </c>
      <c r="V206" s="57">
        <f t="shared" si="184"/>
        <v>0</v>
      </c>
    </row>
    <row r="207" spans="1:22" s="108" customFormat="1" ht="33" hidden="1" x14ac:dyDescent="0.2">
      <c r="A207" s="54" t="str">
        <f ca="1">IF(ISERROR(MATCH(F207,Код_КВР,0)),"",INDIRECT(ADDRESS(MATCH(F207,Код_КВР,0)+1,2,,,"КВР")))</f>
        <v>Предоставление субсидий бюджетным, автономным учреждениям и иным некоммерческим организациям</v>
      </c>
      <c r="B207" s="105">
        <v>801</v>
      </c>
      <c r="C207" s="55" t="s">
        <v>73</v>
      </c>
      <c r="D207" s="55" t="s">
        <v>53</v>
      </c>
      <c r="E207" s="105" t="s">
        <v>463</v>
      </c>
      <c r="F207" s="105">
        <v>600</v>
      </c>
      <c r="G207" s="56">
        <f t="shared" si="254"/>
        <v>0</v>
      </c>
      <c r="H207" s="56">
        <f t="shared" si="254"/>
        <v>0</v>
      </c>
      <c r="I207" s="56">
        <f t="shared" si="178"/>
        <v>0</v>
      </c>
      <c r="J207" s="56">
        <f t="shared" si="254"/>
        <v>0</v>
      </c>
      <c r="K207" s="56">
        <f t="shared" si="179"/>
        <v>0</v>
      </c>
      <c r="L207" s="56">
        <f t="shared" si="254"/>
        <v>0</v>
      </c>
      <c r="M207" s="56">
        <f t="shared" si="180"/>
        <v>0</v>
      </c>
      <c r="N207" s="56">
        <f t="shared" si="254"/>
        <v>0</v>
      </c>
      <c r="O207" s="56">
        <f t="shared" si="181"/>
        <v>0</v>
      </c>
      <c r="P207" s="56">
        <f t="shared" si="254"/>
        <v>0</v>
      </c>
      <c r="Q207" s="56">
        <f t="shared" si="254"/>
        <v>0</v>
      </c>
      <c r="R207" s="57">
        <f t="shared" si="182"/>
        <v>0</v>
      </c>
      <c r="S207" s="56">
        <f t="shared" si="254"/>
        <v>0</v>
      </c>
      <c r="T207" s="57">
        <f t="shared" si="183"/>
        <v>0</v>
      </c>
      <c r="U207" s="56">
        <f t="shared" si="254"/>
        <v>0</v>
      </c>
      <c r="V207" s="57">
        <f t="shared" si="184"/>
        <v>0</v>
      </c>
    </row>
    <row r="208" spans="1:22" s="108" customFormat="1" hidden="1" x14ac:dyDescent="0.2">
      <c r="A208" s="54" t="str">
        <f ca="1">IF(ISERROR(MATCH(F208,Код_КВР,0)),"",INDIRECT(ADDRESS(MATCH(F208,Код_КВР,0)+1,2,,,"КВР")))</f>
        <v>Субсидии бюджетным учреждениям</v>
      </c>
      <c r="B208" s="105">
        <v>801</v>
      </c>
      <c r="C208" s="55" t="s">
        <v>73</v>
      </c>
      <c r="D208" s="55" t="s">
        <v>53</v>
      </c>
      <c r="E208" s="105" t="s">
        <v>463</v>
      </c>
      <c r="F208" s="105">
        <v>610</v>
      </c>
      <c r="G208" s="56"/>
      <c r="H208" s="56"/>
      <c r="I208" s="56">
        <f t="shared" si="178"/>
        <v>0</v>
      </c>
      <c r="J208" s="56"/>
      <c r="K208" s="56">
        <f t="shared" si="179"/>
        <v>0</v>
      </c>
      <c r="L208" s="56"/>
      <c r="M208" s="56">
        <f t="shared" si="180"/>
        <v>0</v>
      </c>
      <c r="N208" s="56"/>
      <c r="O208" s="56">
        <f t="shared" si="181"/>
        <v>0</v>
      </c>
      <c r="P208" s="56"/>
      <c r="Q208" s="56"/>
      <c r="R208" s="57">
        <f t="shared" si="182"/>
        <v>0</v>
      </c>
      <c r="S208" s="56"/>
      <c r="T208" s="57">
        <f t="shared" si="183"/>
        <v>0</v>
      </c>
      <c r="U208" s="56"/>
      <c r="V208" s="57">
        <f t="shared" si="184"/>
        <v>0</v>
      </c>
    </row>
    <row r="209" spans="1:22" s="108" customFormat="1" ht="36.75" customHeight="1" x14ac:dyDescent="0.2">
      <c r="A209" s="54" t="str">
        <f ca="1">IF(ISERROR(MATCH(E209,Код_КЦСР,0)),"",INDIRECT(ADDRESS(MATCH(E209,Код_КЦСР,0)+1,2,,,"КЦСР")))</f>
        <v>Внедрение и (или) эксплуатация аппаратно-программного комплекса «Безопасный город», за счет средств областного бюджета</v>
      </c>
      <c r="B209" s="105">
        <v>801</v>
      </c>
      <c r="C209" s="55" t="s">
        <v>73</v>
      </c>
      <c r="D209" s="55" t="s">
        <v>53</v>
      </c>
      <c r="E209" s="105" t="s">
        <v>477</v>
      </c>
      <c r="F209" s="105"/>
      <c r="G209" s="56">
        <f t="shared" ref="G209:U210" si="255">G210</f>
        <v>2400</v>
      </c>
      <c r="H209" s="56">
        <f t="shared" si="255"/>
        <v>0</v>
      </c>
      <c r="I209" s="56">
        <f t="shared" si="178"/>
        <v>2400</v>
      </c>
      <c r="J209" s="56">
        <f t="shared" si="255"/>
        <v>0</v>
      </c>
      <c r="K209" s="56">
        <f t="shared" si="179"/>
        <v>2400</v>
      </c>
      <c r="L209" s="56">
        <f t="shared" si="255"/>
        <v>0</v>
      </c>
      <c r="M209" s="56">
        <f t="shared" si="180"/>
        <v>2400</v>
      </c>
      <c r="N209" s="56">
        <f t="shared" si="255"/>
        <v>0</v>
      </c>
      <c r="O209" s="56">
        <f t="shared" si="181"/>
        <v>2400</v>
      </c>
      <c r="P209" s="56">
        <f t="shared" si="255"/>
        <v>2400</v>
      </c>
      <c r="Q209" s="56">
        <f t="shared" si="255"/>
        <v>0</v>
      </c>
      <c r="R209" s="57">
        <f t="shared" si="182"/>
        <v>2400</v>
      </c>
      <c r="S209" s="56">
        <f t="shared" si="255"/>
        <v>0</v>
      </c>
      <c r="T209" s="57">
        <f t="shared" si="183"/>
        <v>2400</v>
      </c>
      <c r="U209" s="56">
        <f t="shared" si="255"/>
        <v>0</v>
      </c>
      <c r="V209" s="57">
        <f t="shared" si="184"/>
        <v>2400</v>
      </c>
    </row>
    <row r="210" spans="1:22" s="108" customFormat="1" ht="33" x14ac:dyDescent="0.2">
      <c r="A210" s="54" t="str">
        <f ca="1">IF(ISERROR(MATCH(F210,Код_КВР,0)),"",INDIRECT(ADDRESS(MATCH(F210,Код_КВР,0)+1,2,,,"КВР")))</f>
        <v>Предоставление субсидий бюджетным, автономным учреждениям и иным некоммерческим организациям</v>
      </c>
      <c r="B210" s="105">
        <v>801</v>
      </c>
      <c r="C210" s="55" t="s">
        <v>73</v>
      </c>
      <c r="D210" s="55" t="s">
        <v>53</v>
      </c>
      <c r="E210" s="105" t="s">
        <v>477</v>
      </c>
      <c r="F210" s="105">
        <v>600</v>
      </c>
      <c r="G210" s="56">
        <f t="shared" si="255"/>
        <v>2400</v>
      </c>
      <c r="H210" s="56">
        <f t="shared" si="255"/>
        <v>0</v>
      </c>
      <c r="I210" s="56">
        <f t="shared" si="178"/>
        <v>2400</v>
      </c>
      <c r="J210" s="56">
        <f t="shared" si="255"/>
        <v>0</v>
      </c>
      <c r="K210" s="56">
        <f t="shared" si="179"/>
        <v>2400</v>
      </c>
      <c r="L210" s="56">
        <f t="shared" si="255"/>
        <v>0</v>
      </c>
      <c r="M210" s="56">
        <f t="shared" si="180"/>
        <v>2400</v>
      </c>
      <c r="N210" s="56">
        <f t="shared" si="255"/>
        <v>0</v>
      </c>
      <c r="O210" s="56">
        <f t="shared" si="181"/>
        <v>2400</v>
      </c>
      <c r="P210" s="56">
        <f t="shared" si="255"/>
        <v>2400</v>
      </c>
      <c r="Q210" s="56">
        <f t="shared" si="255"/>
        <v>0</v>
      </c>
      <c r="R210" s="57">
        <f t="shared" si="182"/>
        <v>2400</v>
      </c>
      <c r="S210" s="56">
        <f t="shared" si="255"/>
        <v>0</v>
      </c>
      <c r="T210" s="57">
        <f t="shared" si="183"/>
        <v>2400</v>
      </c>
      <c r="U210" s="56">
        <f t="shared" si="255"/>
        <v>0</v>
      </c>
      <c r="V210" s="57">
        <f t="shared" si="184"/>
        <v>2400</v>
      </c>
    </row>
    <row r="211" spans="1:22" s="108" customFormat="1" x14ac:dyDescent="0.2">
      <c r="A211" s="54" t="str">
        <f ca="1">IF(ISERROR(MATCH(F211,Код_КВР,0)),"",INDIRECT(ADDRESS(MATCH(F211,Код_КВР,0)+1,2,,,"КВР")))</f>
        <v>Субсидии бюджетным учреждениям</v>
      </c>
      <c r="B211" s="105">
        <v>801</v>
      </c>
      <c r="C211" s="55" t="s">
        <v>73</v>
      </c>
      <c r="D211" s="55" t="s">
        <v>53</v>
      </c>
      <c r="E211" s="105" t="s">
        <v>477</v>
      </c>
      <c r="F211" s="105">
        <v>610</v>
      </c>
      <c r="G211" s="56">
        <v>2400</v>
      </c>
      <c r="H211" s="56"/>
      <c r="I211" s="56">
        <f t="shared" si="178"/>
        <v>2400</v>
      </c>
      <c r="J211" s="56"/>
      <c r="K211" s="56">
        <f t="shared" si="179"/>
        <v>2400</v>
      </c>
      <c r="L211" s="56"/>
      <c r="M211" s="56">
        <f t="shared" si="180"/>
        <v>2400</v>
      </c>
      <c r="N211" s="56"/>
      <c r="O211" s="56">
        <f t="shared" si="181"/>
        <v>2400</v>
      </c>
      <c r="P211" s="56">
        <v>2400</v>
      </c>
      <c r="Q211" s="56"/>
      <c r="R211" s="57">
        <f t="shared" si="182"/>
        <v>2400</v>
      </c>
      <c r="S211" s="56"/>
      <c r="T211" s="57">
        <f t="shared" si="183"/>
        <v>2400</v>
      </c>
      <c r="U211" s="56"/>
      <c r="V211" s="57">
        <f t="shared" si="184"/>
        <v>2400</v>
      </c>
    </row>
    <row r="212" spans="1:22" s="108" customFormat="1" ht="33" hidden="1" x14ac:dyDescent="0.2">
      <c r="A212" s="54" t="str">
        <f ca="1">IF(ISERROR(MATCH(E212,Код_КЦСР,0)),"",INDIRECT(ADDRESS(MATCH(E212,Код_КЦСР,0)+1,2,,,"КЦСР")))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212" s="105">
        <v>801</v>
      </c>
      <c r="C212" s="55" t="s">
        <v>73</v>
      </c>
      <c r="D212" s="55" t="s">
        <v>53</v>
      </c>
      <c r="E212" s="105" t="s">
        <v>380</v>
      </c>
      <c r="F212" s="105"/>
      <c r="G212" s="56">
        <f>G213+G217</f>
        <v>0</v>
      </c>
      <c r="H212" s="56">
        <f>H213+H217</f>
        <v>0</v>
      </c>
      <c r="I212" s="56">
        <f t="shared" ref="I212:I283" si="256">G212+H212</f>
        <v>0</v>
      </c>
      <c r="J212" s="56">
        <f>J213+J217</f>
        <v>0</v>
      </c>
      <c r="K212" s="56">
        <f t="shared" ref="K212:K283" si="257">I212+J212</f>
        <v>0</v>
      </c>
      <c r="L212" s="56">
        <f>L213+L217</f>
        <v>0</v>
      </c>
      <c r="M212" s="56">
        <f t="shared" ref="M212:M275" si="258">K212+L212</f>
        <v>0</v>
      </c>
      <c r="N212" s="56">
        <f>N213+N217</f>
        <v>0</v>
      </c>
      <c r="O212" s="56">
        <f t="shared" ref="O212:O275" si="259">M212+N212</f>
        <v>0</v>
      </c>
      <c r="P212" s="56">
        <f>P213+P217</f>
        <v>0</v>
      </c>
      <c r="Q212" s="56">
        <f>Q213+Q217</f>
        <v>0</v>
      </c>
      <c r="R212" s="57">
        <f t="shared" ref="R212:R283" si="260">P212+Q212</f>
        <v>0</v>
      </c>
      <c r="S212" s="56">
        <f>S213+S217</f>
        <v>0</v>
      </c>
      <c r="T212" s="57">
        <f t="shared" ref="T212:T283" si="261">R212+S212</f>
        <v>0</v>
      </c>
      <c r="U212" s="56">
        <f>U213+U217</f>
        <v>0</v>
      </c>
      <c r="V212" s="57">
        <f t="shared" ref="V212:V275" si="262">T212+U212</f>
        <v>0</v>
      </c>
    </row>
    <row r="213" spans="1:22" s="108" customFormat="1" ht="33" hidden="1" x14ac:dyDescent="0.2">
      <c r="A213" s="54" t="str">
        <f ca="1">IF(ISERROR(MATCH(E213,Код_КЦСР,0)),"",INDIRECT(ADDRESS(MATCH(E213,Код_КЦСР,0)+1,2,,,"КЦСР")))</f>
        <v>Создание условий для обеспечения выполнения органами муниципальной власти своих полномочий</v>
      </c>
      <c r="B213" s="105">
        <v>801</v>
      </c>
      <c r="C213" s="55" t="s">
        <v>73</v>
      </c>
      <c r="D213" s="55" t="s">
        <v>53</v>
      </c>
      <c r="E213" s="105" t="s">
        <v>381</v>
      </c>
      <c r="F213" s="105"/>
      <c r="G213" s="56">
        <f t="shared" ref="G213:U215" si="263">G214</f>
        <v>0</v>
      </c>
      <c r="H213" s="56">
        <f t="shared" si="263"/>
        <v>0</v>
      </c>
      <c r="I213" s="56">
        <f t="shared" si="256"/>
        <v>0</v>
      </c>
      <c r="J213" s="56">
        <f t="shared" si="263"/>
        <v>0</v>
      </c>
      <c r="K213" s="56">
        <f t="shared" si="257"/>
        <v>0</v>
      </c>
      <c r="L213" s="56">
        <f t="shared" si="263"/>
        <v>0</v>
      </c>
      <c r="M213" s="56">
        <f t="shared" si="258"/>
        <v>0</v>
      </c>
      <c r="N213" s="56">
        <f t="shared" si="263"/>
        <v>0</v>
      </c>
      <c r="O213" s="56">
        <f t="shared" si="259"/>
        <v>0</v>
      </c>
      <c r="P213" s="56">
        <f t="shared" si="263"/>
        <v>0</v>
      </c>
      <c r="Q213" s="56">
        <f t="shared" si="263"/>
        <v>0</v>
      </c>
      <c r="R213" s="57">
        <f t="shared" si="260"/>
        <v>0</v>
      </c>
      <c r="S213" s="56">
        <f t="shared" si="263"/>
        <v>0</v>
      </c>
      <c r="T213" s="57">
        <f t="shared" si="261"/>
        <v>0</v>
      </c>
      <c r="U213" s="56">
        <f t="shared" si="263"/>
        <v>0</v>
      </c>
      <c r="V213" s="57">
        <f t="shared" si="262"/>
        <v>0</v>
      </c>
    </row>
    <row r="214" spans="1:22" s="108" customFormat="1" hidden="1" x14ac:dyDescent="0.2">
      <c r="A214" s="54" t="str">
        <f ca="1">IF(ISERROR(MATCH(E214,Код_КЦСР,0)),"",INDIRECT(ADDRESS(MATCH(E214,Код_КЦСР,0)+1,2,,,"КЦСР")))</f>
        <v>Обеспечение работы СЭД «Летограф»</v>
      </c>
      <c r="B214" s="105">
        <v>801</v>
      </c>
      <c r="C214" s="55" t="s">
        <v>73</v>
      </c>
      <c r="D214" s="55" t="s">
        <v>53</v>
      </c>
      <c r="E214" s="105" t="s">
        <v>382</v>
      </c>
      <c r="F214" s="105"/>
      <c r="G214" s="56">
        <f t="shared" si="263"/>
        <v>0</v>
      </c>
      <c r="H214" s="56">
        <f t="shared" si="263"/>
        <v>0</v>
      </c>
      <c r="I214" s="56">
        <f t="shared" si="256"/>
        <v>0</v>
      </c>
      <c r="J214" s="56">
        <f t="shared" si="263"/>
        <v>0</v>
      </c>
      <c r="K214" s="56">
        <f t="shared" si="257"/>
        <v>0</v>
      </c>
      <c r="L214" s="56">
        <f t="shared" si="263"/>
        <v>0</v>
      </c>
      <c r="M214" s="56">
        <f t="shared" si="258"/>
        <v>0</v>
      </c>
      <c r="N214" s="56">
        <f t="shared" si="263"/>
        <v>0</v>
      </c>
      <c r="O214" s="56">
        <f t="shared" si="259"/>
        <v>0</v>
      </c>
      <c r="P214" s="56">
        <f t="shared" si="263"/>
        <v>0</v>
      </c>
      <c r="Q214" s="56">
        <f t="shared" si="263"/>
        <v>0</v>
      </c>
      <c r="R214" s="57">
        <f t="shared" si="260"/>
        <v>0</v>
      </c>
      <c r="S214" s="56">
        <f t="shared" si="263"/>
        <v>0</v>
      </c>
      <c r="T214" s="57">
        <f t="shared" si="261"/>
        <v>0</v>
      </c>
      <c r="U214" s="56">
        <f t="shared" si="263"/>
        <v>0</v>
      </c>
      <c r="V214" s="57">
        <f t="shared" si="262"/>
        <v>0</v>
      </c>
    </row>
    <row r="215" spans="1:22" s="108" customFormat="1" ht="33" hidden="1" x14ac:dyDescent="0.2">
      <c r="A215" s="54" t="str">
        <f ca="1">IF(ISERROR(MATCH(F215,Код_КВР,0)),"",INDIRECT(ADDRESS(MATCH(F215,Код_КВР,0)+1,2,,,"КВР")))</f>
        <v>Предоставление субсидий бюджетным, автономным учреждениям и иным некоммерческим организациям</v>
      </c>
      <c r="B215" s="105">
        <v>801</v>
      </c>
      <c r="C215" s="55" t="s">
        <v>73</v>
      </c>
      <c r="D215" s="55" t="s">
        <v>53</v>
      </c>
      <c r="E215" s="105" t="s">
        <v>382</v>
      </c>
      <c r="F215" s="105">
        <v>600</v>
      </c>
      <c r="G215" s="56">
        <f t="shared" si="263"/>
        <v>0</v>
      </c>
      <c r="H215" s="56">
        <f t="shared" si="263"/>
        <v>0</v>
      </c>
      <c r="I215" s="56">
        <f t="shared" si="256"/>
        <v>0</v>
      </c>
      <c r="J215" s="56">
        <f t="shared" si="263"/>
        <v>0</v>
      </c>
      <c r="K215" s="56">
        <f t="shared" si="257"/>
        <v>0</v>
      </c>
      <c r="L215" s="56">
        <f t="shared" si="263"/>
        <v>0</v>
      </c>
      <c r="M215" s="56">
        <f t="shared" si="258"/>
        <v>0</v>
      </c>
      <c r="N215" s="56">
        <f t="shared" si="263"/>
        <v>0</v>
      </c>
      <c r="O215" s="56">
        <f t="shared" si="259"/>
        <v>0</v>
      </c>
      <c r="P215" s="56">
        <f t="shared" si="263"/>
        <v>0</v>
      </c>
      <c r="Q215" s="56">
        <f t="shared" si="263"/>
        <v>0</v>
      </c>
      <c r="R215" s="57">
        <f t="shared" si="260"/>
        <v>0</v>
      </c>
      <c r="S215" s="56">
        <f t="shared" si="263"/>
        <v>0</v>
      </c>
      <c r="T215" s="57">
        <f t="shared" si="261"/>
        <v>0</v>
      </c>
      <c r="U215" s="56">
        <f t="shared" si="263"/>
        <v>0</v>
      </c>
      <c r="V215" s="57">
        <f t="shared" si="262"/>
        <v>0</v>
      </c>
    </row>
    <row r="216" spans="1:22" s="108" customFormat="1" hidden="1" x14ac:dyDescent="0.2">
      <c r="A216" s="54" t="str">
        <f ca="1">IF(ISERROR(MATCH(F216,Код_КВР,0)),"",INDIRECT(ADDRESS(MATCH(F216,Код_КВР,0)+1,2,,,"КВР")))</f>
        <v>Субсидии бюджетным учреждениям</v>
      </c>
      <c r="B216" s="105">
        <v>801</v>
      </c>
      <c r="C216" s="55" t="s">
        <v>73</v>
      </c>
      <c r="D216" s="55" t="s">
        <v>53</v>
      </c>
      <c r="E216" s="105" t="s">
        <v>382</v>
      </c>
      <c r="F216" s="105">
        <v>610</v>
      </c>
      <c r="G216" s="56"/>
      <c r="H216" s="56"/>
      <c r="I216" s="56">
        <f t="shared" si="256"/>
        <v>0</v>
      </c>
      <c r="J216" s="56"/>
      <c r="K216" s="56">
        <f t="shared" si="257"/>
        <v>0</v>
      </c>
      <c r="L216" s="56"/>
      <c r="M216" s="56">
        <f t="shared" si="258"/>
        <v>0</v>
      </c>
      <c r="N216" s="56"/>
      <c r="O216" s="56">
        <f t="shared" si="259"/>
        <v>0</v>
      </c>
      <c r="P216" s="56"/>
      <c r="Q216" s="56"/>
      <c r="R216" s="57">
        <f t="shared" si="260"/>
        <v>0</v>
      </c>
      <c r="S216" s="56"/>
      <c r="T216" s="57">
        <f t="shared" si="261"/>
        <v>0</v>
      </c>
      <c r="U216" s="56"/>
      <c r="V216" s="57">
        <f t="shared" si="262"/>
        <v>0</v>
      </c>
    </row>
    <row r="217" spans="1:22" s="108" customFormat="1" ht="49.5" hidden="1" x14ac:dyDescent="0.2">
      <c r="A217" s="54" t="str">
        <f ca="1">IF(ISERROR(MATCH(E217,Код_КЦСР,0)),"",INDIRECT(ADDRESS(MATCH(E217,Код_КЦСР,0)+1,2,,,"КЦСР")))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217" s="105">
        <v>801</v>
      </c>
      <c r="C217" s="55" t="s">
        <v>73</v>
      </c>
      <c r="D217" s="55" t="s">
        <v>53</v>
      </c>
      <c r="E217" s="105" t="s">
        <v>386</v>
      </c>
      <c r="F217" s="105"/>
      <c r="G217" s="56">
        <f t="shared" ref="G217:U217" si="264">G218</f>
        <v>0</v>
      </c>
      <c r="H217" s="56">
        <f t="shared" si="264"/>
        <v>0</v>
      </c>
      <c r="I217" s="56">
        <f t="shared" si="256"/>
        <v>0</v>
      </c>
      <c r="J217" s="56">
        <f t="shared" si="264"/>
        <v>0</v>
      </c>
      <c r="K217" s="56">
        <f t="shared" si="257"/>
        <v>0</v>
      </c>
      <c r="L217" s="56">
        <f t="shared" si="264"/>
        <v>0</v>
      </c>
      <c r="M217" s="56">
        <f t="shared" si="258"/>
        <v>0</v>
      </c>
      <c r="N217" s="56">
        <f t="shared" si="264"/>
        <v>0</v>
      </c>
      <c r="O217" s="56">
        <f t="shared" si="259"/>
        <v>0</v>
      </c>
      <c r="P217" s="56">
        <f t="shared" si="264"/>
        <v>0</v>
      </c>
      <c r="Q217" s="56">
        <f t="shared" si="264"/>
        <v>0</v>
      </c>
      <c r="R217" s="57">
        <f t="shared" si="260"/>
        <v>0</v>
      </c>
      <c r="S217" s="56">
        <f t="shared" si="264"/>
        <v>0</v>
      </c>
      <c r="T217" s="57">
        <f t="shared" si="261"/>
        <v>0</v>
      </c>
      <c r="U217" s="56">
        <f t="shared" si="264"/>
        <v>0</v>
      </c>
      <c r="V217" s="57">
        <f t="shared" si="262"/>
        <v>0</v>
      </c>
    </row>
    <row r="218" spans="1:22" s="108" customFormat="1" ht="21.75" hidden="1" customHeight="1" x14ac:dyDescent="0.2">
      <c r="A218" s="54" t="str">
        <f ca="1">IF(ISERROR(MATCH(E218,Код_КЦСР,0)),"",INDIRECT(ADDRESS(MATCH(E218,Код_КЦСР,0)+1,2,,,"КЦСР")))</f>
        <v>Совершенствование предоставления муниципальных услуг</v>
      </c>
      <c r="B218" s="105">
        <v>801</v>
      </c>
      <c r="C218" s="55" t="s">
        <v>73</v>
      </c>
      <c r="D218" s="55" t="s">
        <v>53</v>
      </c>
      <c r="E218" s="105" t="s">
        <v>387</v>
      </c>
      <c r="F218" s="105"/>
      <c r="G218" s="56">
        <f t="shared" ref="G218:U219" si="265">G219</f>
        <v>0</v>
      </c>
      <c r="H218" s="56">
        <f t="shared" si="265"/>
        <v>0</v>
      </c>
      <c r="I218" s="56">
        <f t="shared" si="256"/>
        <v>0</v>
      </c>
      <c r="J218" s="56">
        <f t="shared" si="265"/>
        <v>0</v>
      </c>
      <c r="K218" s="56">
        <f t="shared" si="257"/>
        <v>0</v>
      </c>
      <c r="L218" s="56">
        <f t="shared" si="265"/>
        <v>0</v>
      </c>
      <c r="M218" s="56">
        <f t="shared" si="258"/>
        <v>0</v>
      </c>
      <c r="N218" s="56">
        <f t="shared" si="265"/>
        <v>0</v>
      </c>
      <c r="O218" s="56">
        <f t="shared" si="259"/>
        <v>0</v>
      </c>
      <c r="P218" s="56">
        <f t="shared" si="265"/>
        <v>0</v>
      </c>
      <c r="Q218" s="56">
        <f t="shared" si="265"/>
        <v>0</v>
      </c>
      <c r="R218" s="57">
        <f t="shared" si="260"/>
        <v>0</v>
      </c>
      <c r="S218" s="56">
        <f t="shared" si="265"/>
        <v>0</v>
      </c>
      <c r="T218" s="57">
        <f t="shared" si="261"/>
        <v>0</v>
      </c>
      <c r="U218" s="56">
        <f t="shared" si="265"/>
        <v>0</v>
      </c>
      <c r="V218" s="57">
        <f t="shared" si="262"/>
        <v>0</v>
      </c>
    </row>
    <row r="219" spans="1:22" s="108" customFormat="1" ht="33" hidden="1" x14ac:dyDescent="0.2">
      <c r="A219" s="54" t="str">
        <f ca="1">IF(ISERROR(MATCH(F219,Код_КВР,0)),"",INDIRECT(ADDRESS(MATCH(F219,Код_КВР,0)+1,2,,,"КВР")))</f>
        <v>Предоставление субсидий бюджетным, автономным учреждениям и иным некоммерческим организациям</v>
      </c>
      <c r="B219" s="105">
        <v>801</v>
      </c>
      <c r="C219" s="55" t="s">
        <v>73</v>
      </c>
      <c r="D219" s="55" t="s">
        <v>53</v>
      </c>
      <c r="E219" s="105" t="s">
        <v>387</v>
      </c>
      <c r="F219" s="105">
        <v>600</v>
      </c>
      <c r="G219" s="56">
        <f t="shared" si="265"/>
        <v>0</v>
      </c>
      <c r="H219" s="56">
        <f t="shared" si="265"/>
        <v>0</v>
      </c>
      <c r="I219" s="56">
        <f t="shared" si="256"/>
        <v>0</v>
      </c>
      <c r="J219" s="56">
        <f t="shared" si="265"/>
        <v>0</v>
      </c>
      <c r="K219" s="56">
        <f t="shared" si="257"/>
        <v>0</v>
      </c>
      <c r="L219" s="56">
        <f t="shared" si="265"/>
        <v>0</v>
      </c>
      <c r="M219" s="56">
        <f t="shared" si="258"/>
        <v>0</v>
      </c>
      <c r="N219" s="56">
        <f t="shared" si="265"/>
        <v>0</v>
      </c>
      <c r="O219" s="56">
        <f t="shared" si="259"/>
        <v>0</v>
      </c>
      <c r="P219" s="56">
        <f t="shared" si="265"/>
        <v>0</v>
      </c>
      <c r="Q219" s="56">
        <f t="shared" si="265"/>
        <v>0</v>
      </c>
      <c r="R219" s="57">
        <f t="shared" si="260"/>
        <v>0</v>
      </c>
      <c r="S219" s="56">
        <f t="shared" si="265"/>
        <v>0</v>
      </c>
      <c r="T219" s="57">
        <f t="shared" si="261"/>
        <v>0</v>
      </c>
      <c r="U219" s="56">
        <f t="shared" si="265"/>
        <v>0</v>
      </c>
      <c r="V219" s="57">
        <f t="shared" si="262"/>
        <v>0</v>
      </c>
    </row>
    <row r="220" spans="1:22" s="108" customFormat="1" hidden="1" x14ac:dyDescent="0.2">
      <c r="A220" s="54" t="str">
        <f ca="1">IF(ISERROR(MATCH(F220,Код_КВР,0)),"",INDIRECT(ADDRESS(MATCH(F220,Код_КВР,0)+1,2,,,"КВР")))</f>
        <v>Субсидии бюджетным учреждениям</v>
      </c>
      <c r="B220" s="105">
        <v>801</v>
      </c>
      <c r="C220" s="55" t="s">
        <v>73</v>
      </c>
      <c r="D220" s="55" t="s">
        <v>53</v>
      </c>
      <c r="E220" s="105" t="s">
        <v>387</v>
      </c>
      <c r="F220" s="105">
        <v>610</v>
      </c>
      <c r="G220" s="56"/>
      <c r="H220" s="56"/>
      <c r="I220" s="56">
        <f t="shared" si="256"/>
        <v>0</v>
      </c>
      <c r="J220" s="56"/>
      <c r="K220" s="56">
        <f t="shared" si="257"/>
        <v>0</v>
      </c>
      <c r="L220" s="56"/>
      <c r="M220" s="56">
        <f t="shared" si="258"/>
        <v>0</v>
      </c>
      <c r="N220" s="56"/>
      <c r="O220" s="56">
        <f t="shared" si="259"/>
        <v>0</v>
      </c>
      <c r="P220" s="56"/>
      <c r="Q220" s="56"/>
      <c r="R220" s="57">
        <f t="shared" si="260"/>
        <v>0</v>
      </c>
      <c r="S220" s="56"/>
      <c r="T220" s="57">
        <f t="shared" si="261"/>
        <v>0</v>
      </c>
      <c r="U220" s="56"/>
      <c r="V220" s="57">
        <f t="shared" si="262"/>
        <v>0</v>
      </c>
    </row>
    <row r="221" spans="1:22" s="108" customFormat="1" x14ac:dyDescent="0.2">
      <c r="A221" s="63" t="s">
        <v>80</v>
      </c>
      <c r="B221" s="105">
        <v>801</v>
      </c>
      <c r="C221" s="55" t="s">
        <v>73</v>
      </c>
      <c r="D221" s="55" t="s">
        <v>61</v>
      </c>
      <c r="E221" s="105"/>
      <c r="F221" s="105"/>
      <c r="G221" s="56">
        <f t="shared" ref="G221:P221" si="266">G222+G239</f>
        <v>16734.8</v>
      </c>
      <c r="H221" s="56">
        <f t="shared" ref="H221:J221" si="267">H222+H239</f>
        <v>4079.5</v>
      </c>
      <c r="I221" s="56">
        <f t="shared" si="256"/>
        <v>20814.3</v>
      </c>
      <c r="J221" s="56">
        <f t="shared" si="267"/>
        <v>0</v>
      </c>
      <c r="K221" s="56">
        <f t="shared" si="257"/>
        <v>20814.3</v>
      </c>
      <c r="L221" s="56">
        <f t="shared" ref="L221:N221" si="268">L222+L239</f>
        <v>0</v>
      </c>
      <c r="M221" s="56">
        <f t="shared" si="258"/>
        <v>20814.3</v>
      </c>
      <c r="N221" s="56">
        <f t="shared" si="268"/>
        <v>0</v>
      </c>
      <c r="O221" s="56">
        <f t="shared" si="259"/>
        <v>20814.3</v>
      </c>
      <c r="P221" s="56">
        <f t="shared" si="266"/>
        <v>16734.8</v>
      </c>
      <c r="Q221" s="56">
        <f t="shared" ref="Q221:S221" si="269">Q222+Q239</f>
        <v>4258.6000000000004</v>
      </c>
      <c r="R221" s="57">
        <f t="shared" si="260"/>
        <v>20993.4</v>
      </c>
      <c r="S221" s="56">
        <f t="shared" si="269"/>
        <v>0</v>
      </c>
      <c r="T221" s="57">
        <f t="shared" si="261"/>
        <v>20993.4</v>
      </c>
      <c r="U221" s="56">
        <f t="shared" ref="U221" si="270">U222+U239</f>
        <v>0</v>
      </c>
      <c r="V221" s="57">
        <f t="shared" si="262"/>
        <v>20993.4</v>
      </c>
    </row>
    <row r="222" spans="1:22" s="108" customFormat="1" ht="33" x14ac:dyDescent="0.2">
      <c r="A222" s="54" t="str">
        <f ca="1">IF(ISERROR(MATCH(E222,Код_КЦСР,0)),"",INDIRECT(ADDRESS(MATCH(E222,Код_КЦСР,0)+1,2,,,"КЦСР")))</f>
        <v>Муниципальная программа «Поддержка и развитие малого и среднего предпринимательства в городе Череповце на 2013 – 2022 годы»</v>
      </c>
      <c r="B222" s="105">
        <v>801</v>
      </c>
      <c r="C222" s="55" t="s">
        <v>73</v>
      </c>
      <c r="D222" s="55" t="s">
        <v>61</v>
      </c>
      <c r="E222" s="105" t="s">
        <v>291</v>
      </c>
      <c r="F222" s="105"/>
      <c r="G222" s="56">
        <f t="shared" ref="G222:P222" si="271">G223+G226</f>
        <v>7301.8</v>
      </c>
      <c r="H222" s="56">
        <f t="shared" ref="H222:J222" si="272">H223+H226</f>
        <v>4079.5</v>
      </c>
      <c r="I222" s="56">
        <f t="shared" si="256"/>
        <v>11381.3</v>
      </c>
      <c r="J222" s="56">
        <f t="shared" si="272"/>
        <v>0</v>
      </c>
      <c r="K222" s="56">
        <f t="shared" si="257"/>
        <v>11381.3</v>
      </c>
      <c r="L222" s="56">
        <f t="shared" ref="L222:N222" si="273">L223+L226</f>
        <v>0</v>
      </c>
      <c r="M222" s="56">
        <f t="shared" si="258"/>
        <v>11381.3</v>
      </c>
      <c r="N222" s="56">
        <f t="shared" si="273"/>
        <v>0</v>
      </c>
      <c r="O222" s="56">
        <f t="shared" si="259"/>
        <v>11381.3</v>
      </c>
      <c r="P222" s="56">
        <f t="shared" si="271"/>
        <v>7301.8</v>
      </c>
      <c r="Q222" s="56">
        <f t="shared" ref="Q222:S222" si="274">Q223+Q226</f>
        <v>4258.6000000000004</v>
      </c>
      <c r="R222" s="57">
        <f t="shared" si="260"/>
        <v>11560.400000000001</v>
      </c>
      <c r="S222" s="56">
        <f t="shared" si="274"/>
        <v>0</v>
      </c>
      <c r="T222" s="57">
        <f t="shared" si="261"/>
        <v>11560.400000000001</v>
      </c>
      <c r="U222" s="56">
        <f t="shared" ref="U222" si="275">U223+U226</f>
        <v>0</v>
      </c>
      <c r="V222" s="57">
        <f t="shared" si="262"/>
        <v>11560.400000000001</v>
      </c>
    </row>
    <row r="223" spans="1:22" s="108" customFormat="1" ht="33" x14ac:dyDescent="0.2">
      <c r="A223" s="54" t="str">
        <f ca="1">IF(ISERROR(MATCH(E223,Код_КЦСР,0)),"",INDIRECT(ADDRESS(MATCH(E223,Код_КЦСР,0)+1,2,,,"КЦСР")))</f>
        <v>Формирование инфраструктуры поддержки малого и среднего предпринимательства</v>
      </c>
      <c r="B223" s="105">
        <v>801</v>
      </c>
      <c r="C223" s="55" t="s">
        <v>73</v>
      </c>
      <c r="D223" s="55" t="s">
        <v>61</v>
      </c>
      <c r="E223" s="105" t="s">
        <v>292</v>
      </c>
      <c r="F223" s="105"/>
      <c r="G223" s="56">
        <f t="shared" ref="G223:U224" si="276">G224</f>
        <v>3072.7</v>
      </c>
      <c r="H223" s="56">
        <f t="shared" si="276"/>
        <v>-41.2</v>
      </c>
      <c r="I223" s="56">
        <f t="shared" si="256"/>
        <v>3031.5</v>
      </c>
      <c r="J223" s="56">
        <f t="shared" si="276"/>
        <v>0</v>
      </c>
      <c r="K223" s="56">
        <f t="shared" si="257"/>
        <v>3031.5</v>
      </c>
      <c r="L223" s="56">
        <f t="shared" si="276"/>
        <v>0</v>
      </c>
      <c r="M223" s="56">
        <f t="shared" si="258"/>
        <v>3031.5</v>
      </c>
      <c r="N223" s="56">
        <f t="shared" si="276"/>
        <v>0</v>
      </c>
      <c r="O223" s="56">
        <f t="shared" si="259"/>
        <v>3031.5</v>
      </c>
      <c r="P223" s="56">
        <f t="shared" si="276"/>
        <v>3072.7</v>
      </c>
      <c r="Q223" s="56">
        <f t="shared" si="276"/>
        <v>-43.1</v>
      </c>
      <c r="R223" s="57">
        <f t="shared" si="260"/>
        <v>3029.6</v>
      </c>
      <c r="S223" s="56">
        <f t="shared" si="276"/>
        <v>0</v>
      </c>
      <c r="T223" s="57">
        <f t="shared" si="261"/>
        <v>3029.6</v>
      </c>
      <c r="U223" s="56">
        <f t="shared" si="276"/>
        <v>0</v>
      </c>
      <c r="V223" s="57">
        <f t="shared" si="262"/>
        <v>3029.6</v>
      </c>
    </row>
    <row r="224" spans="1:22" s="108" customFormat="1" ht="33" x14ac:dyDescent="0.2">
      <c r="A224" s="54" t="str">
        <f ca="1">IF(ISERROR(MATCH(F224,Код_КВР,0)),"",INDIRECT(ADDRESS(MATCH(F224,Код_КВР,0)+1,2,,,"КВР")))</f>
        <v>Предоставление субсидий бюджетным, автономным учреждениям и иным некоммерческим организациям</v>
      </c>
      <c r="B224" s="105">
        <v>801</v>
      </c>
      <c r="C224" s="55" t="s">
        <v>73</v>
      </c>
      <c r="D224" s="55" t="s">
        <v>61</v>
      </c>
      <c r="E224" s="105" t="s">
        <v>292</v>
      </c>
      <c r="F224" s="105">
        <v>600</v>
      </c>
      <c r="G224" s="56">
        <f t="shared" si="276"/>
        <v>3072.7</v>
      </c>
      <c r="H224" s="56">
        <f t="shared" si="276"/>
        <v>-41.2</v>
      </c>
      <c r="I224" s="56">
        <f t="shared" si="256"/>
        <v>3031.5</v>
      </c>
      <c r="J224" s="56">
        <f t="shared" si="276"/>
        <v>0</v>
      </c>
      <c r="K224" s="56">
        <f t="shared" si="257"/>
        <v>3031.5</v>
      </c>
      <c r="L224" s="56">
        <f t="shared" si="276"/>
        <v>0</v>
      </c>
      <c r="M224" s="56">
        <f t="shared" si="258"/>
        <v>3031.5</v>
      </c>
      <c r="N224" s="56">
        <f t="shared" si="276"/>
        <v>0</v>
      </c>
      <c r="O224" s="56">
        <f t="shared" si="259"/>
        <v>3031.5</v>
      </c>
      <c r="P224" s="56">
        <f t="shared" si="276"/>
        <v>3072.7</v>
      </c>
      <c r="Q224" s="56">
        <f t="shared" si="276"/>
        <v>-43.1</v>
      </c>
      <c r="R224" s="57">
        <f t="shared" si="260"/>
        <v>3029.6</v>
      </c>
      <c r="S224" s="56">
        <f t="shared" si="276"/>
        <v>0</v>
      </c>
      <c r="T224" s="57">
        <f t="shared" si="261"/>
        <v>3029.6</v>
      </c>
      <c r="U224" s="56">
        <f t="shared" si="276"/>
        <v>0</v>
      </c>
      <c r="V224" s="57">
        <f t="shared" si="262"/>
        <v>3029.6</v>
      </c>
    </row>
    <row r="225" spans="1:22" s="108" customFormat="1" ht="33" x14ac:dyDescent="0.2">
      <c r="A225" s="54" t="str">
        <f ca="1">IF(ISERROR(MATCH(F225,Код_КВР,0)),"",INDIRECT(ADDRESS(MATCH(F225,Код_КВР,0)+1,2,,,"КВР")))</f>
        <v>Субсидии некоммерческим организациям (за исключением государственных (муниципальных) учреждений)</v>
      </c>
      <c r="B225" s="105">
        <v>801</v>
      </c>
      <c r="C225" s="55" t="s">
        <v>73</v>
      </c>
      <c r="D225" s="55" t="s">
        <v>61</v>
      </c>
      <c r="E225" s="105" t="s">
        <v>292</v>
      </c>
      <c r="F225" s="105">
        <v>630</v>
      </c>
      <c r="G225" s="56">
        <v>3072.7</v>
      </c>
      <c r="H225" s="56">
        <v>-41.2</v>
      </c>
      <c r="I225" s="56">
        <f t="shared" si="256"/>
        <v>3031.5</v>
      </c>
      <c r="J225" s="56"/>
      <c r="K225" s="56">
        <f t="shared" si="257"/>
        <v>3031.5</v>
      </c>
      <c r="L225" s="56"/>
      <c r="M225" s="56">
        <f t="shared" si="258"/>
        <v>3031.5</v>
      </c>
      <c r="N225" s="56"/>
      <c r="O225" s="56">
        <f t="shared" si="259"/>
        <v>3031.5</v>
      </c>
      <c r="P225" s="56">
        <v>3072.7</v>
      </c>
      <c r="Q225" s="56">
        <v>-43.1</v>
      </c>
      <c r="R225" s="57">
        <f t="shared" si="260"/>
        <v>3029.6</v>
      </c>
      <c r="S225" s="56"/>
      <c r="T225" s="57">
        <f t="shared" si="261"/>
        <v>3029.6</v>
      </c>
      <c r="U225" s="56"/>
      <c r="V225" s="57">
        <f t="shared" si="262"/>
        <v>3029.6</v>
      </c>
    </row>
    <row r="226" spans="1:22" s="108" customFormat="1" x14ac:dyDescent="0.2">
      <c r="A226" s="54" t="str">
        <f ca="1">IF(ISERROR(MATCH(E226,Код_КЦСР,0)),"",INDIRECT(ADDRESS(MATCH(E226,Код_КЦСР,0)+1,2,,,"КЦСР")))</f>
        <v>Финансовая поддержка субъектов малого и среднего предпринимательства</v>
      </c>
      <c r="B226" s="105">
        <v>801</v>
      </c>
      <c r="C226" s="55" t="s">
        <v>73</v>
      </c>
      <c r="D226" s="55" t="s">
        <v>61</v>
      </c>
      <c r="E226" s="105" t="s">
        <v>481</v>
      </c>
      <c r="F226" s="105"/>
      <c r="G226" s="56">
        <f t="shared" ref="G226:P226" si="277">G227+G230+G233+G236</f>
        <v>4229.1000000000004</v>
      </c>
      <c r="H226" s="56">
        <f t="shared" ref="H226:J226" si="278">H227+H230+H233+H236</f>
        <v>4120.7</v>
      </c>
      <c r="I226" s="56">
        <f t="shared" si="256"/>
        <v>8349.7999999999993</v>
      </c>
      <c r="J226" s="56">
        <f t="shared" si="278"/>
        <v>0</v>
      </c>
      <c r="K226" s="56">
        <f t="shared" si="257"/>
        <v>8349.7999999999993</v>
      </c>
      <c r="L226" s="56">
        <f t="shared" ref="L226:N226" si="279">L227+L230+L233+L236</f>
        <v>0</v>
      </c>
      <c r="M226" s="56">
        <f t="shared" si="258"/>
        <v>8349.7999999999993</v>
      </c>
      <c r="N226" s="56">
        <f t="shared" si="279"/>
        <v>0</v>
      </c>
      <c r="O226" s="56">
        <f t="shared" si="259"/>
        <v>8349.7999999999993</v>
      </c>
      <c r="P226" s="56">
        <f t="shared" si="277"/>
        <v>4229.1000000000004</v>
      </c>
      <c r="Q226" s="56">
        <f t="shared" ref="Q226:S226" si="280">Q227+Q230+Q233+Q236</f>
        <v>4301.7000000000007</v>
      </c>
      <c r="R226" s="57">
        <f t="shared" si="260"/>
        <v>8530.8000000000011</v>
      </c>
      <c r="S226" s="56">
        <f t="shared" si="280"/>
        <v>0</v>
      </c>
      <c r="T226" s="57">
        <f t="shared" si="261"/>
        <v>8530.8000000000011</v>
      </c>
      <c r="U226" s="56">
        <f t="shared" ref="U226" si="281">U227+U230+U233+U236</f>
        <v>0</v>
      </c>
      <c r="V226" s="57">
        <f t="shared" si="262"/>
        <v>8530.8000000000011</v>
      </c>
    </row>
    <row r="227" spans="1:22" s="108" customFormat="1" ht="49.5" hidden="1" x14ac:dyDescent="0.2">
      <c r="A227" s="54" t="str">
        <f ca="1">IF(ISERROR(MATCH(E227,Код_КЦСР,0)),"",INDIRECT(ADDRESS(MATCH(E227,Код_КЦСР,0)+1,2,,,"КЦСР")))</f>
        <v>Поддержка и развитие малого и среднего предпринимательства муниципального образования, вошедшего в список моногородов, за счет средств вышестоящих  бюджетов</v>
      </c>
      <c r="B227" s="105">
        <v>801</v>
      </c>
      <c r="C227" s="55" t="s">
        <v>73</v>
      </c>
      <c r="D227" s="55" t="s">
        <v>61</v>
      </c>
      <c r="E227" s="105" t="s">
        <v>483</v>
      </c>
      <c r="F227" s="105"/>
      <c r="G227" s="56">
        <f t="shared" ref="G227:U231" si="282">G228</f>
        <v>0</v>
      </c>
      <c r="H227" s="56">
        <f t="shared" si="282"/>
        <v>0</v>
      </c>
      <c r="I227" s="56">
        <f t="shared" si="256"/>
        <v>0</v>
      </c>
      <c r="J227" s="56">
        <f t="shared" si="282"/>
        <v>0</v>
      </c>
      <c r="K227" s="56">
        <f t="shared" si="257"/>
        <v>0</v>
      </c>
      <c r="L227" s="56">
        <f t="shared" si="282"/>
        <v>0</v>
      </c>
      <c r="M227" s="56">
        <f t="shared" si="258"/>
        <v>0</v>
      </c>
      <c r="N227" s="56">
        <f t="shared" si="282"/>
        <v>0</v>
      </c>
      <c r="O227" s="56">
        <f t="shared" si="259"/>
        <v>0</v>
      </c>
      <c r="P227" s="56">
        <f t="shared" si="282"/>
        <v>0</v>
      </c>
      <c r="Q227" s="56">
        <f t="shared" si="282"/>
        <v>0</v>
      </c>
      <c r="R227" s="57">
        <f t="shared" si="260"/>
        <v>0</v>
      </c>
      <c r="S227" s="56">
        <f t="shared" si="282"/>
        <v>0</v>
      </c>
      <c r="T227" s="57">
        <f t="shared" si="261"/>
        <v>0</v>
      </c>
      <c r="U227" s="56">
        <f t="shared" si="282"/>
        <v>0</v>
      </c>
      <c r="V227" s="57">
        <f t="shared" si="262"/>
        <v>0</v>
      </c>
    </row>
    <row r="228" spans="1:22" s="108" customFormat="1" hidden="1" x14ac:dyDescent="0.2">
      <c r="A228" s="54" t="str">
        <f ca="1">IF(ISERROR(MATCH(F228,Код_КВР,0)),"",INDIRECT(ADDRESS(MATCH(F228,Код_КВР,0)+1,2,,,"КВР")))</f>
        <v>Иные бюджетные ассигнования</v>
      </c>
      <c r="B228" s="105">
        <v>801</v>
      </c>
      <c r="C228" s="55" t="s">
        <v>73</v>
      </c>
      <c r="D228" s="55" t="s">
        <v>61</v>
      </c>
      <c r="E228" s="105" t="s">
        <v>483</v>
      </c>
      <c r="F228" s="105">
        <v>800</v>
      </c>
      <c r="G228" s="56">
        <f t="shared" si="282"/>
        <v>0</v>
      </c>
      <c r="H228" s="56">
        <f t="shared" si="282"/>
        <v>0</v>
      </c>
      <c r="I228" s="56">
        <f t="shared" si="256"/>
        <v>0</v>
      </c>
      <c r="J228" s="56">
        <f t="shared" si="282"/>
        <v>0</v>
      </c>
      <c r="K228" s="56">
        <f t="shared" si="257"/>
        <v>0</v>
      </c>
      <c r="L228" s="56">
        <f t="shared" si="282"/>
        <v>0</v>
      </c>
      <c r="M228" s="56">
        <f t="shared" si="258"/>
        <v>0</v>
      </c>
      <c r="N228" s="56">
        <f t="shared" si="282"/>
        <v>0</v>
      </c>
      <c r="O228" s="56">
        <f t="shared" si="259"/>
        <v>0</v>
      </c>
      <c r="P228" s="56">
        <f t="shared" si="282"/>
        <v>0</v>
      </c>
      <c r="Q228" s="56">
        <f t="shared" si="282"/>
        <v>0</v>
      </c>
      <c r="R228" s="57">
        <f t="shared" si="260"/>
        <v>0</v>
      </c>
      <c r="S228" s="56">
        <f t="shared" si="282"/>
        <v>0</v>
      </c>
      <c r="T228" s="57">
        <f t="shared" si="261"/>
        <v>0</v>
      </c>
      <c r="U228" s="56">
        <f t="shared" si="282"/>
        <v>0</v>
      </c>
      <c r="V228" s="57">
        <f t="shared" si="262"/>
        <v>0</v>
      </c>
    </row>
    <row r="229" spans="1:22" s="108" customFormat="1" ht="49.5" hidden="1" x14ac:dyDescent="0.2">
      <c r="A229" s="54" t="str">
        <f ca="1">IF(ISERROR(MATCH(F229,Код_КВР,0)),"",INDIRECT(ADDRESS(MATCH(F229,Код_КВР,0)+1,2,,,"КВР")))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29" s="105">
        <v>801</v>
      </c>
      <c r="C229" s="55" t="s">
        <v>73</v>
      </c>
      <c r="D229" s="55" t="s">
        <v>61</v>
      </c>
      <c r="E229" s="105" t="s">
        <v>483</v>
      </c>
      <c r="F229" s="105">
        <v>810</v>
      </c>
      <c r="G229" s="56"/>
      <c r="H229" s="56"/>
      <c r="I229" s="56">
        <f t="shared" si="256"/>
        <v>0</v>
      </c>
      <c r="J229" s="56"/>
      <c r="K229" s="56">
        <f t="shared" si="257"/>
        <v>0</v>
      </c>
      <c r="L229" s="56"/>
      <c r="M229" s="56">
        <f t="shared" si="258"/>
        <v>0</v>
      </c>
      <c r="N229" s="56"/>
      <c r="O229" s="56">
        <f t="shared" si="259"/>
        <v>0</v>
      </c>
      <c r="P229" s="56"/>
      <c r="Q229" s="56"/>
      <c r="R229" s="57">
        <f t="shared" si="260"/>
        <v>0</v>
      </c>
      <c r="S229" s="56"/>
      <c r="T229" s="57">
        <f t="shared" si="261"/>
        <v>0</v>
      </c>
      <c r="U229" s="56"/>
      <c r="V229" s="57">
        <f t="shared" si="262"/>
        <v>0</v>
      </c>
    </row>
    <row r="230" spans="1:22" s="108" customFormat="1" ht="49.5" hidden="1" x14ac:dyDescent="0.2">
      <c r="A230" s="54" t="str">
        <f ca="1">IF(ISERROR(MATCH(E230,Код_КЦСР,0)),"",INDIRECT(ADDRESS(MATCH(E230,Код_КЦСР,0)+1,2,,,"КЦСР")))</f>
        <v>Поддержка и развитие малого и среднего предпринимательства муниципального образования, вошедшего в список моногородов, в рамках софинансирования с вышестоящим бюджетом</v>
      </c>
      <c r="B230" s="105">
        <v>801</v>
      </c>
      <c r="C230" s="55" t="s">
        <v>73</v>
      </c>
      <c r="D230" s="55" t="s">
        <v>61</v>
      </c>
      <c r="E230" s="105" t="s">
        <v>496</v>
      </c>
      <c r="F230" s="105"/>
      <c r="G230" s="56">
        <f t="shared" si="282"/>
        <v>0</v>
      </c>
      <c r="H230" s="56">
        <f t="shared" si="282"/>
        <v>0</v>
      </c>
      <c r="I230" s="56">
        <f t="shared" si="256"/>
        <v>0</v>
      </c>
      <c r="J230" s="56">
        <f t="shared" si="282"/>
        <v>0</v>
      </c>
      <c r="K230" s="56">
        <f t="shared" si="257"/>
        <v>0</v>
      </c>
      <c r="L230" s="56">
        <f t="shared" si="282"/>
        <v>0</v>
      </c>
      <c r="M230" s="56">
        <f t="shared" si="258"/>
        <v>0</v>
      </c>
      <c r="N230" s="56">
        <f t="shared" si="282"/>
        <v>0</v>
      </c>
      <c r="O230" s="56">
        <f t="shared" si="259"/>
        <v>0</v>
      </c>
      <c r="P230" s="56">
        <f t="shared" si="282"/>
        <v>0</v>
      </c>
      <c r="Q230" s="56">
        <f t="shared" si="282"/>
        <v>0</v>
      </c>
      <c r="R230" s="57">
        <f t="shared" si="260"/>
        <v>0</v>
      </c>
      <c r="S230" s="56">
        <f t="shared" si="282"/>
        <v>0</v>
      </c>
      <c r="T230" s="57">
        <f t="shared" si="261"/>
        <v>0</v>
      </c>
      <c r="U230" s="56">
        <f t="shared" si="282"/>
        <v>0</v>
      </c>
      <c r="V230" s="57">
        <f t="shared" si="262"/>
        <v>0</v>
      </c>
    </row>
    <row r="231" spans="1:22" s="108" customFormat="1" hidden="1" x14ac:dyDescent="0.2">
      <c r="A231" s="54" t="str">
        <f ca="1">IF(ISERROR(MATCH(F231,Код_КВР,0)),"",INDIRECT(ADDRESS(MATCH(F231,Код_КВР,0)+1,2,,,"КВР")))</f>
        <v>Иные бюджетные ассигнования</v>
      </c>
      <c r="B231" s="105">
        <v>801</v>
      </c>
      <c r="C231" s="55" t="s">
        <v>73</v>
      </c>
      <c r="D231" s="55" t="s">
        <v>61</v>
      </c>
      <c r="E231" s="105" t="s">
        <v>496</v>
      </c>
      <c r="F231" s="105">
        <v>800</v>
      </c>
      <c r="G231" s="56">
        <f t="shared" si="282"/>
        <v>0</v>
      </c>
      <c r="H231" s="56">
        <f t="shared" si="282"/>
        <v>0</v>
      </c>
      <c r="I231" s="56">
        <f t="shared" si="256"/>
        <v>0</v>
      </c>
      <c r="J231" s="56">
        <f t="shared" si="282"/>
        <v>0</v>
      </c>
      <c r="K231" s="56">
        <f t="shared" si="257"/>
        <v>0</v>
      </c>
      <c r="L231" s="56">
        <f t="shared" si="282"/>
        <v>0</v>
      </c>
      <c r="M231" s="56">
        <f t="shared" si="258"/>
        <v>0</v>
      </c>
      <c r="N231" s="56">
        <f t="shared" si="282"/>
        <v>0</v>
      </c>
      <c r="O231" s="56">
        <f t="shared" si="259"/>
        <v>0</v>
      </c>
      <c r="P231" s="56">
        <f t="shared" si="282"/>
        <v>0</v>
      </c>
      <c r="Q231" s="56">
        <f t="shared" si="282"/>
        <v>0</v>
      </c>
      <c r="R231" s="57">
        <f t="shared" si="260"/>
        <v>0</v>
      </c>
      <c r="S231" s="56">
        <f t="shared" si="282"/>
        <v>0</v>
      </c>
      <c r="T231" s="57">
        <f t="shared" si="261"/>
        <v>0</v>
      </c>
      <c r="U231" s="56">
        <f t="shared" si="282"/>
        <v>0</v>
      </c>
      <c r="V231" s="57">
        <f t="shared" si="262"/>
        <v>0</v>
      </c>
    </row>
    <row r="232" spans="1:22" s="108" customFormat="1" ht="49.5" hidden="1" x14ac:dyDescent="0.2">
      <c r="A232" s="54" t="str">
        <f ca="1">IF(ISERROR(MATCH(F232,Код_КВР,0)),"",INDIRECT(ADDRESS(MATCH(F232,Код_КВР,0)+1,2,,,"КВР")))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32" s="105">
        <v>801</v>
      </c>
      <c r="C232" s="55" t="s">
        <v>73</v>
      </c>
      <c r="D232" s="55" t="s">
        <v>61</v>
      </c>
      <c r="E232" s="105" t="s">
        <v>496</v>
      </c>
      <c r="F232" s="105">
        <v>810</v>
      </c>
      <c r="G232" s="56"/>
      <c r="H232" s="56"/>
      <c r="I232" s="56">
        <f t="shared" si="256"/>
        <v>0</v>
      </c>
      <c r="J232" s="56"/>
      <c r="K232" s="56">
        <f t="shared" si="257"/>
        <v>0</v>
      </c>
      <c r="L232" s="56"/>
      <c r="M232" s="56">
        <f t="shared" si="258"/>
        <v>0</v>
      </c>
      <c r="N232" s="56"/>
      <c r="O232" s="56">
        <f t="shared" si="259"/>
        <v>0</v>
      </c>
      <c r="P232" s="56"/>
      <c r="Q232" s="56"/>
      <c r="R232" s="57">
        <f t="shared" si="260"/>
        <v>0</v>
      </c>
      <c r="S232" s="56"/>
      <c r="T232" s="57">
        <f t="shared" si="261"/>
        <v>0</v>
      </c>
      <c r="U232" s="56"/>
      <c r="V232" s="57">
        <f t="shared" si="262"/>
        <v>0</v>
      </c>
    </row>
    <row r="233" spans="1:22" s="108" customFormat="1" ht="69" customHeight="1" x14ac:dyDescent="0.2">
      <c r="A233" s="54" t="str">
        <f ca="1">IF(ISERROR(MATCH(E233,Код_КЦСР,0)),"",INDIRECT(ADDRESS(MATCH(E233,Код_КЦСР,0)+1,2,,,"КЦСР")))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в рамках софинансирования с вышестоящим бюджетом</v>
      </c>
      <c r="B233" s="105">
        <v>801</v>
      </c>
      <c r="C233" s="55" t="s">
        <v>73</v>
      </c>
      <c r="D233" s="55" t="s">
        <v>61</v>
      </c>
      <c r="E233" s="105" t="s">
        <v>611</v>
      </c>
      <c r="F233" s="105"/>
      <c r="G233" s="56">
        <f t="shared" ref="G233:U234" si="283">G234</f>
        <v>42.3</v>
      </c>
      <c r="H233" s="56">
        <f t="shared" si="283"/>
        <v>41.2</v>
      </c>
      <c r="I233" s="56">
        <f t="shared" si="256"/>
        <v>83.5</v>
      </c>
      <c r="J233" s="56">
        <f t="shared" si="283"/>
        <v>0</v>
      </c>
      <c r="K233" s="56">
        <f t="shared" si="257"/>
        <v>83.5</v>
      </c>
      <c r="L233" s="56">
        <f t="shared" si="283"/>
        <v>0</v>
      </c>
      <c r="M233" s="56">
        <f t="shared" si="258"/>
        <v>83.5</v>
      </c>
      <c r="N233" s="56">
        <f t="shared" si="283"/>
        <v>0</v>
      </c>
      <c r="O233" s="56">
        <f t="shared" si="259"/>
        <v>83.5</v>
      </c>
      <c r="P233" s="56">
        <f t="shared" si="283"/>
        <v>42.3</v>
      </c>
      <c r="Q233" s="56">
        <f t="shared" si="283"/>
        <v>43.1</v>
      </c>
      <c r="R233" s="57">
        <f t="shared" si="260"/>
        <v>85.4</v>
      </c>
      <c r="S233" s="56">
        <f t="shared" si="283"/>
        <v>0</v>
      </c>
      <c r="T233" s="57">
        <f t="shared" si="261"/>
        <v>85.4</v>
      </c>
      <c r="U233" s="56">
        <f t="shared" si="283"/>
        <v>0</v>
      </c>
      <c r="V233" s="57">
        <f t="shared" si="262"/>
        <v>85.4</v>
      </c>
    </row>
    <row r="234" spans="1:22" s="108" customFormat="1" x14ac:dyDescent="0.2">
      <c r="A234" s="54" t="str">
        <f ca="1">IF(ISERROR(MATCH(F234,Код_КВР,0)),"",INDIRECT(ADDRESS(MATCH(F234,Код_КВР,0)+1,2,,,"КВР")))</f>
        <v>Иные бюджетные ассигнования</v>
      </c>
      <c r="B234" s="105">
        <v>801</v>
      </c>
      <c r="C234" s="55" t="s">
        <v>73</v>
      </c>
      <c r="D234" s="55" t="s">
        <v>61</v>
      </c>
      <c r="E234" s="105" t="s">
        <v>611</v>
      </c>
      <c r="F234" s="105">
        <v>800</v>
      </c>
      <c r="G234" s="56">
        <f t="shared" si="283"/>
        <v>42.3</v>
      </c>
      <c r="H234" s="56">
        <f t="shared" si="283"/>
        <v>41.2</v>
      </c>
      <c r="I234" s="56">
        <f t="shared" si="256"/>
        <v>83.5</v>
      </c>
      <c r="J234" s="56">
        <f t="shared" si="283"/>
        <v>0</v>
      </c>
      <c r="K234" s="56">
        <f t="shared" si="257"/>
        <v>83.5</v>
      </c>
      <c r="L234" s="56">
        <f t="shared" si="283"/>
        <v>0</v>
      </c>
      <c r="M234" s="56">
        <f t="shared" si="258"/>
        <v>83.5</v>
      </c>
      <c r="N234" s="56">
        <f t="shared" si="283"/>
        <v>0</v>
      </c>
      <c r="O234" s="56">
        <f t="shared" si="259"/>
        <v>83.5</v>
      </c>
      <c r="P234" s="56">
        <f t="shared" si="283"/>
        <v>42.3</v>
      </c>
      <c r="Q234" s="56">
        <f t="shared" si="283"/>
        <v>43.1</v>
      </c>
      <c r="R234" s="57">
        <f t="shared" si="260"/>
        <v>85.4</v>
      </c>
      <c r="S234" s="56">
        <f t="shared" si="283"/>
        <v>0</v>
      </c>
      <c r="T234" s="57">
        <f t="shared" si="261"/>
        <v>85.4</v>
      </c>
      <c r="U234" s="56">
        <f t="shared" si="283"/>
        <v>0</v>
      </c>
      <c r="V234" s="57">
        <f t="shared" si="262"/>
        <v>85.4</v>
      </c>
    </row>
    <row r="235" spans="1:22" s="108" customFormat="1" ht="49.5" x14ac:dyDescent="0.2">
      <c r="A235" s="54" t="str">
        <f ca="1">IF(ISERROR(MATCH(F235,Код_КВР,0)),"",INDIRECT(ADDRESS(MATCH(F235,Код_КВР,0)+1,2,,,"КВР")))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35" s="105">
        <v>801</v>
      </c>
      <c r="C235" s="55" t="s">
        <v>73</v>
      </c>
      <c r="D235" s="55" t="s">
        <v>61</v>
      </c>
      <c r="E235" s="105" t="s">
        <v>611</v>
      </c>
      <c r="F235" s="105">
        <v>810</v>
      </c>
      <c r="G235" s="56">
        <v>42.3</v>
      </c>
      <c r="H235" s="56">
        <v>41.2</v>
      </c>
      <c r="I235" s="56">
        <f t="shared" si="256"/>
        <v>83.5</v>
      </c>
      <c r="J235" s="56"/>
      <c r="K235" s="56">
        <f t="shared" si="257"/>
        <v>83.5</v>
      </c>
      <c r="L235" s="56"/>
      <c r="M235" s="56">
        <f t="shared" si="258"/>
        <v>83.5</v>
      </c>
      <c r="N235" s="56"/>
      <c r="O235" s="56">
        <f t="shared" si="259"/>
        <v>83.5</v>
      </c>
      <c r="P235" s="56">
        <v>42.3</v>
      </c>
      <c r="Q235" s="56">
        <v>43.1</v>
      </c>
      <c r="R235" s="57">
        <f t="shared" si="260"/>
        <v>85.4</v>
      </c>
      <c r="S235" s="56"/>
      <c r="T235" s="57">
        <f t="shared" si="261"/>
        <v>85.4</v>
      </c>
      <c r="U235" s="56"/>
      <c r="V235" s="57">
        <f t="shared" si="262"/>
        <v>85.4</v>
      </c>
    </row>
    <row r="236" spans="1:22" s="108" customFormat="1" ht="70.5" customHeight="1" x14ac:dyDescent="0.2">
      <c r="A236" s="54" t="str">
        <f ca="1">IF(ISERROR(MATCH(E236,Код_КЦСР,0)),"",INDIRECT(ADDRESS(MATCH(E236,Код_КЦСР,0)+1,2,,,"КЦСР")))</f>
        <v>Поддержка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предпринимательства, за счет средств вышестоящих бюджетов</v>
      </c>
      <c r="B236" s="105">
        <v>801</v>
      </c>
      <c r="C236" s="55" t="s">
        <v>73</v>
      </c>
      <c r="D236" s="55" t="s">
        <v>61</v>
      </c>
      <c r="E236" s="105" t="s">
        <v>612</v>
      </c>
      <c r="F236" s="105"/>
      <c r="G236" s="56">
        <f t="shared" ref="G236:U237" si="284">G237</f>
        <v>4186.8</v>
      </c>
      <c r="H236" s="56">
        <f t="shared" si="284"/>
        <v>4079.5</v>
      </c>
      <c r="I236" s="56">
        <f t="shared" si="256"/>
        <v>8266.2999999999993</v>
      </c>
      <c r="J236" s="56">
        <f t="shared" si="284"/>
        <v>0</v>
      </c>
      <c r="K236" s="56">
        <f t="shared" si="257"/>
        <v>8266.2999999999993</v>
      </c>
      <c r="L236" s="56">
        <f t="shared" si="284"/>
        <v>0</v>
      </c>
      <c r="M236" s="56">
        <f t="shared" si="258"/>
        <v>8266.2999999999993</v>
      </c>
      <c r="N236" s="56">
        <f t="shared" si="284"/>
        <v>0</v>
      </c>
      <c r="O236" s="56">
        <f t="shared" si="259"/>
        <v>8266.2999999999993</v>
      </c>
      <c r="P236" s="56">
        <f t="shared" si="284"/>
        <v>4186.8</v>
      </c>
      <c r="Q236" s="56">
        <f t="shared" si="284"/>
        <v>4258.6000000000004</v>
      </c>
      <c r="R236" s="57">
        <f t="shared" si="260"/>
        <v>8445.4000000000015</v>
      </c>
      <c r="S236" s="56">
        <f t="shared" si="284"/>
        <v>0</v>
      </c>
      <c r="T236" s="57">
        <f t="shared" si="261"/>
        <v>8445.4000000000015</v>
      </c>
      <c r="U236" s="56">
        <f t="shared" si="284"/>
        <v>0</v>
      </c>
      <c r="V236" s="57">
        <f t="shared" si="262"/>
        <v>8445.4000000000015</v>
      </c>
    </row>
    <row r="237" spans="1:22" s="108" customFormat="1" ht="21" customHeight="1" x14ac:dyDescent="0.2">
      <c r="A237" s="54" t="str">
        <f ca="1">IF(ISERROR(MATCH(F237,Код_КВР,0)),"",INDIRECT(ADDRESS(MATCH(F237,Код_КВР,0)+1,2,,,"КВР")))</f>
        <v>Иные бюджетные ассигнования</v>
      </c>
      <c r="B237" s="105">
        <v>801</v>
      </c>
      <c r="C237" s="55" t="s">
        <v>73</v>
      </c>
      <c r="D237" s="55" t="s">
        <v>61</v>
      </c>
      <c r="E237" s="105" t="s">
        <v>612</v>
      </c>
      <c r="F237" s="105">
        <v>800</v>
      </c>
      <c r="G237" s="56">
        <f t="shared" si="284"/>
        <v>4186.8</v>
      </c>
      <c r="H237" s="56">
        <f t="shared" si="284"/>
        <v>4079.5</v>
      </c>
      <c r="I237" s="56">
        <f t="shared" si="256"/>
        <v>8266.2999999999993</v>
      </c>
      <c r="J237" s="56">
        <f t="shared" si="284"/>
        <v>0</v>
      </c>
      <c r="K237" s="56">
        <f t="shared" si="257"/>
        <v>8266.2999999999993</v>
      </c>
      <c r="L237" s="56">
        <f t="shared" si="284"/>
        <v>0</v>
      </c>
      <c r="M237" s="56">
        <f t="shared" si="258"/>
        <v>8266.2999999999993</v>
      </c>
      <c r="N237" s="56">
        <f t="shared" si="284"/>
        <v>0</v>
      </c>
      <c r="O237" s="56">
        <f t="shared" si="259"/>
        <v>8266.2999999999993</v>
      </c>
      <c r="P237" s="56">
        <f t="shared" si="284"/>
        <v>4186.8</v>
      </c>
      <c r="Q237" s="56">
        <f t="shared" si="284"/>
        <v>4258.6000000000004</v>
      </c>
      <c r="R237" s="57">
        <f t="shared" si="260"/>
        <v>8445.4000000000015</v>
      </c>
      <c r="S237" s="56">
        <f t="shared" si="284"/>
        <v>0</v>
      </c>
      <c r="T237" s="57">
        <f t="shared" si="261"/>
        <v>8445.4000000000015</v>
      </c>
      <c r="U237" s="56">
        <f t="shared" si="284"/>
        <v>0</v>
      </c>
      <c r="V237" s="57">
        <f t="shared" si="262"/>
        <v>8445.4000000000015</v>
      </c>
    </row>
    <row r="238" spans="1:22" s="108" customFormat="1" ht="51.75" customHeight="1" x14ac:dyDescent="0.2">
      <c r="A238" s="54" t="str">
        <f ca="1">IF(ISERROR(MATCH(F238,Код_КВР,0)),"",INDIRECT(ADDRESS(MATCH(F238,Код_КВР,0)+1,2,,,"КВР")))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238" s="105">
        <v>801</v>
      </c>
      <c r="C238" s="55" t="s">
        <v>73</v>
      </c>
      <c r="D238" s="55" t="s">
        <v>61</v>
      </c>
      <c r="E238" s="105" t="s">
        <v>612</v>
      </c>
      <c r="F238" s="105">
        <v>810</v>
      </c>
      <c r="G238" s="56">
        <v>4186.8</v>
      </c>
      <c r="H238" s="56">
        <v>4079.5</v>
      </c>
      <c r="I238" s="56">
        <f t="shared" si="256"/>
        <v>8266.2999999999993</v>
      </c>
      <c r="J238" s="56"/>
      <c r="K238" s="56">
        <f t="shared" si="257"/>
        <v>8266.2999999999993</v>
      </c>
      <c r="L238" s="56"/>
      <c r="M238" s="56">
        <f t="shared" si="258"/>
        <v>8266.2999999999993</v>
      </c>
      <c r="N238" s="56"/>
      <c r="O238" s="56">
        <f t="shared" si="259"/>
        <v>8266.2999999999993</v>
      </c>
      <c r="P238" s="56">
        <v>4186.8</v>
      </c>
      <c r="Q238" s="56">
        <v>4258.6000000000004</v>
      </c>
      <c r="R238" s="57">
        <f t="shared" si="260"/>
        <v>8445.4000000000015</v>
      </c>
      <c r="S238" s="56"/>
      <c r="T238" s="57">
        <f t="shared" si="261"/>
        <v>8445.4000000000015</v>
      </c>
      <c r="U238" s="56"/>
      <c r="V238" s="57">
        <f t="shared" si="262"/>
        <v>8445.4000000000015</v>
      </c>
    </row>
    <row r="239" spans="1:22" s="108" customFormat="1" ht="33" x14ac:dyDescent="0.2">
      <c r="A239" s="54" t="str">
        <f ca="1">IF(ISERROR(MATCH(E239,Код_КЦСР,0)),"",INDIRECT(ADDRESS(MATCH(E239,Код_КЦСР,0)+1,2,,,"КЦСР")))</f>
        <v>Муниципальная программа «Повышение инвестиционной привлекательности города Череповца» на 2015 – 2022 годы</v>
      </c>
      <c r="B239" s="105">
        <v>801</v>
      </c>
      <c r="C239" s="55" t="s">
        <v>73</v>
      </c>
      <c r="D239" s="55" t="s">
        <v>61</v>
      </c>
      <c r="E239" s="105" t="s">
        <v>294</v>
      </c>
      <c r="F239" s="105"/>
      <c r="G239" s="56">
        <f t="shared" ref="G239:P239" si="285">G240+G243+G246</f>
        <v>9433</v>
      </c>
      <c r="H239" s="56">
        <f t="shared" ref="H239:J239" si="286">H240+H243+H246</f>
        <v>0</v>
      </c>
      <c r="I239" s="56">
        <f t="shared" si="256"/>
        <v>9433</v>
      </c>
      <c r="J239" s="56">
        <f t="shared" si="286"/>
        <v>0</v>
      </c>
      <c r="K239" s="56">
        <f t="shared" si="257"/>
        <v>9433</v>
      </c>
      <c r="L239" s="56">
        <f t="shared" ref="L239:N239" si="287">L240+L243+L246</f>
        <v>0</v>
      </c>
      <c r="M239" s="56">
        <f t="shared" si="258"/>
        <v>9433</v>
      </c>
      <c r="N239" s="56">
        <f t="shared" si="287"/>
        <v>0</v>
      </c>
      <c r="O239" s="56">
        <f t="shared" si="259"/>
        <v>9433</v>
      </c>
      <c r="P239" s="56">
        <f t="shared" si="285"/>
        <v>9433</v>
      </c>
      <c r="Q239" s="56">
        <f t="shared" ref="Q239:S239" si="288">Q240+Q243+Q246</f>
        <v>0</v>
      </c>
      <c r="R239" s="57">
        <f t="shared" si="260"/>
        <v>9433</v>
      </c>
      <c r="S239" s="56">
        <f t="shared" si="288"/>
        <v>0</v>
      </c>
      <c r="T239" s="57">
        <f t="shared" si="261"/>
        <v>9433</v>
      </c>
      <c r="U239" s="56">
        <f t="shared" ref="U239" si="289">U240+U243+U246</f>
        <v>0</v>
      </c>
      <c r="V239" s="57">
        <f t="shared" si="262"/>
        <v>9433</v>
      </c>
    </row>
    <row r="240" spans="1:22" s="108" customFormat="1" ht="33" x14ac:dyDescent="0.2">
      <c r="A240" s="54" t="str">
        <f ca="1">IF(ISERROR(MATCH(E240,Код_КЦСР,0)),"",INDIRECT(ADDRESS(MATCH(E240,Код_КЦСР,0)+1,2,,,"КЦСР")))</f>
        <v>Формирование инвестиционной инфраструктуры в муниципальном образовании «Город Череповец»</v>
      </c>
      <c r="B240" s="105">
        <v>801</v>
      </c>
      <c r="C240" s="55" t="s">
        <v>73</v>
      </c>
      <c r="D240" s="55" t="s">
        <v>61</v>
      </c>
      <c r="E240" s="105" t="s">
        <v>295</v>
      </c>
      <c r="F240" s="105"/>
      <c r="G240" s="56">
        <f t="shared" ref="G240:U241" si="290">G241</f>
        <v>3939</v>
      </c>
      <c r="H240" s="56">
        <f t="shared" si="290"/>
        <v>0</v>
      </c>
      <c r="I240" s="56">
        <f t="shared" si="256"/>
        <v>3939</v>
      </c>
      <c r="J240" s="56">
        <f t="shared" si="290"/>
        <v>0</v>
      </c>
      <c r="K240" s="56">
        <f t="shared" si="257"/>
        <v>3939</v>
      </c>
      <c r="L240" s="56">
        <f t="shared" si="290"/>
        <v>0</v>
      </c>
      <c r="M240" s="56">
        <f t="shared" si="258"/>
        <v>3939</v>
      </c>
      <c r="N240" s="56">
        <f t="shared" si="290"/>
        <v>0</v>
      </c>
      <c r="O240" s="56">
        <f t="shared" si="259"/>
        <v>3939</v>
      </c>
      <c r="P240" s="56">
        <f t="shared" si="290"/>
        <v>3939</v>
      </c>
      <c r="Q240" s="56">
        <f t="shared" si="290"/>
        <v>0</v>
      </c>
      <c r="R240" s="57">
        <f t="shared" si="260"/>
        <v>3939</v>
      </c>
      <c r="S240" s="56">
        <f t="shared" si="290"/>
        <v>0</v>
      </c>
      <c r="T240" s="57">
        <f t="shared" si="261"/>
        <v>3939</v>
      </c>
      <c r="U240" s="56">
        <f t="shared" si="290"/>
        <v>0</v>
      </c>
      <c r="V240" s="57">
        <f t="shared" si="262"/>
        <v>3939</v>
      </c>
    </row>
    <row r="241" spans="1:22" s="108" customFormat="1" ht="33" x14ac:dyDescent="0.2">
      <c r="A241" s="54" t="str">
        <f ca="1">IF(ISERROR(MATCH(F241,Код_КВР,0)),"",INDIRECT(ADDRESS(MATCH(F241,Код_КВР,0)+1,2,,,"КВР")))</f>
        <v>Предоставление субсидий бюджетным, автономным учреждениям и иным некоммерческим организациям</v>
      </c>
      <c r="B241" s="105">
        <v>801</v>
      </c>
      <c r="C241" s="55" t="s">
        <v>73</v>
      </c>
      <c r="D241" s="55" t="s">
        <v>61</v>
      </c>
      <c r="E241" s="105" t="s">
        <v>295</v>
      </c>
      <c r="F241" s="105">
        <v>600</v>
      </c>
      <c r="G241" s="56">
        <f t="shared" si="290"/>
        <v>3939</v>
      </c>
      <c r="H241" s="56">
        <f t="shared" si="290"/>
        <v>0</v>
      </c>
      <c r="I241" s="56">
        <f t="shared" si="256"/>
        <v>3939</v>
      </c>
      <c r="J241" s="56">
        <f t="shared" si="290"/>
        <v>0</v>
      </c>
      <c r="K241" s="56">
        <f t="shared" si="257"/>
        <v>3939</v>
      </c>
      <c r="L241" s="56">
        <f t="shared" si="290"/>
        <v>0</v>
      </c>
      <c r="M241" s="56">
        <f t="shared" si="258"/>
        <v>3939</v>
      </c>
      <c r="N241" s="56">
        <f t="shared" si="290"/>
        <v>0</v>
      </c>
      <c r="O241" s="56">
        <f t="shared" si="259"/>
        <v>3939</v>
      </c>
      <c r="P241" s="56">
        <f t="shared" si="290"/>
        <v>3939</v>
      </c>
      <c r="Q241" s="56">
        <f t="shared" si="290"/>
        <v>0</v>
      </c>
      <c r="R241" s="57">
        <f t="shared" si="260"/>
        <v>3939</v>
      </c>
      <c r="S241" s="56">
        <f t="shared" si="290"/>
        <v>0</v>
      </c>
      <c r="T241" s="57">
        <f t="shared" si="261"/>
        <v>3939</v>
      </c>
      <c r="U241" s="56">
        <f t="shared" si="290"/>
        <v>0</v>
      </c>
      <c r="V241" s="57">
        <f t="shared" si="262"/>
        <v>3939</v>
      </c>
    </row>
    <row r="242" spans="1:22" s="108" customFormat="1" ht="33" x14ac:dyDescent="0.2">
      <c r="A242" s="54" t="str">
        <f ca="1">IF(ISERROR(MATCH(F242,Код_КВР,0)),"",INDIRECT(ADDRESS(MATCH(F242,Код_КВР,0)+1,2,,,"КВР")))</f>
        <v>Субсидии некоммерческим организациям (за исключением государственных (муниципальных) учреждений)</v>
      </c>
      <c r="B242" s="105">
        <v>801</v>
      </c>
      <c r="C242" s="55" t="s">
        <v>73</v>
      </c>
      <c r="D242" s="55" t="s">
        <v>61</v>
      </c>
      <c r="E242" s="105" t="s">
        <v>295</v>
      </c>
      <c r="F242" s="105">
        <v>630</v>
      </c>
      <c r="G242" s="56">
        <v>3939</v>
      </c>
      <c r="H242" s="56"/>
      <c r="I242" s="56">
        <f t="shared" si="256"/>
        <v>3939</v>
      </c>
      <c r="J242" s="56"/>
      <c r="K242" s="56">
        <f t="shared" si="257"/>
        <v>3939</v>
      </c>
      <c r="L242" s="56"/>
      <c r="M242" s="56">
        <f t="shared" si="258"/>
        <v>3939</v>
      </c>
      <c r="N242" s="56"/>
      <c r="O242" s="56">
        <f t="shared" si="259"/>
        <v>3939</v>
      </c>
      <c r="P242" s="56">
        <v>3939</v>
      </c>
      <c r="Q242" s="56"/>
      <c r="R242" s="57">
        <f t="shared" si="260"/>
        <v>3939</v>
      </c>
      <c r="S242" s="56"/>
      <c r="T242" s="57">
        <f t="shared" si="261"/>
        <v>3939</v>
      </c>
      <c r="U242" s="56"/>
      <c r="V242" s="57">
        <f t="shared" si="262"/>
        <v>3939</v>
      </c>
    </row>
    <row r="243" spans="1:22" s="108" customFormat="1" x14ac:dyDescent="0.2">
      <c r="A243" s="54" t="str">
        <f ca="1">IF(ISERROR(MATCH(E243,Код_КЦСР,0)),"",INDIRECT(ADDRESS(MATCH(E243,Код_КЦСР,0)+1,2,,,"КЦСР")))</f>
        <v>Комплексное сопровождение инвестиционных проектов</v>
      </c>
      <c r="B243" s="105">
        <v>801</v>
      </c>
      <c r="C243" s="55" t="s">
        <v>73</v>
      </c>
      <c r="D243" s="55" t="s">
        <v>61</v>
      </c>
      <c r="E243" s="105" t="s">
        <v>296</v>
      </c>
      <c r="F243" s="105"/>
      <c r="G243" s="56">
        <f t="shared" ref="G243:U244" si="291">G244</f>
        <v>2036.7</v>
      </c>
      <c r="H243" s="56">
        <f t="shared" si="291"/>
        <v>0</v>
      </c>
      <c r="I243" s="56">
        <f t="shared" si="256"/>
        <v>2036.7</v>
      </c>
      <c r="J243" s="56">
        <f t="shared" si="291"/>
        <v>0</v>
      </c>
      <c r="K243" s="56">
        <f t="shared" si="257"/>
        <v>2036.7</v>
      </c>
      <c r="L243" s="56">
        <f t="shared" si="291"/>
        <v>0</v>
      </c>
      <c r="M243" s="56">
        <f t="shared" si="258"/>
        <v>2036.7</v>
      </c>
      <c r="N243" s="56">
        <f t="shared" si="291"/>
        <v>0</v>
      </c>
      <c r="O243" s="56">
        <f t="shared" si="259"/>
        <v>2036.7</v>
      </c>
      <c r="P243" s="56">
        <f t="shared" si="291"/>
        <v>2036.7</v>
      </c>
      <c r="Q243" s="56">
        <f t="shared" si="291"/>
        <v>0</v>
      </c>
      <c r="R243" s="57">
        <f t="shared" si="260"/>
        <v>2036.7</v>
      </c>
      <c r="S243" s="56">
        <f t="shared" si="291"/>
        <v>0</v>
      </c>
      <c r="T243" s="57">
        <f t="shared" si="261"/>
        <v>2036.7</v>
      </c>
      <c r="U243" s="56">
        <f t="shared" si="291"/>
        <v>0</v>
      </c>
      <c r="V243" s="57">
        <f t="shared" si="262"/>
        <v>2036.7</v>
      </c>
    </row>
    <row r="244" spans="1:22" s="108" customFormat="1" ht="33" x14ac:dyDescent="0.2">
      <c r="A244" s="54" t="str">
        <f ca="1">IF(ISERROR(MATCH(F244,Код_КВР,0)),"",INDIRECT(ADDRESS(MATCH(F244,Код_КВР,0)+1,2,,,"КВР")))</f>
        <v>Предоставление субсидий бюджетным, автономным учреждениям и иным некоммерческим организациям</v>
      </c>
      <c r="B244" s="105">
        <v>801</v>
      </c>
      <c r="C244" s="55" t="s">
        <v>73</v>
      </c>
      <c r="D244" s="55" t="s">
        <v>61</v>
      </c>
      <c r="E244" s="105" t="s">
        <v>296</v>
      </c>
      <c r="F244" s="105">
        <v>600</v>
      </c>
      <c r="G244" s="56">
        <f t="shared" si="291"/>
        <v>2036.7</v>
      </c>
      <c r="H244" s="56">
        <f t="shared" si="291"/>
        <v>0</v>
      </c>
      <c r="I244" s="56">
        <f t="shared" si="256"/>
        <v>2036.7</v>
      </c>
      <c r="J244" s="56">
        <f t="shared" si="291"/>
        <v>0</v>
      </c>
      <c r="K244" s="56">
        <f t="shared" si="257"/>
        <v>2036.7</v>
      </c>
      <c r="L244" s="56">
        <f t="shared" si="291"/>
        <v>0</v>
      </c>
      <c r="M244" s="56">
        <f t="shared" si="258"/>
        <v>2036.7</v>
      </c>
      <c r="N244" s="56">
        <f t="shared" si="291"/>
        <v>0</v>
      </c>
      <c r="O244" s="56">
        <f t="shared" si="259"/>
        <v>2036.7</v>
      </c>
      <c r="P244" s="56">
        <f t="shared" si="291"/>
        <v>2036.7</v>
      </c>
      <c r="Q244" s="56">
        <f t="shared" si="291"/>
        <v>0</v>
      </c>
      <c r="R244" s="57">
        <f t="shared" si="260"/>
        <v>2036.7</v>
      </c>
      <c r="S244" s="56">
        <f t="shared" si="291"/>
        <v>0</v>
      </c>
      <c r="T244" s="57">
        <f t="shared" si="261"/>
        <v>2036.7</v>
      </c>
      <c r="U244" s="56">
        <f t="shared" si="291"/>
        <v>0</v>
      </c>
      <c r="V244" s="57">
        <f t="shared" si="262"/>
        <v>2036.7</v>
      </c>
    </row>
    <row r="245" spans="1:22" s="108" customFormat="1" ht="33" x14ac:dyDescent="0.2">
      <c r="A245" s="54" t="str">
        <f ca="1">IF(ISERROR(MATCH(F245,Код_КВР,0)),"",INDIRECT(ADDRESS(MATCH(F245,Код_КВР,0)+1,2,,,"КВР")))</f>
        <v>Субсидии некоммерческим организациям (за исключением государственных (муниципальных) учреждений)</v>
      </c>
      <c r="B245" s="105">
        <v>801</v>
      </c>
      <c r="C245" s="55" t="s">
        <v>73</v>
      </c>
      <c r="D245" s="55" t="s">
        <v>61</v>
      </c>
      <c r="E245" s="105" t="s">
        <v>296</v>
      </c>
      <c r="F245" s="105">
        <v>630</v>
      </c>
      <c r="G245" s="56">
        <v>2036.7</v>
      </c>
      <c r="H245" s="56"/>
      <c r="I245" s="56">
        <f t="shared" si="256"/>
        <v>2036.7</v>
      </c>
      <c r="J245" s="56"/>
      <c r="K245" s="56">
        <f t="shared" si="257"/>
        <v>2036.7</v>
      </c>
      <c r="L245" s="56"/>
      <c r="M245" s="56">
        <f t="shared" si="258"/>
        <v>2036.7</v>
      </c>
      <c r="N245" s="56"/>
      <c r="O245" s="56">
        <f t="shared" si="259"/>
        <v>2036.7</v>
      </c>
      <c r="P245" s="56">
        <v>2036.7</v>
      </c>
      <c r="Q245" s="56"/>
      <c r="R245" s="57">
        <f t="shared" si="260"/>
        <v>2036.7</v>
      </c>
      <c r="S245" s="56"/>
      <c r="T245" s="57">
        <f t="shared" si="261"/>
        <v>2036.7</v>
      </c>
      <c r="U245" s="56"/>
      <c r="V245" s="57">
        <f t="shared" si="262"/>
        <v>2036.7</v>
      </c>
    </row>
    <row r="246" spans="1:22" s="108" customFormat="1" ht="33" x14ac:dyDescent="0.2">
      <c r="A246" s="54" t="str">
        <f ca="1">IF(ISERROR(MATCH(E246,Код_КЦСР,0)),"",INDIRECT(ADDRESS(MATCH(E246,Код_КЦСР,0)+1,2,,,"КЦСР")))</f>
        <v>Продвижение инвестиционных возможностей муниципального образования «Город Череповец»</v>
      </c>
      <c r="B246" s="105">
        <v>801</v>
      </c>
      <c r="C246" s="55" t="s">
        <v>73</v>
      </c>
      <c r="D246" s="55" t="s">
        <v>61</v>
      </c>
      <c r="E246" s="105" t="s">
        <v>297</v>
      </c>
      <c r="F246" s="105"/>
      <c r="G246" s="56">
        <f t="shared" ref="G246:U247" si="292">G247</f>
        <v>3457.3</v>
      </c>
      <c r="H246" s="56">
        <f t="shared" si="292"/>
        <v>0</v>
      </c>
      <c r="I246" s="56">
        <f t="shared" si="256"/>
        <v>3457.3</v>
      </c>
      <c r="J246" s="56">
        <f t="shared" si="292"/>
        <v>0</v>
      </c>
      <c r="K246" s="56">
        <f t="shared" si="257"/>
        <v>3457.3</v>
      </c>
      <c r="L246" s="56">
        <f t="shared" si="292"/>
        <v>0</v>
      </c>
      <c r="M246" s="56">
        <f t="shared" si="258"/>
        <v>3457.3</v>
      </c>
      <c r="N246" s="56">
        <f t="shared" si="292"/>
        <v>0</v>
      </c>
      <c r="O246" s="56">
        <f t="shared" si="259"/>
        <v>3457.3</v>
      </c>
      <c r="P246" s="56">
        <f t="shared" si="292"/>
        <v>3457.3</v>
      </c>
      <c r="Q246" s="56">
        <f t="shared" si="292"/>
        <v>0</v>
      </c>
      <c r="R246" s="57">
        <f t="shared" si="260"/>
        <v>3457.3</v>
      </c>
      <c r="S246" s="56">
        <f t="shared" si="292"/>
        <v>0</v>
      </c>
      <c r="T246" s="57">
        <f t="shared" si="261"/>
        <v>3457.3</v>
      </c>
      <c r="U246" s="56">
        <f t="shared" si="292"/>
        <v>0</v>
      </c>
      <c r="V246" s="57">
        <f t="shared" si="262"/>
        <v>3457.3</v>
      </c>
    </row>
    <row r="247" spans="1:22" s="108" customFormat="1" ht="33" x14ac:dyDescent="0.2">
      <c r="A247" s="54" t="str">
        <f ca="1">IF(ISERROR(MATCH(F247,Код_КВР,0)),"",INDIRECT(ADDRESS(MATCH(F247,Код_КВР,0)+1,2,,,"КВР")))</f>
        <v>Предоставление субсидий бюджетным, автономным учреждениям и иным некоммерческим организациям</v>
      </c>
      <c r="B247" s="105">
        <v>801</v>
      </c>
      <c r="C247" s="55" t="s">
        <v>73</v>
      </c>
      <c r="D247" s="55" t="s">
        <v>61</v>
      </c>
      <c r="E247" s="105" t="s">
        <v>297</v>
      </c>
      <c r="F247" s="105">
        <v>600</v>
      </c>
      <c r="G247" s="56">
        <f t="shared" si="292"/>
        <v>3457.3</v>
      </c>
      <c r="H247" s="56">
        <f t="shared" si="292"/>
        <v>0</v>
      </c>
      <c r="I247" s="56">
        <f t="shared" si="256"/>
        <v>3457.3</v>
      </c>
      <c r="J247" s="56">
        <f t="shared" si="292"/>
        <v>0</v>
      </c>
      <c r="K247" s="56">
        <f t="shared" si="257"/>
        <v>3457.3</v>
      </c>
      <c r="L247" s="56">
        <f t="shared" si="292"/>
        <v>0</v>
      </c>
      <c r="M247" s="56">
        <f t="shared" si="258"/>
        <v>3457.3</v>
      </c>
      <c r="N247" s="56">
        <f t="shared" si="292"/>
        <v>0</v>
      </c>
      <c r="O247" s="56">
        <f t="shared" si="259"/>
        <v>3457.3</v>
      </c>
      <c r="P247" s="56">
        <f t="shared" si="292"/>
        <v>3457.3</v>
      </c>
      <c r="Q247" s="56">
        <f t="shared" si="292"/>
        <v>0</v>
      </c>
      <c r="R247" s="57">
        <f t="shared" si="260"/>
        <v>3457.3</v>
      </c>
      <c r="S247" s="56">
        <f t="shared" si="292"/>
        <v>0</v>
      </c>
      <c r="T247" s="57">
        <f t="shared" si="261"/>
        <v>3457.3</v>
      </c>
      <c r="U247" s="56">
        <f t="shared" si="292"/>
        <v>0</v>
      </c>
      <c r="V247" s="57">
        <f t="shared" si="262"/>
        <v>3457.3</v>
      </c>
    </row>
    <row r="248" spans="1:22" s="108" customFormat="1" ht="33" x14ac:dyDescent="0.2">
      <c r="A248" s="54" t="str">
        <f ca="1">IF(ISERROR(MATCH(F248,Код_КВР,0)),"",INDIRECT(ADDRESS(MATCH(F248,Код_КВР,0)+1,2,,,"КВР")))</f>
        <v>Субсидии некоммерческим организациям (за исключением государственных (муниципальных) учреждений)</v>
      </c>
      <c r="B248" s="105">
        <v>801</v>
      </c>
      <c r="C248" s="55" t="s">
        <v>73</v>
      </c>
      <c r="D248" s="55" t="s">
        <v>61</v>
      </c>
      <c r="E248" s="105" t="s">
        <v>297</v>
      </c>
      <c r="F248" s="105">
        <v>630</v>
      </c>
      <c r="G248" s="56">
        <v>3457.3</v>
      </c>
      <c r="H248" s="56"/>
      <c r="I248" s="56">
        <f t="shared" si="256"/>
        <v>3457.3</v>
      </c>
      <c r="J248" s="56"/>
      <c r="K248" s="56">
        <f t="shared" si="257"/>
        <v>3457.3</v>
      </c>
      <c r="L248" s="56"/>
      <c r="M248" s="56">
        <f t="shared" si="258"/>
        <v>3457.3</v>
      </c>
      <c r="N248" s="56"/>
      <c r="O248" s="56">
        <f t="shared" si="259"/>
        <v>3457.3</v>
      </c>
      <c r="P248" s="56">
        <v>3457.3</v>
      </c>
      <c r="Q248" s="56"/>
      <c r="R248" s="57">
        <f t="shared" si="260"/>
        <v>3457.3</v>
      </c>
      <c r="S248" s="56"/>
      <c r="T248" s="57">
        <f t="shared" si="261"/>
        <v>3457.3</v>
      </c>
      <c r="U248" s="56"/>
      <c r="V248" s="57">
        <f t="shared" si="262"/>
        <v>3457.3</v>
      </c>
    </row>
    <row r="249" spans="1:22" s="108" customFormat="1" x14ac:dyDescent="0.2">
      <c r="A249" s="54" t="str">
        <f ca="1">IF(ISERROR(MATCH(C249,Код_Раздел,0)),"",INDIRECT(ADDRESS(MATCH(C249,Код_Раздел,0)+1,2,,,"Раздел")))</f>
        <v>Жилищно-коммунальное хозяйство</v>
      </c>
      <c r="B249" s="105">
        <v>801</v>
      </c>
      <c r="C249" s="55" t="s">
        <v>78</v>
      </c>
      <c r="D249" s="55"/>
      <c r="E249" s="105"/>
      <c r="F249" s="105"/>
      <c r="G249" s="56"/>
      <c r="H249" s="56"/>
      <c r="I249" s="56"/>
      <c r="J249" s="56">
        <f t="shared" ref="J249:N255" si="293">J250</f>
        <v>461.8</v>
      </c>
      <c r="K249" s="56">
        <f t="shared" si="257"/>
        <v>461.8</v>
      </c>
      <c r="L249" s="56">
        <f t="shared" si="293"/>
        <v>0</v>
      </c>
      <c r="M249" s="56">
        <f t="shared" si="258"/>
        <v>461.8</v>
      </c>
      <c r="N249" s="56">
        <f t="shared" si="293"/>
        <v>0</v>
      </c>
      <c r="O249" s="56">
        <f t="shared" si="259"/>
        <v>461.8</v>
      </c>
      <c r="P249" s="56"/>
      <c r="Q249" s="56"/>
      <c r="R249" s="57"/>
      <c r="S249" s="56">
        <f t="shared" ref="S249:U255" si="294">S250</f>
        <v>461.8</v>
      </c>
      <c r="T249" s="57">
        <f t="shared" si="261"/>
        <v>461.8</v>
      </c>
      <c r="U249" s="56">
        <f t="shared" si="294"/>
        <v>0</v>
      </c>
      <c r="V249" s="57">
        <f t="shared" si="262"/>
        <v>461.8</v>
      </c>
    </row>
    <row r="250" spans="1:22" s="108" customFormat="1" x14ac:dyDescent="0.2">
      <c r="A250" s="63" t="s">
        <v>106</v>
      </c>
      <c r="B250" s="105">
        <v>801</v>
      </c>
      <c r="C250" s="55" t="s">
        <v>78</v>
      </c>
      <c r="D250" s="55" t="s">
        <v>78</v>
      </c>
      <c r="E250" s="105"/>
      <c r="F250" s="105"/>
      <c r="G250" s="56"/>
      <c r="H250" s="56"/>
      <c r="I250" s="56"/>
      <c r="J250" s="56">
        <f t="shared" si="293"/>
        <v>461.8</v>
      </c>
      <c r="K250" s="56">
        <f t="shared" si="257"/>
        <v>461.8</v>
      </c>
      <c r="L250" s="56">
        <f t="shared" si="293"/>
        <v>0</v>
      </c>
      <c r="M250" s="56">
        <f t="shared" si="258"/>
        <v>461.8</v>
      </c>
      <c r="N250" s="56">
        <f t="shared" si="293"/>
        <v>0</v>
      </c>
      <c r="O250" s="56">
        <f t="shared" si="259"/>
        <v>461.8</v>
      </c>
      <c r="P250" s="56"/>
      <c r="Q250" s="56"/>
      <c r="R250" s="57"/>
      <c r="S250" s="56">
        <f t="shared" si="294"/>
        <v>461.8</v>
      </c>
      <c r="T250" s="57">
        <f t="shared" si="261"/>
        <v>461.8</v>
      </c>
      <c r="U250" s="56">
        <f t="shared" si="294"/>
        <v>0</v>
      </c>
      <c r="V250" s="57">
        <f t="shared" si="262"/>
        <v>461.8</v>
      </c>
    </row>
    <row r="251" spans="1:22" s="108" customFormat="1" ht="24" customHeight="1" x14ac:dyDescent="0.2">
      <c r="A251" s="54" t="str">
        <f ca="1">IF(ISERROR(MATCH(E251,Код_КЦСР,0)),"",INDIRECT(ADDRESS(MATCH(E251,Код_КЦСР,0)+1,2,,,"КЦСР")))</f>
        <v>Расходы, не включенные в муниципальные программы города Череповца</v>
      </c>
      <c r="B251" s="105">
        <v>801</v>
      </c>
      <c r="C251" s="55" t="s">
        <v>78</v>
      </c>
      <c r="D251" s="55" t="s">
        <v>78</v>
      </c>
      <c r="E251" s="105" t="s">
        <v>398</v>
      </c>
      <c r="F251" s="105"/>
      <c r="G251" s="56"/>
      <c r="H251" s="56"/>
      <c r="I251" s="56"/>
      <c r="J251" s="56">
        <f t="shared" si="293"/>
        <v>461.8</v>
      </c>
      <c r="K251" s="56">
        <f t="shared" si="257"/>
        <v>461.8</v>
      </c>
      <c r="L251" s="56">
        <f t="shared" si="293"/>
        <v>0</v>
      </c>
      <c r="M251" s="56">
        <f t="shared" si="258"/>
        <v>461.8</v>
      </c>
      <c r="N251" s="56">
        <f t="shared" si="293"/>
        <v>0</v>
      </c>
      <c r="O251" s="56">
        <f t="shared" si="259"/>
        <v>461.8</v>
      </c>
      <c r="P251" s="56"/>
      <c r="Q251" s="56"/>
      <c r="R251" s="57"/>
      <c r="S251" s="56">
        <f t="shared" si="294"/>
        <v>461.8</v>
      </c>
      <c r="T251" s="57">
        <f t="shared" si="261"/>
        <v>461.8</v>
      </c>
      <c r="U251" s="56">
        <f t="shared" si="294"/>
        <v>0</v>
      </c>
      <c r="V251" s="57">
        <f t="shared" si="262"/>
        <v>461.8</v>
      </c>
    </row>
    <row r="252" spans="1:22" s="108" customFormat="1" ht="34.5" customHeight="1" x14ac:dyDescent="0.2">
      <c r="A252" s="54" t="str">
        <f ca="1">IF(ISERROR(MATCH(E252,Код_КЦСР,0)),"",INDIRECT(ADDRESS(MATCH(E252,Код_КЦСР,0)+1,2,,,"КЦСР")))</f>
        <v>Руководство и управление в сфере установленных функций органов местного самоуправления</v>
      </c>
      <c r="B252" s="105">
        <v>801</v>
      </c>
      <c r="C252" s="55" t="s">
        <v>78</v>
      </c>
      <c r="D252" s="55" t="s">
        <v>78</v>
      </c>
      <c r="E252" s="105" t="s">
        <v>399</v>
      </c>
      <c r="F252" s="105"/>
      <c r="G252" s="56"/>
      <c r="H252" s="56"/>
      <c r="I252" s="56"/>
      <c r="J252" s="56">
        <f t="shared" si="293"/>
        <v>461.8</v>
      </c>
      <c r="K252" s="56">
        <f t="shared" si="257"/>
        <v>461.8</v>
      </c>
      <c r="L252" s="56">
        <f t="shared" si="293"/>
        <v>0</v>
      </c>
      <c r="M252" s="56">
        <f t="shared" si="258"/>
        <v>461.8</v>
      </c>
      <c r="N252" s="56">
        <f t="shared" si="293"/>
        <v>0</v>
      </c>
      <c r="O252" s="56">
        <f t="shared" si="259"/>
        <v>461.8</v>
      </c>
      <c r="P252" s="56"/>
      <c r="Q252" s="56"/>
      <c r="R252" s="57"/>
      <c r="S252" s="56">
        <f t="shared" si="294"/>
        <v>461.8</v>
      </c>
      <c r="T252" s="57">
        <f t="shared" si="261"/>
        <v>461.8</v>
      </c>
      <c r="U252" s="56">
        <f t="shared" si="294"/>
        <v>0</v>
      </c>
      <c r="V252" s="57">
        <f t="shared" si="262"/>
        <v>461.8</v>
      </c>
    </row>
    <row r="253" spans="1:22" s="108" customFormat="1" ht="38.25" customHeight="1" x14ac:dyDescent="0.2">
      <c r="A253" s="54" t="str">
        <f ca="1">IF(ISERROR(MATCH(E253,Код_КЦСР,0)),"",INDIRECT(ADDRESS(MATCH(E253,Код_КЦСР,0)+1,2,,,"КЦСР")))</f>
        <v>Обеспечение деятельности исполнительных органов местного самоуправления</v>
      </c>
      <c r="B253" s="105">
        <v>801</v>
      </c>
      <c r="C253" s="55" t="s">
        <v>74</v>
      </c>
      <c r="D253" s="55" t="s">
        <v>78</v>
      </c>
      <c r="E253" s="105" t="s">
        <v>402</v>
      </c>
      <c r="F253" s="105"/>
      <c r="G253" s="56"/>
      <c r="H253" s="56"/>
      <c r="I253" s="56"/>
      <c r="J253" s="56">
        <f t="shared" si="293"/>
        <v>461.8</v>
      </c>
      <c r="K253" s="56">
        <f t="shared" si="257"/>
        <v>461.8</v>
      </c>
      <c r="L253" s="56">
        <f t="shared" si="293"/>
        <v>0</v>
      </c>
      <c r="M253" s="56">
        <f t="shared" si="258"/>
        <v>461.8</v>
      </c>
      <c r="N253" s="56">
        <f t="shared" si="293"/>
        <v>0</v>
      </c>
      <c r="O253" s="56">
        <f t="shared" si="259"/>
        <v>461.8</v>
      </c>
      <c r="P253" s="56"/>
      <c r="Q253" s="56"/>
      <c r="R253" s="57"/>
      <c r="S253" s="56">
        <f t="shared" si="294"/>
        <v>461.8</v>
      </c>
      <c r="T253" s="57">
        <f t="shared" si="261"/>
        <v>461.8</v>
      </c>
      <c r="U253" s="56">
        <f t="shared" si="294"/>
        <v>0</v>
      </c>
      <c r="V253" s="57">
        <f t="shared" si="262"/>
        <v>461.8</v>
      </c>
    </row>
    <row r="254" spans="1:22" s="108" customFormat="1" ht="71.25" customHeight="1" x14ac:dyDescent="0.2">
      <c r="A254" s="54" t="str">
        <f ca="1">IF(ISERROR(MATCH(E254,Код_КЦСР,0)),"",INDIRECT(ADDRESS(MATCH(E254,Код_КЦСР,0)+1,2,,,"КЦСР")))</f>
        <v>Осуществление отдельных государственных полномочий в соответствии с законом области «О наделении органов местного самоуправления отдельными государственными полномочиями по лицензионному контролю», за счет средств областного бюджета</v>
      </c>
      <c r="B254" s="105">
        <v>801</v>
      </c>
      <c r="C254" s="55" t="s">
        <v>78</v>
      </c>
      <c r="D254" s="55" t="s">
        <v>78</v>
      </c>
      <c r="E254" s="105" t="s">
        <v>674</v>
      </c>
      <c r="F254" s="105"/>
      <c r="G254" s="56"/>
      <c r="H254" s="56"/>
      <c r="I254" s="56"/>
      <c r="J254" s="56">
        <f t="shared" si="293"/>
        <v>461.8</v>
      </c>
      <c r="K254" s="56">
        <f t="shared" si="257"/>
        <v>461.8</v>
      </c>
      <c r="L254" s="56">
        <f t="shared" si="293"/>
        <v>0</v>
      </c>
      <c r="M254" s="56">
        <f t="shared" si="258"/>
        <v>461.8</v>
      </c>
      <c r="N254" s="56">
        <f t="shared" si="293"/>
        <v>0</v>
      </c>
      <c r="O254" s="56">
        <f t="shared" si="259"/>
        <v>461.8</v>
      </c>
      <c r="P254" s="56"/>
      <c r="Q254" s="56"/>
      <c r="R254" s="57"/>
      <c r="S254" s="56">
        <f t="shared" si="294"/>
        <v>461.8</v>
      </c>
      <c r="T254" s="57">
        <f t="shared" si="261"/>
        <v>461.8</v>
      </c>
      <c r="U254" s="56">
        <f t="shared" si="294"/>
        <v>0</v>
      </c>
      <c r="V254" s="57">
        <f t="shared" si="262"/>
        <v>461.8</v>
      </c>
    </row>
    <row r="255" spans="1:22" s="108" customFormat="1" ht="62.25" customHeight="1" x14ac:dyDescent="0.2">
      <c r="A255" s="54" t="str">
        <f t="shared" ref="A255:A256" ca="1" si="295">IF(ISERROR(MATCH(F255,Код_КВР,0)),"",INDIRECT(ADDRESS(MATCH(F255,Код_КВР,0)+1,2,,,"КВР")))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5" s="105">
        <v>801</v>
      </c>
      <c r="C255" s="55" t="s">
        <v>78</v>
      </c>
      <c r="D255" s="55" t="s">
        <v>78</v>
      </c>
      <c r="E255" s="105" t="s">
        <v>674</v>
      </c>
      <c r="F255" s="105">
        <v>100</v>
      </c>
      <c r="G255" s="56"/>
      <c r="H255" s="56"/>
      <c r="I255" s="56"/>
      <c r="J255" s="56">
        <f t="shared" si="293"/>
        <v>461.8</v>
      </c>
      <c r="K255" s="56">
        <f t="shared" si="257"/>
        <v>461.8</v>
      </c>
      <c r="L255" s="56">
        <f t="shared" si="293"/>
        <v>0</v>
      </c>
      <c r="M255" s="56">
        <f t="shared" si="258"/>
        <v>461.8</v>
      </c>
      <c r="N255" s="56">
        <f t="shared" si="293"/>
        <v>0</v>
      </c>
      <c r="O255" s="56">
        <f t="shared" si="259"/>
        <v>461.8</v>
      </c>
      <c r="P255" s="56"/>
      <c r="Q255" s="56"/>
      <c r="R255" s="57"/>
      <c r="S255" s="56">
        <f t="shared" si="294"/>
        <v>461.8</v>
      </c>
      <c r="T255" s="57">
        <f t="shared" si="261"/>
        <v>461.8</v>
      </c>
      <c r="U255" s="56">
        <f t="shared" si="294"/>
        <v>0</v>
      </c>
      <c r="V255" s="57">
        <f t="shared" si="262"/>
        <v>461.8</v>
      </c>
    </row>
    <row r="256" spans="1:22" s="108" customFormat="1" ht="25.5" customHeight="1" x14ac:dyDescent="0.2">
      <c r="A256" s="54" t="str">
        <f t="shared" ca="1" si="295"/>
        <v>Расходы на выплаты персоналу государственных (муниципальных) органов</v>
      </c>
      <c r="B256" s="105">
        <v>801</v>
      </c>
      <c r="C256" s="55" t="s">
        <v>78</v>
      </c>
      <c r="D256" s="55" t="s">
        <v>78</v>
      </c>
      <c r="E256" s="105" t="s">
        <v>674</v>
      </c>
      <c r="F256" s="105">
        <v>120</v>
      </c>
      <c r="G256" s="56"/>
      <c r="H256" s="56"/>
      <c r="I256" s="56"/>
      <c r="J256" s="56">
        <v>461.8</v>
      </c>
      <c r="K256" s="56">
        <f t="shared" si="257"/>
        <v>461.8</v>
      </c>
      <c r="L256" s="56"/>
      <c r="M256" s="56">
        <f t="shared" si="258"/>
        <v>461.8</v>
      </c>
      <c r="N256" s="56"/>
      <c r="O256" s="56">
        <f t="shared" si="259"/>
        <v>461.8</v>
      </c>
      <c r="P256" s="56"/>
      <c r="Q256" s="56"/>
      <c r="R256" s="57"/>
      <c r="S256" s="56">
        <v>461.8</v>
      </c>
      <c r="T256" s="57">
        <f t="shared" si="261"/>
        <v>461.8</v>
      </c>
      <c r="U256" s="56"/>
      <c r="V256" s="57">
        <f t="shared" si="262"/>
        <v>461.8</v>
      </c>
    </row>
    <row r="257" spans="1:22" s="108" customFormat="1" x14ac:dyDescent="0.2">
      <c r="A257" s="54" t="str">
        <f ca="1">IF(ISERROR(MATCH(C257,Код_Раздел,0)),"",INDIRECT(ADDRESS(MATCH(C257,Код_Раздел,0)+1,2,,,"Раздел")))</f>
        <v>Охрана окружающей среды</v>
      </c>
      <c r="B257" s="105">
        <v>801</v>
      </c>
      <c r="C257" s="55" t="s">
        <v>74</v>
      </c>
      <c r="D257" s="55"/>
      <c r="E257" s="105"/>
      <c r="F257" s="105"/>
      <c r="G257" s="56">
        <f t="shared" ref="G257:U259" si="296">G258</f>
        <v>6312.5</v>
      </c>
      <c r="H257" s="56">
        <f t="shared" si="296"/>
        <v>0</v>
      </c>
      <c r="I257" s="56">
        <f t="shared" si="256"/>
        <v>6312.5</v>
      </c>
      <c r="J257" s="56">
        <f t="shared" si="296"/>
        <v>0</v>
      </c>
      <c r="K257" s="56">
        <f t="shared" si="257"/>
        <v>6312.5</v>
      </c>
      <c r="L257" s="56">
        <f t="shared" si="296"/>
        <v>0</v>
      </c>
      <c r="M257" s="56">
        <f t="shared" si="258"/>
        <v>6312.5</v>
      </c>
      <c r="N257" s="56">
        <f t="shared" si="296"/>
        <v>0</v>
      </c>
      <c r="O257" s="56">
        <f t="shared" si="259"/>
        <v>6312.5</v>
      </c>
      <c r="P257" s="56">
        <f t="shared" si="296"/>
        <v>6312.5</v>
      </c>
      <c r="Q257" s="56">
        <f t="shared" si="296"/>
        <v>0</v>
      </c>
      <c r="R257" s="57">
        <f t="shared" si="260"/>
        <v>6312.5</v>
      </c>
      <c r="S257" s="56">
        <f t="shared" si="296"/>
        <v>0</v>
      </c>
      <c r="T257" s="57">
        <f t="shared" si="261"/>
        <v>6312.5</v>
      </c>
      <c r="U257" s="56">
        <f t="shared" si="296"/>
        <v>0</v>
      </c>
      <c r="V257" s="57">
        <f t="shared" si="262"/>
        <v>6312.5</v>
      </c>
    </row>
    <row r="258" spans="1:22" s="108" customFormat="1" x14ac:dyDescent="0.2">
      <c r="A258" s="63" t="s">
        <v>106</v>
      </c>
      <c r="B258" s="105">
        <v>801</v>
      </c>
      <c r="C258" s="55" t="s">
        <v>74</v>
      </c>
      <c r="D258" s="55" t="s">
        <v>78</v>
      </c>
      <c r="E258" s="105"/>
      <c r="F258" s="105"/>
      <c r="G258" s="56">
        <f t="shared" si="296"/>
        <v>6312.5</v>
      </c>
      <c r="H258" s="56">
        <f t="shared" si="296"/>
        <v>0</v>
      </c>
      <c r="I258" s="56">
        <f t="shared" si="256"/>
        <v>6312.5</v>
      </c>
      <c r="J258" s="56">
        <f t="shared" si="296"/>
        <v>0</v>
      </c>
      <c r="K258" s="56">
        <f t="shared" si="257"/>
        <v>6312.5</v>
      </c>
      <c r="L258" s="56">
        <f t="shared" si="296"/>
        <v>0</v>
      </c>
      <c r="M258" s="56">
        <f t="shared" si="258"/>
        <v>6312.5</v>
      </c>
      <c r="N258" s="56">
        <f t="shared" si="296"/>
        <v>0</v>
      </c>
      <c r="O258" s="56">
        <f t="shared" si="259"/>
        <v>6312.5</v>
      </c>
      <c r="P258" s="56">
        <f t="shared" si="296"/>
        <v>6312.5</v>
      </c>
      <c r="Q258" s="56">
        <f t="shared" si="296"/>
        <v>0</v>
      </c>
      <c r="R258" s="57">
        <f t="shared" si="260"/>
        <v>6312.5</v>
      </c>
      <c r="S258" s="56">
        <f t="shared" si="296"/>
        <v>0</v>
      </c>
      <c r="T258" s="57">
        <f t="shared" si="261"/>
        <v>6312.5</v>
      </c>
      <c r="U258" s="56">
        <f t="shared" si="296"/>
        <v>0</v>
      </c>
      <c r="V258" s="57">
        <f t="shared" si="262"/>
        <v>6312.5</v>
      </c>
    </row>
    <row r="259" spans="1:22" s="108" customFormat="1" ht="35.25" customHeight="1" x14ac:dyDescent="0.2">
      <c r="A259" s="54" t="str">
        <f ca="1">IF(ISERROR(MATCH(E259,Код_КЦСР,0)),"",INDIRECT(ADDRESS(MATCH(E259,Код_КЦСР,0)+1,2,,,"КЦСР")))</f>
        <v>Муниципальная программа «Охрана окружающей среды» на 2013 – 2022 годы</v>
      </c>
      <c r="B259" s="105">
        <v>801</v>
      </c>
      <c r="C259" s="55" t="s">
        <v>74</v>
      </c>
      <c r="D259" s="55" t="s">
        <v>78</v>
      </c>
      <c r="E259" s="105" t="s">
        <v>284</v>
      </c>
      <c r="F259" s="105"/>
      <c r="G259" s="56">
        <f t="shared" si="296"/>
        <v>6312.5</v>
      </c>
      <c r="H259" s="56">
        <f t="shared" si="296"/>
        <v>0</v>
      </c>
      <c r="I259" s="56">
        <f t="shared" si="256"/>
        <v>6312.5</v>
      </c>
      <c r="J259" s="56">
        <f t="shared" si="296"/>
        <v>0</v>
      </c>
      <c r="K259" s="56">
        <f t="shared" si="257"/>
        <v>6312.5</v>
      </c>
      <c r="L259" s="56">
        <f t="shared" si="296"/>
        <v>0</v>
      </c>
      <c r="M259" s="56">
        <f t="shared" si="258"/>
        <v>6312.5</v>
      </c>
      <c r="N259" s="56">
        <f t="shared" si="296"/>
        <v>0</v>
      </c>
      <c r="O259" s="56">
        <f t="shared" si="259"/>
        <v>6312.5</v>
      </c>
      <c r="P259" s="56">
        <f t="shared" si="296"/>
        <v>6312.5</v>
      </c>
      <c r="Q259" s="56">
        <f t="shared" si="296"/>
        <v>0</v>
      </c>
      <c r="R259" s="57">
        <f t="shared" si="260"/>
        <v>6312.5</v>
      </c>
      <c r="S259" s="56">
        <f t="shared" si="296"/>
        <v>0</v>
      </c>
      <c r="T259" s="57">
        <f t="shared" si="261"/>
        <v>6312.5</v>
      </c>
      <c r="U259" s="56">
        <f t="shared" si="296"/>
        <v>0</v>
      </c>
      <c r="V259" s="57">
        <f t="shared" si="262"/>
        <v>6312.5</v>
      </c>
    </row>
    <row r="260" spans="1:22" s="108" customFormat="1" ht="52.5" customHeight="1" x14ac:dyDescent="0.2">
      <c r="A260" s="54" t="str">
        <f ca="1">IF(ISERROR(MATCH(E260,Код_КЦСР,0)),"",INDIRECT(ADDRESS(MATCH(E260,Код_КЦСР,0)+1,2,,,"КЦСР")))</f>
        <v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v>
      </c>
      <c r="B260" s="105">
        <v>801</v>
      </c>
      <c r="C260" s="55" t="s">
        <v>74</v>
      </c>
      <c r="D260" s="55" t="s">
        <v>78</v>
      </c>
      <c r="E260" s="105" t="s">
        <v>636</v>
      </c>
      <c r="F260" s="105"/>
      <c r="G260" s="56">
        <f t="shared" ref="G260:P260" si="297">G261+G266</f>
        <v>6312.5</v>
      </c>
      <c r="H260" s="56">
        <f t="shared" ref="H260:J260" si="298">H261+H266</f>
        <v>0</v>
      </c>
      <c r="I260" s="56">
        <f t="shared" si="256"/>
        <v>6312.5</v>
      </c>
      <c r="J260" s="56">
        <f t="shared" si="298"/>
        <v>0</v>
      </c>
      <c r="K260" s="56">
        <f t="shared" si="257"/>
        <v>6312.5</v>
      </c>
      <c r="L260" s="56">
        <f t="shared" ref="L260:N260" si="299">L261+L266</f>
        <v>0</v>
      </c>
      <c r="M260" s="56">
        <f t="shared" si="258"/>
        <v>6312.5</v>
      </c>
      <c r="N260" s="56">
        <f t="shared" si="299"/>
        <v>0</v>
      </c>
      <c r="O260" s="56">
        <f t="shared" si="259"/>
        <v>6312.5</v>
      </c>
      <c r="P260" s="56">
        <f t="shared" si="297"/>
        <v>6312.5</v>
      </c>
      <c r="Q260" s="56">
        <f t="shared" ref="Q260:S260" si="300">Q261+Q266</f>
        <v>0</v>
      </c>
      <c r="R260" s="57">
        <f t="shared" si="260"/>
        <v>6312.5</v>
      </c>
      <c r="S260" s="56">
        <f t="shared" si="300"/>
        <v>0</v>
      </c>
      <c r="T260" s="57">
        <f t="shared" si="261"/>
        <v>6312.5</v>
      </c>
      <c r="U260" s="56">
        <f t="shared" ref="U260" si="301">U261+U266</f>
        <v>0</v>
      </c>
      <c r="V260" s="57">
        <f t="shared" si="262"/>
        <v>6312.5</v>
      </c>
    </row>
    <row r="261" spans="1:22" s="108" customFormat="1" ht="26.25" customHeight="1" x14ac:dyDescent="0.2">
      <c r="A261" s="54" t="str">
        <f ca="1">IF(ISERROR(MATCH(E261,Код_КЦСР,0)),"",INDIRECT(ADDRESS(MATCH(E261,Код_КЦСР,0)+1,2,,,"КЦСР")))</f>
        <v>Расходы на обеспечение функций органов местного самоуправления</v>
      </c>
      <c r="B261" s="105">
        <v>801</v>
      </c>
      <c r="C261" s="55" t="s">
        <v>74</v>
      </c>
      <c r="D261" s="55" t="s">
        <v>78</v>
      </c>
      <c r="E261" s="105" t="s">
        <v>637</v>
      </c>
      <c r="F261" s="105"/>
      <c r="G261" s="56">
        <f t="shared" ref="G261:P261" si="302">G262+G264</f>
        <v>4610.7</v>
      </c>
      <c r="H261" s="56">
        <f t="shared" ref="H261:J261" si="303">H262+H264</f>
        <v>0</v>
      </c>
      <c r="I261" s="56">
        <f t="shared" si="256"/>
        <v>4610.7</v>
      </c>
      <c r="J261" s="56">
        <f t="shared" si="303"/>
        <v>0</v>
      </c>
      <c r="K261" s="56">
        <f t="shared" si="257"/>
        <v>4610.7</v>
      </c>
      <c r="L261" s="56">
        <f t="shared" ref="L261:N261" si="304">L262+L264</f>
        <v>0</v>
      </c>
      <c r="M261" s="56">
        <f t="shared" si="258"/>
        <v>4610.7</v>
      </c>
      <c r="N261" s="56">
        <f t="shared" si="304"/>
        <v>0</v>
      </c>
      <c r="O261" s="56">
        <f t="shared" si="259"/>
        <v>4610.7</v>
      </c>
      <c r="P261" s="56">
        <f t="shared" si="302"/>
        <v>4610.7</v>
      </c>
      <c r="Q261" s="56">
        <f t="shared" ref="Q261:S261" si="305">Q262+Q264</f>
        <v>0</v>
      </c>
      <c r="R261" s="57">
        <f t="shared" si="260"/>
        <v>4610.7</v>
      </c>
      <c r="S261" s="56">
        <f t="shared" si="305"/>
        <v>0</v>
      </c>
      <c r="T261" s="57">
        <f t="shared" si="261"/>
        <v>4610.7</v>
      </c>
      <c r="U261" s="56">
        <f t="shared" ref="U261" si="306">U262+U264</f>
        <v>0</v>
      </c>
      <c r="V261" s="57">
        <f t="shared" si="262"/>
        <v>4610.7</v>
      </c>
    </row>
    <row r="262" spans="1:22" s="108" customFormat="1" ht="49.5" x14ac:dyDescent="0.2">
      <c r="A262" s="54" t="str">
        <f t="shared" ref="A262:A265" ca="1" si="307">IF(ISERROR(MATCH(F262,Код_КВР,0)),"",INDIRECT(ADDRESS(MATCH(F262,Код_КВР,0)+1,2,,,"КВР")))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2" s="105">
        <v>801</v>
      </c>
      <c r="C262" s="55" t="s">
        <v>74</v>
      </c>
      <c r="D262" s="55" t="s">
        <v>78</v>
      </c>
      <c r="E262" s="105" t="s">
        <v>637</v>
      </c>
      <c r="F262" s="105">
        <v>100</v>
      </c>
      <c r="G262" s="56">
        <f t="shared" ref="G262:U262" si="308">G263</f>
        <v>4595.7</v>
      </c>
      <c r="H262" s="56">
        <f t="shared" si="308"/>
        <v>0</v>
      </c>
      <c r="I262" s="56">
        <f t="shared" si="256"/>
        <v>4595.7</v>
      </c>
      <c r="J262" s="56">
        <f t="shared" si="308"/>
        <v>0</v>
      </c>
      <c r="K262" s="56">
        <f t="shared" si="257"/>
        <v>4595.7</v>
      </c>
      <c r="L262" s="56">
        <f t="shared" si="308"/>
        <v>0</v>
      </c>
      <c r="M262" s="56">
        <f t="shared" si="258"/>
        <v>4595.7</v>
      </c>
      <c r="N262" s="56">
        <f t="shared" si="308"/>
        <v>0</v>
      </c>
      <c r="O262" s="56">
        <f t="shared" si="259"/>
        <v>4595.7</v>
      </c>
      <c r="P262" s="56">
        <f t="shared" si="308"/>
        <v>4595.7</v>
      </c>
      <c r="Q262" s="56">
        <f t="shared" si="308"/>
        <v>0</v>
      </c>
      <c r="R262" s="57">
        <f t="shared" si="260"/>
        <v>4595.7</v>
      </c>
      <c r="S262" s="56">
        <f t="shared" si="308"/>
        <v>0</v>
      </c>
      <c r="T262" s="57">
        <f t="shared" si="261"/>
        <v>4595.7</v>
      </c>
      <c r="U262" s="56">
        <f t="shared" si="308"/>
        <v>0</v>
      </c>
      <c r="V262" s="57">
        <f t="shared" si="262"/>
        <v>4595.7</v>
      </c>
    </row>
    <row r="263" spans="1:22" s="108" customFormat="1" x14ac:dyDescent="0.2">
      <c r="A263" s="54" t="str">
        <f t="shared" ca="1" si="307"/>
        <v>Расходы на выплаты персоналу государственных (муниципальных) органов</v>
      </c>
      <c r="B263" s="105">
        <v>801</v>
      </c>
      <c r="C263" s="55" t="s">
        <v>74</v>
      </c>
      <c r="D263" s="55" t="s">
        <v>78</v>
      </c>
      <c r="E263" s="105" t="s">
        <v>637</v>
      </c>
      <c r="F263" s="105">
        <v>120</v>
      </c>
      <c r="G263" s="56">
        <f t="shared" ref="G263:P263" si="309">3510.2+25.5+1060</f>
        <v>4595.7</v>
      </c>
      <c r="H263" s="56"/>
      <c r="I263" s="56">
        <f t="shared" si="256"/>
        <v>4595.7</v>
      </c>
      <c r="J263" s="56"/>
      <c r="K263" s="56">
        <f t="shared" si="257"/>
        <v>4595.7</v>
      </c>
      <c r="L263" s="56"/>
      <c r="M263" s="56">
        <f t="shared" si="258"/>
        <v>4595.7</v>
      </c>
      <c r="N263" s="56"/>
      <c r="O263" s="56">
        <f t="shared" si="259"/>
        <v>4595.7</v>
      </c>
      <c r="P263" s="56">
        <f t="shared" si="309"/>
        <v>4595.7</v>
      </c>
      <c r="Q263" s="56"/>
      <c r="R263" s="57">
        <f t="shared" si="260"/>
        <v>4595.7</v>
      </c>
      <c r="S263" s="56"/>
      <c r="T263" s="57">
        <f t="shared" si="261"/>
        <v>4595.7</v>
      </c>
      <c r="U263" s="56"/>
      <c r="V263" s="57">
        <f t="shared" si="262"/>
        <v>4595.7</v>
      </c>
    </row>
    <row r="264" spans="1:22" s="108" customFormat="1" ht="33" x14ac:dyDescent="0.2">
      <c r="A264" s="54" t="str">
        <f t="shared" ca="1" si="307"/>
        <v>Закупка товаров, работ и услуг для обеспечения государственных (муниципальных) нужд</v>
      </c>
      <c r="B264" s="105">
        <v>801</v>
      </c>
      <c r="C264" s="55" t="s">
        <v>74</v>
      </c>
      <c r="D264" s="55" t="s">
        <v>78</v>
      </c>
      <c r="E264" s="105" t="s">
        <v>637</v>
      </c>
      <c r="F264" s="105">
        <v>200</v>
      </c>
      <c r="G264" s="56">
        <f t="shared" ref="G264:U264" si="310">G265</f>
        <v>15</v>
      </c>
      <c r="H264" s="56">
        <f t="shared" si="310"/>
        <v>0</v>
      </c>
      <c r="I264" s="56">
        <f t="shared" si="256"/>
        <v>15</v>
      </c>
      <c r="J264" s="56">
        <f t="shared" si="310"/>
        <v>0</v>
      </c>
      <c r="K264" s="56">
        <f t="shared" si="257"/>
        <v>15</v>
      </c>
      <c r="L264" s="56">
        <f t="shared" si="310"/>
        <v>0</v>
      </c>
      <c r="M264" s="56">
        <f t="shared" si="258"/>
        <v>15</v>
      </c>
      <c r="N264" s="56">
        <f t="shared" si="310"/>
        <v>0</v>
      </c>
      <c r="O264" s="56">
        <f t="shared" si="259"/>
        <v>15</v>
      </c>
      <c r="P264" s="56">
        <f t="shared" si="310"/>
        <v>15</v>
      </c>
      <c r="Q264" s="56">
        <f t="shared" si="310"/>
        <v>0</v>
      </c>
      <c r="R264" s="57">
        <f t="shared" si="260"/>
        <v>15</v>
      </c>
      <c r="S264" s="56">
        <f t="shared" si="310"/>
        <v>0</v>
      </c>
      <c r="T264" s="57">
        <f t="shared" si="261"/>
        <v>15</v>
      </c>
      <c r="U264" s="56">
        <f t="shared" si="310"/>
        <v>0</v>
      </c>
      <c r="V264" s="57">
        <f t="shared" si="262"/>
        <v>15</v>
      </c>
    </row>
    <row r="265" spans="1:22" s="108" customFormat="1" ht="33" x14ac:dyDescent="0.2">
      <c r="A265" s="54" t="str">
        <f t="shared" ca="1" si="307"/>
        <v>Иные закупки товаров, работ и услуг для обеспечения государственных (муниципальных) нужд</v>
      </c>
      <c r="B265" s="105">
        <v>801</v>
      </c>
      <c r="C265" s="55" t="s">
        <v>74</v>
      </c>
      <c r="D265" s="55" t="s">
        <v>78</v>
      </c>
      <c r="E265" s="105" t="s">
        <v>637</v>
      </c>
      <c r="F265" s="105">
        <v>240</v>
      </c>
      <c r="G265" s="56">
        <v>15</v>
      </c>
      <c r="H265" s="56"/>
      <c r="I265" s="56">
        <f t="shared" si="256"/>
        <v>15</v>
      </c>
      <c r="J265" s="56"/>
      <c r="K265" s="56">
        <f t="shared" si="257"/>
        <v>15</v>
      </c>
      <c r="L265" s="56"/>
      <c r="M265" s="56">
        <f t="shared" si="258"/>
        <v>15</v>
      </c>
      <c r="N265" s="56"/>
      <c r="O265" s="56">
        <f t="shared" si="259"/>
        <v>15</v>
      </c>
      <c r="P265" s="56">
        <v>15</v>
      </c>
      <c r="Q265" s="56"/>
      <c r="R265" s="57">
        <f t="shared" si="260"/>
        <v>15</v>
      </c>
      <c r="S265" s="56"/>
      <c r="T265" s="57">
        <f t="shared" si="261"/>
        <v>15</v>
      </c>
      <c r="U265" s="56"/>
      <c r="V265" s="57">
        <f t="shared" si="262"/>
        <v>15</v>
      </c>
    </row>
    <row r="266" spans="1:22" s="108" customFormat="1" ht="79.5" customHeight="1" x14ac:dyDescent="0.2">
      <c r="A266" s="54" t="str">
        <f ca="1">IF(ISERROR(MATCH(E266,Код_КЦСР,0)),"",INDIRECT(ADDRESS(MATCH(E266,Код_КЦСР,0)+1,2,,,"КЦСР")))</f>
        <v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среды», за счет средств областного бюджета</v>
      </c>
      <c r="B266" s="105">
        <v>801</v>
      </c>
      <c r="C266" s="55" t="s">
        <v>74</v>
      </c>
      <c r="D266" s="55" t="s">
        <v>78</v>
      </c>
      <c r="E266" s="105" t="s">
        <v>638</v>
      </c>
      <c r="F266" s="105"/>
      <c r="G266" s="56">
        <f t="shared" ref="G266:P266" si="311">G267+G269</f>
        <v>1701.8000000000002</v>
      </c>
      <c r="H266" s="56">
        <f t="shared" ref="H266:J266" si="312">H267+H269</f>
        <v>0</v>
      </c>
      <c r="I266" s="56">
        <f t="shared" si="256"/>
        <v>1701.8000000000002</v>
      </c>
      <c r="J266" s="56">
        <f t="shared" si="312"/>
        <v>0</v>
      </c>
      <c r="K266" s="56">
        <f t="shared" si="257"/>
        <v>1701.8000000000002</v>
      </c>
      <c r="L266" s="56">
        <f t="shared" ref="L266:N266" si="313">L267+L269</f>
        <v>0</v>
      </c>
      <c r="M266" s="56">
        <f t="shared" si="258"/>
        <v>1701.8000000000002</v>
      </c>
      <c r="N266" s="56">
        <f t="shared" si="313"/>
        <v>0</v>
      </c>
      <c r="O266" s="56">
        <f t="shared" si="259"/>
        <v>1701.8000000000002</v>
      </c>
      <c r="P266" s="56">
        <f t="shared" si="311"/>
        <v>1701.8000000000002</v>
      </c>
      <c r="Q266" s="56">
        <f t="shared" ref="Q266:S266" si="314">Q267+Q269</f>
        <v>0</v>
      </c>
      <c r="R266" s="57">
        <f t="shared" si="260"/>
        <v>1701.8000000000002</v>
      </c>
      <c r="S266" s="56">
        <f t="shared" si="314"/>
        <v>0</v>
      </c>
      <c r="T266" s="57">
        <f t="shared" si="261"/>
        <v>1701.8000000000002</v>
      </c>
      <c r="U266" s="56">
        <f t="shared" ref="U266" si="315">U267+U269</f>
        <v>0</v>
      </c>
      <c r="V266" s="57">
        <f t="shared" si="262"/>
        <v>1701.8000000000002</v>
      </c>
    </row>
    <row r="267" spans="1:22" s="108" customFormat="1" ht="53.25" customHeight="1" x14ac:dyDescent="0.2">
      <c r="A267" s="54" t="str">
        <f ca="1">IF(ISERROR(MATCH(F267,Код_КВР,0)),"",INDIRECT(ADDRESS(MATCH(F267,Код_КВР,0)+1,2,,,"КВР")))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7" s="105">
        <v>801</v>
      </c>
      <c r="C267" s="55" t="s">
        <v>74</v>
      </c>
      <c r="D267" s="55" t="s">
        <v>78</v>
      </c>
      <c r="E267" s="105" t="s">
        <v>638</v>
      </c>
      <c r="F267" s="105">
        <v>100</v>
      </c>
      <c r="G267" s="56">
        <f t="shared" ref="G267:U267" si="316">G268</f>
        <v>1651.8000000000002</v>
      </c>
      <c r="H267" s="56">
        <f t="shared" si="316"/>
        <v>0</v>
      </c>
      <c r="I267" s="56">
        <f t="shared" si="256"/>
        <v>1651.8000000000002</v>
      </c>
      <c r="J267" s="56">
        <f t="shared" si="316"/>
        <v>0</v>
      </c>
      <c r="K267" s="56">
        <f t="shared" si="257"/>
        <v>1651.8000000000002</v>
      </c>
      <c r="L267" s="56">
        <f t="shared" si="316"/>
        <v>0</v>
      </c>
      <c r="M267" s="56">
        <f t="shared" si="258"/>
        <v>1651.8000000000002</v>
      </c>
      <c r="N267" s="56">
        <f t="shared" si="316"/>
        <v>0</v>
      </c>
      <c r="O267" s="56">
        <f t="shared" si="259"/>
        <v>1651.8000000000002</v>
      </c>
      <c r="P267" s="56">
        <f t="shared" si="316"/>
        <v>1651.8000000000002</v>
      </c>
      <c r="Q267" s="56">
        <f t="shared" si="316"/>
        <v>0</v>
      </c>
      <c r="R267" s="57">
        <f t="shared" si="260"/>
        <v>1651.8000000000002</v>
      </c>
      <c r="S267" s="56">
        <f t="shared" si="316"/>
        <v>0</v>
      </c>
      <c r="T267" s="57">
        <f t="shared" si="261"/>
        <v>1651.8000000000002</v>
      </c>
      <c r="U267" s="56">
        <f t="shared" si="316"/>
        <v>0</v>
      </c>
      <c r="V267" s="57">
        <f t="shared" si="262"/>
        <v>1651.8000000000002</v>
      </c>
    </row>
    <row r="268" spans="1:22" s="108" customFormat="1" ht="25.5" customHeight="1" x14ac:dyDescent="0.2">
      <c r="A268" s="54" t="str">
        <f ca="1">IF(ISERROR(MATCH(F268,Код_КВР,0)),"",INDIRECT(ADDRESS(MATCH(F268,Код_КВР,0)+1,2,,,"КВР")))</f>
        <v>Расходы на выплаты персоналу государственных (муниципальных) органов</v>
      </c>
      <c r="B268" s="105">
        <v>801</v>
      </c>
      <c r="C268" s="55" t="s">
        <v>74</v>
      </c>
      <c r="D268" s="55" t="s">
        <v>78</v>
      </c>
      <c r="E268" s="105" t="s">
        <v>638</v>
      </c>
      <c r="F268" s="105">
        <v>120</v>
      </c>
      <c r="G268" s="56">
        <f t="shared" ref="G268:P268" si="317">1268.7+383.1</f>
        <v>1651.8000000000002</v>
      </c>
      <c r="H268" s="56"/>
      <c r="I268" s="56">
        <f t="shared" si="256"/>
        <v>1651.8000000000002</v>
      </c>
      <c r="J268" s="56"/>
      <c r="K268" s="56">
        <f t="shared" si="257"/>
        <v>1651.8000000000002</v>
      </c>
      <c r="L268" s="56"/>
      <c r="M268" s="56">
        <f t="shared" si="258"/>
        <v>1651.8000000000002</v>
      </c>
      <c r="N268" s="56"/>
      <c r="O268" s="56">
        <f t="shared" si="259"/>
        <v>1651.8000000000002</v>
      </c>
      <c r="P268" s="56">
        <f t="shared" si="317"/>
        <v>1651.8000000000002</v>
      </c>
      <c r="Q268" s="56"/>
      <c r="R268" s="57">
        <f t="shared" si="260"/>
        <v>1651.8000000000002</v>
      </c>
      <c r="S268" s="56"/>
      <c r="T268" s="57">
        <f t="shared" si="261"/>
        <v>1651.8000000000002</v>
      </c>
      <c r="U268" s="56"/>
      <c r="V268" s="57">
        <f t="shared" si="262"/>
        <v>1651.8000000000002</v>
      </c>
    </row>
    <row r="269" spans="1:22" s="108" customFormat="1" ht="33" x14ac:dyDescent="0.2">
      <c r="A269" s="54" t="str">
        <f ca="1">IF(ISERROR(MATCH(F269,Код_КВР,0)),"",INDIRECT(ADDRESS(MATCH(F269,Код_КВР,0)+1,2,,,"КВР")))</f>
        <v>Закупка товаров, работ и услуг для обеспечения государственных (муниципальных) нужд</v>
      </c>
      <c r="B269" s="105">
        <v>801</v>
      </c>
      <c r="C269" s="55" t="s">
        <v>74</v>
      </c>
      <c r="D269" s="55" t="s">
        <v>78</v>
      </c>
      <c r="E269" s="105" t="s">
        <v>638</v>
      </c>
      <c r="F269" s="105">
        <v>200</v>
      </c>
      <c r="G269" s="56">
        <f t="shared" ref="G269:U269" si="318">G270</f>
        <v>50</v>
      </c>
      <c r="H269" s="56">
        <f t="shared" si="318"/>
        <v>0</v>
      </c>
      <c r="I269" s="56">
        <f t="shared" si="256"/>
        <v>50</v>
      </c>
      <c r="J269" s="56">
        <f t="shared" si="318"/>
        <v>0</v>
      </c>
      <c r="K269" s="56">
        <f t="shared" si="257"/>
        <v>50</v>
      </c>
      <c r="L269" s="56">
        <f t="shared" si="318"/>
        <v>0</v>
      </c>
      <c r="M269" s="56">
        <f t="shared" si="258"/>
        <v>50</v>
      </c>
      <c r="N269" s="56">
        <f t="shared" si="318"/>
        <v>0</v>
      </c>
      <c r="O269" s="56">
        <f t="shared" si="259"/>
        <v>50</v>
      </c>
      <c r="P269" s="56">
        <f t="shared" si="318"/>
        <v>50</v>
      </c>
      <c r="Q269" s="56">
        <f t="shared" si="318"/>
        <v>0</v>
      </c>
      <c r="R269" s="57">
        <f t="shared" si="260"/>
        <v>50</v>
      </c>
      <c r="S269" s="56">
        <f t="shared" si="318"/>
        <v>0</v>
      </c>
      <c r="T269" s="57">
        <f t="shared" si="261"/>
        <v>50</v>
      </c>
      <c r="U269" s="56">
        <f t="shared" si="318"/>
        <v>0</v>
      </c>
      <c r="V269" s="57">
        <f t="shared" si="262"/>
        <v>50</v>
      </c>
    </row>
    <row r="270" spans="1:22" s="108" customFormat="1" ht="33" x14ac:dyDescent="0.2">
      <c r="A270" s="54" t="str">
        <f ca="1">IF(ISERROR(MATCH(F270,Код_КВР,0)),"",INDIRECT(ADDRESS(MATCH(F270,Код_КВР,0)+1,2,,,"КВР")))</f>
        <v>Иные закупки товаров, работ и услуг для обеспечения государственных (муниципальных) нужд</v>
      </c>
      <c r="B270" s="105">
        <v>801</v>
      </c>
      <c r="C270" s="55" t="s">
        <v>74</v>
      </c>
      <c r="D270" s="55" t="s">
        <v>78</v>
      </c>
      <c r="E270" s="105" t="s">
        <v>638</v>
      </c>
      <c r="F270" s="105">
        <v>240</v>
      </c>
      <c r="G270" s="56">
        <v>50</v>
      </c>
      <c r="H270" s="56"/>
      <c r="I270" s="56">
        <f t="shared" si="256"/>
        <v>50</v>
      </c>
      <c r="J270" s="56"/>
      <c r="K270" s="56">
        <f t="shared" si="257"/>
        <v>50</v>
      </c>
      <c r="L270" s="56"/>
      <c r="M270" s="56">
        <f t="shared" si="258"/>
        <v>50</v>
      </c>
      <c r="N270" s="56"/>
      <c r="O270" s="56">
        <f t="shared" si="259"/>
        <v>50</v>
      </c>
      <c r="P270" s="56">
        <v>50</v>
      </c>
      <c r="Q270" s="56"/>
      <c r="R270" s="57">
        <f t="shared" si="260"/>
        <v>50</v>
      </c>
      <c r="S270" s="56"/>
      <c r="T270" s="57">
        <f t="shared" si="261"/>
        <v>50</v>
      </c>
      <c r="U270" s="56"/>
      <c r="V270" s="57">
        <f t="shared" si="262"/>
        <v>50</v>
      </c>
    </row>
    <row r="271" spans="1:22" s="108" customFormat="1" x14ac:dyDescent="0.2">
      <c r="A271" s="54" t="str">
        <f ca="1">IF(ISERROR(MATCH(C271,Код_Раздел,0)),"",INDIRECT(ADDRESS(MATCH(C271,Код_Раздел,0)+1,2,,,"Раздел")))</f>
        <v>Образование</v>
      </c>
      <c r="B271" s="105">
        <v>801</v>
      </c>
      <c r="C271" s="55" t="s">
        <v>60</v>
      </c>
      <c r="D271" s="55"/>
      <c r="E271" s="105"/>
      <c r="F271" s="105"/>
      <c r="G271" s="56">
        <f>G324+G272</f>
        <v>7973</v>
      </c>
      <c r="H271" s="56">
        <f>H324+H272</f>
        <v>0</v>
      </c>
      <c r="I271" s="56">
        <f t="shared" si="256"/>
        <v>7973</v>
      </c>
      <c r="J271" s="56">
        <f>J324+J272</f>
        <v>0</v>
      </c>
      <c r="K271" s="56">
        <f t="shared" si="257"/>
        <v>7973</v>
      </c>
      <c r="L271" s="56">
        <f>L324+L272</f>
        <v>0</v>
      </c>
      <c r="M271" s="56">
        <f t="shared" si="258"/>
        <v>7973</v>
      </c>
      <c r="N271" s="56">
        <f>N324+N272</f>
        <v>0</v>
      </c>
      <c r="O271" s="56">
        <f t="shared" si="259"/>
        <v>7973</v>
      </c>
      <c r="P271" s="56">
        <f>P324+P272</f>
        <v>7984.3</v>
      </c>
      <c r="Q271" s="56">
        <f>Q324+Q272</f>
        <v>0</v>
      </c>
      <c r="R271" s="57">
        <f t="shared" si="260"/>
        <v>7984.3</v>
      </c>
      <c r="S271" s="56">
        <f>S324+S272</f>
        <v>0</v>
      </c>
      <c r="T271" s="57">
        <f t="shared" si="261"/>
        <v>7984.3</v>
      </c>
      <c r="U271" s="56">
        <f>U324+U272</f>
        <v>0</v>
      </c>
      <c r="V271" s="57">
        <f t="shared" si="262"/>
        <v>7984.3</v>
      </c>
    </row>
    <row r="272" spans="1:22" s="108" customFormat="1" x14ac:dyDescent="0.2">
      <c r="A272" s="42" t="s">
        <v>530</v>
      </c>
      <c r="B272" s="105">
        <v>801</v>
      </c>
      <c r="C272" s="55" t="s">
        <v>60</v>
      </c>
      <c r="D272" s="55" t="s">
        <v>78</v>
      </c>
      <c r="E272" s="105"/>
      <c r="F272" s="105"/>
      <c r="G272" s="56">
        <f>G273+G278+G282+G286+G319+G301+G290+G315</f>
        <v>244.89999999999998</v>
      </c>
      <c r="H272" s="56">
        <f>H273+H278+H282+H286+H319+H301+H290+H315</f>
        <v>0</v>
      </c>
      <c r="I272" s="56">
        <f t="shared" si="256"/>
        <v>244.89999999999998</v>
      </c>
      <c r="J272" s="56">
        <f>J273+J278+J282+J286+J319+J301+J290+J315</f>
        <v>0</v>
      </c>
      <c r="K272" s="56">
        <f t="shared" si="257"/>
        <v>244.89999999999998</v>
      </c>
      <c r="L272" s="56">
        <f>L273+L278+L282+L286+L319+L301+L290+L315</f>
        <v>0</v>
      </c>
      <c r="M272" s="56">
        <f t="shared" si="258"/>
        <v>244.89999999999998</v>
      </c>
      <c r="N272" s="56">
        <f>N273+N278+N282+N286+N319+N301+N290+N315</f>
        <v>0</v>
      </c>
      <c r="O272" s="56">
        <f t="shared" si="259"/>
        <v>244.89999999999998</v>
      </c>
      <c r="P272" s="56">
        <f>P273+P278+P282+P286+P319+P301+P290+P315</f>
        <v>244.89999999999998</v>
      </c>
      <c r="Q272" s="56">
        <f>Q273+Q278+Q282+Q286+Q319+Q301+Q290+Q315</f>
        <v>0</v>
      </c>
      <c r="R272" s="57">
        <f t="shared" si="260"/>
        <v>244.89999999999998</v>
      </c>
      <c r="S272" s="56">
        <f>S273+S278+S282+S286+S319+S301+S290+S315</f>
        <v>0</v>
      </c>
      <c r="T272" s="57">
        <f t="shared" si="261"/>
        <v>244.89999999999998</v>
      </c>
      <c r="U272" s="56">
        <f>U273+U278+U282+U286+U319+U301+U290+U315</f>
        <v>0</v>
      </c>
      <c r="V272" s="57">
        <f t="shared" si="262"/>
        <v>244.89999999999998</v>
      </c>
    </row>
    <row r="273" spans="1:22" s="108" customFormat="1" x14ac:dyDescent="0.2">
      <c r="A273" s="54" t="str">
        <f ca="1">IF(ISERROR(MATCH(E273,Код_КЦСР,0)),"",INDIRECT(ADDRESS(MATCH(E273,Код_КЦСР,0)+1,2,,,"КЦСР")))</f>
        <v>Муниципальная программа «Развитие архивного дела» на 2013 – 2020 годы</v>
      </c>
      <c r="B273" s="105">
        <v>801</v>
      </c>
      <c r="C273" s="55" t="s">
        <v>60</v>
      </c>
      <c r="D273" s="55" t="s">
        <v>78</v>
      </c>
      <c r="E273" s="105" t="s">
        <v>280</v>
      </c>
      <c r="F273" s="105"/>
      <c r="G273" s="56">
        <f t="shared" ref="G273:N276" si="319">G274</f>
        <v>30</v>
      </c>
      <c r="H273" s="56">
        <f t="shared" si="319"/>
        <v>0</v>
      </c>
      <c r="I273" s="56">
        <f t="shared" si="256"/>
        <v>30</v>
      </c>
      <c r="J273" s="56">
        <f t="shared" si="319"/>
        <v>0</v>
      </c>
      <c r="K273" s="56">
        <f t="shared" si="257"/>
        <v>30</v>
      </c>
      <c r="L273" s="56">
        <f t="shared" si="319"/>
        <v>0</v>
      </c>
      <c r="M273" s="56">
        <f t="shared" si="258"/>
        <v>30</v>
      </c>
      <c r="N273" s="56">
        <f t="shared" si="319"/>
        <v>0</v>
      </c>
      <c r="O273" s="56">
        <f t="shared" si="259"/>
        <v>30</v>
      </c>
      <c r="P273" s="56">
        <f t="shared" ref="P273:U276" si="320">P274</f>
        <v>30</v>
      </c>
      <c r="Q273" s="56">
        <f t="shared" si="320"/>
        <v>0</v>
      </c>
      <c r="R273" s="57">
        <f t="shared" si="260"/>
        <v>30</v>
      </c>
      <c r="S273" s="56">
        <f t="shared" si="320"/>
        <v>0</v>
      </c>
      <c r="T273" s="57">
        <f t="shared" si="261"/>
        <v>30</v>
      </c>
      <c r="U273" s="56">
        <f t="shared" si="320"/>
        <v>0</v>
      </c>
      <c r="V273" s="57">
        <f t="shared" si="262"/>
        <v>30</v>
      </c>
    </row>
    <row r="274" spans="1:22" s="108" customFormat="1" ht="36" customHeight="1" x14ac:dyDescent="0.2">
      <c r="A274" s="54" t="str">
        <f ca="1">IF(ISERROR(MATCH(E274,Код_КЦСР,0)),"",INDIRECT(ADDRESS(MATCH(E274,Код_КЦСР,0)+1,2,,,"КЦСР")))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</v>
      </c>
      <c r="B274" s="105">
        <v>801</v>
      </c>
      <c r="C274" s="55" t="s">
        <v>60</v>
      </c>
      <c r="D274" s="55" t="s">
        <v>78</v>
      </c>
      <c r="E274" s="105" t="s">
        <v>281</v>
      </c>
      <c r="F274" s="105"/>
      <c r="G274" s="56">
        <f t="shared" si="319"/>
        <v>30</v>
      </c>
      <c r="H274" s="56">
        <f t="shared" si="319"/>
        <v>0</v>
      </c>
      <c r="I274" s="56">
        <f t="shared" si="256"/>
        <v>30</v>
      </c>
      <c r="J274" s="56">
        <f t="shared" si="319"/>
        <v>0</v>
      </c>
      <c r="K274" s="56">
        <f t="shared" si="257"/>
        <v>30</v>
      </c>
      <c r="L274" s="56">
        <f t="shared" si="319"/>
        <v>0</v>
      </c>
      <c r="M274" s="56">
        <f t="shared" si="258"/>
        <v>30</v>
      </c>
      <c r="N274" s="56">
        <f t="shared" si="319"/>
        <v>0</v>
      </c>
      <c r="O274" s="56">
        <f t="shared" si="259"/>
        <v>30</v>
      </c>
      <c r="P274" s="56">
        <f t="shared" si="320"/>
        <v>30</v>
      </c>
      <c r="Q274" s="56">
        <f t="shared" si="320"/>
        <v>0</v>
      </c>
      <c r="R274" s="57">
        <f t="shared" si="260"/>
        <v>30</v>
      </c>
      <c r="S274" s="56">
        <f t="shared" si="320"/>
        <v>0</v>
      </c>
      <c r="T274" s="57">
        <f t="shared" si="261"/>
        <v>30</v>
      </c>
      <c r="U274" s="56">
        <f t="shared" si="320"/>
        <v>0</v>
      </c>
      <c r="V274" s="57">
        <f t="shared" si="262"/>
        <v>30</v>
      </c>
    </row>
    <row r="275" spans="1:22" s="108" customFormat="1" ht="49.5" x14ac:dyDescent="0.2">
      <c r="A275" s="54" t="str">
        <f ca="1">IF(ISERROR(MATCH(E275,Код_КЦСР,0)),"",INDIRECT(ADDRESS(MATCH(E275,Код_КЦСР,0)+1,2,,,"КЦСР")))</f>
        <v>Обеспечение сохранности документов Архивного фонда и других архивных документов и предоставление потребителям ретроспективной информации, за счет средств городского бюджета</v>
      </c>
      <c r="B275" s="105">
        <v>801</v>
      </c>
      <c r="C275" s="55" t="s">
        <v>60</v>
      </c>
      <c r="D275" s="55" t="s">
        <v>78</v>
      </c>
      <c r="E275" s="105" t="s">
        <v>282</v>
      </c>
      <c r="F275" s="105"/>
      <c r="G275" s="56">
        <f t="shared" si="319"/>
        <v>30</v>
      </c>
      <c r="H275" s="56">
        <f t="shared" si="319"/>
        <v>0</v>
      </c>
      <c r="I275" s="56">
        <f t="shared" si="256"/>
        <v>30</v>
      </c>
      <c r="J275" s="56">
        <f t="shared" si="319"/>
        <v>0</v>
      </c>
      <c r="K275" s="56">
        <f t="shared" si="257"/>
        <v>30</v>
      </c>
      <c r="L275" s="56">
        <f t="shared" si="319"/>
        <v>0</v>
      </c>
      <c r="M275" s="56">
        <f t="shared" si="258"/>
        <v>30</v>
      </c>
      <c r="N275" s="56">
        <f t="shared" si="319"/>
        <v>0</v>
      </c>
      <c r="O275" s="56">
        <f t="shared" si="259"/>
        <v>30</v>
      </c>
      <c r="P275" s="56">
        <f t="shared" si="320"/>
        <v>30</v>
      </c>
      <c r="Q275" s="56">
        <f t="shared" si="320"/>
        <v>0</v>
      </c>
      <c r="R275" s="57">
        <f t="shared" si="260"/>
        <v>30</v>
      </c>
      <c r="S275" s="56">
        <f t="shared" si="320"/>
        <v>0</v>
      </c>
      <c r="T275" s="57">
        <f t="shared" si="261"/>
        <v>30</v>
      </c>
      <c r="U275" s="56">
        <f t="shared" si="320"/>
        <v>0</v>
      </c>
      <c r="V275" s="57">
        <f t="shared" si="262"/>
        <v>30</v>
      </c>
    </row>
    <row r="276" spans="1:22" s="108" customFormat="1" ht="35.25" customHeight="1" x14ac:dyDescent="0.2">
      <c r="A276" s="54" t="str">
        <f t="shared" ref="A276:A277" ca="1" si="321">IF(ISERROR(MATCH(F276,Код_КВР,0)),"",INDIRECT(ADDRESS(MATCH(F276,Код_КВР,0)+1,2,,,"КВР")))</f>
        <v>Закупка товаров, работ и услуг для обеспечения государственных (муниципальных) нужд</v>
      </c>
      <c r="B276" s="105">
        <v>801</v>
      </c>
      <c r="C276" s="55" t="s">
        <v>60</v>
      </c>
      <c r="D276" s="55" t="s">
        <v>78</v>
      </c>
      <c r="E276" s="105" t="s">
        <v>282</v>
      </c>
      <c r="F276" s="105">
        <v>200</v>
      </c>
      <c r="G276" s="56">
        <f t="shared" si="319"/>
        <v>30</v>
      </c>
      <c r="H276" s="56">
        <f t="shared" si="319"/>
        <v>0</v>
      </c>
      <c r="I276" s="56">
        <f t="shared" si="256"/>
        <v>30</v>
      </c>
      <c r="J276" s="56">
        <f t="shared" si="319"/>
        <v>0</v>
      </c>
      <c r="K276" s="56">
        <f t="shared" si="257"/>
        <v>30</v>
      </c>
      <c r="L276" s="56">
        <f t="shared" si="319"/>
        <v>0</v>
      </c>
      <c r="M276" s="56">
        <f t="shared" ref="M276:M339" si="322">K276+L276</f>
        <v>30</v>
      </c>
      <c r="N276" s="56">
        <f t="shared" si="319"/>
        <v>0</v>
      </c>
      <c r="O276" s="56">
        <f t="shared" ref="O276:O339" si="323">M276+N276</f>
        <v>30</v>
      </c>
      <c r="P276" s="56">
        <f t="shared" si="320"/>
        <v>30</v>
      </c>
      <c r="Q276" s="56">
        <f t="shared" si="320"/>
        <v>0</v>
      </c>
      <c r="R276" s="57">
        <f t="shared" si="260"/>
        <v>30</v>
      </c>
      <c r="S276" s="56">
        <f t="shared" si="320"/>
        <v>0</v>
      </c>
      <c r="T276" s="57">
        <f t="shared" si="261"/>
        <v>30</v>
      </c>
      <c r="U276" s="56">
        <f t="shared" si="320"/>
        <v>0</v>
      </c>
      <c r="V276" s="57">
        <f t="shared" ref="V276:V339" si="324">T276+U276</f>
        <v>30</v>
      </c>
    </row>
    <row r="277" spans="1:22" s="108" customFormat="1" ht="43.5" customHeight="1" x14ac:dyDescent="0.2">
      <c r="A277" s="54" t="str">
        <f t="shared" ca="1" si="321"/>
        <v>Иные закупки товаров, работ и услуг для обеспечения государственных (муниципальных) нужд</v>
      </c>
      <c r="B277" s="105">
        <v>801</v>
      </c>
      <c r="C277" s="55" t="s">
        <v>60</v>
      </c>
      <c r="D277" s="55" t="s">
        <v>78</v>
      </c>
      <c r="E277" s="105" t="s">
        <v>282</v>
      </c>
      <c r="F277" s="105">
        <v>240</v>
      </c>
      <c r="G277" s="56">
        <v>30</v>
      </c>
      <c r="H277" s="56"/>
      <c r="I277" s="56">
        <f t="shared" si="256"/>
        <v>30</v>
      </c>
      <c r="J277" s="56"/>
      <c r="K277" s="56">
        <f t="shared" si="257"/>
        <v>30</v>
      </c>
      <c r="L277" s="56"/>
      <c r="M277" s="56">
        <f t="shared" si="322"/>
        <v>30</v>
      </c>
      <c r="N277" s="56"/>
      <c r="O277" s="56">
        <f t="shared" si="323"/>
        <v>30</v>
      </c>
      <c r="P277" s="56">
        <v>30</v>
      </c>
      <c r="Q277" s="56"/>
      <c r="R277" s="57">
        <f t="shared" si="260"/>
        <v>30</v>
      </c>
      <c r="S277" s="56"/>
      <c r="T277" s="57">
        <f t="shared" si="261"/>
        <v>30</v>
      </c>
      <c r="U277" s="56"/>
      <c r="V277" s="57">
        <f t="shared" si="324"/>
        <v>30</v>
      </c>
    </row>
    <row r="278" spans="1:22" s="108" customFormat="1" ht="43.5" customHeight="1" x14ac:dyDescent="0.2">
      <c r="A278" s="54" t="str">
        <f ca="1">IF(ISERROR(MATCH(E278,Код_КЦСР,0)),"",INDIRECT(ADDRESS(MATCH(E278,Код_КЦСР,0)+1,2,,,"КЦСР")))</f>
        <v>Муниципальная программа «Развитие молодежной политики» на 2013 – 2020 годы</v>
      </c>
      <c r="B278" s="105">
        <v>801</v>
      </c>
      <c r="C278" s="55" t="s">
        <v>60</v>
      </c>
      <c r="D278" s="55" t="s">
        <v>78</v>
      </c>
      <c r="E278" s="105" t="s">
        <v>298</v>
      </c>
      <c r="F278" s="105"/>
      <c r="G278" s="56">
        <f t="shared" ref="G278:U280" si="325">G279</f>
        <v>37.799999999999997</v>
      </c>
      <c r="H278" s="56">
        <f t="shared" si="325"/>
        <v>0</v>
      </c>
      <c r="I278" s="56">
        <f t="shared" si="256"/>
        <v>37.799999999999997</v>
      </c>
      <c r="J278" s="56">
        <f t="shared" si="325"/>
        <v>0</v>
      </c>
      <c r="K278" s="56">
        <f t="shared" si="257"/>
        <v>37.799999999999997</v>
      </c>
      <c r="L278" s="56">
        <f t="shared" si="325"/>
        <v>0</v>
      </c>
      <c r="M278" s="56">
        <f t="shared" si="322"/>
        <v>37.799999999999997</v>
      </c>
      <c r="N278" s="56">
        <f t="shared" si="325"/>
        <v>0</v>
      </c>
      <c r="O278" s="56">
        <f t="shared" si="323"/>
        <v>37.799999999999997</v>
      </c>
      <c r="P278" s="56">
        <f t="shared" si="325"/>
        <v>37.799999999999997</v>
      </c>
      <c r="Q278" s="56">
        <f t="shared" si="325"/>
        <v>0</v>
      </c>
      <c r="R278" s="57">
        <f t="shared" si="260"/>
        <v>37.799999999999997</v>
      </c>
      <c r="S278" s="56">
        <f t="shared" si="325"/>
        <v>0</v>
      </c>
      <c r="T278" s="57">
        <f t="shared" si="261"/>
        <v>37.799999999999997</v>
      </c>
      <c r="U278" s="56">
        <f t="shared" si="325"/>
        <v>0</v>
      </c>
      <c r="V278" s="57">
        <f t="shared" si="324"/>
        <v>37.799999999999997</v>
      </c>
    </row>
    <row r="279" spans="1:22" s="108" customFormat="1" ht="68.25" customHeight="1" x14ac:dyDescent="0.2">
      <c r="A279" s="54" t="str">
        <f ca="1">IF(ISERROR(MATCH(E279,Код_КЦСР,0)),"",INDIRECT(ADDRESS(MATCH(E279,Код_КЦСР,0)+1,2,,,"КЦСР")))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279" s="105">
        <v>801</v>
      </c>
      <c r="C279" s="55" t="s">
        <v>60</v>
      </c>
      <c r="D279" s="55" t="s">
        <v>78</v>
      </c>
      <c r="E279" s="105" t="s">
        <v>301</v>
      </c>
      <c r="F279" s="105"/>
      <c r="G279" s="56">
        <f t="shared" si="325"/>
        <v>37.799999999999997</v>
      </c>
      <c r="H279" s="56">
        <f t="shared" si="325"/>
        <v>0</v>
      </c>
      <c r="I279" s="56">
        <f t="shared" si="256"/>
        <v>37.799999999999997</v>
      </c>
      <c r="J279" s="56">
        <f t="shared" si="325"/>
        <v>0</v>
      </c>
      <c r="K279" s="56">
        <f t="shared" si="257"/>
        <v>37.799999999999997</v>
      </c>
      <c r="L279" s="56">
        <f t="shared" si="325"/>
        <v>0</v>
      </c>
      <c r="M279" s="56">
        <f t="shared" si="322"/>
        <v>37.799999999999997</v>
      </c>
      <c r="N279" s="56">
        <f t="shared" si="325"/>
        <v>0</v>
      </c>
      <c r="O279" s="56">
        <f t="shared" si="323"/>
        <v>37.799999999999997</v>
      </c>
      <c r="P279" s="56">
        <f t="shared" si="325"/>
        <v>37.799999999999997</v>
      </c>
      <c r="Q279" s="56">
        <f t="shared" si="325"/>
        <v>0</v>
      </c>
      <c r="R279" s="57">
        <f t="shared" si="260"/>
        <v>37.799999999999997</v>
      </c>
      <c r="S279" s="56">
        <f t="shared" si="325"/>
        <v>0</v>
      </c>
      <c r="T279" s="57">
        <f t="shared" si="261"/>
        <v>37.799999999999997</v>
      </c>
      <c r="U279" s="56">
        <f t="shared" si="325"/>
        <v>0</v>
      </c>
      <c r="V279" s="57">
        <f t="shared" si="324"/>
        <v>37.799999999999997</v>
      </c>
    </row>
    <row r="280" spans="1:22" s="108" customFormat="1" ht="43.5" customHeight="1" x14ac:dyDescent="0.2">
      <c r="A280" s="54" t="str">
        <f ca="1">IF(ISERROR(MATCH(F280,Код_КВР,0)),"",INDIRECT(ADDRESS(MATCH(F280,Код_КВР,0)+1,2,,,"КВР")))</f>
        <v>Закупка товаров, работ и услуг для обеспечения государственных (муниципальных) нужд</v>
      </c>
      <c r="B280" s="105">
        <v>801</v>
      </c>
      <c r="C280" s="55" t="s">
        <v>60</v>
      </c>
      <c r="D280" s="55" t="s">
        <v>78</v>
      </c>
      <c r="E280" s="105" t="s">
        <v>301</v>
      </c>
      <c r="F280" s="105">
        <v>200</v>
      </c>
      <c r="G280" s="56">
        <f t="shared" si="325"/>
        <v>37.799999999999997</v>
      </c>
      <c r="H280" s="56">
        <f t="shared" si="325"/>
        <v>0</v>
      </c>
      <c r="I280" s="56">
        <f t="shared" si="256"/>
        <v>37.799999999999997</v>
      </c>
      <c r="J280" s="56">
        <f t="shared" si="325"/>
        <v>0</v>
      </c>
      <c r="K280" s="56">
        <f t="shared" si="257"/>
        <v>37.799999999999997</v>
      </c>
      <c r="L280" s="56">
        <f t="shared" si="325"/>
        <v>0</v>
      </c>
      <c r="M280" s="56">
        <f t="shared" si="322"/>
        <v>37.799999999999997</v>
      </c>
      <c r="N280" s="56">
        <f t="shared" si="325"/>
        <v>0</v>
      </c>
      <c r="O280" s="56">
        <f t="shared" si="323"/>
        <v>37.799999999999997</v>
      </c>
      <c r="P280" s="56">
        <f t="shared" si="325"/>
        <v>37.799999999999997</v>
      </c>
      <c r="Q280" s="56">
        <f t="shared" si="325"/>
        <v>0</v>
      </c>
      <c r="R280" s="57">
        <f t="shared" si="260"/>
        <v>37.799999999999997</v>
      </c>
      <c r="S280" s="56">
        <f t="shared" si="325"/>
        <v>0</v>
      </c>
      <c r="T280" s="57">
        <f t="shared" si="261"/>
        <v>37.799999999999997</v>
      </c>
      <c r="U280" s="56">
        <f t="shared" si="325"/>
        <v>0</v>
      </c>
      <c r="V280" s="57">
        <f t="shared" si="324"/>
        <v>37.799999999999997</v>
      </c>
    </row>
    <row r="281" spans="1:22" s="108" customFormat="1" ht="43.5" customHeight="1" x14ac:dyDescent="0.2">
      <c r="A281" s="54" t="str">
        <f ca="1">IF(ISERROR(MATCH(F281,Код_КВР,0)),"",INDIRECT(ADDRESS(MATCH(F281,Код_КВР,0)+1,2,,,"КВР")))</f>
        <v>Иные закупки товаров, работ и услуг для обеспечения государственных (муниципальных) нужд</v>
      </c>
      <c r="B281" s="105">
        <v>801</v>
      </c>
      <c r="C281" s="55" t="s">
        <v>60</v>
      </c>
      <c r="D281" s="55" t="s">
        <v>78</v>
      </c>
      <c r="E281" s="105" t="s">
        <v>301</v>
      </c>
      <c r="F281" s="105">
        <v>240</v>
      </c>
      <c r="G281" s="56">
        <v>37.799999999999997</v>
      </c>
      <c r="H281" s="56"/>
      <c r="I281" s="56">
        <f t="shared" si="256"/>
        <v>37.799999999999997</v>
      </c>
      <c r="J281" s="56"/>
      <c r="K281" s="56">
        <f t="shared" si="257"/>
        <v>37.799999999999997</v>
      </c>
      <c r="L281" s="56"/>
      <c r="M281" s="56">
        <f t="shared" si="322"/>
        <v>37.799999999999997</v>
      </c>
      <c r="N281" s="56"/>
      <c r="O281" s="56">
        <f t="shared" si="323"/>
        <v>37.799999999999997</v>
      </c>
      <c r="P281" s="56">
        <v>37.799999999999997</v>
      </c>
      <c r="Q281" s="56"/>
      <c r="R281" s="57">
        <f t="shared" si="260"/>
        <v>37.799999999999997</v>
      </c>
      <c r="S281" s="56"/>
      <c r="T281" s="57">
        <f t="shared" si="261"/>
        <v>37.799999999999997</v>
      </c>
      <c r="U281" s="56"/>
      <c r="V281" s="57">
        <f t="shared" si="324"/>
        <v>37.799999999999997</v>
      </c>
    </row>
    <row r="282" spans="1:22" s="108" customFormat="1" ht="33" hidden="1" x14ac:dyDescent="0.2">
      <c r="A282" s="54" t="str">
        <f ca="1">IF(ISERROR(MATCH(E282,Код_КЦСР,0)),"",INDIRECT(ADDRESS(MATCH(E282,Код_КЦСР,0)+1,2,,,"КЦСР")))</f>
        <v>Муниципальная программа «iCity-Современные информационные технологии г. Череповца» на 2014 – 2020 годы</v>
      </c>
      <c r="B282" s="105">
        <v>801</v>
      </c>
      <c r="C282" s="55" t="s">
        <v>60</v>
      </c>
      <c r="D282" s="55" t="s">
        <v>78</v>
      </c>
      <c r="E282" s="105" t="s">
        <v>306</v>
      </c>
      <c r="F282" s="105"/>
      <c r="G282" s="56">
        <f t="shared" ref="G282:U282" si="326">G283</f>
        <v>0</v>
      </c>
      <c r="H282" s="56">
        <f t="shared" si="326"/>
        <v>0</v>
      </c>
      <c r="I282" s="56">
        <f t="shared" si="256"/>
        <v>0</v>
      </c>
      <c r="J282" s="56">
        <f t="shared" si="326"/>
        <v>0</v>
      </c>
      <c r="K282" s="56">
        <f t="shared" si="257"/>
        <v>0</v>
      </c>
      <c r="L282" s="56">
        <f t="shared" si="326"/>
        <v>0</v>
      </c>
      <c r="M282" s="56">
        <f t="shared" si="322"/>
        <v>0</v>
      </c>
      <c r="N282" s="56">
        <f t="shared" si="326"/>
        <v>0</v>
      </c>
      <c r="O282" s="56">
        <f t="shared" si="323"/>
        <v>0</v>
      </c>
      <c r="P282" s="56">
        <f t="shared" si="326"/>
        <v>0</v>
      </c>
      <c r="Q282" s="56">
        <f t="shared" si="326"/>
        <v>0</v>
      </c>
      <c r="R282" s="57">
        <f t="shared" si="260"/>
        <v>0</v>
      </c>
      <c r="S282" s="56">
        <f t="shared" si="326"/>
        <v>0</v>
      </c>
      <c r="T282" s="57">
        <f t="shared" si="261"/>
        <v>0</v>
      </c>
      <c r="U282" s="56">
        <f t="shared" si="326"/>
        <v>0</v>
      </c>
      <c r="V282" s="57">
        <f t="shared" si="324"/>
        <v>0</v>
      </c>
    </row>
    <row r="283" spans="1:22" s="108" customFormat="1" ht="48" hidden="1" customHeight="1" x14ac:dyDescent="0.2">
      <c r="A283" s="54" t="str">
        <f ca="1">IF(ISERROR(MATCH(E283,Код_КЦСР,0)),"",INDIRECT(ADDRESS(MATCH(E283,Код_КЦСР,0)+1,2,,,"КЦСР")))</f>
        <v>Обеспечение развития и надежного функционирования городской сетевой инфраструктуры МСПД, базирующейся на современных технических решениях</v>
      </c>
      <c r="B283" s="105">
        <v>801</v>
      </c>
      <c r="C283" s="55" t="s">
        <v>60</v>
      </c>
      <c r="D283" s="55" t="s">
        <v>78</v>
      </c>
      <c r="E283" s="105" t="s">
        <v>308</v>
      </c>
      <c r="F283" s="105"/>
      <c r="G283" s="56">
        <f t="shared" ref="G283:U284" si="327">G284</f>
        <v>0</v>
      </c>
      <c r="H283" s="56">
        <f t="shared" si="327"/>
        <v>0</v>
      </c>
      <c r="I283" s="56">
        <f t="shared" si="256"/>
        <v>0</v>
      </c>
      <c r="J283" s="56">
        <f t="shared" si="327"/>
        <v>0</v>
      </c>
      <c r="K283" s="56">
        <f t="shared" si="257"/>
        <v>0</v>
      </c>
      <c r="L283" s="56">
        <f t="shared" si="327"/>
        <v>0</v>
      </c>
      <c r="M283" s="56">
        <f t="shared" si="322"/>
        <v>0</v>
      </c>
      <c r="N283" s="56">
        <f t="shared" si="327"/>
        <v>0</v>
      </c>
      <c r="O283" s="56">
        <f t="shared" si="323"/>
        <v>0</v>
      </c>
      <c r="P283" s="56">
        <f t="shared" si="327"/>
        <v>0</v>
      </c>
      <c r="Q283" s="56">
        <f t="shared" si="327"/>
        <v>0</v>
      </c>
      <c r="R283" s="57">
        <f t="shared" si="260"/>
        <v>0</v>
      </c>
      <c r="S283" s="56">
        <f t="shared" si="327"/>
        <v>0</v>
      </c>
      <c r="T283" s="57">
        <f t="shared" si="261"/>
        <v>0</v>
      </c>
      <c r="U283" s="56">
        <f t="shared" si="327"/>
        <v>0</v>
      </c>
      <c r="V283" s="57">
        <f t="shared" si="324"/>
        <v>0</v>
      </c>
    </row>
    <row r="284" spans="1:22" s="108" customFormat="1" ht="33" hidden="1" x14ac:dyDescent="0.2">
      <c r="A284" s="54" t="str">
        <f ca="1">IF(ISERROR(MATCH(F284,Код_КВР,0)),"",INDIRECT(ADDRESS(MATCH(F284,Код_КВР,0)+1,2,,,"КВР")))</f>
        <v>Предоставление субсидий бюджетным, автономным учреждениям и иным некоммерческим организациям</v>
      </c>
      <c r="B284" s="105">
        <v>801</v>
      </c>
      <c r="C284" s="55" t="s">
        <v>60</v>
      </c>
      <c r="D284" s="55" t="s">
        <v>78</v>
      </c>
      <c r="E284" s="105" t="s">
        <v>308</v>
      </c>
      <c r="F284" s="105">
        <v>600</v>
      </c>
      <c r="G284" s="56">
        <f t="shared" si="327"/>
        <v>0</v>
      </c>
      <c r="H284" s="56">
        <f t="shared" si="327"/>
        <v>0</v>
      </c>
      <c r="I284" s="56">
        <f t="shared" ref="I284:I347" si="328">G284+H284</f>
        <v>0</v>
      </c>
      <c r="J284" s="56">
        <f t="shared" si="327"/>
        <v>0</v>
      </c>
      <c r="K284" s="56">
        <f t="shared" ref="K284:K347" si="329">I284+J284</f>
        <v>0</v>
      </c>
      <c r="L284" s="56">
        <f t="shared" si="327"/>
        <v>0</v>
      </c>
      <c r="M284" s="56">
        <f t="shared" si="322"/>
        <v>0</v>
      </c>
      <c r="N284" s="56">
        <f t="shared" si="327"/>
        <v>0</v>
      </c>
      <c r="O284" s="56">
        <f t="shared" si="323"/>
        <v>0</v>
      </c>
      <c r="P284" s="56">
        <f t="shared" si="327"/>
        <v>0</v>
      </c>
      <c r="Q284" s="56">
        <f t="shared" si="327"/>
        <v>0</v>
      </c>
      <c r="R284" s="57">
        <f t="shared" ref="R284:R347" si="330">P284+Q284</f>
        <v>0</v>
      </c>
      <c r="S284" s="56">
        <f t="shared" si="327"/>
        <v>0</v>
      </c>
      <c r="T284" s="57">
        <f t="shared" ref="T284:T347" si="331">R284+S284</f>
        <v>0</v>
      </c>
      <c r="U284" s="56">
        <f t="shared" si="327"/>
        <v>0</v>
      </c>
      <c r="V284" s="57">
        <f t="shared" si="324"/>
        <v>0</v>
      </c>
    </row>
    <row r="285" spans="1:22" s="108" customFormat="1" hidden="1" x14ac:dyDescent="0.2">
      <c r="A285" s="54" t="str">
        <f ca="1">IF(ISERROR(MATCH(F285,Код_КВР,0)),"",INDIRECT(ADDRESS(MATCH(F285,Код_КВР,0)+1,2,,,"КВР")))</f>
        <v>Субсидии бюджетным учреждениям</v>
      </c>
      <c r="B285" s="105">
        <v>801</v>
      </c>
      <c r="C285" s="55" t="s">
        <v>60</v>
      </c>
      <c r="D285" s="55" t="s">
        <v>78</v>
      </c>
      <c r="E285" s="105" t="s">
        <v>308</v>
      </c>
      <c r="F285" s="105">
        <v>610</v>
      </c>
      <c r="G285" s="56"/>
      <c r="H285" s="56"/>
      <c r="I285" s="56">
        <f t="shared" si="328"/>
        <v>0</v>
      </c>
      <c r="J285" s="56"/>
      <c r="K285" s="56">
        <f t="shared" si="329"/>
        <v>0</v>
      </c>
      <c r="L285" s="56"/>
      <c r="M285" s="56">
        <f t="shared" si="322"/>
        <v>0</v>
      </c>
      <c r="N285" s="56"/>
      <c r="O285" s="56">
        <f t="shared" si="323"/>
        <v>0</v>
      </c>
      <c r="P285" s="56"/>
      <c r="Q285" s="56"/>
      <c r="R285" s="57">
        <f t="shared" si="330"/>
        <v>0</v>
      </c>
      <c r="S285" s="56"/>
      <c r="T285" s="57">
        <f t="shared" si="331"/>
        <v>0</v>
      </c>
      <c r="U285" s="56"/>
      <c r="V285" s="57">
        <f t="shared" si="324"/>
        <v>0</v>
      </c>
    </row>
    <row r="286" spans="1:22" s="108" customFormat="1" ht="33" hidden="1" x14ac:dyDescent="0.2">
      <c r="A286" s="54" t="str">
        <f ca="1">IF(ISERROR(MATCH(E286,Код_КЦСР,0)),"",INDIRECT(ADDRESS(MATCH(E286,Код_КЦСР,0)+1,2,,,"КЦСР")))</f>
        <v>Муниципальная программа «Развитие земельно-имущественного комплекса города Череповца» на 2014 – 2022 годы</v>
      </c>
      <c r="B286" s="105">
        <v>801</v>
      </c>
      <c r="C286" s="55" t="s">
        <v>60</v>
      </c>
      <c r="D286" s="55" t="s">
        <v>78</v>
      </c>
      <c r="E286" s="105" t="s">
        <v>355</v>
      </c>
      <c r="F286" s="105"/>
      <c r="G286" s="56">
        <f t="shared" ref="G286:U288" si="332">G287</f>
        <v>0</v>
      </c>
      <c r="H286" s="56">
        <f t="shared" si="332"/>
        <v>0</v>
      </c>
      <c r="I286" s="56">
        <f t="shared" si="328"/>
        <v>0</v>
      </c>
      <c r="J286" s="56">
        <f t="shared" si="332"/>
        <v>0</v>
      </c>
      <c r="K286" s="56">
        <f t="shared" si="329"/>
        <v>0</v>
      </c>
      <c r="L286" s="56">
        <f t="shared" si="332"/>
        <v>0</v>
      </c>
      <c r="M286" s="56">
        <f t="shared" si="322"/>
        <v>0</v>
      </c>
      <c r="N286" s="56">
        <f t="shared" si="332"/>
        <v>0</v>
      </c>
      <c r="O286" s="56">
        <f t="shared" si="323"/>
        <v>0</v>
      </c>
      <c r="P286" s="56">
        <f t="shared" si="332"/>
        <v>0</v>
      </c>
      <c r="Q286" s="56">
        <f t="shared" si="332"/>
        <v>0</v>
      </c>
      <c r="R286" s="57">
        <f t="shared" si="330"/>
        <v>0</v>
      </c>
      <c r="S286" s="56">
        <f t="shared" si="332"/>
        <v>0</v>
      </c>
      <c r="T286" s="57">
        <f t="shared" si="331"/>
        <v>0</v>
      </c>
      <c r="U286" s="56">
        <f t="shared" si="332"/>
        <v>0</v>
      </c>
      <c r="V286" s="57">
        <f t="shared" si="324"/>
        <v>0</v>
      </c>
    </row>
    <row r="287" spans="1:22" s="108" customFormat="1" ht="33" hidden="1" x14ac:dyDescent="0.2">
      <c r="A287" s="54" t="str">
        <f ca="1">IF(ISERROR(MATCH(E287,Код_КЦСР,0)),"",INDIRECT(ADDRESS(MATCH(E287,Код_КЦСР,0)+1,2,,,"КЦСР")))</f>
        <v>Формирование и обеспечение сохранности муниципального земельно-имущественного комплекса</v>
      </c>
      <c r="B287" s="105">
        <v>801</v>
      </c>
      <c r="C287" s="55" t="s">
        <v>60</v>
      </c>
      <c r="D287" s="55" t="s">
        <v>78</v>
      </c>
      <c r="E287" s="105" t="s">
        <v>356</v>
      </c>
      <c r="F287" s="105"/>
      <c r="G287" s="56">
        <f t="shared" si="332"/>
        <v>0</v>
      </c>
      <c r="H287" s="56">
        <f t="shared" si="332"/>
        <v>0</v>
      </c>
      <c r="I287" s="56">
        <f t="shared" si="328"/>
        <v>0</v>
      </c>
      <c r="J287" s="56">
        <f t="shared" si="332"/>
        <v>0</v>
      </c>
      <c r="K287" s="56">
        <f t="shared" si="329"/>
        <v>0</v>
      </c>
      <c r="L287" s="56">
        <f t="shared" si="332"/>
        <v>0</v>
      </c>
      <c r="M287" s="56">
        <f t="shared" si="322"/>
        <v>0</v>
      </c>
      <c r="N287" s="56">
        <f t="shared" si="332"/>
        <v>0</v>
      </c>
      <c r="O287" s="56">
        <f t="shared" si="323"/>
        <v>0</v>
      </c>
      <c r="P287" s="56">
        <f t="shared" si="332"/>
        <v>0</v>
      </c>
      <c r="Q287" s="56">
        <f t="shared" si="332"/>
        <v>0</v>
      </c>
      <c r="R287" s="57">
        <f t="shared" si="330"/>
        <v>0</v>
      </c>
      <c r="S287" s="56">
        <f t="shared" si="332"/>
        <v>0</v>
      </c>
      <c r="T287" s="57">
        <f t="shared" si="331"/>
        <v>0</v>
      </c>
      <c r="U287" s="56">
        <f t="shared" si="332"/>
        <v>0</v>
      </c>
      <c r="V287" s="57">
        <f t="shared" si="324"/>
        <v>0</v>
      </c>
    </row>
    <row r="288" spans="1:22" s="108" customFormat="1" ht="33" hidden="1" x14ac:dyDescent="0.2">
      <c r="A288" s="54" t="str">
        <f ca="1">IF(ISERROR(MATCH(F288,Код_КВР,0)),"",INDIRECT(ADDRESS(MATCH(F288,Код_КВР,0)+1,2,,,"КВР")))</f>
        <v>Предоставление субсидий бюджетным, автономным учреждениям и иным некоммерческим организациям</v>
      </c>
      <c r="B288" s="105">
        <v>801</v>
      </c>
      <c r="C288" s="55" t="s">
        <v>60</v>
      </c>
      <c r="D288" s="55" t="s">
        <v>78</v>
      </c>
      <c r="E288" s="105" t="s">
        <v>356</v>
      </c>
      <c r="F288" s="105">
        <v>600</v>
      </c>
      <c r="G288" s="56">
        <f t="shared" si="332"/>
        <v>0</v>
      </c>
      <c r="H288" s="56">
        <f t="shared" si="332"/>
        <v>0</v>
      </c>
      <c r="I288" s="56">
        <f t="shared" si="328"/>
        <v>0</v>
      </c>
      <c r="J288" s="56">
        <f t="shared" si="332"/>
        <v>0</v>
      </c>
      <c r="K288" s="56">
        <f t="shared" si="329"/>
        <v>0</v>
      </c>
      <c r="L288" s="56">
        <f t="shared" si="332"/>
        <v>0</v>
      </c>
      <c r="M288" s="56">
        <f t="shared" si="322"/>
        <v>0</v>
      </c>
      <c r="N288" s="56">
        <f t="shared" si="332"/>
        <v>0</v>
      </c>
      <c r="O288" s="56">
        <f t="shared" si="323"/>
        <v>0</v>
      </c>
      <c r="P288" s="56">
        <f t="shared" si="332"/>
        <v>0</v>
      </c>
      <c r="Q288" s="56">
        <f t="shared" si="332"/>
        <v>0</v>
      </c>
      <c r="R288" s="57">
        <f t="shared" si="330"/>
        <v>0</v>
      </c>
      <c r="S288" s="56">
        <f t="shared" si="332"/>
        <v>0</v>
      </c>
      <c r="T288" s="57">
        <f t="shared" si="331"/>
        <v>0</v>
      </c>
      <c r="U288" s="56">
        <f t="shared" si="332"/>
        <v>0</v>
      </c>
      <c r="V288" s="57">
        <f t="shared" si="324"/>
        <v>0</v>
      </c>
    </row>
    <row r="289" spans="1:22" s="108" customFormat="1" hidden="1" x14ac:dyDescent="0.2">
      <c r="A289" s="54" t="str">
        <f ca="1">IF(ISERROR(MATCH(F289,Код_КВР,0)),"",INDIRECT(ADDRESS(MATCH(F289,Код_КВР,0)+1,2,,,"КВР")))</f>
        <v>Субсидии бюджетным учреждениям</v>
      </c>
      <c r="B289" s="105">
        <v>801</v>
      </c>
      <c r="C289" s="55" t="s">
        <v>60</v>
      </c>
      <c r="D289" s="55" t="s">
        <v>78</v>
      </c>
      <c r="E289" s="105" t="s">
        <v>356</v>
      </c>
      <c r="F289" s="105">
        <v>610</v>
      </c>
      <c r="G289" s="56"/>
      <c r="H289" s="56"/>
      <c r="I289" s="56">
        <f t="shared" si="328"/>
        <v>0</v>
      </c>
      <c r="J289" s="56"/>
      <c r="K289" s="56">
        <f t="shared" si="329"/>
        <v>0</v>
      </c>
      <c r="L289" s="56"/>
      <c r="M289" s="56">
        <f t="shared" si="322"/>
        <v>0</v>
      </c>
      <c r="N289" s="56"/>
      <c r="O289" s="56">
        <f t="shared" si="323"/>
        <v>0</v>
      </c>
      <c r="P289" s="56"/>
      <c r="Q289" s="56"/>
      <c r="R289" s="57">
        <f t="shared" si="330"/>
        <v>0</v>
      </c>
      <c r="S289" s="56"/>
      <c r="T289" s="57">
        <f t="shared" si="331"/>
        <v>0</v>
      </c>
      <c r="U289" s="56"/>
      <c r="V289" s="57">
        <f t="shared" si="324"/>
        <v>0</v>
      </c>
    </row>
    <row r="290" spans="1:22" s="108" customFormat="1" ht="33" x14ac:dyDescent="0.2">
      <c r="A290" s="54" t="str">
        <f ca="1">IF(ISERROR(MATCH(E290,Код_КЦСР,0)),"",INDIRECT(ADDRESS(MATCH(E290,Код_КЦСР,0)+1,2,,,"КЦСР")))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290" s="105">
        <v>801</v>
      </c>
      <c r="C290" s="55" t="s">
        <v>60</v>
      </c>
      <c r="D290" s="55" t="s">
        <v>78</v>
      </c>
      <c r="E290" s="105" t="s">
        <v>368</v>
      </c>
      <c r="F290" s="105"/>
      <c r="G290" s="56">
        <f t="shared" ref="G290:P290" si="333">G291+G294+G297</f>
        <v>29.5</v>
      </c>
      <c r="H290" s="56">
        <f t="shared" ref="H290:J290" si="334">H291+H294+H297</f>
        <v>0</v>
      </c>
      <c r="I290" s="56">
        <f t="shared" si="328"/>
        <v>29.5</v>
      </c>
      <c r="J290" s="56">
        <f t="shared" si="334"/>
        <v>0</v>
      </c>
      <c r="K290" s="56">
        <f t="shared" si="329"/>
        <v>29.5</v>
      </c>
      <c r="L290" s="56">
        <f t="shared" ref="L290:N290" si="335">L291+L294+L297</f>
        <v>0</v>
      </c>
      <c r="M290" s="56">
        <f t="shared" si="322"/>
        <v>29.5</v>
      </c>
      <c r="N290" s="56">
        <f t="shared" si="335"/>
        <v>0</v>
      </c>
      <c r="O290" s="56">
        <f t="shared" si="323"/>
        <v>29.5</v>
      </c>
      <c r="P290" s="56">
        <f t="shared" si="333"/>
        <v>29.5</v>
      </c>
      <c r="Q290" s="56">
        <f t="shared" ref="Q290:S290" si="336">Q291+Q294+Q297</f>
        <v>0</v>
      </c>
      <c r="R290" s="57">
        <f t="shared" si="330"/>
        <v>29.5</v>
      </c>
      <c r="S290" s="56">
        <f t="shared" si="336"/>
        <v>0</v>
      </c>
      <c r="T290" s="57">
        <f t="shared" si="331"/>
        <v>29.5</v>
      </c>
      <c r="U290" s="56">
        <f t="shared" ref="U290" si="337">U291+U294+U297</f>
        <v>0</v>
      </c>
      <c r="V290" s="57">
        <f t="shared" si="324"/>
        <v>29.5</v>
      </c>
    </row>
    <row r="291" spans="1:22" s="108" customFormat="1" ht="49.5" x14ac:dyDescent="0.2">
      <c r="A291" s="54" t="str">
        <f ca="1">IF(ISERROR(MATCH(E291,Код_КЦСР,0)),"",INDIRECT(ADDRESS(MATCH(E291,Код_КЦСР,0)+1,2,,,"КЦСР")))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v>
      </c>
      <c r="B291" s="105">
        <v>801</v>
      </c>
      <c r="C291" s="55" t="s">
        <v>60</v>
      </c>
      <c r="D291" s="55" t="s">
        <v>78</v>
      </c>
      <c r="E291" s="105" t="s">
        <v>454</v>
      </c>
      <c r="F291" s="105"/>
      <c r="G291" s="56">
        <f t="shared" ref="G291:U295" si="338">G292</f>
        <v>15.8</v>
      </c>
      <c r="H291" s="56">
        <f t="shared" si="338"/>
        <v>0</v>
      </c>
      <c r="I291" s="56">
        <f t="shared" si="328"/>
        <v>15.8</v>
      </c>
      <c r="J291" s="56">
        <f t="shared" si="338"/>
        <v>0</v>
      </c>
      <c r="K291" s="56">
        <f t="shared" si="329"/>
        <v>15.8</v>
      </c>
      <c r="L291" s="56">
        <f t="shared" si="338"/>
        <v>0</v>
      </c>
      <c r="M291" s="56">
        <f t="shared" si="322"/>
        <v>15.8</v>
      </c>
      <c r="N291" s="56">
        <f t="shared" si="338"/>
        <v>0</v>
      </c>
      <c r="O291" s="56">
        <f t="shared" si="323"/>
        <v>15.8</v>
      </c>
      <c r="P291" s="56">
        <f t="shared" si="338"/>
        <v>15.8</v>
      </c>
      <c r="Q291" s="56">
        <f t="shared" si="338"/>
        <v>0</v>
      </c>
      <c r="R291" s="57">
        <f t="shared" si="330"/>
        <v>15.8</v>
      </c>
      <c r="S291" s="56">
        <f t="shared" si="338"/>
        <v>0</v>
      </c>
      <c r="T291" s="57">
        <f t="shared" si="331"/>
        <v>15.8</v>
      </c>
      <c r="U291" s="56">
        <f t="shared" si="338"/>
        <v>0</v>
      </c>
      <c r="V291" s="57">
        <f t="shared" si="324"/>
        <v>15.8</v>
      </c>
    </row>
    <row r="292" spans="1:22" s="108" customFormat="1" ht="33" x14ac:dyDescent="0.2">
      <c r="A292" s="54" t="str">
        <f t="shared" ref="A292:A293" ca="1" si="339">IF(ISERROR(MATCH(F292,Код_КВР,0)),"",INDIRECT(ADDRESS(MATCH(F292,Код_КВР,0)+1,2,,,"КВР")))</f>
        <v>Закупка товаров, работ и услуг для обеспечения государственных (муниципальных) нужд</v>
      </c>
      <c r="B292" s="105">
        <v>801</v>
      </c>
      <c r="C292" s="55" t="s">
        <v>60</v>
      </c>
      <c r="D292" s="55" t="s">
        <v>78</v>
      </c>
      <c r="E292" s="105" t="s">
        <v>454</v>
      </c>
      <c r="F292" s="105">
        <v>200</v>
      </c>
      <c r="G292" s="56">
        <f t="shared" si="338"/>
        <v>15.8</v>
      </c>
      <c r="H292" s="56">
        <f t="shared" si="338"/>
        <v>0</v>
      </c>
      <c r="I292" s="56">
        <f t="shared" si="328"/>
        <v>15.8</v>
      </c>
      <c r="J292" s="56">
        <f t="shared" si="338"/>
        <v>0</v>
      </c>
      <c r="K292" s="56">
        <f t="shared" si="329"/>
        <v>15.8</v>
      </c>
      <c r="L292" s="56">
        <f t="shared" si="338"/>
        <v>0</v>
      </c>
      <c r="M292" s="56">
        <f t="shared" si="322"/>
        <v>15.8</v>
      </c>
      <c r="N292" s="56">
        <f t="shared" si="338"/>
        <v>0</v>
      </c>
      <c r="O292" s="56">
        <f t="shared" si="323"/>
        <v>15.8</v>
      </c>
      <c r="P292" s="56">
        <f t="shared" si="338"/>
        <v>15.8</v>
      </c>
      <c r="Q292" s="56">
        <f t="shared" si="338"/>
        <v>0</v>
      </c>
      <c r="R292" s="57">
        <f t="shared" si="330"/>
        <v>15.8</v>
      </c>
      <c r="S292" s="56">
        <f t="shared" si="338"/>
        <v>0</v>
      </c>
      <c r="T292" s="57">
        <f t="shared" si="331"/>
        <v>15.8</v>
      </c>
      <c r="U292" s="56">
        <f t="shared" si="338"/>
        <v>0</v>
      </c>
      <c r="V292" s="57">
        <f t="shared" si="324"/>
        <v>15.8</v>
      </c>
    </row>
    <row r="293" spans="1:22" s="108" customFormat="1" ht="33" x14ac:dyDescent="0.2">
      <c r="A293" s="54" t="str">
        <f t="shared" ca="1" si="339"/>
        <v>Иные закупки товаров, работ и услуг для обеспечения государственных (муниципальных) нужд</v>
      </c>
      <c r="B293" s="105">
        <v>801</v>
      </c>
      <c r="C293" s="55" t="s">
        <v>60</v>
      </c>
      <c r="D293" s="55" t="s">
        <v>78</v>
      </c>
      <c r="E293" s="105" t="s">
        <v>454</v>
      </c>
      <c r="F293" s="105">
        <v>240</v>
      </c>
      <c r="G293" s="56">
        <v>15.8</v>
      </c>
      <c r="H293" s="56"/>
      <c r="I293" s="56">
        <f t="shared" si="328"/>
        <v>15.8</v>
      </c>
      <c r="J293" s="56"/>
      <c r="K293" s="56">
        <f t="shared" si="329"/>
        <v>15.8</v>
      </c>
      <c r="L293" s="56"/>
      <c r="M293" s="56">
        <f t="shared" si="322"/>
        <v>15.8</v>
      </c>
      <c r="N293" s="56"/>
      <c r="O293" s="56">
        <f t="shared" si="323"/>
        <v>15.8</v>
      </c>
      <c r="P293" s="56">
        <v>15.8</v>
      </c>
      <c r="Q293" s="56"/>
      <c r="R293" s="57">
        <f t="shared" si="330"/>
        <v>15.8</v>
      </c>
      <c r="S293" s="56"/>
      <c r="T293" s="57">
        <f t="shared" si="331"/>
        <v>15.8</v>
      </c>
      <c r="U293" s="56"/>
      <c r="V293" s="57">
        <f t="shared" si="324"/>
        <v>15.8</v>
      </c>
    </row>
    <row r="294" spans="1:22" s="108" customFormat="1" ht="49.5" x14ac:dyDescent="0.2">
      <c r="A294" s="54" t="str">
        <f ca="1">IF(ISERROR(MATCH(E294,Код_КЦСР,0)),"",INDIRECT(ADDRESS(MATCH(E294,Код_КЦСР,0)+1,2,,,"КЦСР")))</f>
        <v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v>
      </c>
      <c r="B294" s="105">
        <v>801</v>
      </c>
      <c r="C294" s="55" t="s">
        <v>60</v>
      </c>
      <c r="D294" s="55" t="s">
        <v>78</v>
      </c>
      <c r="E294" s="105" t="s">
        <v>456</v>
      </c>
      <c r="F294" s="105"/>
      <c r="G294" s="56">
        <f t="shared" si="338"/>
        <v>13.7</v>
      </c>
      <c r="H294" s="56">
        <f t="shared" si="338"/>
        <v>0</v>
      </c>
      <c r="I294" s="56">
        <f t="shared" si="328"/>
        <v>13.7</v>
      </c>
      <c r="J294" s="56">
        <f t="shared" si="338"/>
        <v>0</v>
      </c>
      <c r="K294" s="56">
        <f t="shared" si="329"/>
        <v>13.7</v>
      </c>
      <c r="L294" s="56">
        <f t="shared" si="338"/>
        <v>0</v>
      </c>
      <c r="M294" s="56">
        <f t="shared" si="322"/>
        <v>13.7</v>
      </c>
      <c r="N294" s="56">
        <f t="shared" si="338"/>
        <v>0</v>
      </c>
      <c r="O294" s="56">
        <f t="shared" si="323"/>
        <v>13.7</v>
      </c>
      <c r="P294" s="56">
        <f t="shared" si="338"/>
        <v>13.7</v>
      </c>
      <c r="Q294" s="56">
        <f t="shared" si="338"/>
        <v>0</v>
      </c>
      <c r="R294" s="57">
        <f t="shared" si="330"/>
        <v>13.7</v>
      </c>
      <c r="S294" s="56">
        <f t="shared" si="338"/>
        <v>0</v>
      </c>
      <c r="T294" s="57">
        <f t="shared" si="331"/>
        <v>13.7</v>
      </c>
      <c r="U294" s="56">
        <f t="shared" si="338"/>
        <v>0</v>
      </c>
      <c r="V294" s="57">
        <f t="shared" si="324"/>
        <v>13.7</v>
      </c>
    </row>
    <row r="295" spans="1:22" s="108" customFormat="1" ht="33" x14ac:dyDescent="0.2">
      <c r="A295" s="54" t="str">
        <f t="shared" ref="A295:A296" ca="1" si="340">IF(ISERROR(MATCH(F295,Код_КВР,0)),"",INDIRECT(ADDRESS(MATCH(F295,Код_КВР,0)+1,2,,,"КВР")))</f>
        <v>Предоставление субсидий бюджетным, автономным учреждениям и иным некоммерческим организациям</v>
      </c>
      <c r="B295" s="105">
        <v>801</v>
      </c>
      <c r="C295" s="55" t="s">
        <v>60</v>
      </c>
      <c r="D295" s="55" t="s">
        <v>78</v>
      </c>
      <c r="E295" s="105" t="s">
        <v>456</v>
      </c>
      <c r="F295" s="105">
        <v>600</v>
      </c>
      <c r="G295" s="56">
        <f t="shared" si="338"/>
        <v>13.7</v>
      </c>
      <c r="H295" s="56">
        <f t="shared" si="338"/>
        <v>0</v>
      </c>
      <c r="I295" s="56">
        <f t="shared" si="328"/>
        <v>13.7</v>
      </c>
      <c r="J295" s="56">
        <f t="shared" si="338"/>
        <v>0</v>
      </c>
      <c r="K295" s="56">
        <f t="shared" si="329"/>
        <v>13.7</v>
      </c>
      <c r="L295" s="56">
        <f t="shared" si="338"/>
        <v>0</v>
      </c>
      <c r="M295" s="56">
        <f t="shared" si="322"/>
        <v>13.7</v>
      </c>
      <c r="N295" s="56">
        <f t="shared" si="338"/>
        <v>0</v>
      </c>
      <c r="O295" s="56">
        <f t="shared" si="323"/>
        <v>13.7</v>
      </c>
      <c r="P295" s="56">
        <f t="shared" si="338"/>
        <v>13.7</v>
      </c>
      <c r="Q295" s="56">
        <f t="shared" si="338"/>
        <v>0</v>
      </c>
      <c r="R295" s="57">
        <f t="shared" si="330"/>
        <v>13.7</v>
      </c>
      <c r="S295" s="56">
        <f t="shared" si="338"/>
        <v>0</v>
      </c>
      <c r="T295" s="57">
        <f t="shared" si="331"/>
        <v>13.7</v>
      </c>
      <c r="U295" s="56">
        <f t="shared" si="338"/>
        <v>0</v>
      </c>
      <c r="V295" s="57">
        <f t="shared" si="324"/>
        <v>13.7</v>
      </c>
    </row>
    <row r="296" spans="1:22" s="108" customFormat="1" ht="22.5" customHeight="1" x14ac:dyDescent="0.2">
      <c r="A296" s="54" t="str">
        <f t="shared" ca="1" si="340"/>
        <v>Субсидии бюджетным учреждениям</v>
      </c>
      <c r="B296" s="105">
        <v>801</v>
      </c>
      <c r="C296" s="55" t="s">
        <v>60</v>
      </c>
      <c r="D296" s="55" t="s">
        <v>78</v>
      </c>
      <c r="E296" s="105" t="s">
        <v>456</v>
      </c>
      <c r="F296" s="105">
        <v>610</v>
      </c>
      <c r="G296" s="56">
        <v>13.7</v>
      </c>
      <c r="H296" s="56"/>
      <c r="I296" s="56">
        <f t="shared" si="328"/>
        <v>13.7</v>
      </c>
      <c r="J296" s="56"/>
      <c r="K296" s="56">
        <f t="shared" si="329"/>
        <v>13.7</v>
      </c>
      <c r="L296" s="56"/>
      <c r="M296" s="56">
        <f t="shared" si="322"/>
        <v>13.7</v>
      </c>
      <c r="N296" s="56"/>
      <c r="O296" s="56">
        <f t="shared" si="323"/>
        <v>13.7</v>
      </c>
      <c r="P296" s="56">
        <v>13.7</v>
      </c>
      <c r="Q296" s="56"/>
      <c r="R296" s="57">
        <f t="shared" si="330"/>
        <v>13.7</v>
      </c>
      <c r="S296" s="56"/>
      <c r="T296" s="57">
        <f t="shared" si="331"/>
        <v>13.7</v>
      </c>
      <c r="U296" s="56"/>
      <c r="V296" s="57">
        <f t="shared" si="324"/>
        <v>13.7</v>
      </c>
    </row>
    <row r="297" spans="1:22" s="108" customFormat="1" ht="33" hidden="1" x14ac:dyDescent="0.2">
      <c r="A297" s="54" t="str">
        <f ca="1">IF(ISERROR(MATCH(E297,Код_КЦСР,0)),"",INDIRECT(ADDRESS(MATCH(E297,Код_КЦСР,0)+1,2,,,"КЦСР")))</f>
        <v>Снижение рисков и смягчение последствий чрезвычайных ситуаций природного и техногенного характера в городе</v>
      </c>
      <c r="B297" s="105">
        <v>801</v>
      </c>
      <c r="C297" s="55" t="s">
        <v>60</v>
      </c>
      <c r="D297" s="55" t="s">
        <v>78</v>
      </c>
      <c r="E297" s="105" t="s">
        <v>377</v>
      </c>
      <c r="F297" s="105"/>
      <c r="G297" s="56">
        <f t="shared" ref="G297:U299" si="341">G298</f>
        <v>0</v>
      </c>
      <c r="H297" s="56">
        <f t="shared" si="341"/>
        <v>0</v>
      </c>
      <c r="I297" s="56">
        <f t="shared" si="328"/>
        <v>0</v>
      </c>
      <c r="J297" s="56">
        <f t="shared" si="341"/>
        <v>0</v>
      </c>
      <c r="K297" s="56">
        <f t="shared" si="329"/>
        <v>0</v>
      </c>
      <c r="L297" s="56">
        <f t="shared" si="341"/>
        <v>0</v>
      </c>
      <c r="M297" s="56">
        <f t="shared" si="322"/>
        <v>0</v>
      </c>
      <c r="N297" s="56">
        <f t="shared" si="341"/>
        <v>0</v>
      </c>
      <c r="O297" s="56">
        <f t="shared" si="323"/>
        <v>0</v>
      </c>
      <c r="P297" s="56">
        <f t="shared" si="341"/>
        <v>0</v>
      </c>
      <c r="Q297" s="56">
        <f t="shared" si="341"/>
        <v>0</v>
      </c>
      <c r="R297" s="57">
        <f t="shared" si="330"/>
        <v>0</v>
      </c>
      <c r="S297" s="56">
        <f t="shared" si="341"/>
        <v>0</v>
      </c>
      <c r="T297" s="57">
        <f t="shared" si="331"/>
        <v>0</v>
      </c>
      <c r="U297" s="56">
        <f t="shared" si="341"/>
        <v>0</v>
      </c>
      <c r="V297" s="57">
        <f t="shared" si="324"/>
        <v>0</v>
      </c>
    </row>
    <row r="298" spans="1:22" s="108" customFormat="1" ht="33" hidden="1" x14ac:dyDescent="0.2">
      <c r="A298" s="54" t="str">
        <f ca="1">IF(ISERROR(MATCH(E298,Код_КЦСР,0)),"",INDIRECT(ADDRESS(MATCH(E298,Код_КЦСР,0)+1,2,,,"КЦСР")))</f>
        <v>Организация и проведение обучения должностных лиц и специалистов ГО и ЧС</v>
      </c>
      <c r="B298" s="105">
        <v>801</v>
      </c>
      <c r="C298" s="55" t="s">
        <v>60</v>
      </c>
      <c r="D298" s="55" t="s">
        <v>78</v>
      </c>
      <c r="E298" s="105" t="s">
        <v>379</v>
      </c>
      <c r="F298" s="105"/>
      <c r="G298" s="56">
        <f t="shared" si="341"/>
        <v>0</v>
      </c>
      <c r="H298" s="56">
        <f t="shared" si="341"/>
        <v>0</v>
      </c>
      <c r="I298" s="56">
        <f t="shared" si="328"/>
        <v>0</v>
      </c>
      <c r="J298" s="56">
        <f t="shared" si="341"/>
        <v>0</v>
      </c>
      <c r="K298" s="56">
        <f t="shared" si="329"/>
        <v>0</v>
      </c>
      <c r="L298" s="56">
        <f t="shared" si="341"/>
        <v>0</v>
      </c>
      <c r="M298" s="56">
        <f t="shared" si="322"/>
        <v>0</v>
      </c>
      <c r="N298" s="56">
        <f t="shared" si="341"/>
        <v>0</v>
      </c>
      <c r="O298" s="56">
        <f t="shared" si="323"/>
        <v>0</v>
      </c>
      <c r="P298" s="56">
        <f t="shared" si="341"/>
        <v>0</v>
      </c>
      <c r="Q298" s="56">
        <f t="shared" si="341"/>
        <v>0</v>
      </c>
      <c r="R298" s="57">
        <f t="shared" si="330"/>
        <v>0</v>
      </c>
      <c r="S298" s="56">
        <f t="shared" si="341"/>
        <v>0</v>
      </c>
      <c r="T298" s="57">
        <f t="shared" si="331"/>
        <v>0</v>
      </c>
      <c r="U298" s="56">
        <f t="shared" si="341"/>
        <v>0</v>
      </c>
      <c r="V298" s="57">
        <f t="shared" si="324"/>
        <v>0</v>
      </c>
    </row>
    <row r="299" spans="1:22" s="108" customFormat="1" ht="33" hidden="1" x14ac:dyDescent="0.2">
      <c r="A299" s="54" t="str">
        <f ca="1">IF(ISERROR(MATCH(F299,Код_КВР,0)),"",INDIRECT(ADDRESS(MATCH(F299,Код_КВР,0)+1,2,,,"КВР")))</f>
        <v>Закупка товаров, работ и услуг для обеспечения государственных (муниципальных) нужд</v>
      </c>
      <c r="B299" s="105">
        <v>801</v>
      </c>
      <c r="C299" s="55" t="s">
        <v>60</v>
      </c>
      <c r="D299" s="55" t="s">
        <v>78</v>
      </c>
      <c r="E299" s="105" t="s">
        <v>379</v>
      </c>
      <c r="F299" s="105">
        <v>200</v>
      </c>
      <c r="G299" s="56">
        <f t="shared" si="341"/>
        <v>0</v>
      </c>
      <c r="H299" s="56">
        <f t="shared" si="341"/>
        <v>0</v>
      </c>
      <c r="I299" s="56">
        <f t="shared" si="328"/>
        <v>0</v>
      </c>
      <c r="J299" s="56">
        <f t="shared" si="341"/>
        <v>0</v>
      </c>
      <c r="K299" s="56">
        <f t="shared" si="329"/>
        <v>0</v>
      </c>
      <c r="L299" s="56">
        <f t="shared" si="341"/>
        <v>0</v>
      </c>
      <c r="M299" s="56">
        <f t="shared" si="322"/>
        <v>0</v>
      </c>
      <c r="N299" s="56">
        <f t="shared" si="341"/>
        <v>0</v>
      </c>
      <c r="O299" s="56">
        <f t="shared" si="323"/>
        <v>0</v>
      </c>
      <c r="P299" s="56">
        <f t="shared" si="341"/>
        <v>0</v>
      </c>
      <c r="Q299" s="56">
        <f t="shared" si="341"/>
        <v>0</v>
      </c>
      <c r="R299" s="57">
        <f t="shared" si="330"/>
        <v>0</v>
      </c>
      <c r="S299" s="56">
        <f t="shared" si="341"/>
        <v>0</v>
      </c>
      <c r="T299" s="57">
        <f t="shared" si="331"/>
        <v>0</v>
      </c>
      <c r="U299" s="56">
        <f t="shared" si="341"/>
        <v>0</v>
      </c>
      <c r="V299" s="57">
        <f t="shared" si="324"/>
        <v>0</v>
      </c>
    </row>
    <row r="300" spans="1:22" s="108" customFormat="1" ht="33" hidden="1" x14ac:dyDescent="0.2">
      <c r="A300" s="54" t="str">
        <f ca="1">IF(ISERROR(MATCH(F300,Код_КВР,0)),"",INDIRECT(ADDRESS(MATCH(F300,Код_КВР,0)+1,2,,,"КВР")))</f>
        <v>Иные закупки товаров, работ и услуг для обеспечения государственных (муниципальных) нужд</v>
      </c>
      <c r="B300" s="105">
        <v>801</v>
      </c>
      <c r="C300" s="55" t="s">
        <v>60</v>
      </c>
      <c r="D300" s="55" t="s">
        <v>78</v>
      </c>
      <c r="E300" s="105" t="s">
        <v>379</v>
      </c>
      <c r="F300" s="105">
        <v>240</v>
      </c>
      <c r="G300" s="56"/>
      <c r="H300" s="56"/>
      <c r="I300" s="56">
        <f t="shared" si="328"/>
        <v>0</v>
      </c>
      <c r="J300" s="56"/>
      <c r="K300" s="56">
        <f t="shared" si="329"/>
        <v>0</v>
      </c>
      <c r="L300" s="56"/>
      <c r="M300" s="56">
        <f t="shared" si="322"/>
        <v>0</v>
      </c>
      <c r="N300" s="56"/>
      <c r="O300" s="56">
        <f t="shared" si="323"/>
        <v>0</v>
      </c>
      <c r="P300" s="56"/>
      <c r="Q300" s="56"/>
      <c r="R300" s="57">
        <f t="shared" si="330"/>
        <v>0</v>
      </c>
      <c r="S300" s="56"/>
      <c r="T300" s="57">
        <f t="shared" si="331"/>
        <v>0</v>
      </c>
      <c r="U300" s="56"/>
      <c r="V300" s="57">
        <f t="shared" si="324"/>
        <v>0</v>
      </c>
    </row>
    <row r="301" spans="1:22" s="108" customFormat="1" ht="33" x14ac:dyDescent="0.2">
      <c r="A301" s="54" t="str">
        <f ca="1">IF(ISERROR(MATCH(E301,Код_КЦСР,0)),"",INDIRECT(ADDRESS(MATCH(E301,Код_КЦСР,0)+1,2,,,"КЦСР")))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301" s="105">
        <v>801</v>
      </c>
      <c r="C301" s="55" t="s">
        <v>60</v>
      </c>
      <c r="D301" s="55" t="s">
        <v>78</v>
      </c>
      <c r="E301" s="105" t="s">
        <v>380</v>
      </c>
      <c r="F301" s="105"/>
      <c r="G301" s="56">
        <f t="shared" ref="G301:P301" si="342">G302+G306+G310</f>
        <v>146</v>
      </c>
      <c r="H301" s="56">
        <f t="shared" ref="H301:J301" si="343">H302+H306+H310</f>
        <v>0</v>
      </c>
      <c r="I301" s="56">
        <f t="shared" si="328"/>
        <v>146</v>
      </c>
      <c r="J301" s="56">
        <f t="shared" si="343"/>
        <v>0</v>
      </c>
      <c r="K301" s="56">
        <f t="shared" si="329"/>
        <v>146</v>
      </c>
      <c r="L301" s="56">
        <f t="shared" ref="L301:N301" si="344">L302+L306+L310</f>
        <v>0</v>
      </c>
      <c r="M301" s="56">
        <f t="shared" si="322"/>
        <v>146</v>
      </c>
      <c r="N301" s="56">
        <f t="shared" si="344"/>
        <v>0</v>
      </c>
      <c r="O301" s="56">
        <f t="shared" si="323"/>
        <v>146</v>
      </c>
      <c r="P301" s="56">
        <f t="shared" si="342"/>
        <v>146</v>
      </c>
      <c r="Q301" s="56">
        <f t="shared" ref="Q301:S301" si="345">Q302+Q306+Q310</f>
        <v>0</v>
      </c>
      <c r="R301" s="57">
        <f t="shared" si="330"/>
        <v>146</v>
      </c>
      <c r="S301" s="56">
        <f t="shared" si="345"/>
        <v>0</v>
      </c>
      <c r="T301" s="57">
        <f t="shared" si="331"/>
        <v>146</v>
      </c>
      <c r="U301" s="56">
        <f t="shared" ref="U301" si="346">U302+U306+U310</f>
        <v>0</v>
      </c>
      <c r="V301" s="57">
        <f t="shared" si="324"/>
        <v>146</v>
      </c>
    </row>
    <row r="302" spans="1:22" s="108" customFormat="1" ht="33" x14ac:dyDescent="0.2">
      <c r="A302" s="54" t="str">
        <f ca="1">IF(ISERROR(MATCH(E302,Код_КЦСР,0)),"",INDIRECT(ADDRESS(MATCH(E302,Код_КЦСР,0)+1,2,,,"КЦСР")))</f>
        <v>Создание условий для обеспечения выполнения органами муниципальной власти своих полномочий</v>
      </c>
      <c r="B302" s="105">
        <v>801</v>
      </c>
      <c r="C302" s="55" t="s">
        <v>60</v>
      </c>
      <c r="D302" s="55" t="s">
        <v>78</v>
      </c>
      <c r="E302" s="105" t="s">
        <v>381</v>
      </c>
      <c r="F302" s="105"/>
      <c r="G302" s="56">
        <f t="shared" ref="G302:U308" si="347">G303</f>
        <v>16</v>
      </c>
      <c r="H302" s="56">
        <f t="shared" si="347"/>
        <v>0</v>
      </c>
      <c r="I302" s="56">
        <f t="shared" si="328"/>
        <v>16</v>
      </c>
      <c r="J302" s="56">
        <f t="shared" si="347"/>
        <v>0</v>
      </c>
      <c r="K302" s="56">
        <f t="shared" si="329"/>
        <v>16</v>
      </c>
      <c r="L302" s="56">
        <f t="shared" si="347"/>
        <v>0</v>
      </c>
      <c r="M302" s="56">
        <f t="shared" si="322"/>
        <v>16</v>
      </c>
      <c r="N302" s="56">
        <f t="shared" si="347"/>
        <v>0</v>
      </c>
      <c r="O302" s="56">
        <f t="shared" si="323"/>
        <v>16</v>
      </c>
      <c r="P302" s="56">
        <f t="shared" si="347"/>
        <v>16</v>
      </c>
      <c r="Q302" s="56">
        <f t="shared" si="347"/>
        <v>0</v>
      </c>
      <c r="R302" s="57">
        <f t="shared" si="330"/>
        <v>16</v>
      </c>
      <c r="S302" s="56">
        <f t="shared" si="347"/>
        <v>0</v>
      </c>
      <c r="T302" s="57">
        <f t="shared" si="331"/>
        <v>16</v>
      </c>
      <c r="U302" s="56">
        <f t="shared" si="347"/>
        <v>0</v>
      </c>
      <c r="V302" s="57">
        <f t="shared" si="324"/>
        <v>16</v>
      </c>
    </row>
    <row r="303" spans="1:22" s="108" customFormat="1" ht="33" x14ac:dyDescent="0.2">
      <c r="A303" s="54" t="str">
        <f ca="1">IF(ISERROR(MATCH(E303,Код_КЦСР,0)),"",INDIRECT(ADDRESS(MATCH(E303,Код_КЦСР,0)+1,2,,,"КЦСР")))</f>
        <v>Материально-техническое обеспечение деятельности муниципальных служащих органов местного самоуправления</v>
      </c>
      <c r="B303" s="105">
        <v>801</v>
      </c>
      <c r="C303" s="55" t="s">
        <v>60</v>
      </c>
      <c r="D303" s="55" t="s">
        <v>78</v>
      </c>
      <c r="E303" s="105" t="s">
        <v>383</v>
      </c>
      <c r="F303" s="105"/>
      <c r="G303" s="56">
        <f t="shared" si="347"/>
        <v>16</v>
      </c>
      <c r="H303" s="56">
        <f t="shared" si="347"/>
        <v>0</v>
      </c>
      <c r="I303" s="56">
        <f t="shared" si="328"/>
        <v>16</v>
      </c>
      <c r="J303" s="56">
        <f t="shared" si="347"/>
        <v>0</v>
      </c>
      <c r="K303" s="56">
        <f t="shared" si="329"/>
        <v>16</v>
      </c>
      <c r="L303" s="56">
        <f t="shared" si="347"/>
        <v>0</v>
      </c>
      <c r="M303" s="56">
        <f t="shared" si="322"/>
        <v>16</v>
      </c>
      <c r="N303" s="56">
        <f t="shared" si="347"/>
        <v>0</v>
      </c>
      <c r="O303" s="56">
        <f t="shared" si="323"/>
        <v>16</v>
      </c>
      <c r="P303" s="56">
        <f t="shared" si="347"/>
        <v>16</v>
      </c>
      <c r="Q303" s="56">
        <f t="shared" si="347"/>
        <v>0</v>
      </c>
      <c r="R303" s="57">
        <f t="shared" si="330"/>
        <v>16</v>
      </c>
      <c r="S303" s="56">
        <f t="shared" si="347"/>
        <v>0</v>
      </c>
      <c r="T303" s="57">
        <f t="shared" si="331"/>
        <v>16</v>
      </c>
      <c r="U303" s="56">
        <f t="shared" si="347"/>
        <v>0</v>
      </c>
      <c r="V303" s="57">
        <f t="shared" si="324"/>
        <v>16</v>
      </c>
    </row>
    <row r="304" spans="1:22" s="108" customFormat="1" ht="33" x14ac:dyDescent="0.2">
      <c r="A304" s="54" t="str">
        <f ca="1">IF(ISERROR(MATCH(F304,Код_КВР,0)),"",INDIRECT(ADDRESS(MATCH(F304,Код_КВР,0)+1,2,,,"КВР")))</f>
        <v>Закупка товаров, работ и услуг для обеспечения государственных (муниципальных) нужд</v>
      </c>
      <c r="B304" s="105">
        <v>801</v>
      </c>
      <c r="C304" s="55" t="s">
        <v>60</v>
      </c>
      <c r="D304" s="55" t="s">
        <v>78</v>
      </c>
      <c r="E304" s="105" t="s">
        <v>383</v>
      </c>
      <c r="F304" s="105">
        <v>200</v>
      </c>
      <c r="G304" s="56">
        <f t="shared" si="347"/>
        <v>16</v>
      </c>
      <c r="H304" s="56">
        <f t="shared" si="347"/>
        <v>0</v>
      </c>
      <c r="I304" s="56">
        <f t="shared" si="328"/>
        <v>16</v>
      </c>
      <c r="J304" s="56">
        <f t="shared" si="347"/>
        <v>0</v>
      </c>
      <c r="K304" s="56">
        <f t="shared" si="329"/>
        <v>16</v>
      </c>
      <c r="L304" s="56">
        <f t="shared" si="347"/>
        <v>0</v>
      </c>
      <c r="M304" s="56">
        <f t="shared" si="322"/>
        <v>16</v>
      </c>
      <c r="N304" s="56">
        <f t="shared" si="347"/>
        <v>0</v>
      </c>
      <c r="O304" s="56">
        <f t="shared" si="323"/>
        <v>16</v>
      </c>
      <c r="P304" s="56">
        <f t="shared" si="347"/>
        <v>16</v>
      </c>
      <c r="Q304" s="56">
        <f t="shared" si="347"/>
        <v>0</v>
      </c>
      <c r="R304" s="57">
        <f t="shared" si="330"/>
        <v>16</v>
      </c>
      <c r="S304" s="56">
        <f t="shared" si="347"/>
        <v>0</v>
      </c>
      <c r="T304" s="57">
        <f t="shared" si="331"/>
        <v>16</v>
      </c>
      <c r="U304" s="56">
        <f t="shared" si="347"/>
        <v>0</v>
      </c>
      <c r="V304" s="57">
        <f t="shared" si="324"/>
        <v>16</v>
      </c>
    </row>
    <row r="305" spans="1:22" s="108" customFormat="1" ht="33" x14ac:dyDescent="0.2">
      <c r="A305" s="54" t="str">
        <f ca="1">IF(ISERROR(MATCH(F305,Код_КВР,0)),"",INDIRECT(ADDRESS(MATCH(F305,Код_КВР,0)+1,2,,,"КВР")))</f>
        <v>Иные закупки товаров, работ и услуг для обеспечения государственных (муниципальных) нужд</v>
      </c>
      <c r="B305" s="105">
        <v>801</v>
      </c>
      <c r="C305" s="55" t="s">
        <v>60</v>
      </c>
      <c r="D305" s="55" t="s">
        <v>78</v>
      </c>
      <c r="E305" s="105" t="s">
        <v>383</v>
      </c>
      <c r="F305" s="105">
        <v>240</v>
      </c>
      <c r="G305" s="56">
        <f>16</f>
        <v>16</v>
      </c>
      <c r="H305" s="56"/>
      <c r="I305" s="56">
        <f t="shared" si="328"/>
        <v>16</v>
      </c>
      <c r="J305" s="56"/>
      <c r="K305" s="56">
        <f t="shared" si="329"/>
        <v>16</v>
      </c>
      <c r="L305" s="56"/>
      <c r="M305" s="56">
        <f t="shared" si="322"/>
        <v>16</v>
      </c>
      <c r="N305" s="56"/>
      <c r="O305" s="56">
        <f t="shared" si="323"/>
        <v>16</v>
      </c>
      <c r="P305" s="56">
        <f>16</f>
        <v>16</v>
      </c>
      <c r="Q305" s="56"/>
      <c r="R305" s="57">
        <f t="shared" si="330"/>
        <v>16</v>
      </c>
      <c r="S305" s="56"/>
      <c r="T305" s="57">
        <f t="shared" si="331"/>
        <v>16</v>
      </c>
      <c r="U305" s="56"/>
      <c r="V305" s="57">
        <f t="shared" si="324"/>
        <v>16</v>
      </c>
    </row>
    <row r="306" spans="1:22" s="108" customFormat="1" ht="24" customHeight="1" x14ac:dyDescent="0.2">
      <c r="A306" s="54" t="str">
        <f ca="1">IF(ISERROR(MATCH(E306,Код_КЦСР,0)),"",INDIRECT(ADDRESS(MATCH(E306,Код_КЦСР,0)+1,2,,,"КЦСР")))</f>
        <v>Развитие муниципальной службы в мэрии города Череповца</v>
      </c>
      <c r="B306" s="105">
        <v>801</v>
      </c>
      <c r="C306" s="55" t="s">
        <v>60</v>
      </c>
      <c r="D306" s="55" t="s">
        <v>78</v>
      </c>
      <c r="E306" s="105" t="s">
        <v>384</v>
      </c>
      <c r="F306" s="105"/>
      <c r="G306" s="56">
        <f t="shared" si="347"/>
        <v>115</v>
      </c>
      <c r="H306" s="56">
        <f t="shared" si="347"/>
        <v>0</v>
      </c>
      <c r="I306" s="56">
        <f t="shared" si="328"/>
        <v>115</v>
      </c>
      <c r="J306" s="56">
        <f t="shared" si="347"/>
        <v>0</v>
      </c>
      <c r="K306" s="56">
        <f t="shared" si="329"/>
        <v>115</v>
      </c>
      <c r="L306" s="56">
        <f t="shared" si="347"/>
        <v>0</v>
      </c>
      <c r="M306" s="56">
        <f t="shared" si="322"/>
        <v>115</v>
      </c>
      <c r="N306" s="56">
        <f t="shared" si="347"/>
        <v>0</v>
      </c>
      <c r="O306" s="56">
        <f t="shared" si="323"/>
        <v>115</v>
      </c>
      <c r="P306" s="56">
        <f t="shared" si="347"/>
        <v>115</v>
      </c>
      <c r="Q306" s="56">
        <f t="shared" si="347"/>
        <v>0</v>
      </c>
      <c r="R306" s="57">
        <f t="shared" si="330"/>
        <v>115</v>
      </c>
      <c r="S306" s="56">
        <f t="shared" si="347"/>
        <v>0</v>
      </c>
      <c r="T306" s="57">
        <f t="shared" si="331"/>
        <v>115</v>
      </c>
      <c r="U306" s="56">
        <f t="shared" si="347"/>
        <v>0</v>
      </c>
      <c r="V306" s="57">
        <f t="shared" si="324"/>
        <v>115</v>
      </c>
    </row>
    <row r="307" spans="1:22" s="108" customFormat="1" ht="49.5" x14ac:dyDescent="0.2">
      <c r="A307" s="54" t="str">
        <f ca="1">IF(ISERROR(MATCH(E307,Код_КЦСР,0)),"",INDIRECT(ADDRESS(MATCH(E307,Код_КЦСР,0)+1,2,,,"КЦСР")))</f>
        <v>Совершенствование организационных и правовых механизмов профессиональной служебной деятельности муниципальных служащих мэрии города</v>
      </c>
      <c r="B307" s="105">
        <v>801</v>
      </c>
      <c r="C307" s="55" t="s">
        <v>60</v>
      </c>
      <c r="D307" s="55" t="s">
        <v>78</v>
      </c>
      <c r="E307" s="105" t="s">
        <v>584</v>
      </c>
      <c r="F307" s="105"/>
      <c r="G307" s="56">
        <f t="shared" si="347"/>
        <v>115</v>
      </c>
      <c r="H307" s="56">
        <f t="shared" si="347"/>
        <v>0</v>
      </c>
      <c r="I307" s="56">
        <f t="shared" si="328"/>
        <v>115</v>
      </c>
      <c r="J307" s="56">
        <f t="shared" si="347"/>
        <v>0</v>
      </c>
      <c r="K307" s="56">
        <f t="shared" si="329"/>
        <v>115</v>
      </c>
      <c r="L307" s="56">
        <f t="shared" si="347"/>
        <v>0</v>
      </c>
      <c r="M307" s="56">
        <f t="shared" si="322"/>
        <v>115</v>
      </c>
      <c r="N307" s="56">
        <f t="shared" si="347"/>
        <v>0</v>
      </c>
      <c r="O307" s="56">
        <f t="shared" si="323"/>
        <v>115</v>
      </c>
      <c r="P307" s="56">
        <f t="shared" si="347"/>
        <v>115</v>
      </c>
      <c r="Q307" s="56">
        <f t="shared" si="347"/>
        <v>0</v>
      </c>
      <c r="R307" s="57">
        <f t="shared" si="330"/>
        <v>115</v>
      </c>
      <c r="S307" s="56">
        <f t="shared" si="347"/>
        <v>0</v>
      </c>
      <c r="T307" s="57">
        <f t="shared" si="331"/>
        <v>115</v>
      </c>
      <c r="U307" s="56">
        <f t="shared" si="347"/>
        <v>0</v>
      </c>
      <c r="V307" s="57">
        <f t="shared" si="324"/>
        <v>115</v>
      </c>
    </row>
    <row r="308" spans="1:22" s="108" customFormat="1" ht="33" x14ac:dyDescent="0.2">
      <c r="A308" s="54" t="str">
        <f ca="1">IF(ISERROR(MATCH(F308,Код_КВР,0)),"",INDIRECT(ADDRESS(MATCH(F308,Код_КВР,0)+1,2,,,"КВР")))</f>
        <v>Закупка товаров, работ и услуг для обеспечения государственных (муниципальных) нужд</v>
      </c>
      <c r="B308" s="105">
        <v>801</v>
      </c>
      <c r="C308" s="55" t="s">
        <v>60</v>
      </c>
      <c r="D308" s="55" t="s">
        <v>78</v>
      </c>
      <c r="E308" s="105" t="s">
        <v>584</v>
      </c>
      <c r="F308" s="105">
        <v>200</v>
      </c>
      <c r="G308" s="56">
        <f t="shared" si="347"/>
        <v>115</v>
      </c>
      <c r="H308" s="56">
        <f t="shared" si="347"/>
        <v>0</v>
      </c>
      <c r="I308" s="56">
        <f t="shared" si="328"/>
        <v>115</v>
      </c>
      <c r="J308" s="56">
        <f t="shared" si="347"/>
        <v>0</v>
      </c>
      <c r="K308" s="56">
        <f t="shared" si="329"/>
        <v>115</v>
      </c>
      <c r="L308" s="56">
        <f t="shared" si="347"/>
        <v>0</v>
      </c>
      <c r="M308" s="56">
        <f t="shared" si="322"/>
        <v>115</v>
      </c>
      <c r="N308" s="56">
        <f t="shared" si="347"/>
        <v>0</v>
      </c>
      <c r="O308" s="56">
        <f t="shared" si="323"/>
        <v>115</v>
      </c>
      <c r="P308" s="56">
        <f t="shared" si="347"/>
        <v>115</v>
      </c>
      <c r="Q308" s="56">
        <f t="shared" si="347"/>
        <v>0</v>
      </c>
      <c r="R308" s="57">
        <f t="shared" si="330"/>
        <v>115</v>
      </c>
      <c r="S308" s="56">
        <f t="shared" si="347"/>
        <v>0</v>
      </c>
      <c r="T308" s="57">
        <f t="shared" si="331"/>
        <v>115</v>
      </c>
      <c r="U308" s="56">
        <f t="shared" si="347"/>
        <v>0</v>
      </c>
      <c r="V308" s="57">
        <f t="shared" si="324"/>
        <v>115</v>
      </c>
    </row>
    <row r="309" spans="1:22" s="108" customFormat="1" ht="33" x14ac:dyDescent="0.2">
      <c r="A309" s="54" t="str">
        <f ca="1">IF(ISERROR(MATCH(F309,Код_КВР,0)),"",INDIRECT(ADDRESS(MATCH(F309,Код_КВР,0)+1,2,,,"КВР")))</f>
        <v>Иные закупки товаров, работ и услуг для обеспечения государственных (муниципальных) нужд</v>
      </c>
      <c r="B309" s="105">
        <v>801</v>
      </c>
      <c r="C309" s="55" t="s">
        <v>60</v>
      </c>
      <c r="D309" s="55" t="s">
        <v>78</v>
      </c>
      <c r="E309" s="105" t="s">
        <v>584</v>
      </c>
      <c r="F309" s="105">
        <v>240</v>
      </c>
      <c r="G309" s="56">
        <v>115</v>
      </c>
      <c r="H309" s="56"/>
      <c r="I309" s="56">
        <f t="shared" si="328"/>
        <v>115</v>
      </c>
      <c r="J309" s="56"/>
      <c r="K309" s="56">
        <f t="shared" si="329"/>
        <v>115</v>
      </c>
      <c r="L309" s="56"/>
      <c r="M309" s="56">
        <f t="shared" si="322"/>
        <v>115</v>
      </c>
      <c r="N309" s="56"/>
      <c r="O309" s="56">
        <f t="shared" si="323"/>
        <v>115</v>
      </c>
      <c r="P309" s="56">
        <v>115</v>
      </c>
      <c r="Q309" s="56"/>
      <c r="R309" s="57">
        <f t="shared" si="330"/>
        <v>115</v>
      </c>
      <c r="S309" s="56"/>
      <c r="T309" s="57">
        <f t="shared" si="331"/>
        <v>115</v>
      </c>
      <c r="U309" s="56"/>
      <c r="V309" s="57">
        <f t="shared" si="324"/>
        <v>115</v>
      </c>
    </row>
    <row r="310" spans="1:22" s="108" customFormat="1" ht="49.5" x14ac:dyDescent="0.2">
      <c r="A310" s="54" t="str">
        <f ca="1">IF(ISERROR(MATCH(E310,Код_КЦСР,0)),"",INDIRECT(ADDRESS(MATCH(E310,Код_КЦСР,0)+1,2,,,"КЦСР")))</f>
        <v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v>
      </c>
      <c r="B310" s="105">
        <v>801</v>
      </c>
      <c r="C310" s="55" t="s">
        <v>60</v>
      </c>
      <c r="D310" s="55" t="s">
        <v>78</v>
      </c>
      <c r="E310" s="105" t="s">
        <v>386</v>
      </c>
      <c r="F310" s="105"/>
      <c r="G310" s="56">
        <f t="shared" ref="G310:U312" si="348">G311</f>
        <v>15</v>
      </c>
      <c r="H310" s="56">
        <f t="shared" si="348"/>
        <v>0</v>
      </c>
      <c r="I310" s="56">
        <f t="shared" si="328"/>
        <v>15</v>
      </c>
      <c r="J310" s="56">
        <f t="shared" si="348"/>
        <v>0</v>
      </c>
      <c r="K310" s="56">
        <f t="shared" si="329"/>
        <v>15</v>
      </c>
      <c r="L310" s="56">
        <f t="shared" si="348"/>
        <v>0</v>
      </c>
      <c r="M310" s="56">
        <f t="shared" si="322"/>
        <v>15</v>
      </c>
      <c r="N310" s="56">
        <f t="shared" si="348"/>
        <v>0</v>
      </c>
      <c r="O310" s="56">
        <f t="shared" si="323"/>
        <v>15</v>
      </c>
      <c r="P310" s="56">
        <f t="shared" si="348"/>
        <v>15</v>
      </c>
      <c r="Q310" s="56">
        <f t="shared" si="348"/>
        <v>0</v>
      </c>
      <c r="R310" s="57">
        <f t="shared" si="330"/>
        <v>15</v>
      </c>
      <c r="S310" s="56">
        <f t="shared" si="348"/>
        <v>0</v>
      </c>
      <c r="T310" s="57">
        <f t="shared" si="331"/>
        <v>15</v>
      </c>
      <c r="U310" s="56">
        <f t="shared" si="348"/>
        <v>0</v>
      </c>
      <c r="V310" s="57">
        <f t="shared" si="324"/>
        <v>15</v>
      </c>
    </row>
    <row r="311" spans="1:22" s="108" customFormat="1" ht="55.5" customHeight="1" x14ac:dyDescent="0.2">
      <c r="A311" s="54" t="str">
        <f ca="1">IF(ISERROR(MATCH(E311,Код_КЦСР,0)),"",INDIRECT(ADDRESS(MATCH(E311,Код_КЦСР,0)+1,2,,,"КЦСР")))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</v>
      </c>
      <c r="B311" s="105">
        <v>801</v>
      </c>
      <c r="C311" s="55" t="s">
        <v>60</v>
      </c>
      <c r="D311" s="55" t="s">
        <v>78</v>
      </c>
      <c r="E311" s="105" t="s">
        <v>589</v>
      </c>
      <c r="F311" s="105"/>
      <c r="G311" s="56">
        <f t="shared" si="348"/>
        <v>15</v>
      </c>
      <c r="H311" s="56">
        <f t="shared" si="348"/>
        <v>0</v>
      </c>
      <c r="I311" s="56">
        <f t="shared" si="328"/>
        <v>15</v>
      </c>
      <c r="J311" s="56">
        <f t="shared" si="348"/>
        <v>0</v>
      </c>
      <c r="K311" s="56">
        <f t="shared" si="329"/>
        <v>15</v>
      </c>
      <c r="L311" s="56">
        <f t="shared" si="348"/>
        <v>0</v>
      </c>
      <c r="M311" s="56">
        <f t="shared" si="322"/>
        <v>15</v>
      </c>
      <c r="N311" s="56">
        <f t="shared" si="348"/>
        <v>0</v>
      </c>
      <c r="O311" s="56">
        <f t="shared" si="323"/>
        <v>15</v>
      </c>
      <c r="P311" s="56">
        <f t="shared" si="348"/>
        <v>15</v>
      </c>
      <c r="Q311" s="56">
        <f t="shared" si="348"/>
        <v>0</v>
      </c>
      <c r="R311" s="57">
        <f t="shared" si="330"/>
        <v>15</v>
      </c>
      <c r="S311" s="56">
        <f t="shared" si="348"/>
        <v>0</v>
      </c>
      <c r="T311" s="57">
        <f t="shared" si="331"/>
        <v>15</v>
      </c>
      <c r="U311" s="56">
        <f t="shared" si="348"/>
        <v>0</v>
      </c>
      <c r="V311" s="57">
        <f t="shared" si="324"/>
        <v>15</v>
      </c>
    </row>
    <row r="312" spans="1:22" s="108" customFormat="1" ht="55.5" customHeight="1" x14ac:dyDescent="0.2">
      <c r="A312" s="54" t="str">
        <f ca="1">IF(ISERROR(MATCH(E312,Код_КЦСР,0)),"",INDIRECT(ADDRESS(MATCH(E312,Код_КЦСР,0)+1,2,,,"КЦСР")))</f>
        <v>Функционирование и развитие многофункционального центра, предоставление на базе многофункционального центра услуг, соответствующих стандартам качества, за счет средств городского бюджета</v>
      </c>
      <c r="B312" s="105">
        <v>801</v>
      </c>
      <c r="C312" s="55" t="s">
        <v>60</v>
      </c>
      <c r="D312" s="55" t="s">
        <v>78</v>
      </c>
      <c r="E312" s="105" t="s">
        <v>622</v>
      </c>
      <c r="F312" s="105"/>
      <c r="G312" s="56">
        <f t="shared" si="348"/>
        <v>15</v>
      </c>
      <c r="H312" s="56">
        <f t="shared" si="348"/>
        <v>0</v>
      </c>
      <c r="I312" s="56">
        <f t="shared" si="328"/>
        <v>15</v>
      </c>
      <c r="J312" s="56">
        <f t="shared" si="348"/>
        <v>0</v>
      </c>
      <c r="K312" s="56">
        <f t="shared" si="329"/>
        <v>15</v>
      </c>
      <c r="L312" s="56">
        <f t="shared" si="348"/>
        <v>0</v>
      </c>
      <c r="M312" s="56">
        <f t="shared" si="322"/>
        <v>15</v>
      </c>
      <c r="N312" s="56">
        <f t="shared" si="348"/>
        <v>0</v>
      </c>
      <c r="O312" s="56">
        <f t="shared" si="323"/>
        <v>15</v>
      </c>
      <c r="P312" s="56">
        <f t="shared" si="348"/>
        <v>15</v>
      </c>
      <c r="Q312" s="56">
        <f t="shared" si="348"/>
        <v>0</v>
      </c>
      <c r="R312" s="57">
        <f t="shared" si="330"/>
        <v>15</v>
      </c>
      <c r="S312" s="56">
        <f t="shared" si="348"/>
        <v>0</v>
      </c>
      <c r="T312" s="57">
        <f t="shared" si="331"/>
        <v>15</v>
      </c>
      <c r="U312" s="56">
        <f t="shared" si="348"/>
        <v>0</v>
      </c>
      <c r="V312" s="57">
        <f t="shared" si="324"/>
        <v>15</v>
      </c>
    </row>
    <row r="313" spans="1:22" s="108" customFormat="1" ht="33" x14ac:dyDescent="0.2">
      <c r="A313" s="54" t="str">
        <f ca="1">IF(ISERROR(MATCH(F313,Код_КВР,0)),"",INDIRECT(ADDRESS(MATCH(F313,Код_КВР,0)+1,2,,,"КВР")))</f>
        <v>Предоставление субсидий бюджетным, автономным учреждениям и иным некоммерческим организациям</v>
      </c>
      <c r="B313" s="105">
        <v>801</v>
      </c>
      <c r="C313" s="55" t="s">
        <v>60</v>
      </c>
      <c r="D313" s="55" t="s">
        <v>78</v>
      </c>
      <c r="E313" s="105" t="s">
        <v>622</v>
      </c>
      <c r="F313" s="105">
        <v>600</v>
      </c>
      <c r="G313" s="56">
        <f t="shared" ref="G313:U313" si="349">G314</f>
        <v>15</v>
      </c>
      <c r="H313" s="56">
        <f t="shared" si="349"/>
        <v>0</v>
      </c>
      <c r="I313" s="56">
        <f t="shared" si="328"/>
        <v>15</v>
      </c>
      <c r="J313" s="56">
        <f t="shared" si="349"/>
        <v>0</v>
      </c>
      <c r="K313" s="56">
        <f t="shared" si="329"/>
        <v>15</v>
      </c>
      <c r="L313" s="56">
        <f t="shared" si="349"/>
        <v>0</v>
      </c>
      <c r="M313" s="56">
        <f t="shared" si="322"/>
        <v>15</v>
      </c>
      <c r="N313" s="56">
        <f t="shared" si="349"/>
        <v>0</v>
      </c>
      <c r="O313" s="56">
        <f t="shared" si="323"/>
        <v>15</v>
      </c>
      <c r="P313" s="56">
        <f t="shared" si="349"/>
        <v>15</v>
      </c>
      <c r="Q313" s="56">
        <f t="shared" si="349"/>
        <v>0</v>
      </c>
      <c r="R313" s="57">
        <f t="shared" si="330"/>
        <v>15</v>
      </c>
      <c r="S313" s="56">
        <f t="shared" si="349"/>
        <v>0</v>
      </c>
      <c r="T313" s="57">
        <f t="shared" si="331"/>
        <v>15</v>
      </c>
      <c r="U313" s="56">
        <f t="shared" si="349"/>
        <v>0</v>
      </c>
      <c r="V313" s="57">
        <f t="shared" si="324"/>
        <v>15</v>
      </c>
    </row>
    <row r="314" spans="1:22" s="108" customFormat="1" x14ac:dyDescent="0.2">
      <c r="A314" s="54" t="str">
        <f ca="1">IF(ISERROR(MATCH(F314,Код_КВР,0)),"",INDIRECT(ADDRESS(MATCH(F314,Код_КВР,0)+1,2,,,"КВР")))</f>
        <v>Субсидии бюджетным учреждениям</v>
      </c>
      <c r="B314" s="105">
        <v>801</v>
      </c>
      <c r="C314" s="55" t="s">
        <v>60</v>
      </c>
      <c r="D314" s="55" t="s">
        <v>78</v>
      </c>
      <c r="E314" s="105" t="s">
        <v>622</v>
      </c>
      <c r="F314" s="105">
        <v>610</v>
      </c>
      <c r="G314" s="56">
        <v>15</v>
      </c>
      <c r="H314" s="56"/>
      <c r="I314" s="56">
        <f t="shared" si="328"/>
        <v>15</v>
      </c>
      <c r="J314" s="56"/>
      <c r="K314" s="56">
        <f t="shared" si="329"/>
        <v>15</v>
      </c>
      <c r="L314" s="56"/>
      <c r="M314" s="56">
        <f t="shared" si="322"/>
        <v>15</v>
      </c>
      <c r="N314" s="56"/>
      <c r="O314" s="56">
        <f t="shared" si="323"/>
        <v>15</v>
      </c>
      <c r="P314" s="56">
        <v>15</v>
      </c>
      <c r="Q314" s="56"/>
      <c r="R314" s="57">
        <f t="shared" si="330"/>
        <v>15</v>
      </c>
      <c r="S314" s="56"/>
      <c r="T314" s="57">
        <f t="shared" si="331"/>
        <v>15</v>
      </c>
      <c r="U314" s="56"/>
      <c r="V314" s="57">
        <f t="shared" si="324"/>
        <v>15</v>
      </c>
    </row>
    <row r="315" spans="1:22" s="108" customFormat="1" ht="49.5" hidden="1" x14ac:dyDescent="0.2">
      <c r="A315" s="54" t="str">
        <f ca="1">IF(ISERROR(MATCH(E315,Код_КЦСР,0)),"",INDIRECT(ADDRESS(MATCH(E315,Код_КЦСР,0)+1,2,,,"КЦСР")))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315" s="105">
        <v>801</v>
      </c>
      <c r="C315" s="55" t="s">
        <v>60</v>
      </c>
      <c r="D315" s="55" t="s">
        <v>78</v>
      </c>
      <c r="E315" s="105" t="s">
        <v>388</v>
      </c>
      <c r="F315" s="105"/>
      <c r="G315" s="56">
        <f t="shared" ref="G315:U317" si="350">G316</f>
        <v>0</v>
      </c>
      <c r="H315" s="56">
        <f t="shared" si="350"/>
        <v>0</v>
      </c>
      <c r="I315" s="56">
        <f t="shared" si="328"/>
        <v>0</v>
      </c>
      <c r="J315" s="56">
        <f t="shared" si="350"/>
        <v>0</v>
      </c>
      <c r="K315" s="56">
        <f t="shared" si="329"/>
        <v>0</v>
      </c>
      <c r="L315" s="56">
        <f t="shared" si="350"/>
        <v>0</v>
      </c>
      <c r="M315" s="56">
        <f t="shared" si="322"/>
        <v>0</v>
      </c>
      <c r="N315" s="56">
        <f t="shared" si="350"/>
        <v>0</v>
      </c>
      <c r="O315" s="56">
        <f t="shared" si="323"/>
        <v>0</v>
      </c>
      <c r="P315" s="56">
        <f t="shared" si="350"/>
        <v>0</v>
      </c>
      <c r="Q315" s="56">
        <f t="shared" si="350"/>
        <v>0</v>
      </c>
      <c r="R315" s="57">
        <f t="shared" si="330"/>
        <v>0</v>
      </c>
      <c r="S315" s="56">
        <f t="shared" si="350"/>
        <v>0</v>
      </c>
      <c r="T315" s="57">
        <f t="shared" si="331"/>
        <v>0</v>
      </c>
      <c r="U315" s="56">
        <f t="shared" si="350"/>
        <v>0</v>
      </c>
      <c r="V315" s="57">
        <f t="shared" si="324"/>
        <v>0</v>
      </c>
    </row>
    <row r="316" spans="1:22" s="108" customFormat="1" ht="66" hidden="1" x14ac:dyDescent="0.2">
      <c r="A316" s="54" t="str">
        <f ca="1">IF(ISERROR(MATCH(E316,Код_КЦСР,0)),"",INDIRECT(ADDRESS(MATCH(E316,Код_КЦСР,0)+1,2,,,"КЦСР")))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316" s="105">
        <v>801</v>
      </c>
      <c r="C316" s="55" t="s">
        <v>60</v>
      </c>
      <c r="D316" s="55" t="s">
        <v>78</v>
      </c>
      <c r="E316" s="105" t="s">
        <v>392</v>
      </c>
      <c r="F316" s="105"/>
      <c r="G316" s="56">
        <f t="shared" si="350"/>
        <v>0</v>
      </c>
      <c r="H316" s="56">
        <f t="shared" si="350"/>
        <v>0</v>
      </c>
      <c r="I316" s="56">
        <f t="shared" si="328"/>
        <v>0</v>
      </c>
      <c r="J316" s="56">
        <f t="shared" si="350"/>
        <v>0</v>
      </c>
      <c r="K316" s="56">
        <f t="shared" si="329"/>
        <v>0</v>
      </c>
      <c r="L316" s="56">
        <f t="shared" si="350"/>
        <v>0</v>
      </c>
      <c r="M316" s="56">
        <f t="shared" si="322"/>
        <v>0</v>
      </c>
      <c r="N316" s="56">
        <f t="shared" si="350"/>
        <v>0</v>
      </c>
      <c r="O316" s="56">
        <f t="shared" si="323"/>
        <v>0</v>
      </c>
      <c r="P316" s="56">
        <f t="shared" si="350"/>
        <v>0</v>
      </c>
      <c r="Q316" s="56">
        <f t="shared" si="350"/>
        <v>0</v>
      </c>
      <c r="R316" s="57">
        <f t="shared" si="330"/>
        <v>0</v>
      </c>
      <c r="S316" s="56">
        <f t="shared" si="350"/>
        <v>0</v>
      </c>
      <c r="T316" s="57">
        <f t="shared" si="331"/>
        <v>0</v>
      </c>
      <c r="U316" s="56">
        <f t="shared" si="350"/>
        <v>0</v>
      </c>
      <c r="V316" s="57">
        <f t="shared" si="324"/>
        <v>0</v>
      </c>
    </row>
    <row r="317" spans="1:22" s="108" customFormat="1" ht="33" hidden="1" x14ac:dyDescent="0.2">
      <c r="A317" s="54" t="str">
        <f t="shared" ref="A317:A318" ca="1" si="351">IF(ISERROR(MATCH(F317,Код_КВР,0)),"",INDIRECT(ADDRESS(MATCH(F317,Код_КВР,0)+1,2,,,"КВР")))</f>
        <v>Закупка товаров, работ и услуг для обеспечения государственных (муниципальных) нужд</v>
      </c>
      <c r="B317" s="105">
        <v>801</v>
      </c>
      <c r="C317" s="55" t="s">
        <v>60</v>
      </c>
      <c r="D317" s="55" t="s">
        <v>78</v>
      </c>
      <c r="E317" s="105" t="s">
        <v>392</v>
      </c>
      <c r="F317" s="105">
        <v>200</v>
      </c>
      <c r="G317" s="56">
        <f t="shared" si="350"/>
        <v>0</v>
      </c>
      <c r="H317" s="56">
        <f t="shared" si="350"/>
        <v>0</v>
      </c>
      <c r="I317" s="56">
        <f t="shared" si="328"/>
        <v>0</v>
      </c>
      <c r="J317" s="56">
        <f t="shared" si="350"/>
        <v>0</v>
      </c>
      <c r="K317" s="56">
        <f t="shared" si="329"/>
        <v>0</v>
      </c>
      <c r="L317" s="56">
        <f t="shared" si="350"/>
        <v>0</v>
      </c>
      <c r="M317" s="56">
        <f t="shared" si="322"/>
        <v>0</v>
      </c>
      <c r="N317" s="56">
        <f t="shared" si="350"/>
        <v>0</v>
      </c>
      <c r="O317" s="56">
        <f t="shared" si="323"/>
        <v>0</v>
      </c>
      <c r="P317" s="56">
        <f t="shared" si="350"/>
        <v>0</v>
      </c>
      <c r="Q317" s="56">
        <f t="shared" si="350"/>
        <v>0</v>
      </c>
      <c r="R317" s="57">
        <f t="shared" si="330"/>
        <v>0</v>
      </c>
      <c r="S317" s="56">
        <f t="shared" si="350"/>
        <v>0</v>
      </c>
      <c r="T317" s="57">
        <f t="shared" si="331"/>
        <v>0</v>
      </c>
      <c r="U317" s="56">
        <f t="shared" si="350"/>
        <v>0</v>
      </c>
      <c r="V317" s="57">
        <f t="shared" si="324"/>
        <v>0</v>
      </c>
    </row>
    <row r="318" spans="1:22" s="108" customFormat="1" ht="33" hidden="1" x14ac:dyDescent="0.2">
      <c r="A318" s="54" t="str">
        <f t="shared" ca="1" si="351"/>
        <v>Иные закупки товаров, работ и услуг для обеспечения государственных (муниципальных) нужд</v>
      </c>
      <c r="B318" s="105">
        <v>801</v>
      </c>
      <c r="C318" s="55" t="s">
        <v>60</v>
      </c>
      <c r="D318" s="55" t="s">
        <v>78</v>
      </c>
      <c r="E318" s="105" t="s">
        <v>392</v>
      </c>
      <c r="F318" s="105">
        <v>240</v>
      </c>
      <c r="G318" s="56"/>
      <c r="H318" s="56"/>
      <c r="I318" s="56">
        <f t="shared" si="328"/>
        <v>0</v>
      </c>
      <c r="J318" s="56"/>
      <c r="K318" s="56">
        <f t="shared" si="329"/>
        <v>0</v>
      </c>
      <c r="L318" s="56"/>
      <c r="M318" s="56">
        <f t="shared" si="322"/>
        <v>0</v>
      </c>
      <c r="N318" s="56"/>
      <c r="O318" s="56">
        <f t="shared" si="323"/>
        <v>0</v>
      </c>
      <c r="P318" s="56"/>
      <c r="Q318" s="56"/>
      <c r="R318" s="57">
        <f t="shared" si="330"/>
        <v>0</v>
      </c>
      <c r="S318" s="56"/>
      <c r="T318" s="57">
        <f t="shared" si="331"/>
        <v>0</v>
      </c>
      <c r="U318" s="56"/>
      <c r="V318" s="57">
        <f t="shared" si="324"/>
        <v>0</v>
      </c>
    </row>
    <row r="319" spans="1:22" s="108" customFormat="1" ht="33" x14ac:dyDescent="0.2">
      <c r="A319" s="54" t="str">
        <f ca="1">IF(ISERROR(MATCH(E319,Код_КЦСР,0)),"",INDIRECT(ADDRESS(MATCH(E319,Код_КЦСР,0)+1,2,,,"КЦСР")))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319" s="105">
        <v>801</v>
      </c>
      <c r="C319" s="55" t="s">
        <v>60</v>
      </c>
      <c r="D319" s="55" t="s">
        <v>78</v>
      </c>
      <c r="E319" s="105" t="s">
        <v>394</v>
      </c>
      <c r="F319" s="105"/>
      <c r="G319" s="56">
        <f t="shared" ref="G319:U322" si="352">G320</f>
        <v>1.6</v>
      </c>
      <c r="H319" s="56">
        <f t="shared" si="352"/>
        <v>0</v>
      </c>
      <c r="I319" s="56">
        <f t="shared" si="328"/>
        <v>1.6</v>
      </c>
      <c r="J319" s="56">
        <f t="shared" si="352"/>
        <v>0</v>
      </c>
      <c r="K319" s="56">
        <f t="shared" si="329"/>
        <v>1.6</v>
      </c>
      <c r="L319" s="56">
        <f t="shared" si="352"/>
        <v>0</v>
      </c>
      <c r="M319" s="56">
        <f t="shared" si="322"/>
        <v>1.6</v>
      </c>
      <c r="N319" s="56">
        <f t="shared" si="352"/>
        <v>0</v>
      </c>
      <c r="O319" s="56">
        <f t="shared" si="323"/>
        <v>1.6</v>
      </c>
      <c r="P319" s="56">
        <f t="shared" si="352"/>
        <v>1.6</v>
      </c>
      <c r="Q319" s="56">
        <f t="shared" si="352"/>
        <v>0</v>
      </c>
      <c r="R319" s="57">
        <f t="shared" si="330"/>
        <v>1.6</v>
      </c>
      <c r="S319" s="56">
        <f t="shared" si="352"/>
        <v>0</v>
      </c>
      <c r="T319" s="57">
        <f t="shared" si="331"/>
        <v>1.6</v>
      </c>
      <c r="U319" s="56">
        <f t="shared" si="352"/>
        <v>0</v>
      </c>
      <c r="V319" s="57">
        <f t="shared" si="324"/>
        <v>1.6</v>
      </c>
    </row>
    <row r="320" spans="1:22" s="108" customFormat="1" x14ac:dyDescent="0.2">
      <c r="A320" s="54" t="str">
        <f ca="1">IF(ISERROR(MATCH(E320,Код_КЦСР,0)),"",INDIRECT(ADDRESS(MATCH(E320,Код_КЦСР,0)+1,2,,,"КЦСР")))</f>
        <v>Профилактика преступлений и иных правонарушений в городе Череповце</v>
      </c>
      <c r="B320" s="105">
        <v>801</v>
      </c>
      <c r="C320" s="55" t="s">
        <v>60</v>
      </c>
      <c r="D320" s="55" t="s">
        <v>78</v>
      </c>
      <c r="E320" s="105" t="s">
        <v>396</v>
      </c>
      <c r="F320" s="105"/>
      <c r="G320" s="56">
        <f t="shared" si="352"/>
        <v>1.6</v>
      </c>
      <c r="H320" s="56">
        <f t="shared" si="352"/>
        <v>0</v>
      </c>
      <c r="I320" s="56">
        <f t="shared" si="328"/>
        <v>1.6</v>
      </c>
      <c r="J320" s="56">
        <f t="shared" si="352"/>
        <v>0</v>
      </c>
      <c r="K320" s="56">
        <f t="shared" si="329"/>
        <v>1.6</v>
      </c>
      <c r="L320" s="56">
        <f t="shared" si="352"/>
        <v>0</v>
      </c>
      <c r="M320" s="56">
        <f t="shared" si="322"/>
        <v>1.6</v>
      </c>
      <c r="N320" s="56">
        <f t="shared" si="352"/>
        <v>0</v>
      </c>
      <c r="O320" s="56">
        <f t="shared" si="323"/>
        <v>1.6</v>
      </c>
      <c r="P320" s="56">
        <f t="shared" si="352"/>
        <v>1.6</v>
      </c>
      <c r="Q320" s="56">
        <f t="shared" si="352"/>
        <v>0</v>
      </c>
      <c r="R320" s="57">
        <f t="shared" si="330"/>
        <v>1.6</v>
      </c>
      <c r="S320" s="56">
        <f t="shared" si="352"/>
        <v>0</v>
      </c>
      <c r="T320" s="57">
        <f t="shared" si="331"/>
        <v>1.6</v>
      </c>
      <c r="U320" s="56">
        <f t="shared" si="352"/>
        <v>0</v>
      </c>
      <c r="V320" s="57">
        <f t="shared" si="324"/>
        <v>1.6</v>
      </c>
    </row>
    <row r="321" spans="1:22" s="108" customFormat="1" x14ac:dyDescent="0.2">
      <c r="A321" s="54" t="str">
        <f ca="1">IF(ISERROR(MATCH(E321,Код_КЦСР,0)),"",INDIRECT(ADDRESS(MATCH(E321,Код_КЦСР,0)+1,2,,,"КЦСР")))</f>
        <v>Привлечение общественности к охране общественного порядка</v>
      </c>
      <c r="B321" s="105">
        <v>801</v>
      </c>
      <c r="C321" s="55" t="s">
        <v>60</v>
      </c>
      <c r="D321" s="55" t="s">
        <v>78</v>
      </c>
      <c r="E321" s="105" t="s">
        <v>397</v>
      </c>
      <c r="F321" s="105"/>
      <c r="G321" s="56">
        <f t="shared" si="352"/>
        <v>1.6</v>
      </c>
      <c r="H321" s="56">
        <f t="shared" si="352"/>
        <v>0</v>
      </c>
      <c r="I321" s="56">
        <f t="shared" si="328"/>
        <v>1.6</v>
      </c>
      <c r="J321" s="56">
        <f t="shared" si="352"/>
        <v>0</v>
      </c>
      <c r="K321" s="56">
        <f t="shared" si="329"/>
        <v>1.6</v>
      </c>
      <c r="L321" s="56">
        <f t="shared" si="352"/>
        <v>0</v>
      </c>
      <c r="M321" s="56">
        <f t="shared" si="322"/>
        <v>1.6</v>
      </c>
      <c r="N321" s="56">
        <f t="shared" si="352"/>
        <v>0</v>
      </c>
      <c r="O321" s="56">
        <f t="shared" si="323"/>
        <v>1.6</v>
      </c>
      <c r="P321" s="56">
        <f t="shared" si="352"/>
        <v>1.6</v>
      </c>
      <c r="Q321" s="56">
        <f t="shared" si="352"/>
        <v>0</v>
      </c>
      <c r="R321" s="57">
        <f t="shared" si="330"/>
        <v>1.6</v>
      </c>
      <c r="S321" s="56">
        <f t="shared" si="352"/>
        <v>0</v>
      </c>
      <c r="T321" s="57">
        <f t="shared" si="331"/>
        <v>1.6</v>
      </c>
      <c r="U321" s="56">
        <f t="shared" si="352"/>
        <v>0</v>
      </c>
      <c r="V321" s="57">
        <f t="shared" si="324"/>
        <v>1.6</v>
      </c>
    </row>
    <row r="322" spans="1:22" s="108" customFormat="1" ht="33" x14ac:dyDescent="0.2">
      <c r="A322" s="62" t="str">
        <f t="shared" ref="A322:A323" ca="1" si="353">IF(ISERROR(MATCH(F322,Код_КВР,0)),"",INDIRECT(ADDRESS(MATCH(F322,Код_КВР,0)+1,2,,,"КВР")))</f>
        <v>Закупка товаров, работ и услуг для обеспечения государственных (муниципальных) нужд</v>
      </c>
      <c r="B322" s="105">
        <v>801</v>
      </c>
      <c r="C322" s="55" t="s">
        <v>60</v>
      </c>
      <c r="D322" s="55" t="s">
        <v>78</v>
      </c>
      <c r="E322" s="105" t="s">
        <v>397</v>
      </c>
      <c r="F322" s="105">
        <v>200</v>
      </c>
      <c r="G322" s="56">
        <f t="shared" si="352"/>
        <v>1.6</v>
      </c>
      <c r="H322" s="56">
        <f t="shared" si="352"/>
        <v>0</v>
      </c>
      <c r="I322" s="56">
        <f t="shared" si="328"/>
        <v>1.6</v>
      </c>
      <c r="J322" s="56">
        <f t="shared" si="352"/>
        <v>0</v>
      </c>
      <c r="K322" s="56">
        <f t="shared" si="329"/>
        <v>1.6</v>
      </c>
      <c r="L322" s="56">
        <f t="shared" si="352"/>
        <v>0</v>
      </c>
      <c r="M322" s="56">
        <f t="shared" si="322"/>
        <v>1.6</v>
      </c>
      <c r="N322" s="56">
        <f t="shared" si="352"/>
        <v>0</v>
      </c>
      <c r="O322" s="56">
        <f t="shared" si="323"/>
        <v>1.6</v>
      </c>
      <c r="P322" s="56">
        <f t="shared" si="352"/>
        <v>1.6</v>
      </c>
      <c r="Q322" s="56">
        <f t="shared" si="352"/>
        <v>0</v>
      </c>
      <c r="R322" s="57">
        <f t="shared" si="330"/>
        <v>1.6</v>
      </c>
      <c r="S322" s="56">
        <f t="shared" si="352"/>
        <v>0</v>
      </c>
      <c r="T322" s="57">
        <f t="shared" si="331"/>
        <v>1.6</v>
      </c>
      <c r="U322" s="56">
        <f t="shared" si="352"/>
        <v>0</v>
      </c>
      <c r="V322" s="57">
        <f t="shared" si="324"/>
        <v>1.6</v>
      </c>
    </row>
    <row r="323" spans="1:22" s="108" customFormat="1" ht="33" x14ac:dyDescent="0.2">
      <c r="A323" s="54" t="str">
        <f t="shared" ca="1" si="353"/>
        <v>Иные закупки товаров, работ и услуг для обеспечения государственных (муниципальных) нужд</v>
      </c>
      <c r="B323" s="105">
        <v>801</v>
      </c>
      <c r="C323" s="55" t="s">
        <v>60</v>
      </c>
      <c r="D323" s="55" t="s">
        <v>78</v>
      </c>
      <c r="E323" s="105" t="s">
        <v>397</v>
      </c>
      <c r="F323" s="105">
        <v>240</v>
      </c>
      <c r="G323" s="56">
        <v>1.6</v>
      </c>
      <c r="H323" s="56"/>
      <c r="I323" s="56">
        <f t="shared" si="328"/>
        <v>1.6</v>
      </c>
      <c r="J323" s="56"/>
      <c r="K323" s="56">
        <f t="shared" si="329"/>
        <v>1.6</v>
      </c>
      <c r="L323" s="56"/>
      <c r="M323" s="56">
        <f t="shared" si="322"/>
        <v>1.6</v>
      </c>
      <c r="N323" s="56"/>
      <c r="O323" s="56">
        <f t="shared" si="323"/>
        <v>1.6</v>
      </c>
      <c r="P323" s="56">
        <v>1.6</v>
      </c>
      <c r="Q323" s="56"/>
      <c r="R323" s="57">
        <f t="shared" si="330"/>
        <v>1.6</v>
      </c>
      <c r="S323" s="56"/>
      <c r="T323" s="57">
        <f t="shared" si="331"/>
        <v>1.6</v>
      </c>
      <c r="U323" s="56"/>
      <c r="V323" s="57">
        <f t="shared" si="324"/>
        <v>1.6</v>
      </c>
    </row>
    <row r="324" spans="1:22" s="108" customFormat="1" x14ac:dyDescent="0.2">
      <c r="A324" s="63" t="s">
        <v>464</v>
      </c>
      <c r="B324" s="105">
        <v>801</v>
      </c>
      <c r="C324" s="55" t="s">
        <v>60</v>
      </c>
      <c r="D324" s="55" t="s">
        <v>60</v>
      </c>
      <c r="E324" s="105"/>
      <c r="F324" s="105"/>
      <c r="G324" s="56">
        <f t="shared" ref="G324:P324" si="354">G325+G336</f>
        <v>7728.1</v>
      </c>
      <c r="H324" s="56">
        <f t="shared" ref="H324:J324" si="355">H325+H336</f>
        <v>0</v>
      </c>
      <c r="I324" s="56">
        <f t="shared" si="328"/>
        <v>7728.1</v>
      </c>
      <c r="J324" s="56">
        <f t="shared" si="355"/>
        <v>0</v>
      </c>
      <c r="K324" s="56">
        <f t="shared" si="329"/>
        <v>7728.1</v>
      </c>
      <c r="L324" s="56">
        <f t="shared" ref="L324:N324" si="356">L325+L336</f>
        <v>0</v>
      </c>
      <c r="M324" s="56">
        <f t="shared" si="322"/>
        <v>7728.1</v>
      </c>
      <c r="N324" s="56">
        <f t="shared" si="356"/>
        <v>0</v>
      </c>
      <c r="O324" s="56">
        <f t="shared" si="323"/>
        <v>7728.1</v>
      </c>
      <c r="P324" s="56">
        <f t="shared" si="354"/>
        <v>7739.4000000000005</v>
      </c>
      <c r="Q324" s="56">
        <f t="shared" ref="Q324:S324" si="357">Q325+Q336</f>
        <v>0</v>
      </c>
      <c r="R324" s="57">
        <f t="shared" si="330"/>
        <v>7739.4000000000005</v>
      </c>
      <c r="S324" s="56">
        <f t="shared" si="357"/>
        <v>0</v>
      </c>
      <c r="T324" s="57">
        <f t="shared" si="331"/>
        <v>7739.4000000000005</v>
      </c>
      <c r="U324" s="56">
        <f t="shared" ref="U324" si="358">U325+U336</f>
        <v>0</v>
      </c>
      <c r="V324" s="57">
        <f t="shared" si="324"/>
        <v>7739.4000000000005</v>
      </c>
    </row>
    <row r="325" spans="1:22" s="108" customFormat="1" ht="33" x14ac:dyDescent="0.2">
      <c r="A325" s="54" t="str">
        <f ca="1">IF(ISERROR(MATCH(E325,Код_КЦСР,0)),"",INDIRECT(ADDRESS(MATCH(E325,Код_КЦСР,0)+1,2,,,"КЦСР")))</f>
        <v>Муниципальная программа «Развитие молодежной политики» на 2013 – 2020 годы</v>
      </c>
      <c r="B325" s="105">
        <v>801</v>
      </c>
      <c r="C325" s="55" t="s">
        <v>60</v>
      </c>
      <c r="D325" s="55" t="s">
        <v>60</v>
      </c>
      <c r="E325" s="105" t="s">
        <v>298</v>
      </c>
      <c r="F325" s="105"/>
      <c r="G325" s="56">
        <f t="shared" ref="G325:P325" si="359">G326+G329</f>
        <v>7728.1</v>
      </c>
      <c r="H325" s="56">
        <f t="shared" ref="H325:J325" si="360">H326+H329</f>
        <v>0</v>
      </c>
      <c r="I325" s="56">
        <f t="shared" si="328"/>
        <v>7728.1</v>
      </c>
      <c r="J325" s="56">
        <f t="shared" si="360"/>
        <v>0</v>
      </c>
      <c r="K325" s="56">
        <f t="shared" si="329"/>
        <v>7728.1</v>
      </c>
      <c r="L325" s="56">
        <f t="shared" ref="L325:N325" si="361">L326+L329</f>
        <v>0</v>
      </c>
      <c r="M325" s="56">
        <f t="shared" si="322"/>
        <v>7728.1</v>
      </c>
      <c r="N325" s="56">
        <f t="shared" si="361"/>
        <v>0</v>
      </c>
      <c r="O325" s="56">
        <f t="shared" si="323"/>
        <v>7728.1</v>
      </c>
      <c r="P325" s="56">
        <f t="shared" si="359"/>
        <v>7739.4000000000005</v>
      </c>
      <c r="Q325" s="56">
        <f t="shared" ref="Q325:S325" si="362">Q326+Q329</f>
        <v>0</v>
      </c>
      <c r="R325" s="57">
        <f t="shared" si="330"/>
        <v>7739.4000000000005</v>
      </c>
      <c r="S325" s="56">
        <f t="shared" si="362"/>
        <v>0</v>
      </c>
      <c r="T325" s="57">
        <f t="shared" si="331"/>
        <v>7739.4000000000005</v>
      </c>
      <c r="U325" s="56">
        <f t="shared" ref="U325" si="363">U326+U329</f>
        <v>0</v>
      </c>
      <c r="V325" s="57">
        <f t="shared" si="324"/>
        <v>7739.4000000000005</v>
      </c>
    </row>
    <row r="326" spans="1:22" s="108" customFormat="1" ht="33" x14ac:dyDescent="0.2">
      <c r="A326" s="54" t="str">
        <f ca="1">IF(ISERROR(MATCH(E326,Код_КЦСР,0)),"",INDIRECT(ADDRESS(MATCH(E326,Код_КЦСР,0)+1,2,,,"КЦСР")))</f>
        <v>Организация и проведение мероприятий с детьми и молодежью, за счет средств городского бюджета</v>
      </c>
      <c r="B326" s="105">
        <v>801</v>
      </c>
      <c r="C326" s="55" t="s">
        <v>60</v>
      </c>
      <c r="D326" s="55" t="s">
        <v>60</v>
      </c>
      <c r="E326" s="105" t="s">
        <v>300</v>
      </c>
      <c r="F326" s="105"/>
      <c r="G326" s="56">
        <f t="shared" ref="G326:U327" si="364">G327</f>
        <v>844.8</v>
      </c>
      <c r="H326" s="56">
        <f t="shared" si="364"/>
        <v>0</v>
      </c>
      <c r="I326" s="56">
        <f t="shared" si="328"/>
        <v>844.8</v>
      </c>
      <c r="J326" s="56">
        <f t="shared" si="364"/>
        <v>0</v>
      </c>
      <c r="K326" s="56">
        <f t="shared" si="329"/>
        <v>844.8</v>
      </c>
      <c r="L326" s="56">
        <f t="shared" si="364"/>
        <v>0</v>
      </c>
      <c r="M326" s="56">
        <f t="shared" si="322"/>
        <v>844.8</v>
      </c>
      <c r="N326" s="56">
        <f t="shared" si="364"/>
        <v>0</v>
      </c>
      <c r="O326" s="56">
        <f t="shared" si="323"/>
        <v>844.8</v>
      </c>
      <c r="P326" s="56">
        <f t="shared" si="364"/>
        <v>844.8</v>
      </c>
      <c r="Q326" s="56">
        <f t="shared" si="364"/>
        <v>0</v>
      </c>
      <c r="R326" s="57">
        <f t="shared" si="330"/>
        <v>844.8</v>
      </c>
      <c r="S326" s="56">
        <f t="shared" si="364"/>
        <v>0</v>
      </c>
      <c r="T326" s="57">
        <f t="shared" si="331"/>
        <v>844.8</v>
      </c>
      <c r="U326" s="56">
        <f t="shared" si="364"/>
        <v>0</v>
      </c>
      <c r="V326" s="57">
        <f t="shared" si="324"/>
        <v>844.8</v>
      </c>
    </row>
    <row r="327" spans="1:22" s="108" customFormat="1" ht="33" x14ac:dyDescent="0.2">
      <c r="A327" s="54" t="str">
        <f ca="1">IF(ISERROR(MATCH(F327,Код_КВР,0)),"",INDIRECT(ADDRESS(MATCH(F327,Код_КВР,0)+1,2,,,"КВР")))</f>
        <v>Закупка товаров, работ и услуг для обеспечения государственных (муниципальных) нужд</v>
      </c>
      <c r="B327" s="105">
        <v>801</v>
      </c>
      <c r="C327" s="55" t="s">
        <v>60</v>
      </c>
      <c r="D327" s="55" t="s">
        <v>60</v>
      </c>
      <c r="E327" s="105" t="s">
        <v>300</v>
      </c>
      <c r="F327" s="105">
        <v>200</v>
      </c>
      <c r="G327" s="56">
        <f t="shared" si="364"/>
        <v>844.8</v>
      </c>
      <c r="H327" s="56">
        <f t="shared" si="364"/>
        <v>0</v>
      </c>
      <c r="I327" s="56">
        <f t="shared" si="328"/>
        <v>844.8</v>
      </c>
      <c r="J327" s="56">
        <f t="shared" si="364"/>
        <v>0</v>
      </c>
      <c r="K327" s="56">
        <f t="shared" si="329"/>
        <v>844.8</v>
      </c>
      <c r="L327" s="56">
        <f t="shared" si="364"/>
        <v>0</v>
      </c>
      <c r="M327" s="56">
        <f t="shared" si="322"/>
        <v>844.8</v>
      </c>
      <c r="N327" s="56">
        <f t="shared" si="364"/>
        <v>0</v>
      </c>
      <c r="O327" s="56">
        <f t="shared" si="323"/>
        <v>844.8</v>
      </c>
      <c r="P327" s="56">
        <f t="shared" si="364"/>
        <v>844.8</v>
      </c>
      <c r="Q327" s="56">
        <f t="shared" si="364"/>
        <v>0</v>
      </c>
      <c r="R327" s="57">
        <f t="shared" si="330"/>
        <v>844.8</v>
      </c>
      <c r="S327" s="56">
        <f t="shared" si="364"/>
        <v>0</v>
      </c>
      <c r="T327" s="57">
        <f t="shared" si="331"/>
        <v>844.8</v>
      </c>
      <c r="U327" s="56">
        <f t="shared" si="364"/>
        <v>0</v>
      </c>
      <c r="V327" s="57">
        <f t="shared" si="324"/>
        <v>844.8</v>
      </c>
    </row>
    <row r="328" spans="1:22" s="108" customFormat="1" ht="33" x14ac:dyDescent="0.2">
      <c r="A328" s="54" t="str">
        <f ca="1">IF(ISERROR(MATCH(F328,Код_КВР,0)),"",INDIRECT(ADDRESS(MATCH(F328,Код_КВР,0)+1,2,,,"КВР")))</f>
        <v>Иные закупки товаров, работ и услуг для обеспечения государственных (муниципальных) нужд</v>
      </c>
      <c r="B328" s="105">
        <v>801</v>
      </c>
      <c r="C328" s="55" t="s">
        <v>60</v>
      </c>
      <c r="D328" s="55" t="s">
        <v>60</v>
      </c>
      <c r="E328" s="105" t="s">
        <v>300</v>
      </c>
      <c r="F328" s="105">
        <v>240</v>
      </c>
      <c r="G328" s="56">
        <v>844.8</v>
      </c>
      <c r="H328" s="56"/>
      <c r="I328" s="56">
        <f t="shared" si="328"/>
        <v>844.8</v>
      </c>
      <c r="J328" s="56"/>
      <c r="K328" s="56">
        <f t="shared" si="329"/>
        <v>844.8</v>
      </c>
      <c r="L328" s="56"/>
      <c r="M328" s="56">
        <f t="shared" si="322"/>
        <v>844.8</v>
      </c>
      <c r="N328" s="56"/>
      <c r="O328" s="56">
        <f t="shared" si="323"/>
        <v>844.8</v>
      </c>
      <c r="P328" s="56">
        <v>844.8</v>
      </c>
      <c r="Q328" s="56"/>
      <c r="R328" s="57">
        <f t="shared" si="330"/>
        <v>844.8</v>
      </c>
      <c r="S328" s="56"/>
      <c r="T328" s="57">
        <f t="shared" si="331"/>
        <v>844.8</v>
      </c>
      <c r="U328" s="56"/>
      <c r="V328" s="57">
        <f t="shared" si="324"/>
        <v>844.8</v>
      </c>
    </row>
    <row r="329" spans="1:22" s="108" customFormat="1" ht="66" x14ac:dyDescent="0.2">
      <c r="A329" s="54" t="str">
        <f ca="1">IF(ISERROR(MATCH(E329,Код_КЦСР,0)),"",INDIRECT(ADDRESS(MATCH(E329,Код_КЦСР,0)+1,2,,,"КЦСР")))</f>
        <v>Организация и проведение мероприятий с детьми и молодежью, организация поддержки детских и молодежных общественных объединений, в рамках текущей деятельности муниципального казенного учреждения «Череповецкий молодежный центр»</v>
      </c>
      <c r="B329" s="105">
        <v>801</v>
      </c>
      <c r="C329" s="55" t="s">
        <v>60</v>
      </c>
      <c r="D329" s="55" t="s">
        <v>60</v>
      </c>
      <c r="E329" s="105" t="s">
        <v>301</v>
      </c>
      <c r="F329" s="105"/>
      <c r="G329" s="56">
        <f t="shared" ref="G329:P329" si="365">G330+G332+G334</f>
        <v>6883.3</v>
      </c>
      <c r="H329" s="56">
        <f t="shared" ref="H329:J329" si="366">H330+H332+H334</f>
        <v>0</v>
      </c>
      <c r="I329" s="56">
        <f t="shared" si="328"/>
        <v>6883.3</v>
      </c>
      <c r="J329" s="56">
        <f t="shared" si="366"/>
        <v>0</v>
      </c>
      <c r="K329" s="56">
        <f t="shared" si="329"/>
        <v>6883.3</v>
      </c>
      <c r="L329" s="56">
        <f t="shared" ref="L329:N329" si="367">L330+L332+L334</f>
        <v>0</v>
      </c>
      <c r="M329" s="56">
        <f t="shared" si="322"/>
        <v>6883.3</v>
      </c>
      <c r="N329" s="56">
        <f t="shared" si="367"/>
        <v>0</v>
      </c>
      <c r="O329" s="56">
        <f t="shared" si="323"/>
        <v>6883.3</v>
      </c>
      <c r="P329" s="56">
        <f t="shared" si="365"/>
        <v>6894.6</v>
      </c>
      <c r="Q329" s="56">
        <f t="shared" ref="Q329:S329" si="368">Q330+Q332+Q334</f>
        <v>0</v>
      </c>
      <c r="R329" s="57">
        <f t="shared" si="330"/>
        <v>6894.6</v>
      </c>
      <c r="S329" s="56">
        <f t="shared" si="368"/>
        <v>0</v>
      </c>
      <c r="T329" s="57">
        <f t="shared" si="331"/>
        <v>6894.6</v>
      </c>
      <c r="U329" s="56">
        <f t="shared" ref="U329" si="369">U330+U332+U334</f>
        <v>0</v>
      </c>
      <c r="V329" s="57">
        <f t="shared" si="324"/>
        <v>6894.6</v>
      </c>
    </row>
    <row r="330" spans="1:22" s="108" customFormat="1" ht="49.5" x14ac:dyDescent="0.2">
      <c r="A330" s="54" t="str">
        <f t="shared" ref="A330:A335" ca="1" si="370">IF(ISERROR(MATCH(F330,Код_КВР,0)),"",INDIRECT(ADDRESS(MATCH(F330,Код_КВР,0)+1,2,,,"КВР")))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0" s="105">
        <v>801</v>
      </c>
      <c r="C330" s="55" t="s">
        <v>60</v>
      </c>
      <c r="D330" s="55" t="s">
        <v>60</v>
      </c>
      <c r="E330" s="105" t="s">
        <v>301</v>
      </c>
      <c r="F330" s="105">
        <v>100</v>
      </c>
      <c r="G330" s="56">
        <f t="shared" ref="G330:U330" si="371">G331</f>
        <v>5441.2</v>
      </c>
      <c r="H330" s="56">
        <f t="shared" si="371"/>
        <v>0</v>
      </c>
      <c r="I330" s="56">
        <f t="shared" si="328"/>
        <v>5441.2</v>
      </c>
      <c r="J330" s="56">
        <f t="shared" si="371"/>
        <v>0</v>
      </c>
      <c r="K330" s="56">
        <f t="shared" si="329"/>
        <v>5441.2</v>
      </c>
      <c r="L330" s="56">
        <f t="shared" si="371"/>
        <v>0</v>
      </c>
      <c r="M330" s="56">
        <f t="shared" si="322"/>
        <v>5441.2</v>
      </c>
      <c r="N330" s="56">
        <f t="shared" si="371"/>
        <v>0</v>
      </c>
      <c r="O330" s="56">
        <f t="shared" si="323"/>
        <v>5441.2</v>
      </c>
      <c r="P330" s="56">
        <f t="shared" si="371"/>
        <v>5441.2</v>
      </c>
      <c r="Q330" s="56">
        <f t="shared" si="371"/>
        <v>0</v>
      </c>
      <c r="R330" s="57">
        <f t="shared" si="330"/>
        <v>5441.2</v>
      </c>
      <c r="S330" s="56">
        <f t="shared" si="371"/>
        <v>0</v>
      </c>
      <c r="T330" s="57">
        <f t="shared" si="331"/>
        <v>5441.2</v>
      </c>
      <c r="U330" s="56">
        <f t="shared" si="371"/>
        <v>0</v>
      </c>
      <c r="V330" s="57">
        <f t="shared" si="324"/>
        <v>5441.2</v>
      </c>
    </row>
    <row r="331" spans="1:22" s="108" customFormat="1" x14ac:dyDescent="0.2">
      <c r="A331" s="54" t="str">
        <f t="shared" ca="1" si="370"/>
        <v>Расходы на выплаты персоналу казенных учреждений</v>
      </c>
      <c r="B331" s="105">
        <v>801</v>
      </c>
      <c r="C331" s="55" t="s">
        <v>60</v>
      </c>
      <c r="D331" s="55" t="s">
        <v>60</v>
      </c>
      <c r="E331" s="105" t="s">
        <v>301</v>
      </c>
      <c r="F331" s="105">
        <v>110</v>
      </c>
      <c r="G331" s="56">
        <f>4157.4+28.3+1255.5</f>
        <v>5441.2</v>
      </c>
      <c r="H331" s="56"/>
      <c r="I331" s="56">
        <f t="shared" si="328"/>
        <v>5441.2</v>
      </c>
      <c r="J331" s="56"/>
      <c r="K331" s="56">
        <f t="shared" si="329"/>
        <v>5441.2</v>
      </c>
      <c r="L331" s="56"/>
      <c r="M331" s="56">
        <f t="shared" si="322"/>
        <v>5441.2</v>
      </c>
      <c r="N331" s="56"/>
      <c r="O331" s="56">
        <f t="shared" si="323"/>
        <v>5441.2</v>
      </c>
      <c r="P331" s="56">
        <f>4157.4+28.3+1255.5</f>
        <v>5441.2</v>
      </c>
      <c r="Q331" s="56"/>
      <c r="R331" s="57">
        <f t="shared" si="330"/>
        <v>5441.2</v>
      </c>
      <c r="S331" s="56"/>
      <c r="T331" s="57">
        <f t="shared" si="331"/>
        <v>5441.2</v>
      </c>
      <c r="U331" s="56"/>
      <c r="V331" s="57">
        <f t="shared" si="324"/>
        <v>5441.2</v>
      </c>
    </row>
    <row r="332" spans="1:22" s="108" customFormat="1" ht="33" x14ac:dyDescent="0.2">
      <c r="A332" s="54" t="str">
        <f t="shared" ca="1" si="370"/>
        <v>Закупка товаров, работ и услуг для обеспечения государственных (муниципальных) нужд</v>
      </c>
      <c r="B332" s="105">
        <v>801</v>
      </c>
      <c r="C332" s="55" t="s">
        <v>60</v>
      </c>
      <c r="D332" s="55" t="s">
        <v>60</v>
      </c>
      <c r="E332" s="105" t="s">
        <v>301</v>
      </c>
      <c r="F332" s="105">
        <v>200</v>
      </c>
      <c r="G332" s="56">
        <f t="shared" ref="G332:U332" si="372">G333</f>
        <v>1035.8</v>
      </c>
      <c r="H332" s="56">
        <f t="shared" si="372"/>
        <v>0</v>
      </c>
      <c r="I332" s="56">
        <f t="shared" si="328"/>
        <v>1035.8</v>
      </c>
      <c r="J332" s="56">
        <f t="shared" si="372"/>
        <v>0</v>
      </c>
      <c r="K332" s="56">
        <f t="shared" si="329"/>
        <v>1035.8</v>
      </c>
      <c r="L332" s="56">
        <f t="shared" si="372"/>
        <v>0</v>
      </c>
      <c r="M332" s="56">
        <f t="shared" si="322"/>
        <v>1035.8</v>
      </c>
      <c r="N332" s="56">
        <f t="shared" si="372"/>
        <v>0</v>
      </c>
      <c r="O332" s="56">
        <f t="shared" si="323"/>
        <v>1035.8</v>
      </c>
      <c r="P332" s="56">
        <f t="shared" si="372"/>
        <v>1050.9000000000001</v>
      </c>
      <c r="Q332" s="56">
        <f t="shared" si="372"/>
        <v>0</v>
      </c>
      <c r="R332" s="57">
        <f t="shared" si="330"/>
        <v>1050.9000000000001</v>
      </c>
      <c r="S332" s="56">
        <f t="shared" si="372"/>
        <v>0</v>
      </c>
      <c r="T332" s="57">
        <f t="shared" si="331"/>
        <v>1050.9000000000001</v>
      </c>
      <c r="U332" s="56">
        <f t="shared" si="372"/>
        <v>0</v>
      </c>
      <c r="V332" s="57">
        <f t="shared" si="324"/>
        <v>1050.9000000000001</v>
      </c>
    </row>
    <row r="333" spans="1:22" s="108" customFormat="1" ht="33" x14ac:dyDescent="0.2">
      <c r="A333" s="54" t="str">
        <f t="shared" ca="1" si="370"/>
        <v>Иные закупки товаров, работ и услуг для обеспечения государственных (муниципальных) нужд</v>
      </c>
      <c r="B333" s="105">
        <v>801</v>
      </c>
      <c r="C333" s="55" t="s">
        <v>60</v>
      </c>
      <c r="D333" s="55" t="s">
        <v>60</v>
      </c>
      <c r="E333" s="105" t="s">
        <v>301</v>
      </c>
      <c r="F333" s="105">
        <v>240</v>
      </c>
      <c r="G333" s="56">
        <v>1035.8</v>
      </c>
      <c r="H333" s="56"/>
      <c r="I333" s="56">
        <f t="shared" si="328"/>
        <v>1035.8</v>
      </c>
      <c r="J333" s="56"/>
      <c r="K333" s="56">
        <f t="shared" si="329"/>
        <v>1035.8</v>
      </c>
      <c r="L333" s="56"/>
      <c r="M333" s="56">
        <f t="shared" si="322"/>
        <v>1035.8</v>
      </c>
      <c r="N333" s="56"/>
      <c r="O333" s="56">
        <f t="shared" si="323"/>
        <v>1035.8</v>
      </c>
      <c r="P333" s="56">
        <v>1050.9000000000001</v>
      </c>
      <c r="Q333" s="56"/>
      <c r="R333" s="57">
        <f t="shared" si="330"/>
        <v>1050.9000000000001</v>
      </c>
      <c r="S333" s="56"/>
      <c r="T333" s="57">
        <f t="shared" si="331"/>
        <v>1050.9000000000001</v>
      </c>
      <c r="U333" s="56"/>
      <c r="V333" s="57">
        <f t="shared" si="324"/>
        <v>1050.9000000000001</v>
      </c>
    </row>
    <row r="334" spans="1:22" s="108" customFormat="1" x14ac:dyDescent="0.2">
      <c r="A334" s="54" t="str">
        <f t="shared" ca="1" si="370"/>
        <v>Иные бюджетные ассигнования</v>
      </c>
      <c r="B334" s="105">
        <v>801</v>
      </c>
      <c r="C334" s="55" t="s">
        <v>60</v>
      </c>
      <c r="D334" s="55" t="s">
        <v>60</v>
      </c>
      <c r="E334" s="105" t="s">
        <v>301</v>
      </c>
      <c r="F334" s="105">
        <v>800</v>
      </c>
      <c r="G334" s="56">
        <f t="shared" ref="G334:U334" si="373">G335</f>
        <v>406.3</v>
      </c>
      <c r="H334" s="56">
        <f t="shared" si="373"/>
        <v>0</v>
      </c>
      <c r="I334" s="56">
        <f t="shared" si="328"/>
        <v>406.3</v>
      </c>
      <c r="J334" s="56">
        <f t="shared" si="373"/>
        <v>0</v>
      </c>
      <c r="K334" s="56">
        <f t="shared" si="329"/>
        <v>406.3</v>
      </c>
      <c r="L334" s="56">
        <f t="shared" si="373"/>
        <v>0</v>
      </c>
      <c r="M334" s="56">
        <f t="shared" si="322"/>
        <v>406.3</v>
      </c>
      <c r="N334" s="56">
        <f t="shared" si="373"/>
        <v>0</v>
      </c>
      <c r="O334" s="56">
        <f t="shared" si="323"/>
        <v>406.3</v>
      </c>
      <c r="P334" s="56">
        <f t="shared" si="373"/>
        <v>402.5</v>
      </c>
      <c r="Q334" s="56">
        <f t="shared" si="373"/>
        <v>0</v>
      </c>
      <c r="R334" s="57">
        <f t="shared" si="330"/>
        <v>402.5</v>
      </c>
      <c r="S334" s="56">
        <f t="shared" si="373"/>
        <v>0</v>
      </c>
      <c r="T334" s="57">
        <f t="shared" si="331"/>
        <v>402.5</v>
      </c>
      <c r="U334" s="56">
        <f t="shared" si="373"/>
        <v>0</v>
      </c>
      <c r="V334" s="57">
        <f t="shared" si="324"/>
        <v>402.5</v>
      </c>
    </row>
    <row r="335" spans="1:22" s="108" customFormat="1" x14ac:dyDescent="0.2">
      <c r="A335" s="54" t="str">
        <f t="shared" ca="1" si="370"/>
        <v>Уплата налогов, сборов и иных платежей</v>
      </c>
      <c r="B335" s="105">
        <v>801</v>
      </c>
      <c r="C335" s="55" t="s">
        <v>60</v>
      </c>
      <c r="D335" s="55" t="s">
        <v>60</v>
      </c>
      <c r="E335" s="105" t="s">
        <v>301</v>
      </c>
      <c r="F335" s="105">
        <v>850</v>
      </c>
      <c r="G335" s="56">
        <v>406.3</v>
      </c>
      <c r="H335" s="56"/>
      <c r="I335" s="56">
        <f t="shared" si="328"/>
        <v>406.3</v>
      </c>
      <c r="J335" s="56"/>
      <c r="K335" s="56">
        <f t="shared" si="329"/>
        <v>406.3</v>
      </c>
      <c r="L335" s="56"/>
      <c r="M335" s="56">
        <f t="shared" si="322"/>
        <v>406.3</v>
      </c>
      <c r="N335" s="56"/>
      <c r="O335" s="56">
        <f t="shared" si="323"/>
        <v>406.3</v>
      </c>
      <c r="P335" s="56">
        <v>402.5</v>
      </c>
      <c r="Q335" s="56"/>
      <c r="R335" s="57">
        <f t="shared" si="330"/>
        <v>402.5</v>
      </c>
      <c r="S335" s="56"/>
      <c r="T335" s="57">
        <f t="shared" si="331"/>
        <v>402.5</v>
      </c>
      <c r="U335" s="56"/>
      <c r="V335" s="57">
        <f t="shared" si="324"/>
        <v>402.5</v>
      </c>
    </row>
    <row r="336" spans="1:22" s="108" customFormat="1" ht="33" hidden="1" x14ac:dyDescent="0.2">
      <c r="A336" s="54" t="str">
        <f ca="1">IF(ISERROR(MATCH(E336,Код_КЦСР,0)),"",INDIRECT(ADDRESS(MATCH(E336,Код_КЦСР,0)+1,2,,,"КЦСР")))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336" s="105">
        <v>801</v>
      </c>
      <c r="C336" s="55" t="s">
        <v>60</v>
      </c>
      <c r="D336" s="55" t="s">
        <v>60</v>
      </c>
      <c r="E336" s="105" t="s">
        <v>368</v>
      </c>
      <c r="F336" s="105"/>
      <c r="G336" s="56">
        <f t="shared" ref="G336:P337" si="374">G337+G340+G343</f>
        <v>0</v>
      </c>
      <c r="H336" s="56">
        <f t="shared" ref="H336:J336" si="375">H337+H340+H343</f>
        <v>0</v>
      </c>
      <c r="I336" s="56">
        <f t="shared" si="328"/>
        <v>0</v>
      </c>
      <c r="J336" s="56">
        <f t="shared" si="375"/>
        <v>0</v>
      </c>
      <c r="K336" s="56">
        <f t="shared" si="329"/>
        <v>0</v>
      </c>
      <c r="L336" s="56">
        <f t="shared" ref="L336:N336" si="376">L337+L340+L343</f>
        <v>0</v>
      </c>
      <c r="M336" s="56">
        <f t="shared" si="322"/>
        <v>0</v>
      </c>
      <c r="N336" s="56">
        <f t="shared" si="376"/>
        <v>0</v>
      </c>
      <c r="O336" s="56">
        <f t="shared" si="323"/>
        <v>0</v>
      </c>
      <c r="P336" s="56">
        <f t="shared" si="374"/>
        <v>0</v>
      </c>
      <c r="Q336" s="56">
        <f t="shared" ref="Q336:S336" si="377">Q337+Q340+Q343</f>
        <v>0</v>
      </c>
      <c r="R336" s="57">
        <f t="shared" si="330"/>
        <v>0</v>
      </c>
      <c r="S336" s="56">
        <f t="shared" si="377"/>
        <v>0</v>
      </c>
      <c r="T336" s="57">
        <f t="shared" si="331"/>
        <v>0</v>
      </c>
      <c r="U336" s="56">
        <f t="shared" ref="U336" si="378">U337+U340+U343</f>
        <v>0</v>
      </c>
      <c r="V336" s="57">
        <f t="shared" si="324"/>
        <v>0</v>
      </c>
    </row>
    <row r="337" spans="1:22" s="108" customFormat="1" hidden="1" x14ac:dyDescent="0.2">
      <c r="A337" s="54" t="str">
        <f ca="1">IF(ISERROR(MATCH(E337,Код_КЦСР,0)),"",INDIRECT(ADDRESS(MATCH(E337,Код_КЦСР,0)+1,2,,,"КЦСР")))</f>
        <v>Обеспечение пожарной безопасности муниципальных учреждений города</v>
      </c>
      <c r="B337" s="105">
        <v>801</v>
      </c>
      <c r="C337" s="55" t="s">
        <v>60</v>
      </c>
      <c r="D337" s="55" t="s">
        <v>60</v>
      </c>
      <c r="E337" s="105" t="s">
        <v>369</v>
      </c>
      <c r="F337" s="105"/>
      <c r="G337" s="56">
        <f t="shared" si="374"/>
        <v>0</v>
      </c>
      <c r="H337" s="56">
        <f t="shared" ref="H337:J337" si="379">H338+H341+H344</f>
        <v>0</v>
      </c>
      <c r="I337" s="56">
        <f t="shared" si="328"/>
        <v>0</v>
      </c>
      <c r="J337" s="56">
        <f t="shared" si="379"/>
        <v>0</v>
      </c>
      <c r="K337" s="56">
        <f t="shared" si="329"/>
        <v>0</v>
      </c>
      <c r="L337" s="56">
        <f t="shared" ref="L337:N337" si="380">L338+L341+L344</f>
        <v>0</v>
      </c>
      <c r="M337" s="56">
        <f t="shared" si="322"/>
        <v>0</v>
      </c>
      <c r="N337" s="56">
        <f t="shared" si="380"/>
        <v>0</v>
      </c>
      <c r="O337" s="56">
        <f t="shared" si="323"/>
        <v>0</v>
      </c>
      <c r="P337" s="56">
        <f t="shared" si="374"/>
        <v>0</v>
      </c>
      <c r="Q337" s="56">
        <f t="shared" ref="Q337:S337" si="381">Q338+Q341+Q344</f>
        <v>0</v>
      </c>
      <c r="R337" s="57">
        <f t="shared" si="330"/>
        <v>0</v>
      </c>
      <c r="S337" s="56">
        <f t="shared" si="381"/>
        <v>0</v>
      </c>
      <c r="T337" s="57">
        <f t="shared" si="331"/>
        <v>0</v>
      </c>
      <c r="U337" s="56">
        <f t="shared" ref="U337" si="382">U338+U341+U344</f>
        <v>0</v>
      </c>
      <c r="V337" s="57">
        <f t="shared" si="324"/>
        <v>0</v>
      </c>
    </row>
    <row r="338" spans="1:22" s="108" customFormat="1" ht="33" hidden="1" x14ac:dyDescent="0.2">
      <c r="A338" s="54" t="str">
        <f ca="1">IF(ISERROR(MATCH(E338,Код_КЦСР,0)),"",INDIRECT(ADDRESS(MATCH(E338,Код_КЦСР,0)+1,2,,,"КЦСР")))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338" s="105">
        <v>801</v>
      </c>
      <c r="C338" s="55" t="s">
        <v>60</v>
      </c>
      <c r="D338" s="55" t="s">
        <v>60</v>
      </c>
      <c r="E338" s="105" t="s">
        <v>370</v>
      </c>
      <c r="F338" s="105"/>
      <c r="G338" s="56">
        <f t="shared" ref="G338:U339" si="383">G339</f>
        <v>0</v>
      </c>
      <c r="H338" s="56">
        <f t="shared" si="383"/>
        <v>0</v>
      </c>
      <c r="I338" s="56">
        <f t="shared" si="328"/>
        <v>0</v>
      </c>
      <c r="J338" s="56">
        <f t="shared" si="383"/>
        <v>0</v>
      </c>
      <c r="K338" s="56">
        <f t="shared" si="329"/>
        <v>0</v>
      </c>
      <c r="L338" s="56">
        <f t="shared" si="383"/>
        <v>0</v>
      </c>
      <c r="M338" s="56">
        <f t="shared" si="322"/>
        <v>0</v>
      </c>
      <c r="N338" s="56">
        <f t="shared" si="383"/>
        <v>0</v>
      </c>
      <c r="O338" s="56">
        <f t="shared" si="323"/>
        <v>0</v>
      </c>
      <c r="P338" s="56">
        <f t="shared" si="383"/>
        <v>0</v>
      </c>
      <c r="Q338" s="56">
        <f t="shared" si="383"/>
        <v>0</v>
      </c>
      <c r="R338" s="57">
        <f t="shared" si="330"/>
        <v>0</v>
      </c>
      <c r="S338" s="56">
        <f t="shared" si="383"/>
        <v>0</v>
      </c>
      <c r="T338" s="57">
        <f t="shared" si="331"/>
        <v>0</v>
      </c>
      <c r="U338" s="56">
        <f t="shared" si="383"/>
        <v>0</v>
      </c>
      <c r="V338" s="57">
        <f t="shared" si="324"/>
        <v>0</v>
      </c>
    </row>
    <row r="339" spans="1:22" s="108" customFormat="1" ht="33" hidden="1" x14ac:dyDescent="0.2">
      <c r="A339" s="54" t="str">
        <f ca="1">IF(ISERROR(MATCH(F339,Код_КВР,0)),"",INDIRECT(ADDRESS(MATCH(F339,Код_КВР,0)+1,2,,,"КВР")))</f>
        <v>Закупка товаров, работ и услуг для обеспечения государственных (муниципальных) нужд</v>
      </c>
      <c r="B339" s="105">
        <v>801</v>
      </c>
      <c r="C339" s="55" t="s">
        <v>60</v>
      </c>
      <c r="D339" s="55" t="s">
        <v>60</v>
      </c>
      <c r="E339" s="105" t="s">
        <v>370</v>
      </c>
      <c r="F339" s="105">
        <v>200</v>
      </c>
      <c r="G339" s="56">
        <f t="shared" si="383"/>
        <v>0</v>
      </c>
      <c r="H339" s="56">
        <f t="shared" si="383"/>
        <v>0</v>
      </c>
      <c r="I339" s="56">
        <f t="shared" si="328"/>
        <v>0</v>
      </c>
      <c r="J339" s="56">
        <f t="shared" si="383"/>
        <v>0</v>
      </c>
      <c r="K339" s="56">
        <f t="shared" si="329"/>
        <v>0</v>
      </c>
      <c r="L339" s="56">
        <f t="shared" si="383"/>
        <v>0</v>
      </c>
      <c r="M339" s="56">
        <f t="shared" si="322"/>
        <v>0</v>
      </c>
      <c r="N339" s="56">
        <f t="shared" si="383"/>
        <v>0</v>
      </c>
      <c r="O339" s="56">
        <f t="shared" si="323"/>
        <v>0</v>
      </c>
      <c r="P339" s="56">
        <f t="shared" si="383"/>
        <v>0</v>
      </c>
      <c r="Q339" s="56">
        <f t="shared" si="383"/>
        <v>0</v>
      </c>
      <c r="R339" s="57">
        <f t="shared" si="330"/>
        <v>0</v>
      </c>
      <c r="S339" s="56">
        <f t="shared" si="383"/>
        <v>0</v>
      </c>
      <c r="T339" s="57">
        <f t="shared" si="331"/>
        <v>0</v>
      </c>
      <c r="U339" s="56">
        <f t="shared" si="383"/>
        <v>0</v>
      </c>
      <c r="V339" s="57">
        <f t="shared" si="324"/>
        <v>0</v>
      </c>
    </row>
    <row r="340" spans="1:22" s="108" customFormat="1" ht="33" hidden="1" x14ac:dyDescent="0.2">
      <c r="A340" s="54" t="str">
        <f ca="1">IF(ISERROR(MATCH(F340,Код_КВР,0)),"",INDIRECT(ADDRESS(MATCH(F340,Код_КВР,0)+1,2,,,"КВР")))</f>
        <v>Иные закупки товаров, работ и услуг для обеспечения государственных (муниципальных) нужд</v>
      </c>
      <c r="B340" s="105">
        <v>801</v>
      </c>
      <c r="C340" s="55" t="s">
        <v>60</v>
      </c>
      <c r="D340" s="55" t="s">
        <v>60</v>
      </c>
      <c r="E340" s="105" t="s">
        <v>370</v>
      </c>
      <c r="F340" s="105">
        <v>240</v>
      </c>
      <c r="G340" s="56"/>
      <c r="H340" s="56"/>
      <c r="I340" s="56">
        <f t="shared" si="328"/>
        <v>0</v>
      </c>
      <c r="J340" s="56"/>
      <c r="K340" s="56">
        <f t="shared" si="329"/>
        <v>0</v>
      </c>
      <c r="L340" s="56"/>
      <c r="M340" s="56">
        <f t="shared" ref="M340:M406" si="384">K340+L340</f>
        <v>0</v>
      </c>
      <c r="N340" s="56"/>
      <c r="O340" s="56">
        <f t="shared" ref="O340:O403" si="385">M340+N340</f>
        <v>0</v>
      </c>
      <c r="P340" s="56"/>
      <c r="Q340" s="56"/>
      <c r="R340" s="57">
        <f t="shared" si="330"/>
        <v>0</v>
      </c>
      <c r="S340" s="56"/>
      <c r="T340" s="57">
        <f t="shared" si="331"/>
        <v>0</v>
      </c>
      <c r="U340" s="56"/>
      <c r="V340" s="57">
        <f t="shared" ref="V340:V403" si="386">T340+U340</f>
        <v>0</v>
      </c>
    </row>
    <row r="341" spans="1:22" s="108" customFormat="1" ht="33" hidden="1" x14ac:dyDescent="0.2">
      <c r="A341" s="54" t="str">
        <f ca="1">IF(ISERROR(MATCH(E341,Код_КЦСР,0)),"",INDIRECT(ADDRESS(MATCH(E341,Код_КЦСР,0)+1,2,,,"КЦСР")))</f>
        <v>Приобретение первичных средств пожаротушения, перезарядка огнетушителей</v>
      </c>
      <c r="B341" s="105">
        <v>801</v>
      </c>
      <c r="C341" s="55" t="s">
        <v>60</v>
      </c>
      <c r="D341" s="55" t="s">
        <v>60</v>
      </c>
      <c r="E341" s="105" t="s">
        <v>565</v>
      </c>
      <c r="F341" s="105"/>
      <c r="G341" s="56">
        <f t="shared" ref="G341:U342" si="387">G342</f>
        <v>0</v>
      </c>
      <c r="H341" s="56">
        <f t="shared" si="387"/>
        <v>0</v>
      </c>
      <c r="I341" s="56">
        <f t="shared" si="328"/>
        <v>0</v>
      </c>
      <c r="J341" s="56">
        <f t="shared" si="387"/>
        <v>0</v>
      </c>
      <c r="K341" s="56">
        <f t="shared" si="329"/>
        <v>0</v>
      </c>
      <c r="L341" s="56">
        <f t="shared" si="387"/>
        <v>0</v>
      </c>
      <c r="M341" s="56">
        <f t="shared" si="384"/>
        <v>0</v>
      </c>
      <c r="N341" s="56">
        <f t="shared" si="387"/>
        <v>0</v>
      </c>
      <c r="O341" s="56">
        <f t="shared" si="385"/>
        <v>0</v>
      </c>
      <c r="P341" s="56">
        <f t="shared" si="387"/>
        <v>0</v>
      </c>
      <c r="Q341" s="56">
        <f t="shared" si="387"/>
        <v>0</v>
      </c>
      <c r="R341" s="57">
        <f t="shared" si="330"/>
        <v>0</v>
      </c>
      <c r="S341" s="56">
        <f t="shared" si="387"/>
        <v>0</v>
      </c>
      <c r="T341" s="57">
        <f t="shared" si="331"/>
        <v>0</v>
      </c>
      <c r="U341" s="56">
        <f t="shared" si="387"/>
        <v>0</v>
      </c>
      <c r="V341" s="57">
        <f t="shared" si="386"/>
        <v>0</v>
      </c>
    </row>
    <row r="342" spans="1:22" s="108" customFormat="1" ht="33" hidden="1" x14ac:dyDescent="0.2">
      <c r="A342" s="54" t="str">
        <f ca="1">IF(ISERROR(MATCH(F342,Код_КВР,0)),"",INDIRECT(ADDRESS(MATCH(F342,Код_КВР,0)+1,2,,,"КВР")))</f>
        <v>Закупка товаров, работ и услуг для обеспечения государственных (муниципальных) нужд</v>
      </c>
      <c r="B342" s="105">
        <v>801</v>
      </c>
      <c r="C342" s="55" t="s">
        <v>60</v>
      </c>
      <c r="D342" s="55" t="s">
        <v>60</v>
      </c>
      <c r="E342" s="105" t="s">
        <v>565</v>
      </c>
      <c r="F342" s="105">
        <v>200</v>
      </c>
      <c r="G342" s="56">
        <f t="shared" si="387"/>
        <v>0</v>
      </c>
      <c r="H342" s="56">
        <f t="shared" si="387"/>
        <v>0</v>
      </c>
      <c r="I342" s="56">
        <f t="shared" si="328"/>
        <v>0</v>
      </c>
      <c r="J342" s="56">
        <f t="shared" si="387"/>
        <v>0</v>
      </c>
      <c r="K342" s="56">
        <f t="shared" si="329"/>
        <v>0</v>
      </c>
      <c r="L342" s="56">
        <f t="shared" si="387"/>
        <v>0</v>
      </c>
      <c r="M342" s="56">
        <f t="shared" si="384"/>
        <v>0</v>
      </c>
      <c r="N342" s="56">
        <f t="shared" si="387"/>
        <v>0</v>
      </c>
      <c r="O342" s="56">
        <f t="shared" si="385"/>
        <v>0</v>
      </c>
      <c r="P342" s="56">
        <f t="shared" si="387"/>
        <v>0</v>
      </c>
      <c r="Q342" s="56">
        <f t="shared" si="387"/>
        <v>0</v>
      </c>
      <c r="R342" s="57">
        <f t="shared" si="330"/>
        <v>0</v>
      </c>
      <c r="S342" s="56">
        <f t="shared" si="387"/>
        <v>0</v>
      </c>
      <c r="T342" s="57">
        <f t="shared" si="331"/>
        <v>0</v>
      </c>
      <c r="U342" s="56">
        <f t="shared" si="387"/>
        <v>0</v>
      </c>
      <c r="V342" s="57">
        <f t="shared" si="386"/>
        <v>0</v>
      </c>
    </row>
    <row r="343" spans="1:22" s="108" customFormat="1" ht="33" hidden="1" x14ac:dyDescent="0.2">
      <c r="A343" s="54" t="str">
        <f ca="1">IF(ISERROR(MATCH(F343,Код_КВР,0)),"",INDIRECT(ADDRESS(MATCH(F343,Код_КВР,0)+1,2,,,"КВР")))</f>
        <v>Иные закупки товаров, работ и услуг для обеспечения государственных (муниципальных) нужд</v>
      </c>
      <c r="B343" s="105">
        <v>801</v>
      </c>
      <c r="C343" s="55" t="s">
        <v>60</v>
      </c>
      <c r="D343" s="55" t="s">
        <v>60</v>
      </c>
      <c r="E343" s="105" t="s">
        <v>565</v>
      </c>
      <c r="F343" s="105">
        <v>240</v>
      </c>
      <c r="G343" s="56"/>
      <c r="H343" s="56"/>
      <c r="I343" s="56">
        <f t="shared" si="328"/>
        <v>0</v>
      </c>
      <c r="J343" s="56"/>
      <c r="K343" s="56">
        <f t="shared" si="329"/>
        <v>0</v>
      </c>
      <c r="L343" s="56"/>
      <c r="M343" s="56">
        <f t="shared" si="384"/>
        <v>0</v>
      </c>
      <c r="N343" s="56"/>
      <c r="O343" s="56">
        <f t="shared" si="385"/>
        <v>0</v>
      </c>
      <c r="P343" s="56"/>
      <c r="Q343" s="56"/>
      <c r="R343" s="57">
        <f t="shared" si="330"/>
        <v>0</v>
      </c>
      <c r="S343" s="56"/>
      <c r="T343" s="57">
        <f t="shared" si="331"/>
        <v>0</v>
      </c>
      <c r="U343" s="56"/>
      <c r="V343" s="57">
        <f t="shared" si="386"/>
        <v>0</v>
      </c>
    </row>
    <row r="344" spans="1:22" s="108" customFormat="1" hidden="1" x14ac:dyDescent="0.2">
      <c r="A344" s="54" t="str">
        <f ca="1">IF(ISERROR(MATCH(E344,Код_КЦСР,0)),"",INDIRECT(ADDRESS(MATCH(E344,Код_КЦСР,0)+1,2,,,"КЦСР")))</f>
        <v>Ремонт и обслуживание электрооборудования зданий</v>
      </c>
      <c r="B344" s="105">
        <v>801</v>
      </c>
      <c r="C344" s="55" t="s">
        <v>60</v>
      </c>
      <c r="D344" s="55" t="s">
        <v>60</v>
      </c>
      <c r="E344" s="105" t="s">
        <v>373</v>
      </c>
      <c r="F344" s="105"/>
      <c r="G344" s="56">
        <f t="shared" ref="G344:N345" si="388">G345</f>
        <v>0</v>
      </c>
      <c r="H344" s="56">
        <f t="shared" si="388"/>
        <v>0</v>
      </c>
      <c r="I344" s="56">
        <f t="shared" si="328"/>
        <v>0</v>
      </c>
      <c r="J344" s="56">
        <f t="shared" si="388"/>
        <v>0</v>
      </c>
      <c r="K344" s="56">
        <f t="shared" si="329"/>
        <v>0</v>
      </c>
      <c r="L344" s="56">
        <f t="shared" si="388"/>
        <v>0</v>
      </c>
      <c r="M344" s="56">
        <f t="shared" si="384"/>
        <v>0</v>
      </c>
      <c r="N344" s="56">
        <f t="shared" si="388"/>
        <v>0</v>
      </c>
      <c r="O344" s="56">
        <f t="shared" si="385"/>
        <v>0</v>
      </c>
      <c r="P344" s="56">
        <f t="shared" ref="P344:U345" si="389">P345</f>
        <v>0</v>
      </c>
      <c r="Q344" s="56">
        <f t="shared" si="389"/>
        <v>0</v>
      </c>
      <c r="R344" s="57">
        <f t="shared" si="330"/>
        <v>0</v>
      </c>
      <c r="S344" s="56">
        <f t="shared" si="389"/>
        <v>0</v>
      </c>
      <c r="T344" s="57">
        <f t="shared" si="331"/>
        <v>0</v>
      </c>
      <c r="U344" s="56">
        <f t="shared" si="389"/>
        <v>0</v>
      </c>
      <c r="V344" s="57">
        <f t="shared" si="386"/>
        <v>0</v>
      </c>
    </row>
    <row r="345" spans="1:22" s="108" customFormat="1" ht="33" hidden="1" x14ac:dyDescent="0.2">
      <c r="A345" s="54" t="str">
        <f ca="1">IF(ISERROR(MATCH(F345,Код_КВР,0)),"",INDIRECT(ADDRESS(MATCH(F345,Код_КВР,0)+1,2,,,"КВР")))</f>
        <v>Закупка товаров, работ и услуг для обеспечения государственных (муниципальных) нужд</v>
      </c>
      <c r="B345" s="105">
        <v>801</v>
      </c>
      <c r="C345" s="55" t="s">
        <v>60</v>
      </c>
      <c r="D345" s="55" t="s">
        <v>60</v>
      </c>
      <c r="E345" s="105" t="s">
        <v>373</v>
      </c>
      <c r="F345" s="105">
        <v>200</v>
      </c>
      <c r="G345" s="56">
        <f t="shared" si="388"/>
        <v>0</v>
      </c>
      <c r="H345" s="56">
        <f t="shared" si="388"/>
        <v>0</v>
      </c>
      <c r="I345" s="56">
        <f t="shared" si="328"/>
        <v>0</v>
      </c>
      <c r="J345" s="56">
        <f t="shared" si="388"/>
        <v>0</v>
      </c>
      <c r="K345" s="56">
        <f t="shared" si="329"/>
        <v>0</v>
      </c>
      <c r="L345" s="56">
        <f t="shared" si="388"/>
        <v>0</v>
      </c>
      <c r="M345" s="56">
        <f t="shared" si="384"/>
        <v>0</v>
      </c>
      <c r="N345" s="56">
        <f t="shared" si="388"/>
        <v>0</v>
      </c>
      <c r="O345" s="56">
        <f t="shared" si="385"/>
        <v>0</v>
      </c>
      <c r="P345" s="56">
        <f t="shared" si="389"/>
        <v>0</v>
      </c>
      <c r="Q345" s="56">
        <f t="shared" si="389"/>
        <v>0</v>
      </c>
      <c r="R345" s="57">
        <f t="shared" si="330"/>
        <v>0</v>
      </c>
      <c r="S345" s="56">
        <f t="shared" si="389"/>
        <v>0</v>
      </c>
      <c r="T345" s="57">
        <f t="shared" si="331"/>
        <v>0</v>
      </c>
      <c r="U345" s="56">
        <f t="shared" si="389"/>
        <v>0</v>
      </c>
      <c r="V345" s="57">
        <f t="shared" si="386"/>
        <v>0</v>
      </c>
    </row>
    <row r="346" spans="1:22" s="108" customFormat="1" ht="33" hidden="1" x14ac:dyDescent="0.2">
      <c r="A346" s="54" t="str">
        <f ca="1">IF(ISERROR(MATCH(F346,Код_КВР,0)),"",INDIRECT(ADDRESS(MATCH(F346,Код_КВР,0)+1,2,,,"КВР")))</f>
        <v>Иные закупки товаров, работ и услуг для обеспечения государственных (муниципальных) нужд</v>
      </c>
      <c r="B346" s="105">
        <v>801</v>
      </c>
      <c r="C346" s="55" t="s">
        <v>60</v>
      </c>
      <c r="D346" s="55" t="s">
        <v>60</v>
      </c>
      <c r="E346" s="105" t="s">
        <v>373</v>
      </c>
      <c r="F346" s="105">
        <v>240</v>
      </c>
      <c r="G346" s="56"/>
      <c r="H346" s="56"/>
      <c r="I346" s="56">
        <f t="shared" si="328"/>
        <v>0</v>
      </c>
      <c r="J346" s="56"/>
      <c r="K346" s="56">
        <f t="shared" si="329"/>
        <v>0</v>
      </c>
      <c r="L346" s="56"/>
      <c r="M346" s="56">
        <f t="shared" si="384"/>
        <v>0</v>
      </c>
      <c r="N346" s="56"/>
      <c r="O346" s="56">
        <f t="shared" si="385"/>
        <v>0</v>
      </c>
      <c r="P346" s="56"/>
      <c r="Q346" s="56"/>
      <c r="R346" s="57">
        <f t="shared" si="330"/>
        <v>0</v>
      </c>
      <c r="S346" s="56"/>
      <c r="T346" s="57">
        <f t="shared" si="331"/>
        <v>0</v>
      </c>
      <c r="U346" s="56"/>
      <c r="V346" s="57">
        <f t="shared" si="386"/>
        <v>0</v>
      </c>
    </row>
    <row r="347" spans="1:22" x14ac:dyDescent="0.2">
      <c r="A347" s="54" t="str">
        <f ca="1">IF(ISERROR(MATCH(C347,Код_Раздел,0)),"",INDIRECT(ADDRESS(MATCH(C347,Код_Раздел,0)+1,2,,,"Раздел")))</f>
        <v>Социальная политика</v>
      </c>
      <c r="B347" s="105">
        <v>801</v>
      </c>
      <c r="C347" s="55" t="s">
        <v>53</v>
      </c>
      <c r="D347" s="55"/>
      <c r="E347" s="105"/>
      <c r="F347" s="105"/>
      <c r="G347" s="56">
        <f>G348+G354+G417+G412</f>
        <v>91831.6</v>
      </c>
      <c r="H347" s="56">
        <f>H348+H354+H417+H412</f>
        <v>0</v>
      </c>
      <c r="I347" s="56">
        <f t="shared" si="328"/>
        <v>91831.6</v>
      </c>
      <c r="J347" s="56">
        <f>J348+J354+J417+J412</f>
        <v>-2547</v>
      </c>
      <c r="K347" s="56">
        <f t="shared" si="329"/>
        <v>89284.6</v>
      </c>
      <c r="L347" s="56">
        <f>L348+L354+L417+L412</f>
        <v>0</v>
      </c>
      <c r="M347" s="56">
        <f t="shared" si="384"/>
        <v>89284.6</v>
      </c>
      <c r="N347" s="56">
        <f>N348+N354+N417+N412</f>
        <v>0</v>
      </c>
      <c r="O347" s="56">
        <f t="shared" si="385"/>
        <v>89284.6</v>
      </c>
      <c r="P347" s="56">
        <f>P348+P354+P417+P412</f>
        <v>92596.699999999983</v>
      </c>
      <c r="Q347" s="56">
        <f>Q348+Q354+Q417+Q412</f>
        <v>0</v>
      </c>
      <c r="R347" s="57">
        <f t="shared" si="330"/>
        <v>92596.699999999983</v>
      </c>
      <c r="S347" s="56">
        <f>S348+S354+S417+S412</f>
        <v>-2547</v>
      </c>
      <c r="T347" s="57">
        <f t="shared" si="331"/>
        <v>90049.699999999983</v>
      </c>
      <c r="U347" s="56">
        <f>U348+U354+U417+U412</f>
        <v>0</v>
      </c>
      <c r="V347" s="57">
        <f t="shared" si="386"/>
        <v>90049.699999999983</v>
      </c>
    </row>
    <row r="348" spans="1:22" x14ac:dyDescent="0.2">
      <c r="A348" s="63" t="s">
        <v>50</v>
      </c>
      <c r="B348" s="105">
        <v>801</v>
      </c>
      <c r="C348" s="55" t="s">
        <v>53</v>
      </c>
      <c r="D348" s="55" t="s">
        <v>70</v>
      </c>
      <c r="E348" s="105"/>
      <c r="F348" s="105"/>
      <c r="G348" s="56">
        <f t="shared" ref="G348:U352" si="390">G349</f>
        <v>15438.4</v>
      </c>
      <c r="H348" s="56">
        <f t="shared" si="390"/>
        <v>0</v>
      </c>
      <c r="I348" s="56">
        <f t="shared" ref="I348:I417" si="391">G348+H348</f>
        <v>15438.4</v>
      </c>
      <c r="J348" s="56">
        <f t="shared" si="390"/>
        <v>0</v>
      </c>
      <c r="K348" s="56">
        <f t="shared" ref="K348:K417" si="392">I348+J348</f>
        <v>15438.4</v>
      </c>
      <c r="L348" s="56">
        <f t="shared" si="390"/>
        <v>0</v>
      </c>
      <c r="M348" s="56">
        <f t="shared" si="384"/>
        <v>15438.4</v>
      </c>
      <c r="N348" s="56">
        <f t="shared" si="390"/>
        <v>0</v>
      </c>
      <c r="O348" s="56">
        <f t="shared" si="385"/>
        <v>15438.4</v>
      </c>
      <c r="P348" s="56">
        <f t="shared" si="390"/>
        <v>15438.4</v>
      </c>
      <c r="Q348" s="56">
        <f t="shared" si="390"/>
        <v>0</v>
      </c>
      <c r="R348" s="57">
        <f t="shared" ref="R348:R417" si="393">P348+Q348</f>
        <v>15438.4</v>
      </c>
      <c r="S348" s="56">
        <f t="shared" si="390"/>
        <v>0</v>
      </c>
      <c r="T348" s="57">
        <f t="shared" ref="T348:T417" si="394">R348+S348</f>
        <v>15438.4</v>
      </c>
      <c r="U348" s="56">
        <f t="shared" si="390"/>
        <v>0</v>
      </c>
      <c r="V348" s="57">
        <f t="shared" si="386"/>
        <v>15438.4</v>
      </c>
    </row>
    <row r="349" spans="1:22" ht="33" x14ac:dyDescent="0.2">
      <c r="A349" s="54" t="str">
        <f ca="1">IF(ISERROR(MATCH(E349,Код_КЦСР,0)),"",INDIRECT(ADDRESS(MATCH(E349,Код_КЦСР,0)+1,2,,,"КЦСР")))</f>
        <v>Муниципальная программа «Совершенствование муниципального управления в городе Череповце» на 2014 – 2020 годы</v>
      </c>
      <c r="B349" s="105">
        <v>801</v>
      </c>
      <c r="C349" s="55" t="s">
        <v>53</v>
      </c>
      <c r="D349" s="55" t="s">
        <v>70</v>
      </c>
      <c r="E349" s="105" t="s">
        <v>380</v>
      </c>
      <c r="F349" s="105"/>
      <c r="G349" s="56">
        <f t="shared" si="390"/>
        <v>15438.4</v>
      </c>
      <c r="H349" s="56">
        <f t="shared" si="390"/>
        <v>0</v>
      </c>
      <c r="I349" s="56">
        <f t="shared" si="391"/>
        <v>15438.4</v>
      </c>
      <c r="J349" s="56">
        <f t="shared" si="390"/>
        <v>0</v>
      </c>
      <c r="K349" s="56">
        <f t="shared" si="392"/>
        <v>15438.4</v>
      </c>
      <c r="L349" s="56">
        <f t="shared" si="390"/>
        <v>0</v>
      </c>
      <c r="M349" s="56">
        <f t="shared" si="384"/>
        <v>15438.4</v>
      </c>
      <c r="N349" s="56">
        <f t="shared" si="390"/>
        <v>0</v>
      </c>
      <c r="O349" s="56">
        <f t="shared" si="385"/>
        <v>15438.4</v>
      </c>
      <c r="P349" s="56">
        <f t="shared" si="390"/>
        <v>15438.4</v>
      </c>
      <c r="Q349" s="56">
        <f t="shared" si="390"/>
        <v>0</v>
      </c>
      <c r="R349" s="57">
        <f t="shared" si="393"/>
        <v>15438.4</v>
      </c>
      <c r="S349" s="56">
        <f t="shared" si="390"/>
        <v>0</v>
      </c>
      <c r="T349" s="57">
        <f t="shared" si="394"/>
        <v>15438.4</v>
      </c>
      <c r="U349" s="56">
        <f t="shared" si="390"/>
        <v>0</v>
      </c>
      <c r="V349" s="57">
        <f t="shared" si="386"/>
        <v>15438.4</v>
      </c>
    </row>
    <row r="350" spans="1:22" x14ac:dyDescent="0.2">
      <c r="A350" s="54" t="str">
        <f ca="1">IF(ISERROR(MATCH(E350,Код_КЦСР,0)),"",INDIRECT(ADDRESS(MATCH(E350,Код_КЦСР,0)+1,2,,,"КЦСР")))</f>
        <v>Развитие муниципальной службы в мэрии города Череповца</v>
      </c>
      <c r="B350" s="105">
        <v>801</v>
      </c>
      <c r="C350" s="55" t="s">
        <v>53</v>
      </c>
      <c r="D350" s="55" t="s">
        <v>70</v>
      </c>
      <c r="E350" s="105" t="s">
        <v>384</v>
      </c>
      <c r="F350" s="105"/>
      <c r="G350" s="56">
        <f t="shared" si="390"/>
        <v>15438.4</v>
      </c>
      <c r="H350" s="56">
        <f t="shared" si="390"/>
        <v>0</v>
      </c>
      <c r="I350" s="56">
        <f t="shared" si="391"/>
        <v>15438.4</v>
      </c>
      <c r="J350" s="56">
        <f t="shared" si="390"/>
        <v>0</v>
      </c>
      <c r="K350" s="56">
        <f t="shared" si="392"/>
        <v>15438.4</v>
      </c>
      <c r="L350" s="56">
        <f t="shared" si="390"/>
        <v>0</v>
      </c>
      <c r="M350" s="56">
        <f t="shared" si="384"/>
        <v>15438.4</v>
      </c>
      <c r="N350" s="56">
        <f t="shared" si="390"/>
        <v>0</v>
      </c>
      <c r="O350" s="56">
        <f t="shared" si="385"/>
        <v>15438.4</v>
      </c>
      <c r="P350" s="56">
        <f t="shared" si="390"/>
        <v>15438.4</v>
      </c>
      <c r="Q350" s="56">
        <f t="shared" si="390"/>
        <v>0</v>
      </c>
      <c r="R350" s="57">
        <f t="shared" si="393"/>
        <v>15438.4</v>
      </c>
      <c r="S350" s="56">
        <f t="shared" si="390"/>
        <v>0</v>
      </c>
      <c r="T350" s="57">
        <f t="shared" si="394"/>
        <v>15438.4</v>
      </c>
      <c r="U350" s="56">
        <f t="shared" si="390"/>
        <v>0</v>
      </c>
      <c r="V350" s="57">
        <f t="shared" si="386"/>
        <v>15438.4</v>
      </c>
    </row>
    <row r="351" spans="1:22" x14ac:dyDescent="0.2">
      <c r="A351" s="54" t="str">
        <f ca="1">IF(ISERROR(MATCH(E351,Код_КЦСР,0)),"",INDIRECT(ADDRESS(MATCH(E351,Код_КЦСР,0)+1,2,,,"КЦСР")))</f>
        <v>Повышение престижа муниципальной службы в городе</v>
      </c>
      <c r="B351" s="105">
        <v>801</v>
      </c>
      <c r="C351" s="55" t="s">
        <v>53</v>
      </c>
      <c r="D351" s="55" t="s">
        <v>70</v>
      </c>
      <c r="E351" s="105" t="s">
        <v>385</v>
      </c>
      <c r="F351" s="105"/>
      <c r="G351" s="56">
        <f t="shared" si="390"/>
        <v>15438.4</v>
      </c>
      <c r="H351" s="56">
        <f t="shared" si="390"/>
        <v>0</v>
      </c>
      <c r="I351" s="56">
        <f t="shared" si="391"/>
        <v>15438.4</v>
      </c>
      <c r="J351" s="56">
        <f t="shared" si="390"/>
        <v>0</v>
      </c>
      <c r="K351" s="56">
        <f t="shared" si="392"/>
        <v>15438.4</v>
      </c>
      <c r="L351" s="56">
        <f t="shared" si="390"/>
        <v>0</v>
      </c>
      <c r="M351" s="56">
        <f t="shared" si="384"/>
        <v>15438.4</v>
      </c>
      <c r="N351" s="56">
        <f t="shared" si="390"/>
        <v>0</v>
      </c>
      <c r="O351" s="56">
        <f t="shared" si="385"/>
        <v>15438.4</v>
      </c>
      <c r="P351" s="56">
        <f t="shared" si="390"/>
        <v>15438.4</v>
      </c>
      <c r="Q351" s="56">
        <f t="shared" si="390"/>
        <v>0</v>
      </c>
      <c r="R351" s="57">
        <f t="shared" si="393"/>
        <v>15438.4</v>
      </c>
      <c r="S351" s="56">
        <f t="shared" si="390"/>
        <v>0</v>
      </c>
      <c r="T351" s="57">
        <f t="shared" si="394"/>
        <v>15438.4</v>
      </c>
      <c r="U351" s="56">
        <f t="shared" si="390"/>
        <v>0</v>
      </c>
      <c r="V351" s="57">
        <f t="shared" si="386"/>
        <v>15438.4</v>
      </c>
    </row>
    <row r="352" spans="1:22" x14ac:dyDescent="0.2">
      <c r="A352" s="54" t="str">
        <f ca="1">IF(ISERROR(MATCH(F352,Код_КВР,0)),"",INDIRECT(ADDRESS(MATCH(F352,Код_КВР,0)+1,2,,,"КВР")))</f>
        <v>Социальное обеспечение и иные выплаты населению</v>
      </c>
      <c r="B352" s="105">
        <v>801</v>
      </c>
      <c r="C352" s="55" t="s">
        <v>53</v>
      </c>
      <c r="D352" s="55" t="s">
        <v>70</v>
      </c>
      <c r="E352" s="105" t="s">
        <v>385</v>
      </c>
      <c r="F352" s="105">
        <v>300</v>
      </c>
      <c r="G352" s="56">
        <f t="shared" si="390"/>
        <v>15438.4</v>
      </c>
      <c r="H352" s="56">
        <f t="shared" si="390"/>
        <v>0</v>
      </c>
      <c r="I352" s="56">
        <f t="shared" si="391"/>
        <v>15438.4</v>
      </c>
      <c r="J352" s="56">
        <f t="shared" si="390"/>
        <v>0</v>
      </c>
      <c r="K352" s="56">
        <f t="shared" si="392"/>
        <v>15438.4</v>
      </c>
      <c r="L352" s="56">
        <f t="shared" si="390"/>
        <v>0</v>
      </c>
      <c r="M352" s="56">
        <f t="shared" si="384"/>
        <v>15438.4</v>
      </c>
      <c r="N352" s="56">
        <f t="shared" si="390"/>
        <v>0</v>
      </c>
      <c r="O352" s="56">
        <f t="shared" si="385"/>
        <v>15438.4</v>
      </c>
      <c r="P352" s="56">
        <f t="shared" si="390"/>
        <v>15438.4</v>
      </c>
      <c r="Q352" s="56">
        <f t="shared" si="390"/>
        <v>0</v>
      </c>
      <c r="R352" s="57">
        <f t="shared" si="393"/>
        <v>15438.4</v>
      </c>
      <c r="S352" s="56">
        <f t="shared" si="390"/>
        <v>0</v>
      </c>
      <c r="T352" s="57">
        <f t="shared" si="394"/>
        <v>15438.4</v>
      </c>
      <c r="U352" s="56">
        <f t="shared" si="390"/>
        <v>0</v>
      </c>
      <c r="V352" s="57">
        <f t="shared" si="386"/>
        <v>15438.4</v>
      </c>
    </row>
    <row r="353" spans="1:22" ht="33" x14ac:dyDescent="0.2">
      <c r="A353" s="54" t="str">
        <f ca="1">IF(ISERROR(MATCH(F353,Код_КВР,0)),"",INDIRECT(ADDRESS(MATCH(F353,Код_КВР,0)+1,2,,,"КВР")))</f>
        <v>Социальные выплаты гражданам, кроме публичных нормативных социальных выплат</v>
      </c>
      <c r="B353" s="105">
        <v>801</v>
      </c>
      <c r="C353" s="55" t="s">
        <v>53</v>
      </c>
      <c r="D353" s="55" t="s">
        <v>70</v>
      </c>
      <c r="E353" s="105" t="s">
        <v>385</v>
      </c>
      <c r="F353" s="105">
        <v>320</v>
      </c>
      <c r="G353" s="56">
        <v>15438.4</v>
      </c>
      <c r="H353" s="56"/>
      <c r="I353" s="56">
        <f t="shared" si="391"/>
        <v>15438.4</v>
      </c>
      <c r="J353" s="56"/>
      <c r="K353" s="56">
        <f t="shared" si="392"/>
        <v>15438.4</v>
      </c>
      <c r="L353" s="56"/>
      <c r="M353" s="56">
        <f t="shared" si="384"/>
        <v>15438.4</v>
      </c>
      <c r="N353" s="56"/>
      <c r="O353" s="56">
        <f t="shared" si="385"/>
        <v>15438.4</v>
      </c>
      <c r="P353" s="56">
        <v>15438.4</v>
      </c>
      <c r="Q353" s="56"/>
      <c r="R353" s="57">
        <f t="shared" si="393"/>
        <v>15438.4</v>
      </c>
      <c r="S353" s="56"/>
      <c r="T353" s="57">
        <f t="shared" si="394"/>
        <v>15438.4</v>
      </c>
      <c r="U353" s="56"/>
      <c r="V353" s="57">
        <f t="shared" si="386"/>
        <v>15438.4</v>
      </c>
    </row>
    <row r="354" spans="1:22" x14ac:dyDescent="0.2">
      <c r="A354" s="63" t="s">
        <v>44</v>
      </c>
      <c r="B354" s="105">
        <v>801</v>
      </c>
      <c r="C354" s="55" t="s">
        <v>53</v>
      </c>
      <c r="D354" s="55" t="s">
        <v>72</v>
      </c>
      <c r="E354" s="105"/>
      <c r="F354" s="105"/>
      <c r="G354" s="56">
        <f>G355+G381+G407</f>
        <v>65085.1</v>
      </c>
      <c r="H354" s="56">
        <f>H355+H381+H407</f>
        <v>0</v>
      </c>
      <c r="I354" s="56">
        <f t="shared" si="391"/>
        <v>65085.1</v>
      </c>
      <c r="J354" s="56">
        <f>J355+J381+J407</f>
        <v>-2547</v>
      </c>
      <c r="K354" s="56">
        <f t="shared" si="392"/>
        <v>62538.1</v>
      </c>
      <c r="L354" s="56">
        <f>L355+L381+L407</f>
        <v>0</v>
      </c>
      <c r="M354" s="56">
        <f t="shared" si="384"/>
        <v>62538.1</v>
      </c>
      <c r="N354" s="56">
        <f>N355+N381+N407</f>
        <v>0</v>
      </c>
      <c r="O354" s="56">
        <f t="shared" si="385"/>
        <v>62538.1</v>
      </c>
      <c r="P354" s="56">
        <f>P355+P381+P407</f>
        <v>65850.2</v>
      </c>
      <c r="Q354" s="56">
        <f>Q355+Q381+Q407</f>
        <v>0</v>
      </c>
      <c r="R354" s="57">
        <f t="shared" si="393"/>
        <v>65850.2</v>
      </c>
      <c r="S354" s="56">
        <f>S355+S381+S407</f>
        <v>-2547</v>
      </c>
      <c r="T354" s="57">
        <f t="shared" si="394"/>
        <v>63303.199999999997</v>
      </c>
      <c r="U354" s="56">
        <f>U355+U381+U407</f>
        <v>0</v>
      </c>
      <c r="V354" s="57">
        <f t="shared" si="386"/>
        <v>63303.199999999997</v>
      </c>
    </row>
    <row r="355" spans="1:22" ht="33" x14ac:dyDescent="0.2">
      <c r="A355" s="54" t="str">
        <f ca="1">IF(ISERROR(MATCH(E355,Код_КЦСР,0)),"",INDIRECT(ADDRESS(MATCH(E355,Код_КЦСР,0)+1,2,,,"КЦСР")))</f>
        <v>Муниципальная программа «Социальная поддержка граждан» на 2014 – 2022 годы</v>
      </c>
      <c r="B355" s="105">
        <v>801</v>
      </c>
      <c r="C355" s="55" t="s">
        <v>53</v>
      </c>
      <c r="D355" s="55" t="s">
        <v>72</v>
      </c>
      <c r="E355" s="105" t="s">
        <v>310</v>
      </c>
      <c r="F355" s="105"/>
      <c r="G355" s="56">
        <f t="shared" ref="G355:P355" si="395">G356+G361+G366+G371+G376</f>
        <v>38753.599999999999</v>
      </c>
      <c r="H355" s="56">
        <f t="shared" ref="H355:J355" si="396">H356+H361+H366+H371+H376</f>
        <v>0</v>
      </c>
      <c r="I355" s="56">
        <f t="shared" si="391"/>
        <v>38753.599999999999</v>
      </c>
      <c r="J355" s="56">
        <f t="shared" si="396"/>
        <v>0</v>
      </c>
      <c r="K355" s="56">
        <f t="shared" si="392"/>
        <v>38753.599999999999</v>
      </c>
      <c r="L355" s="56">
        <f t="shared" ref="L355:N355" si="397">L356+L361+L366+L371+L376</f>
        <v>0</v>
      </c>
      <c r="M355" s="56">
        <f t="shared" si="384"/>
        <v>38753.599999999999</v>
      </c>
      <c r="N355" s="56">
        <f t="shared" si="397"/>
        <v>0</v>
      </c>
      <c r="O355" s="56">
        <f t="shared" si="385"/>
        <v>38753.599999999999</v>
      </c>
      <c r="P355" s="56">
        <f t="shared" si="395"/>
        <v>38839.1</v>
      </c>
      <c r="Q355" s="56">
        <f t="shared" ref="Q355:S355" si="398">Q356+Q361+Q366+Q371+Q376</f>
        <v>0</v>
      </c>
      <c r="R355" s="57">
        <f t="shared" si="393"/>
        <v>38839.1</v>
      </c>
      <c r="S355" s="56">
        <f t="shared" si="398"/>
        <v>0</v>
      </c>
      <c r="T355" s="57">
        <f t="shared" si="394"/>
        <v>38839.1</v>
      </c>
      <c r="U355" s="56">
        <f t="shared" ref="U355" si="399">U356+U361+U366+U371+U376</f>
        <v>0</v>
      </c>
      <c r="V355" s="57">
        <f t="shared" si="386"/>
        <v>38839.1</v>
      </c>
    </row>
    <row r="356" spans="1:22" ht="33" x14ac:dyDescent="0.2">
      <c r="A356" s="54" t="str">
        <f ca="1">IF(ISERROR(MATCH(E356,Код_КЦСР,0)),"",INDIRECT(ADDRESS(MATCH(E356,Код_КЦСР,0)+1,2,,,"КЦСР")))</f>
        <v>Выплата ежемесячного социального пособия на оздоровление работникам учреждений здравоохранения</v>
      </c>
      <c r="B356" s="105">
        <v>801</v>
      </c>
      <c r="C356" s="55" t="s">
        <v>53</v>
      </c>
      <c r="D356" s="55" t="s">
        <v>72</v>
      </c>
      <c r="E356" s="105" t="s">
        <v>312</v>
      </c>
      <c r="F356" s="105"/>
      <c r="G356" s="56">
        <f t="shared" ref="G356:U357" si="400">G357</f>
        <v>14580</v>
      </c>
      <c r="H356" s="56">
        <f t="shared" si="400"/>
        <v>0</v>
      </c>
      <c r="I356" s="56">
        <f t="shared" si="391"/>
        <v>14580</v>
      </c>
      <c r="J356" s="56">
        <f t="shared" si="400"/>
        <v>0</v>
      </c>
      <c r="K356" s="56">
        <f t="shared" si="392"/>
        <v>14580</v>
      </c>
      <c r="L356" s="56">
        <f t="shared" si="400"/>
        <v>0</v>
      </c>
      <c r="M356" s="56">
        <f t="shared" si="384"/>
        <v>14580</v>
      </c>
      <c r="N356" s="56">
        <f t="shared" si="400"/>
        <v>0</v>
      </c>
      <c r="O356" s="56">
        <f t="shared" si="385"/>
        <v>14580</v>
      </c>
      <c r="P356" s="56">
        <f t="shared" si="400"/>
        <v>14580</v>
      </c>
      <c r="Q356" s="56">
        <f t="shared" si="400"/>
        <v>0</v>
      </c>
      <c r="R356" s="57">
        <f t="shared" si="393"/>
        <v>14580</v>
      </c>
      <c r="S356" s="56">
        <f t="shared" si="400"/>
        <v>0</v>
      </c>
      <c r="T356" s="57">
        <f t="shared" si="394"/>
        <v>14580</v>
      </c>
      <c r="U356" s="56">
        <f t="shared" si="400"/>
        <v>0</v>
      </c>
      <c r="V356" s="57">
        <f t="shared" si="386"/>
        <v>14580</v>
      </c>
    </row>
    <row r="357" spans="1:22" ht="33" x14ac:dyDescent="0.2">
      <c r="A357" s="54" t="str">
        <f ca="1">IF(ISERROR(MATCH(E357,Код_КЦСР,0)),"",INDIRECT(ADDRESS(MATCH(E357,Код_КЦСР,0)+1,2,,,"КЦСР")))</f>
        <v>Выплата ежемесячного социального пособия на оздоровление работникам учреждений здравоохранения, за счет средств городского бюджета</v>
      </c>
      <c r="B357" s="105">
        <v>801</v>
      </c>
      <c r="C357" s="55" t="s">
        <v>53</v>
      </c>
      <c r="D357" s="55" t="s">
        <v>72</v>
      </c>
      <c r="E357" s="105" t="s">
        <v>313</v>
      </c>
      <c r="F357" s="105"/>
      <c r="G357" s="56">
        <f t="shared" si="400"/>
        <v>14580</v>
      </c>
      <c r="H357" s="56">
        <f t="shared" si="400"/>
        <v>0</v>
      </c>
      <c r="I357" s="56">
        <f t="shared" si="391"/>
        <v>14580</v>
      </c>
      <c r="J357" s="56">
        <f t="shared" si="400"/>
        <v>0</v>
      </c>
      <c r="K357" s="56">
        <f t="shared" si="392"/>
        <v>14580</v>
      </c>
      <c r="L357" s="56">
        <f t="shared" si="400"/>
        <v>0</v>
      </c>
      <c r="M357" s="56">
        <f t="shared" si="384"/>
        <v>14580</v>
      </c>
      <c r="N357" s="56">
        <f t="shared" si="400"/>
        <v>0</v>
      </c>
      <c r="O357" s="56">
        <f t="shared" si="385"/>
        <v>14580</v>
      </c>
      <c r="P357" s="56">
        <f t="shared" si="400"/>
        <v>14580</v>
      </c>
      <c r="Q357" s="56">
        <f t="shared" si="400"/>
        <v>0</v>
      </c>
      <c r="R357" s="57">
        <f t="shared" si="393"/>
        <v>14580</v>
      </c>
      <c r="S357" s="56">
        <f t="shared" si="400"/>
        <v>0</v>
      </c>
      <c r="T357" s="57">
        <f t="shared" si="394"/>
        <v>14580</v>
      </c>
      <c r="U357" s="56">
        <f t="shared" si="400"/>
        <v>0</v>
      </c>
      <c r="V357" s="57">
        <f t="shared" si="386"/>
        <v>14580</v>
      </c>
    </row>
    <row r="358" spans="1:22" ht="49.5" x14ac:dyDescent="0.2">
      <c r="A358" s="54" t="str">
        <f ca="1">IF(ISERROR(MATCH(E358,Код_КЦСР,0)),"",INDIRECT(ADDRESS(MATCH(E358,Код_КЦСР,0)+1,2,,,"КЦСР")))</f>
        <v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v>
      </c>
      <c r="B358" s="105">
        <v>801</v>
      </c>
      <c r="C358" s="55" t="s">
        <v>53</v>
      </c>
      <c r="D358" s="55" t="s">
        <v>72</v>
      </c>
      <c r="E358" s="105" t="s">
        <v>314</v>
      </c>
      <c r="F358" s="105"/>
      <c r="G358" s="56">
        <f t="shared" ref="G358:U359" si="401">G359</f>
        <v>14580</v>
      </c>
      <c r="H358" s="56">
        <f t="shared" si="401"/>
        <v>0</v>
      </c>
      <c r="I358" s="56">
        <f t="shared" si="391"/>
        <v>14580</v>
      </c>
      <c r="J358" s="56">
        <f t="shared" si="401"/>
        <v>0</v>
      </c>
      <c r="K358" s="56">
        <f t="shared" si="392"/>
        <v>14580</v>
      </c>
      <c r="L358" s="56">
        <f t="shared" si="401"/>
        <v>0</v>
      </c>
      <c r="M358" s="56">
        <f t="shared" si="384"/>
        <v>14580</v>
      </c>
      <c r="N358" s="56">
        <f t="shared" si="401"/>
        <v>0</v>
      </c>
      <c r="O358" s="56">
        <f t="shared" si="385"/>
        <v>14580</v>
      </c>
      <c r="P358" s="56">
        <f t="shared" si="401"/>
        <v>14580</v>
      </c>
      <c r="Q358" s="56">
        <f t="shared" si="401"/>
        <v>0</v>
      </c>
      <c r="R358" s="57">
        <f t="shared" si="393"/>
        <v>14580</v>
      </c>
      <c r="S358" s="56">
        <f t="shared" si="401"/>
        <v>0</v>
      </c>
      <c r="T358" s="57">
        <f t="shared" si="394"/>
        <v>14580</v>
      </c>
      <c r="U358" s="56">
        <f t="shared" si="401"/>
        <v>0</v>
      </c>
      <c r="V358" s="57">
        <f t="shared" si="386"/>
        <v>14580</v>
      </c>
    </row>
    <row r="359" spans="1:22" x14ac:dyDescent="0.2">
      <c r="A359" s="54" t="str">
        <f ca="1">IF(ISERROR(MATCH(F359,Код_КВР,0)),"",INDIRECT(ADDRESS(MATCH(F359,Код_КВР,0)+1,2,,,"КВР")))</f>
        <v>Социальное обеспечение и иные выплаты населению</v>
      </c>
      <c r="B359" s="105">
        <v>801</v>
      </c>
      <c r="C359" s="55" t="s">
        <v>53</v>
      </c>
      <c r="D359" s="55" t="s">
        <v>72</v>
      </c>
      <c r="E359" s="105" t="s">
        <v>314</v>
      </c>
      <c r="F359" s="105">
        <v>300</v>
      </c>
      <c r="G359" s="56">
        <f t="shared" si="401"/>
        <v>14580</v>
      </c>
      <c r="H359" s="56">
        <f t="shared" si="401"/>
        <v>0</v>
      </c>
      <c r="I359" s="56">
        <f t="shared" si="391"/>
        <v>14580</v>
      </c>
      <c r="J359" s="56">
        <f t="shared" si="401"/>
        <v>0</v>
      </c>
      <c r="K359" s="56">
        <f t="shared" si="392"/>
        <v>14580</v>
      </c>
      <c r="L359" s="56">
        <f t="shared" si="401"/>
        <v>0</v>
      </c>
      <c r="M359" s="56">
        <f t="shared" si="384"/>
        <v>14580</v>
      </c>
      <c r="N359" s="56">
        <f t="shared" si="401"/>
        <v>0</v>
      </c>
      <c r="O359" s="56">
        <f t="shared" si="385"/>
        <v>14580</v>
      </c>
      <c r="P359" s="56">
        <f t="shared" si="401"/>
        <v>14580</v>
      </c>
      <c r="Q359" s="56">
        <f t="shared" si="401"/>
        <v>0</v>
      </c>
      <c r="R359" s="57">
        <f t="shared" si="393"/>
        <v>14580</v>
      </c>
      <c r="S359" s="56">
        <f t="shared" si="401"/>
        <v>0</v>
      </c>
      <c r="T359" s="57">
        <f t="shared" si="394"/>
        <v>14580</v>
      </c>
      <c r="U359" s="56">
        <f t="shared" si="401"/>
        <v>0</v>
      </c>
      <c r="V359" s="57">
        <f t="shared" si="386"/>
        <v>14580</v>
      </c>
    </row>
    <row r="360" spans="1:22" x14ac:dyDescent="0.2">
      <c r="A360" s="54" t="str">
        <f ca="1">IF(ISERROR(MATCH(F360,Код_КВР,0)),"",INDIRECT(ADDRESS(MATCH(F360,Код_КВР,0)+1,2,,,"КВР")))</f>
        <v>Публичные нормативные социальные выплаты гражданам</v>
      </c>
      <c r="B360" s="105">
        <v>801</v>
      </c>
      <c r="C360" s="55" t="s">
        <v>53</v>
      </c>
      <c r="D360" s="55" t="s">
        <v>72</v>
      </c>
      <c r="E360" s="105" t="s">
        <v>314</v>
      </c>
      <c r="F360" s="105">
        <v>310</v>
      </c>
      <c r="G360" s="56">
        <v>14580</v>
      </c>
      <c r="H360" s="56"/>
      <c r="I360" s="56">
        <f t="shared" si="391"/>
        <v>14580</v>
      </c>
      <c r="J360" s="56"/>
      <c r="K360" s="56">
        <f t="shared" si="392"/>
        <v>14580</v>
      </c>
      <c r="L360" s="56"/>
      <c r="M360" s="56">
        <f t="shared" si="384"/>
        <v>14580</v>
      </c>
      <c r="N360" s="56"/>
      <c r="O360" s="56">
        <f t="shared" si="385"/>
        <v>14580</v>
      </c>
      <c r="P360" s="56">
        <v>14580</v>
      </c>
      <c r="Q360" s="56"/>
      <c r="R360" s="57">
        <f t="shared" si="393"/>
        <v>14580</v>
      </c>
      <c r="S360" s="56"/>
      <c r="T360" s="57">
        <f t="shared" si="394"/>
        <v>14580</v>
      </c>
      <c r="U360" s="56"/>
      <c r="V360" s="57">
        <f t="shared" si="386"/>
        <v>14580</v>
      </c>
    </row>
    <row r="361" spans="1:22" ht="33" x14ac:dyDescent="0.2">
      <c r="A361" s="54" t="str">
        <f ca="1">IF(ISERROR(MATCH(E361,Код_КЦСР,0)),"",INDIRECT(ADDRESS(MATCH(E361,Код_КЦСР,0)+1,2,,,"КЦСР")))</f>
        <v>Выплата ежемесячного социального пособия за найм (поднайм) жилых помещений специалистам учреждений здравоохранения</v>
      </c>
      <c r="B361" s="105">
        <v>801</v>
      </c>
      <c r="C361" s="55" t="s">
        <v>53</v>
      </c>
      <c r="D361" s="55" t="s">
        <v>72</v>
      </c>
      <c r="E361" s="105" t="s">
        <v>315</v>
      </c>
      <c r="F361" s="105"/>
      <c r="G361" s="56">
        <f>G362</f>
        <v>11016</v>
      </c>
      <c r="H361" s="56">
        <f>H362</f>
        <v>0</v>
      </c>
      <c r="I361" s="56">
        <f t="shared" si="391"/>
        <v>11016</v>
      </c>
      <c r="J361" s="56">
        <f>J362</f>
        <v>0</v>
      </c>
      <c r="K361" s="56">
        <f t="shared" si="392"/>
        <v>11016</v>
      </c>
      <c r="L361" s="56">
        <f>L362</f>
        <v>0</v>
      </c>
      <c r="M361" s="56">
        <f t="shared" si="384"/>
        <v>11016</v>
      </c>
      <c r="N361" s="56">
        <f>N362</f>
        <v>0</v>
      </c>
      <c r="O361" s="56">
        <f t="shared" si="385"/>
        <v>11016</v>
      </c>
      <c r="P361" s="56">
        <f t="shared" ref="G361:U362" si="402">P362</f>
        <v>11016</v>
      </c>
      <c r="Q361" s="56">
        <f t="shared" si="402"/>
        <v>0</v>
      </c>
      <c r="R361" s="57">
        <f t="shared" si="393"/>
        <v>11016</v>
      </c>
      <c r="S361" s="56">
        <f t="shared" si="402"/>
        <v>0</v>
      </c>
      <c r="T361" s="57">
        <f t="shared" si="394"/>
        <v>11016</v>
      </c>
      <c r="U361" s="56">
        <f t="shared" si="402"/>
        <v>0</v>
      </c>
      <c r="V361" s="57">
        <f t="shared" si="386"/>
        <v>11016</v>
      </c>
    </row>
    <row r="362" spans="1:22" ht="49.5" x14ac:dyDescent="0.2">
      <c r="A362" s="54" t="str">
        <f ca="1">IF(ISERROR(MATCH(E362,Код_КЦСР,0)),"",INDIRECT(ADDRESS(MATCH(E362,Код_КЦСР,0)+1,2,,,"КЦСР")))</f>
        <v>Выплата ежемесячного социального пособия за найм (поднайм) жилых помещений специалистам учреждений здравоохранения, за счет средств городского бюджета</v>
      </c>
      <c r="B362" s="105">
        <v>801</v>
      </c>
      <c r="C362" s="55" t="s">
        <v>53</v>
      </c>
      <c r="D362" s="55" t="s">
        <v>72</v>
      </c>
      <c r="E362" s="105" t="s">
        <v>316</v>
      </c>
      <c r="F362" s="105"/>
      <c r="G362" s="56">
        <f t="shared" si="402"/>
        <v>11016</v>
      </c>
      <c r="H362" s="56">
        <f t="shared" si="402"/>
        <v>0</v>
      </c>
      <c r="I362" s="56">
        <f t="shared" si="391"/>
        <v>11016</v>
      </c>
      <c r="J362" s="56">
        <f t="shared" si="402"/>
        <v>0</v>
      </c>
      <c r="K362" s="56">
        <f t="shared" si="392"/>
        <v>11016</v>
      </c>
      <c r="L362" s="56">
        <f t="shared" si="402"/>
        <v>0</v>
      </c>
      <c r="M362" s="56">
        <f t="shared" si="384"/>
        <v>11016</v>
      </c>
      <c r="N362" s="56">
        <f t="shared" si="402"/>
        <v>0</v>
      </c>
      <c r="O362" s="56">
        <f t="shared" si="385"/>
        <v>11016</v>
      </c>
      <c r="P362" s="56">
        <f t="shared" si="402"/>
        <v>11016</v>
      </c>
      <c r="Q362" s="56">
        <f t="shared" si="402"/>
        <v>0</v>
      </c>
      <c r="R362" s="57">
        <f t="shared" si="393"/>
        <v>11016</v>
      </c>
      <c r="S362" s="56">
        <f t="shared" si="402"/>
        <v>0</v>
      </c>
      <c r="T362" s="57">
        <f t="shared" si="394"/>
        <v>11016</v>
      </c>
      <c r="U362" s="56">
        <f t="shared" si="402"/>
        <v>0</v>
      </c>
      <c r="V362" s="57">
        <f t="shared" si="386"/>
        <v>11016</v>
      </c>
    </row>
    <row r="363" spans="1:22" ht="49.5" x14ac:dyDescent="0.2">
      <c r="A363" s="54" t="str">
        <f ca="1">IF(ISERROR(MATCH(E363,Код_КЦСР,0)),"",INDIRECT(ADDRESS(MATCH(E363,Код_КЦСР,0)+1,2,,,"КЦСР")))</f>
        <v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v>
      </c>
      <c r="B363" s="105">
        <v>801</v>
      </c>
      <c r="C363" s="55" t="s">
        <v>53</v>
      </c>
      <c r="D363" s="55" t="s">
        <v>72</v>
      </c>
      <c r="E363" s="105" t="s">
        <v>317</v>
      </c>
      <c r="F363" s="105"/>
      <c r="G363" s="56">
        <f t="shared" ref="G363:U364" si="403">G364</f>
        <v>11016</v>
      </c>
      <c r="H363" s="56">
        <f t="shared" si="403"/>
        <v>0</v>
      </c>
      <c r="I363" s="56">
        <f t="shared" si="391"/>
        <v>11016</v>
      </c>
      <c r="J363" s="56">
        <f t="shared" si="403"/>
        <v>0</v>
      </c>
      <c r="K363" s="56">
        <f t="shared" si="392"/>
        <v>11016</v>
      </c>
      <c r="L363" s="56">
        <f t="shared" si="403"/>
        <v>0</v>
      </c>
      <c r="M363" s="56">
        <f t="shared" si="384"/>
        <v>11016</v>
      </c>
      <c r="N363" s="56">
        <f t="shared" si="403"/>
        <v>0</v>
      </c>
      <c r="O363" s="56">
        <f t="shared" si="385"/>
        <v>11016</v>
      </c>
      <c r="P363" s="56">
        <f t="shared" si="403"/>
        <v>11016</v>
      </c>
      <c r="Q363" s="56">
        <f t="shared" si="403"/>
        <v>0</v>
      </c>
      <c r="R363" s="57">
        <f t="shared" si="393"/>
        <v>11016</v>
      </c>
      <c r="S363" s="56">
        <f t="shared" si="403"/>
        <v>0</v>
      </c>
      <c r="T363" s="57">
        <f t="shared" si="394"/>
        <v>11016</v>
      </c>
      <c r="U363" s="56">
        <f t="shared" si="403"/>
        <v>0</v>
      </c>
      <c r="V363" s="57">
        <f t="shared" si="386"/>
        <v>11016</v>
      </c>
    </row>
    <row r="364" spans="1:22" x14ac:dyDescent="0.2">
      <c r="A364" s="54" t="str">
        <f ca="1">IF(ISERROR(MATCH(F364,Код_КВР,0)),"",INDIRECT(ADDRESS(MATCH(F364,Код_КВР,0)+1,2,,,"КВР")))</f>
        <v>Социальное обеспечение и иные выплаты населению</v>
      </c>
      <c r="B364" s="105">
        <v>801</v>
      </c>
      <c r="C364" s="55" t="s">
        <v>53</v>
      </c>
      <c r="D364" s="55" t="s">
        <v>72</v>
      </c>
      <c r="E364" s="105" t="s">
        <v>317</v>
      </c>
      <c r="F364" s="105">
        <v>300</v>
      </c>
      <c r="G364" s="56">
        <f t="shared" si="403"/>
        <v>11016</v>
      </c>
      <c r="H364" s="56">
        <f t="shared" si="403"/>
        <v>0</v>
      </c>
      <c r="I364" s="56">
        <f t="shared" si="391"/>
        <v>11016</v>
      </c>
      <c r="J364" s="56">
        <f t="shared" si="403"/>
        <v>0</v>
      </c>
      <c r="K364" s="56">
        <f t="shared" si="392"/>
        <v>11016</v>
      </c>
      <c r="L364" s="56">
        <f t="shared" si="403"/>
        <v>0</v>
      </c>
      <c r="M364" s="56">
        <f t="shared" si="384"/>
        <v>11016</v>
      </c>
      <c r="N364" s="56">
        <f t="shared" si="403"/>
        <v>0</v>
      </c>
      <c r="O364" s="56">
        <f t="shared" si="385"/>
        <v>11016</v>
      </c>
      <c r="P364" s="56">
        <f t="shared" si="403"/>
        <v>11016</v>
      </c>
      <c r="Q364" s="56">
        <f t="shared" si="403"/>
        <v>0</v>
      </c>
      <c r="R364" s="57">
        <f t="shared" si="393"/>
        <v>11016</v>
      </c>
      <c r="S364" s="56">
        <f t="shared" si="403"/>
        <v>0</v>
      </c>
      <c r="T364" s="57">
        <f t="shared" si="394"/>
        <v>11016</v>
      </c>
      <c r="U364" s="56">
        <f t="shared" si="403"/>
        <v>0</v>
      </c>
      <c r="V364" s="57">
        <f t="shared" si="386"/>
        <v>11016</v>
      </c>
    </row>
    <row r="365" spans="1:22" x14ac:dyDescent="0.2">
      <c r="A365" s="54" t="str">
        <f ca="1">IF(ISERROR(MATCH(F365,Код_КВР,0)),"",INDIRECT(ADDRESS(MATCH(F365,Код_КВР,0)+1,2,,,"КВР")))</f>
        <v>Публичные нормативные социальные выплаты гражданам</v>
      </c>
      <c r="B365" s="105">
        <v>801</v>
      </c>
      <c r="C365" s="55" t="s">
        <v>53</v>
      </c>
      <c r="D365" s="55" t="s">
        <v>72</v>
      </c>
      <c r="E365" s="105" t="s">
        <v>317</v>
      </c>
      <c r="F365" s="105">
        <v>310</v>
      </c>
      <c r="G365" s="56">
        <v>11016</v>
      </c>
      <c r="H365" s="56"/>
      <c r="I365" s="56">
        <f t="shared" si="391"/>
        <v>11016</v>
      </c>
      <c r="J365" s="56"/>
      <c r="K365" s="56">
        <f t="shared" si="392"/>
        <v>11016</v>
      </c>
      <c r="L365" s="56"/>
      <c r="M365" s="56">
        <f t="shared" si="384"/>
        <v>11016</v>
      </c>
      <c r="N365" s="56"/>
      <c r="O365" s="56">
        <f t="shared" si="385"/>
        <v>11016</v>
      </c>
      <c r="P365" s="56">
        <v>11016</v>
      </c>
      <c r="Q365" s="56"/>
      <c r="R365" s="57">
        <f t="shared" si="393"/>
        <v>11016</v>
      </c>
      <c r="S365" s="56"/>
      <c r="T365" s="57">
        <f t="shared" si="394"/>
        <v>11016</v>
      </c>
      <c r="U365" s="56"/>
      <c r="V365" s="57">
        <f t="shared" si="386"/>
        <v>11016</v>
      </c>
    </row>
    <row r="366" spans="1:22" ht="33" x14ac:dyDescent="0.2">
      <c r="A366" s="54" t="str">
        <f ca="1">IF(ISERROR(MATCH(E366,Код_КЦСР,0)),"",INDIRECT(ADDRESS(MATCH(E366,Код_КЦСР,0)+1,2,,,"КЦСР")))</f>
        <v>Выплата вознаграждений лицам, имеющим знак «За особые заслуги перед городом Череповцом»</v>
      </c>
      <c r="B366" s="105">
        <v>801</v>
      </c>
      <c r="C366" s="55" t="s">
        <v>53</v>
      </c>
      <c r="D366" s="55" t="s">
        <v>72</v>
      </c>
      <c r="E366" s="105" t="s">
        <v>318</v>
      </c>
      <c r="F366" s="105"/>
      <c r="G366" s="56">
        <f t="shared" ref="G366:U369" si="404">G367</f>
        <v>401</v>
      </c>
      <c r="H366" s="56">
        <f t="shared" si="404"/>
        <v>0</v>
      </c>
      <c r="I366" s="56">
        <f t="shared" si="391"/>
        <v>401</v>
      </c>
      <c r="J366" s="56">
        <f t="shared" si="404"/>
        <v>0</v>
      </c>
      <c r="K366" s="56">
        <f t="shared" si="392"/>
        <v>401</v>
      </c>
      <c r="L366" s="56">
        <f t="shared" si="404"/>
        <v>0</v>
      </c>
      <c r="M366" s="56">
        <f t="shared" si="384"/>
        <v>401</v>
      </c>
      <c r="N366" s="56">
        <f t="shared" si="404"/>
        <v>0</v>
      </c>
      <c r="O366" s="56">
        <f t="shared" si="385"/>
        <v>401</v>
      </c>
      <c r="P366" s="56">
        <f t="shared" si="404"/>
        <v>419</v>
      </c>
      <c r="Q366" s="56">
        <f t="shared" si="404"/>
        <v>0</v>
      </c>
      <c r="R366" s="57">
        <f t="shared" si="393"/>
        <v>419</v>
      </c>
      <c r="S366" s="56">
        <f t="shared" si="404"/>
        <v>0</v>
      </c>
      <c r="T366" s="57">
        <f t="shared" si="394"/>
        <v>419</v>
      </c>
      <c r="U366" s="56">
        <f t="shared" si="404"/>
        <v>0</v>
      </c>
      <c r="V366" s="57">
        <f t="shared" si="386"/>
        <v>419</v>
      </c>
    </row>
    <row r="367" spans="1:22" ht="33" x14ac:dyDescent="0.2">
      <c r="A367" s="54" t="str">
        <f ca="1">IF(ISERROR(MATCH(E367,Код_КЦСР,0)),"",INDIRECT(ADDRESS(MATCH(E367,Код_КЦСР,0)+1,2,,,"КЦСР")))</f>
        <v>Выплата вознаграждений лицам, имеющим знак «За особые заслуги перед городом Череповцом», за счет средств городского бюджета</v>
      </c>
      <c r="B367" s="105">
        <v>801</v>
      </c>
      <c r="C367" s="55" t="s">
        <v>53</v>
      </c>
      <c r="D367" s="55" t="s">
        <v>72</v>
      </c>
      <c r="E367" s="105" t="s">
        <v>319</v>
      </c>
      <c r="F367" s="105"/>
      <c r="G367" s="56">
        <f t="shared" si="404"/>
        <v>401</v>
      </c>
      <c r="H367" s="56">
        <f t="shared" si="404"/>
        <v>0</v>
      </c>
      <c r="I367" s="56">
        <f t="shared" si="391"/>
        <v>401</v>
      </c>
      <c r="J367" s="56">
        <f t="shared" si="404"/>
        <v>0</v>
      </c>
      <c r="K367" s="56">
        <f t="shared" si="392"/>
        <v>401</v>
      </c>
      <c r="L367" s="56">
        <f t="shared" si="404"/>
        <v>0</v>
      </c>
      <c r="M367" s="56">
        <f t="shared" si="384"/>
        <v>401</v>
      </c>
      <c r="N367" s="56">
        <f t="shared" si="404"/>
        <v>0</v>
      </c>
      <c r="O367" s="56">
        <f t="shared" si="385"/>
        <v>401</v>
      </c>
      <c r="P367" s="56">
        <f t="shared" si="404"/>
        <v>419</v>
      </c>
      <c r="Q367" s="56">
        <f t="shared" si="404"/>
        <v>0</v>
      </c>
      <c r="R367" s="57">
        <f t="shared" si="393"/>
        <v>419</v>
      </c>
      <c r="S367" s="56">
        <f t="shared" si="404"/>
        <v>0</v>
      </c>
      <c r="T367" s="57">
        <f t="shared" si="394"/>
        <v>419</v>
      </c>
      <c r="U367" s="56">
        <f t="shared" si="404"/>
        <v>0</v>
      </c>
      <c r="V367" s="57">
        <f t="shared" si="386"/>
        <v>419</v>
      </c>
    </row>
    <row r="368" spans="1:22" ht="49.5" x14ac:dyDescent="0.2">
      <c r="A368" s="54" t="str">
        <f ca="1">IF(ISERROR(MATCH(E368,Код_КЦСР,0)),"",INDIRECT(ADDRESS(MATCH(E368,Код_КЦСР,0)+1,2,,,"КЦСР")))</f>
        <v>Выплата вознаграждений лицам, имеющим знак «За особые заслуги перед городом Череповцом», в соответствии с постановлением Череповецкой городской Думы от 27.09.2005  № 88</v>
      </c>
      <c r="B368" s="105">
        <v>801</v>
      </c>
      <c r="C368" s="55" t="s">
        <v>53</v>
      </c>
      <c r="D368" s="55" t="s">
        <v>72</v>
      </c>
      <c r="E368" s="105" t="s">
        <v>320</v>
      </c>
      <c r="F368" s="105"/>
      <c r="G368" s="56">
        <f t="shared" si="404"/>
        <v>401</v>
      </c>
      <c r="H368" s="56">
        <f t="shared" si="404"/>
        <v>0</v>
      </c>
      <c r="I368" s="56">
        <f t="shared" si="391"/>
        <v>401</v>
      </c>
      <c r="J368" s="56">
        <f t="shared" si="404"/>
        <v>0</v>
      </c>
      <c r="K368" s="56">
        <f t="shared" si="392"/>
        <v>401</v>
      </c>
      <c r="L368" s="56">
        <f t="shared" si="404"/>
        <v>0</v>
      </c>
      <c r="M368" s="56">
        <f t="shared" si="384"/>
        <v>401</v>
      </c>
      <c r="N368" s="56">
        <f t="shared" si="404"/>
        <v>0</v>
      </c>
      <c r="O368" s="56">
        <f t="shared" si="385"/>
        <v>401</v>
      </c>
      <c r="P368" s="56">
        <f t="shared" si="404"/>
        <v>419</v>
      </c>
      <c r="Q368" s="56">
        <f t="shared" si="404"/>
        <v>0</v>
      </c>
      <c r="R368" s="57">
        <f t="shared" si="393"/>
        <v>419</v>
      </c>
      <c r="S368" s="56">
        <f t="shared" si="404"/>
        <v>0</v>
      </c>
      <c r="T368" s="57">
        <f t="shared" si="394"/>
        <v>419</v>
      </c>
      <c r="U368" s="56">
        <f t="shared" si="404"/>
        <v>0</v>
      </c>
      <c r="V368" s="57">
        <f t="shared" si="386"/>
        <v>419</v>
      </c>
    </row>
    <row r="369" spans="1:22" x14ac:dyDescent="0.2">
      <c r="A369" s="54" t="str">
        <f ca="1">IF(ISERROR(MATCH(F369,Код_КВР,0)),"",INDIRECT(ADDRESS(MATCH(F369,Код_КВР,0)+1,2,,,"КВР")))</f>
        <v>Социальное обеспечение и иные выплаты населению</v>
      </c>
      <c r="B369" s="105">
        <v>801</v>
      </c>
      <c r="C369" s="55" t="s">
        <v>53</v>
      </c>
      <c r="D369" s="55" t="s">
        <v>72</v>
      </c>
      <c r="E369" s="105" t="s">
        <v>320</v>
      </c>
      <c r="F369" s="105">
        <v>300</v>
      </c>
      <c r="G369" s="56">
        <f t="shared" si="404"/>
        <v>401</v>
      </c>
      <c r="H369" s="56">
        <f t="shared" si="404"/>
        <v>0</v>
      </c>
      <c r="I369" s="56">
        <f t="shared" si="391"/>
        <v>401</v>
      </c>
      <c r="J369" s="56">
        <f t="shared" si="404"/>
        <v>0</v>
      </c>
      <c r="K369" s="56">
        <f t="shared" si="392"/>
        <v>401</v>
      </c>
      <c r="L369" s="56">
        <f t="shared" si="404"/>
        <v>0</v>
      </c>
      <c r="M369" s="56">
        <f t="shared" si="384"/>
        <v>401</v>
      </c>
      <c r="N369" s="56">
        <f t="shared" si="404"/>
        <v>0</v>
      </c>
      <c r="O369" s="56">
        <f t="shared" si="385"/>
        <v>401</v>
      </c>
      <c r="P369" s="56">
        <f t="shared" si="404"/>
        <v>419</v>
      </c>
      <c r="Q369" s="56">
        <f t="shared" si="404"/>
        <v>0</v>
      </c>
      <c r="R369" s="57">
        <f t="shared" si="393"/>
        <v>419</v>
      </c>
      <c r="S369" s="56">
        <f t="shared" si="404"/>
        <v>0</v>
      </c>
      <c r="T369" s="57">
        <f t="shared" si="394"/>
        <v>419</v>
      </c>
      <c r="U369" s="56">
        <f t="shared" si="404"/>
        <v>0</v>
      </c>
      <c r="V369" s="57">
        <f t="shared" si="386"/>
        <v>419</v>
      </c>
    </row>
    <row r="370" spans="1:22" x14ac:dyDescent="0.2">
      <c r="A370" s="54" t="str">
        <f ca="1">IF(ISERROR(MATCH(F370,Код_КВР,0)),"",INDIRECT(ADDRESS(MATCH(F370,Код_КВР,0)+1,2,,,"КВР")))</f>
        <v>Публичные нормативные социальные выплаты гражданам</v>
      </c>
      <c r="B370" s="105">
        <v>801</v>
      </c>
      <c r="C370" s="55" t="s">
        <v>53</v>
      </c>
      <c r="D370" s="55" t="s">
        <v>72</v>
      </c>
      <c r="E370" s="105" t="s">
        <v>320</v>
      </c>
      <c r="F370" s="105">
        <v>310</v>
      </c>
      <c r="G370" s="56">
        <v>401</v>
      </c>
      <c r="H370" s="56"/>
      <c r="I370" s="56">
        <f t="shared" si="391"/>
        <v>401</v>
      </c>
      <c r="J370" s="56"/>
      <c r="K370" s="56">
        <f t="shared" si="392"/>
        <v>401</v>
      </c>
      <c r="L370" s="56"/>
      <c r="M370" s="56">
        <f t="shared" si="384"/>
        <v>401</v>
      </c>
      <c r="N370" s="56"/>
      <c r="O370" s="56">
        <f t="shared" si="385"/>
        <v>401</v>
      </c>
      <c r="P370" s="56">
        <v>419</v>
      </c>
      <c r="Q370" s="56"/>
      <c r="R370" s="57">
        <f t="shared" si="393"/>
        <v>419</v>
      </c>
      <c r="S370" s="56"/>
      <c r="T370" s="57">
        <f t="shared" si="394"/>
        <v>419</v>
      </c>
      <c r="U370" s="56"/>
      <c r="V370" s="57">
        <f t="shared" si="386"/>
        <v>419</v>
      </c>
    </row>
    <row r="371" spans="1:22" ht="33" x14ac:dyDescent="0.2">
      <c r="A371" s="54" t="str">
        <f ca="1">IF(ISERROR(MATCH(E371,Код_КЦСР,0)),"",INDIRECT(ADDRESS(MATCH(E371,Код_КЦСР,0)+1,2,,,"КЦСР")))</f>
        <v>Выплата вознаграждений лицам, имеющим звание «Почетный гражданин города Череповца»</v>
      </c>
      <c r="B371" s="105">
        <v>801</v>
      </c>
      <c r="C371" s="55" t="s">
        <v>53</v>
      </c>
      <c r="D371" s="55" t="s">
        <v>72</v>
      </c>
      <c r="E371" s="105" t="s">
        <v>321</v>
      </c>
      <c r="F371" s="105"/>
      <c r="G371" s="56">
        <f t="shared" ref="G371:U374" si="405">G372</f>
        <v>372</v>
      </c>
      <c r="H371" s="56">
        <f t="shared" si="405"/>
        <v>0</v>
      </c>
      <c r="I371" s="56">
        <f t="shared" si="391"/>
        <v>372</v>
      </c>
      <c r="J371" s="56">
        <f t="shared" si="405"/>
        <v>0</v>
      </c>
      <c r="K371" s="56">
        <f t="shared" si="392"/>
        <v>372</v>
      </c>
      <c r="L371" s="56">
        <f t="shared" si="405"/>
        <v>0</v>
      </c>
      <c r="M371" s="56">
        <f t="shared" si="384"/>
        <v>372</v>
      </c>
      <c r="N371" s="56">
        <f t="shared" si="405"/>
        <v>0</v>
      </c>
      <c r="O371" s="56">
        <f t="shared" si="385"/>
        <v>372</v>
      </c>
      <c r="P371" s="56">
        <f t="shared" si="405"/>
        <v>396</v>
      </c>
      <c r="Q371" s="56">
        <f t="shared" si="405"/>
        <v>0</v>
      </c>
      <c r="R371" s="57">
        <f t="shared" si="393"/>
        <v>396</v>
      </c>
      <c r="S371" s="56">
        <f t="shared" si="405"/>
        <v>0</v>
      </c>
      <c r="T371" s="57">
        <f t="shared" si="394"/>
        <v>396</v>
      </c>
      <c r="U371" s="56">
        <f t="shared" si="405"/>
        <v>0</v>
      </c>
      <c r="V371" s="57">
        <f t="shared" si="386"/>
        <v>396</v>
      </c>
    </row>
    <row r="372" spans="1:22" ht="33" x14ac:dyDescent="0.2">
      <c r="A372" s="54" t="str">
        <f ca="1">IF(ISERROR(MATCH(E372,Код_КЦСР,0)),"",INDIRECT(ADDRESS(MATCH(E372,Код_КЦСР,0)+1,2,,,"КЦСР")))</f>
        <v>Выплата вознаграждений лицам, имеющим звание «Почетный гражданин города Череповца», за счет средств городского бюджета</v>
      </c>
      <c r="B372" s="105">
        <v>801</v>
      </c>
      <c r="C372" s="55" t="s">
        <v>53</v>
      </c>
      <c r="D372" s="55" t="s">
        <v>72</v>
      </c>
      <c r="E372" s="105" t="s">
        <v>322</v>
      </c>
      <c r="F372" s="105"/>
      <c r="G372" s="56">
        <f t="shared" si="405"/>
        <v>372</v>
      </c>
      <c r="H372" s="56">
        <f t="shared" si="405"/>
        <v>0</v>
      </c>
      <c r="I372" s="56">
        <f t="shared" si="391"/>
        <v>372</v>
      </c>
      <c r="J372" s="56">
        <f t="shared" si="405"/>
        <v>0</v>
      </c>
      <c r="K372" s="56">
        <f t="shared" si="392"/>
        <v>372</v>
      </c>
      <c r="L372" s="56">
        <f t="shared" si="405"/>
        <v>0</v>
      </c>
      <c r="M372" s="56">
        <f t="shared" si="384"/>
        <v>372</v>
      </c>
      <c r="N372" s="56">
        <f t="shared" si="405"/>
        <v>0</v>
      </c>
      <c r="O372" s="56">
        <f t="shared" si="385"/>
        <v>372</v>
      </c>
      <c r="P372" s="56">
        <f t="shared" si="405"/>
        <v>396</v>
      </c>
      <c r="Q372" s="56">
        <f t="shared" si="405"/>
        <v>0</v>
      </c>
      <c r="R372" s="57">
        <f t="shared" si="393"/>
        <v>396</v>
      </c>
      <c r="S372" s="56">
        <f t="shared" si="405"/>
        <v>0</v>
      </c>
      <c r="T372" s="57">
        <f t="shared" si="394"/>
        <v>396</v>
      </c>
      <c r="U372" s="56">
        <f t="shared" si="405"/>
        <v>0</v>
      </c>
      <c r="V372" s="57">
        <f t="shared" si="386"/>
        <v>396</v>
      </c>
    </row>
    <row r="373" spans="1:22" ht="49.5" x14ac:dyDescent="0.2">
      <c r="A373" s="54" t="str">
        <f ca="1">IF(ISERROR(MATCH(E373,Код_КЦСР,0)),"",INDIRECT(ADDRESS(MATCH(E373,Код_КЦСР,0)+1,2,,,"КЦСР")))</f>
        <v>Выплата вознаграждений лицам, имеющим звание «Почетный гражданин города Череповца», в соответствии с постановлением Череповецкой городской Думы от 27.09.2005 № 87</v>
      </c>
      <c r="B373" s="105">
        <v>801</v>
      </c>
      <c r="C373" s="55" t="s">
        <v>53</v>
      </c>
      <c r="D373" s="55" t="s">
        <v>72</v>
      </c>
      <c r="E373" s="105" t="s">
        <v>323</v>
      </c>
      <c r="F373" s="105"/>
      <c r="G373" s="56">
        <f t="shared" si="405"/>
        <v>372</v>
      </c>
      <c r="H373" s="56">
        <f t="shared" si="405"/>
        <v>0</v>
      </c>
      <c r="I373" s="56">
        <f t="shared" si="391"/>
        <v>372</v>
      </c>
      <c r="J373" s="56">
        <f t="shared" si="405"/>
        <v>0</v>
      </c>
      <c r="K373" s="56">
        <f t="shared" si="392"/>
        <v>372</v>
      </c>
      <c r="L373" s="56">
        <f t="shared" si="405"/>
        <v>0</v>
      </c>
      <c r="M373" s="56">
        <f t="shared" si="384"/>
        <v>372</v>
      </c>
      <c r="N373" s="56">
        <f t="shared" si="405"/>
        <v>0</v>
      </c>
      <c r="O373" s="56">
        <f t="shared" si="385"/>
        <v>372</v>
      </c>
      <c r="P373" s="56">
        <f t="shared" si="405"/>
        <v>396</v>
      </c>
      <c r="Q373" s="56">
        <f t="shared" si="405"/>
        <v>0</v>
      </c>
      <c r="R373" s="57">
        <f t="shared" si="393"/>
        <v>396</v>
      </c>
      <c r="S373" s="56">
        <f t="shared" si="405"/>
        <v>0</v>
      </c>
      <c r="T373" s="57">
        <f t="shared" si="394"/>
        <v>396</v>
      </c>
      <c r="U373" s="56">
        <f t="shared" si="405"/>
        <v>0</v>
      </c>
      <c r="V373" s="57">
        <f t="shared" si="386"/>
        <v>396</v>
      </c>
    </row>
    <row r="374" spans="1:22" x14ac:dyDescent="0.2">
      <c r="A374" s="54" t="str">
        <f ca="1">IF(ISERROR(MATCH(F374,Код_КВР,0)),"",INDIRECT(ADDRESS(MATCH(F374,Код_КВР,0)+1,2,,,"КВР")))</f>
        <v>Социальное обеспечение и иные выплаты населению</v>
      </c>
      <c r="B374" s="105">
        <v>801</v>
      </c>
      <c r="C374" s="55" t="s">
        <v>53</v>
      </c>
      <c r="D374" s="55" t="s">
        <v>72</v>
      </c>
      <c r="E374" s="105" t="s">
        <v>323</v>
      </c>
      <c r="F374" s="105">
        <v>300</v>
      </c>
      <c r="G374" s="56">
        <f t="shared" si="405"/>
        <v>372</v>
      </c>
      <c r="H374" s="56">
        <f t="shared" si="405"/>
        <v>0</v>
      </c>
      <c r="I374" s="56">
        <f t="shared" si="391"/>
        <v>372</v>
      </c>
      <c r="J374" s="56">
        <f t="shared" si="405"/>
        <v>0</v>
      </c>
      <c r="K374" s="56">
        <f t="shared" si="392"/>
        <v>372</v>
      </c>
      <c r="L374" s="56">
        <f t="shared" si="405"/>
        <v>0</v>
      </c>
      <c r="M374" s="56">
        <f t="shared" si="384"/>
        <v>372</v>
      </c>
      <c r="N374" s="56">
        <f t="shared" si="405"/>
        <v>0</v>
      </c>
      <c r="O374" s="56">
        <f t="shared" si="385"/>
        <v>372</v>
      </c>
      <c r="P374" s="56">
        <f t="shared" si="405"/>
        <v>396</v>
      </c>
      <c r="Q374" s="56">
        <f t="shared" si="405"/>
        <v>0</v>
      </c>
      <c r="R374" s="57">
        <f t="shared" si="393"/>
        <v>396</v>
      </c>
      <c r="S374" s="56">
        <f t="shared" si="405"/>
        <v>0</v>
      </c>
      <c r="T374" s="57">
        <f t="shared" si="394"/>
        <v>396</v>
      </c>
      <c r="U374" s="56">
        <f t="shared" si="405"/>
        <v>0</v>
      </c>
      <c r="V374" s="57">
        <f t="shared" si="386"/>
        <v>396</v>
      </c>
    </row>
    <row r="375" spans="1:22" x14ac:dyDescent="0.2">
      <c r="A375" s="54" t="str">
        <f ca="1">IF(ISERROR(MATCH(F375,Код_КВР,0)),"",INDIRECT(ADDRESS(MATCH(F375,Код_КВР,0)+1,2,,,"КВР")))</f>
        <v>Публичные нормативные социальные выплаты гражданам</v>
      </c>
      <c r="B375" s="105">
        <v>801</v>
      </c>
      <c r="C375" s="55" t="s">
        <v>53</v>
      </c>
      <c r="D375" s="55" t="s">
        <v>72</v>
      </c>
      <c r="E375" s="105" t="s">
        <v>323</v>
      </c>
      <c r="F375" s="105">
        <v>310</v>
      </c>
      <c r="G375" s="56">
        <v>372</v>
      </c>
      <c r="H375" s="56"/>
      <c r="I375" s="56">
        <f t="shared" si="391"/>
        <v>372</v>
      </c>
      <c r="J375" s="56"/>
      <c r="K375" s="56">
        <f t="shared" si="392"/>
        <v>372</v>
      </c>
      <c r="L375" s="56"/>
      <c r="M375" s="56">
        <f t="shared" si="384"/>
        <v>372</v>
      </c>
      <c r="N375" s="56"/>
      <c r="O375" s="56">
        <f t="shared" si="385"/>
        <v>372</v>
      </c>
      <c r="P375" s="56">
        <v>396</v>
      </c>
      <c r="Q375" s="56"/>
      <c r="R375" s="57">
        <f t="shared" si="393"/>
        <v>396</v>
      </c>
      <c r="S375" s="56"/>
      <c r="T375" s="57">
        <f t="shared" si="394"/>
        <v>396</v>
      </c>
      <c r="U375" s="56"/>
      <c r="V375" s="57">
        <f t="shared" si="386"/>
        <v>396</v>
      </c>
    </row>
    <row r="376" spans="1:22" ht="33" x14ac:dyDescent="0.2">
      <c r="A376" s="54" t="str">
        <f ca="1">IF(ISERROR(MATCH(E376,Код_КЦСР,0)),"",INDIRECT(ADDRESS(MATCH(E376,Код_КЦСР,0)+1,2,,,"КЦСР")))</f>
        <v>Социальная поддержка пенсионеров на условиях договора пожизненного содержания с иждивением</v>
      </c>
      <c r="B376" s="105">
        <v>801</v>
      </c>
      <c r="C376" s="55" t="s">
        <v>53</v>
      </c>
      <c r="D376" s="55" t="s">
        <v>72</v>
      </c>
      <c r="E376" s="105" t="s">
        <v>324</v>
      </c>
      <c r="F376" s="105"/>
      <c r="G376" s="56">
        <f t="shared" ref="G376:P376" si="406">G377+G379</f>
        <v>12384.6</v>
      </c>
      <c r="H376" s="56">
        <f t="shared" ref="H376:J376" si="407">H377+H379</f>
        <v>0</v>
      </c>
      <c r="I376" s="56">
        <f t="shared" si="391"/>
        <v>12384.6</v>
      </c>
      <c r="J376" s="56">
        <f t="shared" si="407"/>
        <v>0</v>
      </c>
      <c r="K376" s="56">
        <f t="shared" si="392"/>
        <v>12384.6</v>
      </c>
      <c r="L376" s="56">
        <f t="shared" ref="L376:N376" si="408">L377+L379</f>
        <v>0</v>
      </c>
      <c r="M376" s="56">
        <f t="shared" si="384"/>
        <v>12384.6</v>
      </c>
      <c r="N376" s="56">
        <f t="shared" si="408"/>
        <v>0</v>
      </c>
      <c r="O376" s="56">
        <f t="shared" si="385"/>
        <v>12384.6</v>
      </c>
      <c r="P376" s="56">
        <f t="shared" si="406"/>
        <v>12428.1</v>
      </c>
      <c r="Q376" s="56">
        <f t="shared" ref="Q376:S376" si="409">Q377+Q379</f>
        <v>0</v>
      </c>
      <c r="R376" s="57">
        <f t="shared" si="393"/>
        <v>12428.1</v>
      </c>
      <c r="S376" s="56">
        <f t="shared" si="409"/>
        <v>0</v>
      </c>
      <c r="T376" s="57">
        <f t="shared" si="394"/>
        <v>12428.1</v>
      </c>
      <c r="U376" s="56">
        <f t="shared" ref="U376" si="410">U377+U379</f>
        <v>0</v>
      </c>
      <c r="V376" s="57">
        <f t="shared" si="386"/>
        <v>12428.1</v>
      </c>
    </row>
    <row r="377" spans="1:22" ht="33" hidden="1" x14ac:dyDescent="0.2">
      <c r="A377" s="54" t="str">
        <f ca="1">IF(ISERROR(MATCH(F377,Код_КВР,0)),"",INDIRECT(ADDRESS(MATCH(F377,Код_КВР,0)+1,2,,,"КВР")))</f>
        <v>Закупка товаров, работ и услуг для обеспечения государственных (муниципальных) нужд</v>
      </c>
      <c r="B377" s="105">
        <v>801</v>
      </c>
      <c r="C377" s="55" t="s">
        <v>53</v>
      </c>
      <c r="D377" s="55" t="s">
        <v>72</v>
      </c>
      <c r="E377" s="105" t="s">
        <v>324</v>
      </c>
      <c r="F377" s="105">
        <v>200</v>
      </c>
      <c r="G377" s="56">
        <f t="shared" ref="G377:U377" si="411">G378</f>
        <v>0</v>
      </c>
      <c r="H377" s="56">
        <f t="shared" si="411"/>
        <v>0</v>
      </c>
      <c r="I377" s="56">
        <f t="shared" si="391"/>
        <v>0</v>
      </c>
      <c r="J377" s="56">
        <f t="shared" si="411"/>
        <v>0</v>
      </c>
      <c r="K377" s="56">
        <f t="shared" si="392"/>
        <v>0</v>
      </c>
      <c r="L377" s="56">
        <f t="shared" si="411"/>
        <v>0</v>
      </c>
      <c r="M377" s="56">
        <f t="shared" si="384"/>
        <v>0</v>
      </c>
      <c r="N377" s="56">
        <f t="shared" si="411"/>
        <v>0</v>
      </c>
      <c r="O377" s="56">
        <f t="shared" si="385"/>
        <v>0</v>
      </c>
      <c r="P377" s="56">
        <f t="shared" si="411"/>
        <v>0</v>
      </c>
      <c r="Q377" s="56">
        <f t="shared" si="411"/>
        <v>0</v>
      </c>
      <c r="R377" s="57">
        <f t="shared" si="393"/>
        <v>0</v>
      </c>
      <c r="S377" s="56">
        <f t="shared" si="411"/>
        <v>0</v>
      </c>
      <c r="T377" s="57">
        <f t="shared" si="394"/>
        <v>0</v>
      </c>
      <c r="U377" s="56">
        <f t="shared" si="411"/>
        <v>0</v>
      </c>
      <c r="V377" s="57">
        <f t="shared" si="386"/>
        <v>0</v>
      </c>
    </row>
    <row r="378" spans="1:22" ht="33" hidden="1" x14ac:dyDescent="0.2">
      <c r="A378" s="54" t="str">
        <f ca="1">IF(ISERROR(MATCH(F378,Код_КВР,0)),"",INDIRECT(ADDRESS(MATCH(F378,Код_КВР,0)+1,2,,,"КВР")))</f>
        <v>Иные закупки товаров, работ и услуг для обеспечения государственных (муниципальных) нужд</v>
      </c>
      <c r="B378" s="105">
        <v>801</v>
      </c>
      <c r="C378" s="55" t="s">
        <v>53</v>
      </c>
      <c r="D378" s="55" t="s">
        <v>72</v>
      </c>
      <c r="E378" s="105" t="s">
        <v>324</v>
      </c>
      <c r="F378" s="105">
        <v>240</v>
      </c>
      <c r="G378" s="56"/>
      <c r="H378" s="56"/>
      <c r="I378" s="56">
        <f t="shared" si="391"/>
        <v>0</v>
      </c>
      <c r="J378" s="56"/>
      <c r="K378" s="56">
        <f t="shared" si="392"/>
        <v>0</v>
      </c>
      <c r="L378" s="56"/>
      <c r="M378" s="56">
        <f t="shared" si="384"/>
        <v>0</v>
      </c>
      <c r="N378" s="56"/>
      <c r="O378" s="56">
        <f t="shared" si="385"/>
        <v>0</v>
      </c>
      <c r="P378" s="56"/>
      <c r="Q378" s="56"/>
      <c r="R378" s="57">
        <f t="shared" si="393"/>
        <v>0</v>
      </c>
      <c r="S378" s="56"/>
      <c r="T378" s="57">
        <f t="shared" si="394"/>
        <v>0</v>
      </c>
      <c r="U378" s="56"/>
      <c r="V378" s="57">
        <f t="shared" si="386"/>
        <v>0</v>
      </c>
    </row>
    <row r="379" spans="1:22" x14ac:dyDescent="0.2">
      <c r="A379" s="54" t="str">
        <f ca="1">IF(ISERROR(MATCH(F379,Код_КВР,0)),"",INDIRECT(ADDRESS(MATCH(F379,Код_КВР,0)+1,2,,,"КВР")))</f>
        <v>Социальное обеспечение и иные выплаты населению</v>
      </c>
      <c r="B379" s="105">
        <v>801</v>
      </c>
      <c r="C379" s="55" t="s">
        <v>53</v>
      </c>
      <c r="D379" s="55" t="s">
        <v>72</v>
      </c>
      <c r="E379" s="105" t="s">
        <v>324</v>
      </c>
      <c r="F379" s="105">
        <v>300</v>
      </c>
      <c r="G379" s="56">
        <f t="shared" ref="G379:U379" si="412">G380</f>
        <v>12384.6</v>
      </c>
      <c r="H379" s="56">
        <f t="shared" si="412"/>
        <v>0</v>
      </c>
      <c r="I379" s="56">
        <f t="shared" si="391"/>
        <v>12384.6</v>
      </c>
      <c r="J379" s="56">
        <f t="shared" si="412"/>
        <v>0</v>
      </c>
      <c r="K379" s="56">
        <f t="shared" si="392"/>
        <v>12384.6</v>
      </c>
      <c r="L379" s="56">
        <f t="shared" si="412"/>
        <v>0</v>
      </c>
      <c r="M379" s="56">
        <f t="shared" si="384"/>
        <v>12384.6</v>
      </c>
      <c r="N379" s="56">
        <f t="shared" si="412"/>
        <v>0</v>
      </c>
      <c r="O379" s="56">
        <f t="shared" si="385"/>
        <v>12384.6</v>
      </c>
      <c r="P379" s="56">
        <f t="shared" si="412"/>
        <v>12428.1</v>
      </c>
      <c r="Q379" s="56">
        <f t="shared" si="412"/>
        <v>0</v>
      </c>
      <c r="R379" s="57">
        <f t="shared" si="393"/>
        <v>12428.1</v>
      </c>
      <c r="S379" s="56">
        <f t="shared" si="412"/>
        <v>0</v>
      </c>
      <c r="T379" s="57">
        <f t="shared" si="394"/>
        <v>12428.1</v>
      </c>
      <c r="U379" s="56">
        <f t="shared" si="412"/>
        <v>0</v>
      </c>
      <c r="V379" s="57">
        <f t="shared" si="386"/>
        <v>12428.1</v>
      </c>
    </row>
    <row r="380" spans="1:22" ht="33" x14ac:dyDescent="0.2">
      <c r="A380" s="54" t="str">
        <f ca="1">IF(ISERROR(MATCH(F380,Код_КВР,0)),"",INDIRECT(ADDRESS(MATCH(F380,Код_КВР,0)+1,2,,,"КВР")))</f>
        <v>Социальные выплаты гражданам, кроме публичных нормативных социальных выплат</v>
      </c>
      <c r="B380" s="105">
        <v>801</v>
      </c>
      <c r="C380" s="55" t="s">
        <v>53</v>
      </c>
      <c r="D380" s="55" t="s">
        <v>72</v>
      </c>
      <c r="E380" s="105" t="s">
        <v>324</v>
      </c>
      <c r="F380" s="105">
        <v>320</v>
      </c>
      <c r="G380" s="56">
        <f>10892.7+1491.9</f>
        <v>12384.6</v>
      </c>
      <c r="H380" s="56"/>
      <c r="I380" s="56">
        <f t="shared" si="391"/>
        <v>12384.6</v>
      </c>
      <c r="J380" s="56"/>
      <c r="K380" s="56">
        <f t="shared" si="392"/>
        <v>12384.6</v>
      </c>
      <c r="L380" s="56"/>
      <c r="M380" s="56">
        <f t="shared" si="384"/>
        <v>12384.6</v>
      </c>
      <c r="N380" s="56"/>
      <c r="O380" s="56">
        <f t="shared" si="385"/>
        <v>12384.6</v>
      </c>
      <c r="P380" s="56">
        <f>10892.7+1535.4</f>
        <v>12428.1</v>
      </c>
      <c r="Q380" s="56"/>
      <c r="R380" s="57">
        <f t="shared" si="393"/>
        <v>12428.1</v>
      </c>
      <c r="S380" s="56"/>
      <c r="T380" s="57">
        <f t="shared" si="394"/>
        <v>12428.1</v>
      </c>
      <c r="U380" s="56"/>
      <c r="V380" s="57">
        <f t="shared" si="386"/>
        <v>12428.1</v>
      </c>
    </row>
    <row r="381" spans="1:22" ht="33" x14ac:dyDescent="0.2">
      <c r="A381" s="54" t="str">
        <f ca="1">IF(ISERROR(MATCH(E381,Код_КЦСР,0)),"",INDIRECT(ADDRESS(MATCH(E381,Код_КЦСР,0)+1,2,,,"КЦСР")))</f>
        <v>Муниципальная программа «Обеспечение жильем отдельных категорий граждан» на 2014 – 2020 годы</v>
      </c>
      <c r="B381" s="105">
        <v>801</v>
      </c>
      <c r="C381" s="55" t="s">
        <v>53</v>
      </c>
      <c r="D381" s="55" t="s">
        <v>72</v>
      </c>
      <c r="E381" s="105" t="s">
        <v>326</v>
      </c>
      <c r="F381" s="105"/>
      <c r="G381" s="56">
        <f>G392+G403+G382</f>
        <v>26145.5</v>
      </c>
      <c r="H381" s="56">
        <f>H392+H403+H382</f>
        <v>0</v>
      </c>
      <c r="I381" s="56">
        <f t="shared" si="391"/>
        <v>26145.5</v>
      </c>
      <c r="J381" s="56">
        <f>J392+J403+J382</f>
        <v>-2547</v>
      </c>
      <c r="K381" s="56">
        <f t="shared" si="392"/>
        <v>23598.5</v>
      </c>
      <c r="L381" s="56">
        <f>L392+L403+L382</f>
        <v>0</v>
      </c>
      <c r="M381" s="56">
        <f t="shared" si="384"/>
        <v>23598.5</v>
      </c>
      <c r="N381" s="56">
        <f>N392+N403+N382</f>
        <v>0</v>
      </c>
      <c r="O381" s="56">
        <f t="shared" si="385"/>
        <v>23598.5</v>
      </c>
      <c r="P381" s="56">
        <f>P392+P403+P382</f>
        <v>26825.1</v>
      </c>
      <c r="Q381" s="56">
        <f>Q392+Q403+Q382</f>
        <v>0</v>
      </c>
      <c r="R381" s="57">
        <f t="shared" si="393"/>
        <v>26825.1</v>
      </c>
      <c r="S381" s="56">
        <f>S392+S403+S382</f>
        <v>-2547</v>
      </c>
      <c r="T381" s="57">
        <f t="shared" si="394"/>
        <v>24278.1</v>
      </c>
      <c r="U381" s="56">
        <f>U392+U403+U382</f>
        <v>0</v>
      </c>
      <c r="V381" s="57">
        <f t="shared" si="386"/>
        <v>24278.1</v>
      </c>
    </row>
    <row r="382" spans="1:22" ht="49.5" x14ac:dyDescent="0.2">
      <c r="A382" s="54" t="str">
        <f ca="1">IF(ISERROR(MATCH(E382,Код_КЦСР,0)),"",INDIRECT(ADDRESS(MATCH(E382,Код_КЦСР,0)+1,2,,,"КЦСР")))</f>
        <v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v>
      </c>
      <c r="B382" s="105">
        <v>801</v>
      </c>
      <c r="C382" s="55" t="s">
        <v>53</v>
      </c>
      <c r="D382" s="55" t="s">
        <v>72</v>
      </c>
      <c r="E382" s="105" t="s">
        <v>470</v>
      </c>
      <c r="F382" s="105"/>
      <c r="G382" s="56">
        <f t="shared" ref="G382:P382" si="413">G383+G386</f>
        <v>15918.8</v>
      </c>
      <c r="H382" s="56">
        <f t="shared" ref="H382" si="414">H383+H386</f>
        <v>0</v>
      </c>
      <c r="I382" s="56">
        <f t="shared" si="391"/>
        <v>15918.8</v>
      </c>
      <c r="J382" s="56">
        <f>J383+J386+J389</f>
        <v>-2547</v>
      </c>
      <c r="K382" s="56">
        <f t="shared" si="392"/>
        <v>13371.8</v>
      </c>
      <c r="L382" s="56">
        <f>L383+L386+L389</f>
        <v>0</v>
      </c>
      <c r="M382" s="56">
        <f t="shared" si="384"/>
        <v>13371.8</v>
      </c>
      <c r="N382" s="56">
        <f>N383+N386+N389</f>
        <v>0</v>
      </c>
      <c r="O382" s="56">
        <f t="shared" si="385"/>
        <v>13371.8</v>
      </c>
      <c r="P382" s="56">
        <f t="shared" si="413"/>
        <v>15918.8</v>
      </c>
      <c r="Q382" s="56">
        <f t="shared" ref="Q382" si="415">Q383+Q386</f>
        <v>0</v>
      </c>
      <c r="R382" s="57">
        <f t="shared" si="393"/>
        <v>15918.8</v>
      </c>
      <c r="S382" s="56">
        <f>S383+S386+S389</f>
        <v>-2547</v>
      </c>
      <c r="T382" s="57">
        <f t="shared" si="394"/>
        <v>13371.8</v>
      </c>
      <c r="U382" s="56">
        <f>U383+U386+U389</f>
        <v>0</v>
      </c>
      <c r="V382" s="57">
        <f t="shared" si="386"/>
        <v>13371.8</v>
      </c>
    </row>
    <row r="383" spans="1:22" ht="99" hidden="1" x14ac:dyDescent="0.2">
      <c r="A383" s="54" t="str">
        <f ca="1">IF(ISERROR(MATCH(E383,Код_КЦСР,0)),"",INDIRECT(ADDRESS(MATCH(E383,Код_КЦСР,0)+1,2,,,"КЦСР")))</f>
        <v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годов», за счет средств федерального бюджета</v>
      </c>
      <c r="B383" s="105">
        <v>801</v>
      </c>
      <c r="C383" s="55" t="s">
        <v>53</v>
      </c>
      <c r="D383" s="55" t="s">
        <v>72</v>
      </c>
      <c r="E383" s="105" t="s">
        <v>472</v>
      </c>
      <c r="F383" s="105"/>
      <c r="G383" s="56">
        <f t="shared" ref="G383:U384" si="416">G384</f>
        <v>0</v>
      </c>
      <c r="H383" s="56">
        <f t="shared" si="416"/>
        <v>0</v>
      </c>
      <c r="I383" s="56">
        <f t="shared" si="391"/>
        <v>0</v>
      </c>
      <c r="J383" s="56">
        <f t="shared" si="416"/>
        <v>0</v>
      </c>
      <c r="K383" s="56">
        <f t="shared" si="392"/>
        <v>0</v>
      </c>
      <c r="L383" s="56">
        <f t="shared" si="416"/>
        <v>0</v>
      </c>
      <c r="M383" s="56">
        <f t="shared" si="384"/>
        <v>0</v>
      </c>
      <c r="N383" s="56">
        <f t="shared" si="416"/>
        <v>0</v>
      </c>
      <c r="O383" s="56">
        <f t="shared" si="385"/>
        <v>0</v>
      </c>
      <c r="P383" s="56">
        <f t="shared" si="416"/>
        <v>0</v>
      </c>
      <c r="Q383" s="56">
        <f t="shared" si="416"/>
        <v>0</v>
      </c>
      <c r="R383" s="57">
        <f t="shared" si="393"/>
        <v>0</v>
      </c>
      <c r="S383" s="56">
        <f t="shared" si="416"/>
        <v>0</v>
      </c>
      <c r="T383" s="57">
        <f t="shared" si="394"/>
        <v>0</v>
      </c>
      <c r="U383" s="56">
        <f t="shared" si="416"/>
        <v>0</v>
      </c>
      <c r="V383" s="57">
        <f t="shared" si="386"/>
        <v>0</v>
      </c>
    </row>
    <row r="384" spans="1:22" hidden="1" x14ac:dyDescent="0.2">
      <c r="A384" s="54" t="str">
        <f ca="1">IF(ISERROR(MATCH(F384,Код_КВР,0)),"",INDIRECT(ADDRESS(MATCH(F384,Код_КВР,0)+1,2,,,"КВР")))</f>
        <v>Социальное обеспечение и иные выплаты населению</v>
      </c>
      <c r="B384" s="105">
        <v>801</v>
      </c>
      <c r="C384" s="55" t="s">
        <v>53</v>
      </c>
      <c r="D384" s="55" t="s">
        <v>72</v>
      </c>
      <c r="E384" s="105" t="s">
        <v>472</v>
      </c>
      <c r="F384" s="105">
        <v>300</v>
      </c>
      <c r="G384" s="56">
        <f t="shared" si="416"/>
        <v>0</v>
      </c>
      <c r="H384" s="56">
        <f t="shared" si="416"/>
        <v>0</v>
      </c>
      <c r="I384" s="56">
        <f t="shared" si="391"/>
        <v>0</v>
      </c>
      <c r="J384" s="56">
        <f t="shared" si="416"/>
        <v>0</v>
      </c>
      <c r="K384" s="56">
        <f t="shared" si="392"/>
        <v>0</v>
      </c>
      <c r="L384" s="56">
        <f t="shared" si="416"/>
        <v>0</v>
      </c>
      <c r="M384" s="56">
        <f t="shared" si="384"/>
        <v>0</v>
      </c>
      <c r="N384" s="56">
        <f t="shared" si="416"/>
        <v>0</v>
      </c>
      <c r="O384" s="56">
        <f t="shared" si="385"/>
        <v>0</v>
      </c>
      <c r="P384" s="56">
        <f t="shared" si="416"/>
        <v>0</v>
      </c>
      <c r="Q384" s="56">
        <f t="shared" si="416"/>
        <v>0</v>
      </c>
      <c r="R384" s="57">
        <f t="shared" si="393"/>
        <v>0</v>
      </c>
      <c r="S384" s="56">
        <f t="shared" si="416"/>
        <v>0</v>
      </c>
      <c r="T384" s="57">
        <f t="shared" si="394"/>
        <v>0</v>
      </c>
      <c r="U384" s="56">
        <f t="shared" si="416"/>
        <v>0</v>
      </c>
      <c r="V384" s="57">
        <f t="shared" si="386"/>
        <v>0</v>
      </c>
    </row>
    <row r="385" spans="1:22" ht="33" hidden="1" x14ac:dyDescent="0.2">
      <c r="A385" s="54" t="str">
        <f ca="1">IF(ISERROR(MATCH(F385,Код_КВР,0)),"",INDIRECT(ADDRESS(MATCH(F385,Код_КВР,0)+1,2,,,"КВР")))</f>
        <v>Социальные выплаты гражданам, кроме публичных нормативных социальных выплат</v>
      </c>
      <c r="B385" s="105">
        <v>801</v>
      </c>
      <c r="C385" s="55" t="s">
        <v>53</v>
      </c>
      <c r="D385" s="55" t="s">
        <v>72</v>
      </c>
      <c r="E385" s="105" t="s">
        <v>472</v>
      </c>
      <c r="F385" s="105">
        <v>320</v>
      </c>
      <c r="G385" s="56"/>
      <c r="H385" s="56"/>
      <c r="I385" s="56">
        <f t="shared" si="391"/>
        <v>0</v>
      </c>
      <c r="J385" s="56"/>
      <c r="K385" s="56">
        <f t="shared" si="392"/>
        <v>0</v>
      </c>
      <c r="L385" s="56"/>
      <c r="M385" s="56">
        <f t="shared" si="384"/>
        <v>0</v>
      </c>
      <c r="N385" s="56"/>
      <c r="O385" s="56">
        <f t="shared" si="385"/>
        <v>0</v>
      </c>
      <c r="P385" s="56"/>
      <c r="Q385" s="56"/>
      <c r="R385" s="57">
        <f t="shared" si="393"/>
        <v>0</v>
      </c>
      <c r="S385" s="56"/>
      <c r="T385" s="57">
        <f t="shared" si="394"/>
        <v>0</v>
      </c>
      <c r="U385" s="56"/>
      <c r="V385" s="57">
        <f t="shared" si="386"/>
        <v>0</v>
      </c>
    </row>
    <row r="386" spans="1:22" ht="76.5" customHeight="1" x14ac:dyDescent="0.2">
      <c r="A386" s="54" t="str">
        <f ca="1">IF(ISERROR(MATCH(E386,Код_КЦСР,0)),"",INDIRECT(ADDRESS(MATCH(E386,Код_КЦСР,0)+1,2,,,"КЦСР")))</f>
        <v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за счет средств федерального бюджета</v>
      </c>
      <c r="B386" s="105">
        <v>801</v>
      </c>
      <c r="C386" s="55" t="s">
        <v>53</v>
      </c>
      <c r="D386" s="55" t="s">
        <v>72</v>
      </c>
      <c r="E386" s="105" t="s">
        <v>473</v>
      </c>
      <c r="F386" s="105"/>
      <c r="G386" s="56">
        <f t="shared" ref="G386:U387" si="417">G387</f>
        <v>15918.8</v>
      </c>
      <c r="H386" s="56">
        <f t="shared" si="417"/>
        <v>0</v>
      </c>
      <c r="I386" s="56">
        <f t="shared" si="391"/>
        <v>15918.8</v>
      </c>
      <c r="J386" s="56">
        <f t="shared" si="417"/>
        <v>-5094</v>
      </c>
      <c r="K386" s="56">
        <f t="shared" si="392"/>
        <v>10824.8</v>
      </c>
      <c r="L386" s="56">
        <f t="shared" si="417"/>
        <v>0</v>
      </c>
      <c r="M386" s="56">
        <f t="shared" si="384"/>
        <v>10824.8</v>
      </c>
      <c r="N386" s="56">
        <f t="shared" si="417"/>
        <v>0</v>
      </c>
      <c r="O386" s="56">
        <f t="shared" si="385"/>
        <v>10824.8</v>
      </c>
      <c r="P386" s="56">
        <f t="shared" si="417"/>
        <v>15918.8</v>
      </c>
      <c r="Q386" s="56">
        <f t="shared" si="417"/>
        <v>0</v>
      </c>
      <c r="R386" s="57">
        <f t="shared" si="393"/>
        <v>15918.8</v>
      </c>
      <c r="S386" s="56">
        <f t="shared" si="417"/>
        <v>-5094</v>
      </c>
      <c r="T386" s="57">
        <f t="shared" si="394"/>
        <v>10824.8</v>
      </c>
      <c r="U386" s="56">
        <f t="shared" si="417"/>
        <v>0</v>
      </c>
      <c r="V386" s="57">
        <f t="shared" si="386"/>
        <v>10824.8</v>
      </c>
    </row>
    <row r="387" spans="1:22" x14ac:dyDescent="0.2">
      <c r="A387" s="54" t="str">
        <f ca="1">IF(ISERROR(MATCH(F387,Код_КВР,0)),"",INDIRECT(ADDRESS(MATCH(F387,Код_КВР,0)+1,2,,,"КВР")))</f>
        <v>Социальное обеспечение и иные выплаты населению</v>
      </c>
      <c r="B387" s="105">
        <v>801</v>
      </c>
      <c r="C387" s="55" t="s">
        <v>53</v>
      </c>
      <c r="D387" s="55" t="s">
        <v>72</v>
      </c>
      <c r="E387" s="105" t="s">
        <v>473</v>
      </c>
      <c r="F387" s="105">
        <v>300</v>
      </c>
      <c r="G387" s="56">
        <f t="shared" si="417"/>
        <v>15918.8</v>
      </c>
      <c r="H387" s="56">
        <f t="shared" si="417"/>
        <v>0</v>
      </c>
      <c r="I387" s="56">
        <f t="shared" si="391"/>
        <v>15918.8</v>
      </c>
      <c r="J387" s="56">
        <f t="shared" si="417"/>
        <v>-5094</v>
      </c>
      <c r="K387" s="56">
        <f t="shared" si="392"/>
        <v>10824.8</v>
      </c>
      <c r="L387" s="56">
        <f t="shared" si="417"/>
        <v>0</v>
      </c>
      <c r="M387" s="56">
        <f t="shared" si="384"/>
        <v>10824.8</v>
      </c>
      <c r="N387" s="56">
        <f t="shared" si="417"/>
        <v>0</v>
      </c>
      <c r="O387" s="56">
        <f t="shared" si="385"/>
        <v>10824.8</v>
      </c>
      <c r="P387" s="56">
        <f t="shared" si="417"/>
        <v>15918.8</v>
      </c>
      <c r="Q387" s="56">
        <f t="shared" si="417"/>
        <v>0</v>
      </c>
      <c r="R387" s="57">
        <f t="shared" si="393"/>
        <v>15918.8</v>
      </c>
      <c r="S387" s="56">
        <f t="shared" si="417"/>
        <v>-5094</v>
      </c>
      <c r="T387" s="57">
        <f t="shared" si="394"/>
        <v>10824.8</v>
      </c>
      <c r="U387" s="56">
        <f t="shared" si="417"/>
        <v>0</v>
      </c>
      <c r="V387" s="57">
        <f t="shared" si="386"/>
        <v>10824.8</v>
      </c>
    </row>
    <row r="388" spans="1:22" ht="33" x14ac:dyDescent="0.2">
      <c r="A388" s="54" t="str">
        <f ca="1">IF(ISERROR(MATCH(F388,Код_КВР,0)),"",INDIRECT(ADDRESS(MATCH(F388,Код_КВР,0)+1,2,,,"КВР")))</f>
        <v>Социальные выплаты гражданам, кроме публичных нормативных социальных выплат</v>
      </c>
      <c r="B388" s="105">
        <v>801</v>
      </c>
      <c r="C388" s="55" t="s">
        <v>53</v>
      </c>
      <c r="D388" s="55" t="s">
        <v>72</v>
      </c>
      <c r="E388" s="105" t="s">
        <v>473</v>
      </c>
      <c r="F388" s="105">
        <v>320</v>
      </c>
      <c r="G388" s="56">
        <v>15918.8</v>
      </c>
      <c r="H388" s="56"/>
      <c r="I388" s="56">
        <f t="shared" si="391"/>
        <v>15918.8</v>
      </c>
      <c r="J388" s="56">
        <f>-15918.8+10824.8</f>
        <v>-5094</v>
      </c>
      <c r="K388" s="56">
        <f t="shared" si="392"/>
        <v>10824.8</v>
      </c>
      <c r="L388" s="56"/>
      <c r="M388" s="56">
        <f t="shared" si="384"/>
        <v>10824.8</v>
      </c>
      <c r="N388" s="56"/>
      <c r="O388" s="56">
        <f t="shared" si="385"/>
        <v>10824.8</v>
      </c>
      <c r="P388" s="56">
        <v>15918.8</v>
      </c>
      <c r="Q388" s="56"/>
      <c r="R388" s="57">
        <f t="shared" si="393"/>
        <v>15918.8</v>
      </c>
      <c r="S388" s="56">
        <f>-15918.8+10824.8</f>
        <v>-5094</v>
      </c>
      <c r="T388" s="57">
        <f t="shared" si="394"/>
        <v>10824.8</v>
      </c>
      <c r="U388" s="56"/>
      <c r="V388" s="57">
        <f t="shared" si="386"/>
        <v>10824.8</v>
      </c>
    </row>
    <row r="389" spans="1:22" ht="66" x14ac:dyDescent="0.2">
      <c r="A389" s="54" t="str">
        <f ca="1">IF(ISERROR(MATCH(E389,Код_КЦСР,0)),"",INDIRECT(ADDRESS(MATCH(E389,Код_КЦСР,0)+1,2,,,"КЦСР")))</f>
        <v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за счет средств федерального бюджета</v>
      </c>
      <c r="B389" s="105">
        <v>801</v>
      </c>
      <c r="C389" s="55" t="s">
        <v>53</v>
      </c>
      <c r="D389" s="55" t="s">
        <v>72</v>
      </c>
      <c r="E389" s="105" t="s">
        <v>670</v>
      </c>
      <c r="F389" s="105"/>
      <c r="G389" s="56"/>
      <c r="H389" s="56"/>
      <c r="I389" s="56"/>
      <c r="J389" s="56">
        <f>J390</f>
        <v>2547</v>
      </c>
      <c r="K389" s="56">
        <f t="shared" si="392"/>
        <v>2547</v>
      </c>
      <c r="L389" s="56">
        <f>L390</f>
        <v>0</v>
      </c>
      <c r="M389" s="56">
        <f t="shared" si="384"/>
        <v>2547</v>
      </c>
      <c r="N389" s="56">
        <f>N390</f>
        <v>0</v>
      </c>
      <c r="O389" s="56">
        <f t="shared" si="385"/>
        <v>2547</v>
      </c>
      <c r="P389" s="56"/>
      <c r="Q389" s="56"/>
      <c r="R389" s="57"/>
      <c r="S389" s="56">
        <f>S390</f>
        <v>2547</v>
      </c>
      <c r="T389" s="57">
        <f t="shared" si="394"/>
        <v>2547</v>
      </c>
      <c r="U389" s="56">
        <f>U390</f>
        <v>0</v>
      </c>
      <c r="V389" s="57">
        <f t="shared" si="386"/>
        <v>2547</v>
      </c>
    </row>
    <row r="390" spans="1:22" x14ac:dyDescent="0.2">
      <c r="A390" s="54" t="str">
        <f ca="1">IF(ISERROR(MATCH(F390,Код_КВР,0)),"",INDIRECT(ADDRESS(MATCH(F390,Код_КВР,0)+1,2,,,"КВР")))</f>
        <v>Социальное обеспечение и иные выплаты населению</v>
      </c>
      <c r="B390" s="105">
        <v>801</v>
      </c>
      <c r="C390" s="55" t="s">
        <v>53</v>
      </c>
      <c r="D390" s="55" t="s">
        <v>72</v>
      </c>
      <c r="E390" s="105" t="s">
        <v>670</v>
      </c>
      <c r="F390" s="105">
        <v>300</v>
      </c>
      <c r="G390" s="56"/>
      <c r="H390" s="56"/>
      <c r="I390" s="56"/>
      <c r="J390" s="56">
        <f>J391</f>
        <v>2547</v>
      </c>
      <c r="K390" s="56">
        <f t="shared" si="392"/>
        <v>2547</v>
      </c>
      <c r="L390" s="56">
        <f>L391</f>
        <v>0</v>
      </c>
      <c r="M390" s="56">
        <f t="shared" si="384"/>
        <v>2547</v>
      </c>
      <c r="N390" s="56">
        <f>N391</f>
        <v>0</v>
      </c>
      <c r="O390" s="56">
        <f t="shared" si="385"/>
        <v>2547</v>
      </c>
      <c r="P390" s="56"/>
      <c r="Q390" s="56"/>
      <c r="R390" s="57"/>
      <c r="S390" s="56">
        <f>S391</f>
        <v>2547</v>
      </c>
      <c r="T390" s="57">
        <f t="shared" si="394"/>
        <v>2547</v>
      </c>
      <c r="U390" s="56">
        <f>U391</f>
        <v>0</v>
      </c>
      <c r="V390" s="57">
        <f t="shared" si="386"/>
        <v>2547</v>
      </c>
    </row>
    <row r="391" spans="1:22" ht="33" x14ac:dyDescent="0.2">
      <c r="A391" s="54" t="str">
        <f ca="1">IF(ISERROR(MATCH(F391,Код_КВР,0)),"",INDIRECT(ADDRESS(MATCH(F391,Код_КВР,0)+1,2,,,"КВР")))</f>
        <v>Социальные выплаты гражданам, кроме публичных нормативных социальных выплат</v>
      </c>
      <c r="B391" s="105">
        <v>801</v>
      </c>
      <c r="C391" s="55" t="s">
        <v>53</v>
      </c>
      <c r="D391" s="55" t="s">
        <v>72</v>
      </c>
      <c r="E391" s="105" t="s">
        <v>670</v>
      </c>
      <c r="F391" s="105">
        <v>320</v>
      </c>
      <c r="G391" s="56"/>
      <c r="H391" s="56"/>
      <c r="I391" s="56"/>
      <c r="J391" s="56">
        <v>2547</v>
      </c>
      <c r="K391" s="56">
        <f t="shared" si="392"/>
        <v>2547</v>
      </c>
      <c r="L391" s="56"/>
      <c r="M391" s="56">
        <f t="shared" si="384"/>
        <v>2547</v>
      </c>
      <c r="N391" s="56"/>
      <c r="O391" s="56">
        <f t="shared" si="385"/>
        <v>2547</v>
      </c>
      <c r="P391" s="56"/>
      <c r="Q391" s="56"/>
      <c r="R391" s="57"/>
      <c r="S391" s="56">
        <v>2547</v>
      </c>
      <c r="T391" s="57">
        <f t="shared" si="394"/>
        <v>2547</v>
      </c>
      <c r="U391" s="56"/>
      <c r="V391" s="57">
        <f t="shared" si="386"/>
        <v>2547</v>
      </c>
    </row>
    <row r="392" spans="1:22" x14ac:dyDescent="0.2">
      <c r="A392" s="54" t="str">
        <f ca="1">IF(ISERROR(MATCH(E392,Код_КЦСР,0)),"",INDIRECT(ADDRESS(MATCH(E392,Код_КЦСР,0)+1,2,,,"КЦСР")))</f>
        <v>Обеспечение жильем молодых семей</v>
      </c>
      <c r="B392" s="105">
        <v>801</v>
      </c>
      <c r="C392" s="55" t="s">
        <v>53</v>
      </c>
      <c r="D392" s="55" t="s">
        <v>72</v>
      </c>
      <c r="E392" s="105" t="s">
        <v>328</v>
      </c>
      <c r="F392" s="105"/>
      <c r="G392" s="56">
        <f t="shared" ref="G392:U394" si="418">G393</f>
        <v>2101.3000000000002</v>
      </c>
      <c r="H392" s="56">
        <f t="shared" si="418"/>
        <v>0</v>
      </c>
      <c r="I392" s="56">
        <f t="shared" si="391"/>
        <v>2101.3000000000002</v>
      </c>
      <c r="J392" s="56">
        <f t="shared" si="418"/>
        <v>0</v>
      </c>
      <c r="K392" s="56">
        <f t="shared" si="392"/>
        <v>2101.3000000000002</v>
      </c>
      <c r="L392" s="56">
        <f t="shared" si="418"/>
        <v>0</v>
      </c>
      <c r="M392" s="56">
        <f t="shared" si="384"/>
        <v>2101.3000000000002</v>
      </c>
      <c r="N392" s="56">
        <f t="shared" si="418"/>
        <v>0</v>
      </c>
      <c r="O392" s="56">
        <f t="shared" si="385"/>
        <v>2101.3000000000002</v>
      </c>
      <c r="P392" s="56">
        <f t="shared" si="418"/>
        <v>2101.3000000000002</v>
      </c>
      <c r="Q392" s="56">
        <f t="shared" si="418"/>
        <v>0</v>
      </c>
      <c r="R392" s="57">
        <f t="shared" si="393"/>
        <v>2101.3000000000002</v>
      </c>
      <c r="S392" s="56">
        <f t="shared" si="418"/>
        <v>0</v>
      </c>
      <c r="T392" s="57">
        <f t="shared" si="394"/>
        <v>2101.3000000000002</v>
      </c>
      <c r="U392" s="56">
        <f>U393</f>
        <v>0</v>
      </c>
      <c r="V392" s="57">
        <f t="shared" si="386"/>
        <v>2101.3000000000002</v>
      </c>
    </row>
    <row r="393" spans="1:22" ht="33" x14ac:dyDescent="0.2">
      <c r="A393" s="54" t="str">
        <f ca="1">IF(ISERROR(MATCH(E393,Код_КЦСР,0)),"",INDIRECT(ADDRESS(MATCH(E393,Код_КЦСР,0)+1,2,,,"КЦСР")))</f>
        <v>Предоставление социальных выплат на приобретение (строительство) жилья молодыми семьями</v>
      </c>
      <c r="B393" s="105">
        <v>801</v>
      </c>
      <c r="C393" s="55" t="s">
        <v>53</v>
      </c>
      <c r="D393" s="55" t="s">
        <v>72</v>
      </c>
      <c r="E393" s="105" t="s">
        <v>329</v>
      </c>
      <c r="F393" s="105"/>
      <c r="G393" s="56">
        <f t="shared" ref="G393:P393" si="419">G394+G397</f>
        <v>2101.3000000000002</v>
      </c>
      <c r="H393" s="56">
        <f t="shared" ref="H393:J393" si="420">H394+H397</f>
        <v>0</v>
      </c>
      <c r="I393" s="56">
        <f t="shared" si="391"/>
        <v>2101.3000000000002</v>
      </c>
      <c r="J393" s="56">
        <f t="shared" si="420"/>
        <v>0</v>
      </c>
      <c r="K393" s="56">
        <f t="shared" si="392"/>
        <v>2101.3000000000002</v>
      </c>
      <c r="L393" s="56">
        <f t="shared" ref="L393" si="421">L394+L397</f>
        <v>0</v>
      </c>
      <c r="M393" s="56">
        <f t="shared" si="384"/>
        <v>2101.3000000000002</v>
      </c>
      <c r="N393" s="56">
        <f>N394+N400</f>
        <v>0</v>
      </c>
      <c r="O393" s="56">
        <f t="shared" si="385"/>
        <v>2101.3000000000002</v>
      </c>
      <c r="P393" s="56">
        <f t="shared" si="419"/>
        <v>2101.3000000000002</v>
      </c>
      <c r="Q393" s="56">
        <f t="shared" ref="Q393:S393" si="422">Q394+Q397</f>
        <v>0</v>
      </c>
      <c r="R393" s="57">
        <f t="shared" si="393"/>
        <v>2101.3000000000002</v>
      </c>
      <c r="S393" s="56">
        <f t="shared" si="422"/>
        <v>0</v>
      </c>
      <c r="T393" s="57">
        <f t="shared" si="394"/>
        <v>2101.3000000000002</v>
      </c>
      <c r="U393" s="56">
        <f>U394+U400</f>
        <v>0</v>
      </c>
      <c r="V393" s="57">
        <f t="shared" si="386"/>
        <v>2101.3000000000002</v>
      </c>
    </row>
    <row r="394" spans="1:22" ht="33" x14ac:dyDescent="0.2">
      <c r="A394" s="54" t="str">
        <f ca="1">IF(ISERROR(MATCH(E394,Код_КЦСР,0)),"",INDIRECT(ADDRESS(MATCH(E394,Код_КЦСР,0)+1,2,,,"КЦСР")))</f>
        <v xml:space="preserve">Социальные выплаты на приобретение (строительство) жилья молодым семьям </v>
      </c>
      <c r="B394" s="105">
        <v>801</v>
      </c>
      <c r="C394" s="55" t="s">
        <v>53</v>
      </c>
      <c r="D394" s="55" t="s">
        <v>72</v>
      </c>
      <c r="E394" s="105" t="s">
        <v>330</v>
      </c>
      <c r="F394" s="105"/>
      <c r="G394" s="56">
        <f t="shared" si="418"/>
        <v>2101.3000000000002</v>
      </c>
      <c r="H394" s="56">
        <f t="shared" si="418"/>
        <v>0</v>
      </c>
      <c r="I394" s="56">
        <f t="shared" si="391"/>
        <v>2101.3000000000002</v>
      </c>
      <c r="J394" s="56">
        <f t="shared" si="418"/>
        <v>0</v>
      </c>
      <c r="K394" s="56">
        <f t="shared" si="392"/>
        <v>2101.3000000000002</v>
      </c>
      <c r="L394" s="56">
        <f t="shared" si="418"/>
        <v>0</v>
      </c>
      <c r="M394" s="56">
        <f t="shared" si="384"/>
        <v>2101.3000000000002</v>
      </c>
      <c r="N394" s="56">
        <f t="shared" si="418"/>
        <v>-2101.3000000000002</v>
      </c>
      <c r="O394" s="56">
        <f t="shared" si="385"/>
        <v>0</v>
      </c>
      <c r="P394" s="56">
        <f t="shared" si="418"/>
        <v>2101.3000000000002</v>
      </c>
      <c r="Q394" s="56">
        <f t="shared" si="418"/>
        <v>0</v>
      </c>
      <c r="R394" s="57">
        <f t="shared" si="393"/>
        <v>2101.3000000000002</v>
      </c>
      <c r="S394" s="56">
        <f t="shared" si="418"/>
        <v>0</v>
      </c>
      <c r="T394" s="57">
        <f t="shared" si="394"/>
        <v>2101.3000000000002</v>
      </c>
      <c r="U394" s="56">
        <f t="shared" si="418"/>
        <v>-2101.3000000000002</v>
      </c>
      <c r="V394" s="57">
        <f t="shared" si="386"/>
        <v>0</v>
      </c>
    </row>
    <row r="395" spans="1:22" x14ac:dyDescent="0.2">
      <c r="A395" s="54" t="str">
        <f ca="1">IF(ISERROR(MATCH(F395,Код_КВР,0)),"",INDIRECT(ADDRESS(MATCH(F395,Код_КВР,0)+1,2,,,"КВР")))</f>
        <v>Социальное обеспечение и иные выплаты населению</v>
      </c>
      <c r="B395" s="105">
        <v>801</v>
      </c>
      <c r="C395" s="55" t="s">
        <v>53</v>
      </c>
      <c r="D395" s="55" t="s">
        <v>72</v>
      </c>
      <c r="E395" s="105" t="s">
        <v>330</v>
      </c>
      <c r="F395" s="105">
        <v>300</v>
      </c>
      <c r="G395" s="56">
        <f t="shared" ref="G395:U395" si="423">G396</f>
        <v>2101.3000000000002</v>
      </c>
      <c r="H395" s="56">
        <f t="shared" si="423"/>
        <v>0</v>
      </c>
      <c r="I395" s="56">
        <f t="shared" si="391"/>
        <v>2101.3000000000002</v>
      </c>
      <c r="J395" s="56">
        <f t="shared" si="423"/>
        <v>0</v>
      </c>
      <c r="K395" s="56">
        <f t="shared" si="392"/>
        <v>2101.3000000000002</v>
      </c>
      <c r="L395" s="56">
        <f t="shared" si="423"/>
        <v>0</v>
      </c>
      <c r="M395" s="56">
        <f t="shared" si="384"/>
        <v>2101.3000000000002</v>
      </c>
      <c r="N395" s="56">
        <f t="shared" si="423"/>
        <v>-2101.3000000000002</v>
      </c>
      <c r="O395" s="56">
        <f t="shared" si="385"/>
        <v>0</v>
      </c>
      <c r="P395" s="56">
        <f t="shared" si="423"/>
        <v>2101.3000000000002</v>
      </c>
      <c r="Q395" s="56">
        <f t="shared" si="423"/>
        <v>0</v>
      </c>
      <c r="R395" s="57">
        <f t="shared" si="393"/>
        <v>2101.3000000000002</v>
      </c>
      <c r="S395" s="56">
        <f t="shared" si="423"/>
        <v>0</v>
      </c>
      <c r="T395" s="57">
        <f t="shared" si="394"/>
        <v>2101.3000000000002</v>
      </c>
      <c r="U395" s="56">
        <f t="shared" si="423"/>
        <v>-2101.3000000000002</v>
      </c>
      <c r="V395" s="57">
        <f t="shared" si="386"/>
        <v>0</v>
      </c>
    </row>
    <row r="396" spans="1:22" ht="33" x14ac:dyDescent="0.2">
      <c r="A396" s="54" t="str">
        <f ca="1">IF(ISERROR(MATCH(F396,Код_КВР,0)),"",INDIRECT(ADDRESS(MATCH(F396,Код_КВР,0)+1,2,,,"КВР")))</f>
        <v>Социальные выплаты гражданам, кроме публичных нормативных социальных выплат</v>
      </c>
      <c r="B396" s="105">
        <v>801</v>
      </c>
      <c r="C396" s="55" t="s">
        <v>53</v>
      </c>
      <c r="D396" s="55" t="s">
        <v>72</v>
      </c>
      <c r="E396" s="105" t="s">
        <v>330</v>
      </c>
      <c r="F396" s="105">
        <v>320</v>
      </c>
      <c r="G396" s="56">
        <v>2101.3000000000002</v>
      </c>
      <c r="H396" s="56"/>
      <c r="I396" s="56">
        <f t="shared" si="391"/>
        <v>2101.3000000000002</v>
      </c>
      <c r="J396" s="56"/>
      <c r="K396" s="56">
        <f t="shared" si="392"/>
        <v>2101.3000000000002</v>
      </c>
      <c r="L396" s="56"/>
      <c r="M396" s="56">
        <f t="shared" si="384"/>
        <v>2101.3000000000002</v>
      </c>
      <c r="N396" s="56">
        <v>-2101.3000000000002</v>
      </c>
      <c r="O396" s="56">
        <f t="shared" si="385"/>
        <v>0</v>
      </c>
      <c r="P396" s="56">
        <v>2101.3000000000002</v>
      </c>
      <c r="Q396" s="56"/>
      <c r="R396" s="57">
        <f t="shared" si="393"/>
        <v>2101.3000000000002</v>
      </c>
      <c r="S396" s="56"/>
      <c r="T396" s="57">
        <f t="shared" si="394"/>
        <v>2101.3000000000002</v>
      </c>
      <c r="U396" s="56">
        <v>-2101.3000000000002</v>
      </c>
      <c r="V396" s="57">
        <f t="shared" si="386"/>
        <v>0</v>
      </c>
    </row>
    <row r="397" spans="1:22" ht="115.5" hidden="1" x14ac:dyDescent="0.2">
      <c r="A397" s="54" t="str">
        <f ca="1">IF(ISERROR(MATCH(E397,Код_КЦСР,0)),"",INDIRECT(ADDRESS(MATCH(E397,Код_КЦСР,0)+1,2,,,"КЦСР")))</f>
        <v>Предоставление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годы», за счет средств вышестоящих бюджетов</v>
      </c>
      <c r="B397" s="105">
        <v>801</v>
      </c>
      <c r="C397" s="55" t="s">
        <v>53</v>
      </c>
      <c r="D397" s="55" t="s">
        <v>72</v>
      </c>
      <c r="E397" s="105" t="s">
        <v>529</v>
      </c>
      <c r="F397" s="105"/>
      <c r="G397" s="56">
        <f t="shared" ref="G397:U398" si="424">G398</f>
        <v>0</v>
      </c>
      <c r="H397" s="56">
        <f t="shared" si="424"/>
        <v>0</v>
      </c>
      <c r="I397" s="56">
        <f t="shared" si="391"/>
        <v>0</v>
      </c>
      <c r="J397" s="56">
        <f t="shared" si="424"/>
        <v>0</v>
      </c>
      <c r="K397" s="56">
        <f t="shared" si="392"/>
        <v>0</v>
      </c>
      <c r="L397" s="56">
        <f t="shared" si="424"/>
        <v>0</v>
      </c>
      <c r="M397" s="56">
        <f t="shared" si="384"/>
        <v>0</v>
      </c>
      <c r="N397" s="56">
        <f t="shared" si="424"/>
        <v>0</v>
      </c>
      <c r="O397" s="56">
        <f t="shared" si="385"/>
        <v>0</v>
      </c>
      <c r="P397" s="56">
        <f t="shared" si="424"/>
        <v>0</v>
      </c>
      <c r="Q397" s="56">
        <f t="shared" si="424"/>
        <v>0</v>
      </c>
      <c r="R397" s="57">
        <f t="shared" si="393"/>
        <v>0</v>
      </c>
      <c r="S397" s="56">
        <f t="shared" si="424"/>
        <v>0</v>
      </c>
      <c r="T397" s="57">
        <f t="shared" si="394"/>
        <v>0</v>
      </c>
      <c r="U397" s="56">
        <f t="shared" si="424"/>
        <v>0</v>
      </c>
      <c r="V397" s="57">
        <f t="shared" si="386"/>
        <v>0</v>
      </c>
    </row>
    <row r="398" spans="1:22" hidden="1" x14ac:dyDescent="0.2">
      <c r="A398" s="54" t="str">
        <f ca="1">IF(ISERROR(MATCH(F398,Код_КВР,0)),"",INDIRECT(ADDRESS(MATCH(F398,Код_КВР,0)+1,2,,,"КВР")))</f>
        <v>Социальное обеспечение и иные выплаты населению</v>
      </c>
      <c r="B398" s="105">
        <v>801</v>
      </c>
      <c r="C398" s="55" t="s">
        <v>53</v>
      </c>
      <c r="D398" s="55" t="s">
        <v>72</v>
      </c>
      <c r="E398" s="105" t="s">
        <v>529</v>
      </c>
      <c r="F398" s="105">
        <v>300</v>
      </c>
      <c r="G398" s="56">
        <f t="shared" si="424"/>
        <v>0</v>
      </c>
      <c r="H398" s="56">
        <f t="shared" si="424"/>
        <v>0</v>
      </c>
      <c r="I398" s="56">
        <f t="shared" si="391"/>
        <v>0</v>
      </c>
      <c r="J398" s="56">
        <f t="shared" si="424"/>
        <v>0</v>
      </c>
      <c r="K398" s="56">
        <f t="shared" si="392"/>
        <v>0</v>
      </c>
      <c r="L398" s="56">
        <f t="shared" si="424"/>
        <v>0</v>
      </c>
      <c r="M398" s="56">
        <f t="shared" si="384"/>
        <v>0</v>
      </c>
      <c r="N398" s="56">
        <f t="shared" si="424"/>
        <v>0</v>
      </c>
      <c r="O398" s="56">
        <f t="shared" si="385"/>
        <v>0</v>
      </c>
      <c r="P398" s="56">
        <f t="shared" si="424"/>
        <v>0</v>
      </c>
      <c r="Q398" s="56">
        <f t="shared" si="424"/>
        <v>0</v>
      </c>
      <c r="R398" s="57">
        <f t="shared" si="393"/>
        <v>0</v>
      </c>
      <c r="S398" s="56">
        <f t="shared" si="424"/>
        <v>0</v>
      </c>
      <c r="T398" s="57">
        <f t="shared" si="394"/>
        <v>0</v>
      </c>
      <c r="U398" s="56">
        <f t="shared" si="424"/>
        <v>0</v>
      </c>
      <c r="V398" s="57">
        <f t="shared" si="386"/>
        <v>0</v>
      </c>
    </row>
    <row r="399" spans="1:22" ht="33" hidden="1" x14ac:dyDescent="0.2">
      <c r="A399" s="54" t="str">
        <f ca="1">IF(ISERROR(MATCH(F399,Код_КВР,0)),"",INDIRECT(ADDRESS(MATCH(F399,Код_КВР,0)+1,2,,,"КВР")))</f>
        <v>Социальные выплаты гражданам, кроме публичных нормативных социальных выплат</v>
      </c>
      <c r="B399" s="105">
        <v>801</v>
      </c>
      <c r="C399" s="55" t="s">
        <v>53</v>
      </c>
      <c r="D399" s="55" t="s">
        <v>72</v>
      </c>
      <c r="E399" s="105" t="s">
        <v>529</v>
      </c>
      <c r="F399" s="105">
        <v>320</v>
      </c>
      <c r="G399" s="56"/>
      <c r="H399" s="56"/>
      <c r="I399" s="56">
        <f t="shared" si="391"/>
        <v>0</v>
      </c>
      <c r="J399" s="56"/>
      <c r="K399" s="56">
        <f t="shared" si="392"/>
        <v>0</v>
      </c>
      <c r="L399" s="56"/>
      <c r="M399" s="56">
        <f t="shared" si="384"/>
        <v>0</v>
      </c>
      <c r="N399" s="56"/>
      <c r="O399" s="56">
        <f t="shared" si="385"/>
        <v>0</v>
      </c>
      <c r="P399" s="56"/>
      <c r="Q399" s="56"/>
      <c r="R399" s="57">
        <f t="shared" si="393"/>
        <v>0</v>
      </c>
      <c r="S399" s="56"/>
      <c r="T399" s="57">
        <f t="shared" si="394"/>
        <v>0</v>
      </c>
      <c r="U399" s="56"/>
      <c r="V399" s="57">
        <f t="shared" si="386"/>
        <v>0</v>
      </c>
    </row>
    <row r="400" spans="1:22" ht="33" x14ac:dyDescent="0.2">
      <c r="A400" s="54" t="str">
        <f ca="1">IF(ISERROR(MATCH(E400,Код_КЦСР,0)),"",INDIRECT(ADDRESS(MATCH(E400,Код_КЦСР,0)+1,2,,,"КЦСР")))</f>
        <v>Социальные выплаты на приобретение (строительство) жилья молодым семьям, в рамках софинансирования</v>
      </c>
      <c r="B400" s="112">
        <v>801</v>
      </c>
      <c r="C400" s="55" t="s">
        <v>53</v>
      </c>
      <c r="D400" s="55" t="s">
        <v>72</v>
      </c>
      <c r="E400" s="112" t="s">
        <v>683</v>
      </c>
      <c r="F400" s="112"/>
      <c r="G400" s="56"/>
      <c r="H400" s="56"/>
      <c r="I400" s="56"/>
      <c r="J400" s="56"/>
      <c r="K400" s="56"/>
      <c r="L400" s="56"/>
      <c r="M400" s="56"/>
      <c r="N400" s="56">
        <f>N401</f>
        <v>2101.3000000000002</v>
      </c>
      <c r="O400" s="56">
        <f t="shared" si="385"/>
        <v>2101.3000000000002</v>
      </c>
      <c r="P400" s="56"/>
      <c r="Q400" s="56"/>
      <c r="R400" s="57"/>
      <c r="S400" s="56"/>
      <c r="T400" s="57"/>
      <c r="U400" s="56">
        <f>U401</f>
        <v>2101.3000000000002</v>
      </c>
      <c r="V400" s="57">
        <f t="shared" si="386"/>
        <v>2101.3000000000002</v>
      </c>
    </row>
    <row r="401" spans="1:22" x14ac:dyDescent="0.2">
      <c r="A401" s="54" t="str">
        <f ca="1">IF(ISERROR(MATCH(F401,Код_КВР,0)),"",INDIRECT(ADDRESS(MATCH(F401,Код_КВР,0)+1,2,,,"КВР")))</f>
        <v>Социальное обеспечение и иные выплаты населению</v>
      </c>
      <c r="B401" s="112">
        <v>801</v>
      </c>
      <c r="C401" s="55" t="s">
        <v>53</v>
      </c>
      <c r="D401" s="55" t="s">
        <v>72</v>
      </c>
      <c r="E401" s="112" t="s">
        <v>683</v>
      </c>
      <c r="F401" s="112">
        <v>300</v>
      </c>
      <c r="G401" s="56"/>
      <c r="H401" s="56"/>
      <c r="I401" s="56"/>
      <c r="J401" s="56"/>
      <c r="K401" s="56"/>
      <c r="L401" s="56"/>
      <c r="M401" s="56"/>
      <c r="N401" s="56">
        <f>N402</f>
        <v>2101.3000000000002</v>
      </c>
      <c r="O401" s="56">
        <f t="shared" si="385"/>
        <v>2101.3000000000002</v>
      </c>
      <c r="P401" s="56"/>
      <c r="Q401" s="56"/>
      <c r="R401" s="57"/>
      <c r="S401" s="56"/>
      <c r="T401" s="57"/>
      <c r="U401" s="56">
        <f>U402</f>
        <v>2101.3000000000002</v>
      </c>
      <c r="V401" s="57">
        <f t="shared" si="386"/>
        <v>2101.3000000000002</v>
      </c>
    </row>
    <row r="402" spans="1:22" ht="33" x14ac:dyDescent="0.2">
      <c r="A402" s="54" t="str">
        <f ca="1">IF(ISERROR(MATCH(F402,Код_КВР,0)),"",INDIRECT(ADDRESS(MATCH(F402,Код_КВР,0)+1,2,,,"КВР")))</f>
        <v>Социальные выплаты гражданам, кроме публичных нормативных социальных выплат</v>
      </c>
      <c r="B402" s="112">
        <v>801</v>
      </c>
      <c r="C402" s="55" t="s">
        <v>53</v>
      </c>
      <c r="D402" s="55" t="s">
        <v>72</v>
      </c>
      <c r="E402" s="112" t="s">
        <v>683</v>
      </c>
      <c r="F402" s="112">
        <v>320</v>
      </c>
      <c r="G402" s="56"/>
      <c r="H402" s="56"/>
      <c r="I402" s="56"/>
      <c r="J402" s="56"/>
      <c r="K402" s="56"/>
      <c r="L402" s="56"/>
      <c r="M402" s="56"/>
      <c r="N402" s="56">
        <v>2101.3000000000002</v>
      </c>
      <c r="O402" s="56">
        <f t="shared" si="385"/>
        <v>2101.3000000000002</v>
      </c>
      <c r="P402" s="56"/>
      <c r="Q402" s="56"/>
      <c r="R402" s="57"/>
      <c r="S402" s="56"/>
      <c r="T402" s="57"/>
      <c r="U402" s="56">
        <v>2101.3000000000002</v>
      </c>
      <c r="V402" s="57">
        <f t="shared" si="386"/>
        <v>2101.3000000000002</v>
      </c>
    </row>
    <row r="403" spans="1:22" ht="33" x14ac:dyDescent="0.2">
      <c r="A403" s="54" t="str">
        <f ca="1">IF(ISERROR(MATCH(E403,Код_КЦСР,0)),"",INDIRECT(ADDRESS(MATCH(E403,Код_КЦСР,0)+1,2,,,"КЦСР")))</f>
        <v>Оказание социальной помощи работникам бюджетных учреждений здравоохранения при приобретении жилья по ипотечному кредиту</v>
      </c>
      <c r="B403" s="105">
        <v>801</v>
      </c>
      <c r="C403" s="55" t="s">
        <v>53</v>
      </c>
      <c r="D403" s="55" t="s">
        <v>72</v>
      </c>
      <c r="E403" s="105" t="s">
        <v>331</v>
      </c>
      <c r="F403" s="105"/>
      <c r="G403" s="56">
        <f t="shared" ref="G403:U403" si="425">G404</f>
        <v>8125.4</v>
      </c>
      <c r="H403" s="56">
        <f t="shared" si="425"/>
        <v>0</v>
      </c>
      <c r="I403" s="56">
        <f t="shared" si="391"/>
        <v>8125.4</v>
      </c>
      <c r="J403" s="56">
        <f t="shared" si="425"/>
        <v>0</v>
      </c>
      <c r="K403" s="56">
        <f t="shared" si="392"/>
        <v>8125.4</v>
      </c>
      <c r="L403" s="56">
        <f t="shared" si="425"/>
        <v>0</v>
      </c>
      <c r="M403" s="56">
        <f t="shared" si="384"/>
        <v>8125.4</v>
      </c>
      <c r="N403" s="56">
        <f t="shared" si="425"/>
        <v>0</v>
      </c>
      <c r="O403" s="56">
        <f t="shared" si="385"/>
        <v>8125.4</v>
      </c>
      <c r="P403" s="56">
        <f t="shared" si="425"/>
        <v>8805</v>
      </c>
      <c r="Q403" s="56">
        <f t="shared" si="425"/>
        <v>0</v>
      </c>
      <c r="R403" s="57">
        <f t="shared" si="393"/>
        <v>8805</v>
      </c>
      <c r="S403" s="56">
        <f t="shared" si="425"/>
        <v>0</v>
      </c>
      <c r="T403" s="57">
        <f t="shared" si="394"/>
        <v>8805</v>
      </c>
      <c r="U403" s="56">
        <f t="shared" si="425"/>
        <v>0</v>
      </c>
      <c r="V403" s="57">
        <f t="shared" si="386"/>
        <v>8805</v>
      </c>
    </row>
    <row r="404" spans="1:22" ht="33" x14ac:dyDescent="0.2">
      <c r="A404" s="54" t="str">
        <f ca="1">IF(ISERROR(MATCH(E404,Код_КЦСР,0)),"",INDIRECT(ADDRESS(MATCH(E404,Код_КЦСР,0)+1,2,,,"КЦСР")))</f>
        <v>Предоставление единовременных и ежемесячных социальных выплат работникам бюджетных учреждений здравоохранения</v>
      </c>
      <c r="B404" s="105">
        <v>801</v>
      </c>
      <c r="C404" s="55" t="s">
        <v>53</v>
      </c>
      <c r="D404" s="55" t="s">
        <v>72</v>
      </c>
      <c r="E404" s="105" t="s">
        <v>332</v>
      </c>
      <c r="F404" s="105"/>
      <c r="G404" s="56">
        <f t="shared" ref="G404:U405" si="426">G405</f>
        <v>8125.4</v>
      </c>
      <c r="H404" s="56">
        <f t="shared" si="426"/>
        <v>0</v>
      </c>
      <c r="I404" s="56">
        <f t="shared" si="391"/>
        <v>8125.4</v>
      </c>
      <c r="J404" s="56">
        <f t="shared" si="426"/>
        <v>0</v>
      </c>
      <c r="K404" s="56">
        <f t="shared" si="392"/>
        <v>8125.4</v>
      </c>
      <c r="L404" s="56">
        <f t="shared" si="426"/>
        <v>0</v>
      </c>
      <c r="M404" s="56">
        <f t="shared" si="384"/>
        <v>8125.4</v>
      </c>
      <c r="N404" s="56">
        <f t="shared" si="426"/>
        <v>0</v>
      </c>
      <c r="O404" s="56">
        <f t="shared" ref="O404:O467" si="427">M404+N404</f>
        <v>8125.4</v>
      </c>
      <c r="P404" s="56">
        <f t="shared" si="426"/>
        <v>8805</v>
      </c>
      <c r="Q404" s="56">
        <f t="shared" si="426"/>
        <v>0</v>
      </c>
      <c r="R404" s="57">
        <f t="shared" si="393"/>
        <v>8805</v>
      </c>
      <c r="S404" s="56">
        <f t="shared" si="426"/>
        <v>0</v>
      </c>
      <c r="T404" s="57">
        <f t="shared" si="394"/>
        <v>8805</v>
      </c>
      <c r="U404" s="56">
        <f t="shared" si="426"/>
        <v>0</v>
      </c>
      <c r="V404" s="57">
        <f t="shared" ref="V404:V467" si="428">T404+U404</f>
        <v>8805</v>
      </c>
    </row>
    <row r="405" spans="1:22" x14ac:dyDescent="0.2">
      <c r="A405" s="54" t="str">
        <f ca="1">IF(ISERROR(MATCH(F405,Код_КВР,0)),"",INDIRECT(ADDRESS(MATCH(F405,Код_КВР,0)+1,2,,,"КВР")))</f>
        <v>Социальное обеспечение и иные выплаты населению</v>
      </c>
      <c r="B405" s="105">
        <v>801</v>
      </c>
      <c r="C405" s="55" t="s">
        <v>53</v>
      </c>
      <c r="D405" s="55" t="s">
        <v>72</v>
      </c>
      <c r="E405" s="105" t="s">
        <v>332</v>
      </c>
      <c r="F405" s="105">
        <v>300</v>
      </c>
      <c r="G405" s="56">
        <f t="shared" si="426"/>
        <v>8125.4</v>
      </c>
      <c r="H405" s="56">
        <f t="shared" si="426"/>
        <v>0</v>
      </c>
      <c r="I405" s="56">
        <f t="shared" si="391"/>
        <v>8125.4</v>
      </c>
      <c r="J405" s="56">
        <f t="shared" si="426"/>
        <v>0</v>
      </c>
      <c r="K405" s="56">
        <f t="shared" si="392"/>
        <v>8125.4</v>
      </c>
      <c r="L405" s="56">
        <f t="shared" si="426"/>
        <v>0</v>
      </c>
      <c r="M405" s="56">
        <f t="shared" si="384"/>
        <v>8125.4</v>
      </c>
      <c r="N405" s="56">
        <f t="shared" si="426"/>
        <v>0</v>
      </c>
      <c r="O405" s="56">
        <f t="shared" si="427"/>
        <v>8125.4</v>
      </c>
      <c r="P405" s="56">
        <f t="shared" si="426"/>
        <v>8805</v>
      </c>
      <c r="Q405" s="56">
        <f t="shared" si="426"/>
        <v>0</v>
      </c>
      <c r="R405" s="57">
        <f t="shared" si="393"/>
        <v>8805</v>
      </c>
      <c r="S405" s="56">
        <f t="shared" si="426"/>
        <v>0</v>
      </c>
      <c r="T405" s="57">
        <f t="shared" si="394"/>
        <v>8805</v>
      </c>
      <c r="U405" s="56">
        <f t="shared" si="426"/>
        <v>0</v>
      </c>
      <c r="V405" s="57">
        <f t="shared" si="428"/>
        <v>8805</v>
      </c>
    </row>
    <row r="406" spans="1:22" ht="33" x14ac:dyDescent="0.2">
      <c r="A406" s="54" t="str">
        <f ca="1">IF(ISERROR(MATCH(F406,Код_КВР,0)),"",INDIRECT(ADDRESS(MATCH(F406,Код_КВР,0)+1,2,,,"КВР")))</f>
        <v>Социальные выплаты гражданам, кроме публичных нормативных социальных выплат</v>
      </c>
      <c r="B406" s="105">
        <v>801</v>
      </c>
      <c r="C406" s="55" t="s">
        <v>53</v>
      </c>
      <c r="D406" s="55" t="s">
        <v>72</v>
      </c>
      <c r="E406" s="105" t="s">
        <v>332</v>
      </c>
      <c r="F406" s="105">
        <v>320</v>
      </c>
      <c r="G406" s="56">
        <v>8125.4</v>
      </c>
      <c r="H406" s="56"/>
      <c r="I406" s="56">
        <f t="shared" si="391"/>
        <v>8125.4</v>
      </c>
      <c r="J406" s="56"/>
      <c r="K406" s="56">
        <f t="shared" si="392"/>
        <v>8125.4</v>
      </c>
      <c r="L406" s="56"/>
      <c r="M406" s="56">
        <f t="shared" si="384"/>
        <v>8125.4</v>
      </c>
      <c r="N406" s="56"/>
      <c r="O406" s="56">
        <f t="shared" si="427"/>
        <v>8125.4</v>
      </c>
      <c r="P406" s="56">
        <v>8805</v>
      </c>
      <c r="Q406" s="56"/>
      <c r="R406" s="57">
        <f t="shared" si="393"/>
        <v>8805</v>
      </c>
      <c r="S406" s="56"/>
      <c r="T406" s="57">
        <f t="shared" si="394"/>
        <v>8805</v>
      </c>
      <c r="U406" s="56"/>
      <c r="V406" s="57">
        <f t="shared" si="428"/>
        <v>8805</v>
      </c>
    </row>
    <row r="407" spans="1:22" ht="33" x14ac:dyDescent="0.2">
      <c r="A407" s="54" t="str">
        <f ca="1">IF(ISERROR(MATCH(E407,Код_КЦСР,0)),"",INDIRECT(ADDRESS(MATCH(E407,Код_КЦСР,0)+1,2,,,"КЦСР")))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407" s="105">
        <v>801</v>
      </c>
      <c r="C407" s="55" t="s">
        <v>53</v>
      </c>
      <c r="D407" s="55" t="s">
        <v>72</v>
      </c>
      <c r="E407" s="105" t="s">
        <v>394</v>
      </c>
      <c r="F407" s="105"/>
      <c r="G407" s="56">
        <f t="shared" ref="G407:U410" si="429">G408</f>
        <v>186</v>
      </c>
      <c r="H407" s="56">
        <f t="shared" si="429"/>
        <v>0</v>
      </c>
      <c r="I407" s="56">
        <f t="shared" si="391"/>
        <v>186</v>
      </c>
      <c r="J407" s="56">
        <f t="shared" si="429"/>
        <v>0</v>
      </c>
      <c r="K407" s="56">
        <f t="shared" si="392"/>
        <v>186</v>
      </c>
      <c r="L407" s="56">
        <f t="shared" si="429"/>
        <v>0</v>
      </c>
      <c r="M407" s="56">
        <f t="shared" ref="M407:M470" si="430">K407+L407</f>
        <v>186</v>
      </c>
      <c r="N407" s="56">
        <f t="shared" si="429"/>
        <v>0</v>
      </c>
      <c r="O407" s="56">
        <f t="shared" si="427"/>
        <v>186</v>
      </c>
      <c r="P407" s="56">
        <f t="shared" si="429"/>
        <v>186</v>
      </c>
      <c r="Q407" s="56">
        <f t="shared" si="429"/>
        <v>0</v>
      </c>
      <c r="R407" s="57">
        <f t="shared" si="393"/>
        <v>186</v>
      </c>
      <c r="S407" s="56">
        <f t="shared" si="429"/>
        <v>0</v>
      </c>
      <c r="T407" s="57">
        <f t="shared" si="394"/>
        <v>186</v>
      </c>
      <c r="U407" s="56">
        <f t="shared" si="429"/>
        <v>0</v>
      </c>
      <c r="V407" s="57">
        <f t="shared" si="428"/>
        <v>186</v>
      </c>
    </row>
    <row r="408" spans="1:22" x14ac:dyDescent="0.2">
      <c r="A408" s="54" t="str">
        <f ca="1">IF(ISERROR(MATCH(E408,Код_КЦСР,0)),"",INDIRECT(ADDRESS(MATCH(E408,Код_КЦСР,0)+1,2,,,"КЦСР")))</f>
        <v>Профилактика преступлений и иных правонарушений в городе Череповце</v>
      </c>
      <c r="B408" s="105">
        <v>801</v>
      </c>
      <c r="C408" s="55" t="s">
        <v>53</v>
      </c>
      <c r="D408" s="55" t="s">
        <v>72</v>
      </c>
      <c r="E408" s="105" t="s">
        <v>396</v>
      </c>
      <c r="F408" s="105"/>
      <c r="G408" s="56">
        <f t="shared" si="429"/>
        <v>186</v>
      </c>
      <c r="H408" s="56">
        <f t="shared" si="429"/>
        <v>0</v>
      </c>
      <c r="I408" s="56">
        <f t="shared" si="391"/>
        <v>186</v>
      </c>
      <c r="J408" s="56">
        <f t="shared" si="429"/>
        <v>0</v>
      </c>
      <c r="K408" s="56">
        <f t="shared" si="392"/>
        <v>186</v>
      </c>
      <c r="L408" s="56">
        <f t="shared" si="429"/>
        <v>0</v>
      </c>
      <c r="M408" s="56">
        <f t="shared" si="430"/>
        <v>186</v>
      </c>
      <c r="N408" s="56">
        <f t="shared" si="429"/>
        <v>0</v>
      </c>
      <c r="O408" s="56">
        <f t="shared" si="427"/>
        <v>186</v>
      </c>
      <c r="P408" s="56">
        <f t="shared" si="429"/>
        <v>186</v>
      </c>
      <c r="Q408" s="56">
        <f t="shared" si="429"/>
        <v>0</v>
      </c>
      <c r="R408" s="57">
        <f t="shared" si="393"/>
        <v>186</v>
      </c>
      <c r="S408" s="56">
        <f t="shared" si="429"/>
        <v>0</v>
      </c>
      <c r="T408" s="57">
        <f t="shared" si="394"/>
        <v>186</v>
      </c>
      <c r="U408" s="56">
        <f t="shared" si="429"/>
        <v>0</v>
      </c>
      <c r="V408" s="57">
        <f t="shared" si="428"/>
        <v>186</v>
      </c>
    </row>
    <row r="409" spans="1:22" x14ac:dyDescent="0.2">
      <c r="A409" s="54" t="str">
        <f ca="1">IF(ISERROR(MATCH(E409,Код_КЦСР,0)),"",INDIRECT(ADDRESS(MATCH(E409,Код_КЦСР,0)+1,2,,,"КЦСР")))</f>
        <v>Привлечение общественности к охране общественного порядка</v>
      </c>
      <c r="B409" s="105">
        <v>801</v>
      </c>
      <c r="C409" s="55" t="s">
        <v>53</v>
      </c>
      <c r="D409" s="55" t="s">
        <v>72</v>
      </c>
      <c r="E409" s="105" t="s">
        <v>397</v>
      </c>
      <c r="F409" s="105"/>
      <c r="G409" s="56">
        <f t="shared" si="429"/>
        <v>186</v>
      </c>
      <c r="H409" s="56">
        <f t="shared" si="429"/>
        <v>0</v>
      </c>
      <c r="I409" s="56">
        <f t="shared" si="391"/>
        <v>186</v>
      </c>
      <c r="J409" s="56">
        <f t="shared" si="429"/>
        <v>0</v>
      </c>
      <c r="K409" s="56">
        <f t="shared" si="392"/>
        <v>186</v>
      </c>
      <c r="L409" s="56">
        <f t="shared" si="429"/>
        <v>0</v>
      </c>
      <c r="M409" s="56">
        <f t="shared" si="430"/>
        <v>186</v>
      </c>
      <c r="N409" s="56">
        <f t="shared" si="429"/>
        <v>0</v>
      </c>
      <c r="O409" s="56">
        <f t="shared" si="427"/>
        <v>186</v>
      </c>
      <c r="P409" s="56">
        <f t="shared" si="429"/>
        <v>186</v>
      </c>
      <c r="Q409" s="56">
        <f t="shared" si="429"/>
        <v>0</v>
      </c>
      <c r="R409" s="57">
        <f t="shared" si="393"/>
        <v>186</v>
      </c>
      <c r="S409" s="56">
        <f t="shared" si="429"/>
        <v>0</v>
      </c>
      <c r="T409" s="57">
        <f t="shared" si="394"/>
        <v>186</v>
      </c>
      <c r="U409" s="56">
        <f t="shared" si="429"/>
        <v>0</v>
      </c>
      <c r="V409" s="57">
        <f t="shared" si="428"/>
        <v>186</v>
      </c>
    </row>
    <row r="410" spans="1:22" x14ac:dyDescent="0.2">
      <c r="A410" s="54" t="str">
        <f ca="1">IF(ISERROR(MATCH(F410,Код_КВР,0)),"",INDIRECT(ADDRESS(MATCH(F410,Код_КВР,0)+1,2,,,"КВР")))</f>
        <v>Социальное обеспечение и иные выплаты населению</v>
      </c>
      <c r="B410" s="105">
        <v>801</v>
      </c>
      <c r="C410" s="55" t="s">
        <v>53</v>
      </c>
      <c r="D410" s="55" t="s">
        <v>72</v>
      </c>
      <c r="E410" s="105" t="s">
        <v>397</v>
      </c>
      <c r="F410" s="105">
        <v>300</v>
      </c>
      <c r="G410" s="56">
        <f t="shared" si="429"/>
        <v>186</v>
      </c>
      <c r="H410" s="56">
        <f t="shared" si="429"/>
        <v>0</v>
      </c>
      <c r="I410" s="56">
        <f t="shared" si="391"/>
        <v>186</v>
      </c>
      <c r="J410" s="56">
        <f t="shared" si="429"/>
        <v>0</v>
      </c>
      <c r="K410" s="56">
        <f t="shared" si="392"/>
        <v>186</v>
      </c>
      <c r="L410" s="56">
        <f t="shared" si="429"/>
        <v>0</v>
      </c>
      <c r="M410" s="56">
        <f t="shared" si="430"/>
        <v>186</v>
      </c>
      <c r="N410" s="56">
        <f t="shared" si="429"/>
        <v>0</v>
      </c>
      <c r="O410" s="56">
        <f t="shared" si="427"/>
        <v>186</v>
      </c>
      <c r="P410" s="56">
        <f t="shared" si="429"/>
        <v>186</v>
      </c>
      <c r="Q410" s="56">
        <f t="shared" si="429"/>
        <v>0</v>
      </c>
      <c r="R410" s="57">
        <f t="shared" si="393"/>
        <v>186</v>
      </c>
      <c r="S410" s="56">
        <f t="shared" si="429"/>
        <v>0</v>
      </c>
      <c r="T410" s="57">
        <f t="shared" si="394"/>
        <v>186</v>
      </c>
      <c r="U410" s="56">
        <f t="shared" si="429"/>
        <v>0</v>
      </c>
      <c r="V410" s="57">
        <f t="shared" si="428"/>
        <v>186</v>
      </c>
    </row>
    <row r="411" spans="1:22" x14ac:dyDescent="0.2">
      <c r="A411" s="54" t="str">
        <f ca="1">IF(ISERROR(MATCH(F411,Код_КВР,0)),"",INDIRECT(ADDRESS(MATCH(F411,Код_КВР,0)+1,2,,,"КВР")))</f>
        <v>Иные выплаты населению</v>
      </c>
      <c r="B411" s="105">
        <v>801</v>
      </c>
      <c r="C411" s="55" t="s">
        <v>53</v>
      </c>
      <c r="D411" s="55" t="s">
        <v>72</v>
      </c>
      <c r="E411" s="105" t="s">
        <v>397</v>
      </c>
      <c r="F411" s="105">
        <v>360</v>
      </c>
      <c r="G411" s="57">
        <v>186</v>
      </c>
      <c r="H411" s="57"/>
      <c r="I411" s="56">
        <f t="shared" si="391"/>
        <v>186</v>
      </c>
      <c r="J411" s="57"/>
      <c r="K411" s="56">
        <f t="shared" si="392"/>
        <v>186</v>
      </c>
      <c r="L411" s="57"/>
      <c r="M411" s="56">
        <f t="shared" si="430"/>
        <v>186</v>
      </c>
      <c r="N411" s="57"/>
      <c r="O411" s="56">
        <f t="shared" si="427"/>
        <v>186</v>
      </c>
      <c r="P411" s="57">
        <v>186</v>
      </c>
      <c r="Q411" s="57"/>
      <c r="R411" s="57">
        <f t="shared" si="393"/>
        <v>186</v>
      </c>
      <c r="S411" s="57"/>
      <c r="T411" s="57">
        <f t="shared" si="394"/>
        <v>186</v>
      </c>
      <c r="U411" s="57"/>
      <c r="V411" s="57">
        <f t="shared" si="428"/>
        <v>186</v>
      </c>
    </row>
    <row r="412" spans="1:22" x14ac:dyDescent="0.2">
      <c r="A412" s="54" t="s">
        <v>66</v>
      </c>
      <c r="B412" s="105">
        <v>801</v>
      </c>
      <c r="C412" s="55" t="s">
        <v>53</v>
      </c>
      <c r="D412" s="55" t="s">
        <v>73</v>
      </c>
      <c r="E412" s="105"/>
      <c r="F412" s="105"/>
      <c r="G412" s="57">
        <f t="shared" ref="G412:U415" si="431">G413</f>
        <v>962.5</v>
      </c>
      <c r="H412" s="57">
        <f t="shared" si="431"/>
        <v>0</v>
      </c>
      <c r="I412" s="56">
        <f t="shared" si="391"/>
        <v>962.5</v>
      </c>
      <c r="J412" s="57">
        <f t="shared" si="431"/>
        <v>0</v>
      </c>
      <c r="K412" s="56">
        <f t="shared" si="392"/>
        <v>962.5</v>
      </c>
      <c r="L412" s="57">
        <f t="shared" si="431"/>
        <v>0</v>
      </c>
      <c r="M412" s="56">
        <f t="shared" si="430"/>
        <v>962.5</v>
      </c>
      <c r="N412" s="57">
        <f t="shared" si="431"/>
        <v>0</v>
      </c>
      <c r="O412" s="56">
        <f t="shared" si="427"/>
        <v>962.5</v>
      </c>
      <c r="P412" s="57">
        <f t="shared" si="431"/>
        <v>962.5</v>
      </c>
      <c r="Q412" s="57">
        <f t="shared" si="431"/>
        <v>0</v>
      </c>
      <c r="R412" s="57">
        <f t="shared" si="393"/>
        <v>962.5</v>
      </c>
      <c r="S412" s="57">
        <f t="shared" si="431"/>
        <v>0</v>
      </c>
      <c r="T412" s="57">
        <f t="shared" si="394"/>
        <v>962.5</v>
      </c>
      <c r="U412" s="57">
        <f t="shared" si="431"/>
        <v>0</v>
      </c>
      <c r="V412" s="57">
        <f t="shared" si="428"/>
        <v>962.5</v>
      </c>
    </row>
    <row r="413" spans="1:22" ht="33" x14ac:dyDescent="0.2">
      <c r="A413" s="54" t="str">
        <f ca="1">IF(ISERROR(MATCH(E413,Код_КЦСР,0)),"",INDIRECT(ADDRESS(MATCH(E413,Код_КЦСР,0)+1,2,,,"КЦСР")))</f>
        <v>Муниципальная программа «Социальная поддержка граждан» на 2014 – 2022 годы</v>
      </c>
      <c r="B413" s="105">
        <v>801</v>
      </c>
      <c r="C413" s="55" t="s">
        <v>53</v>
      </c>
      <c r="D413" s="55" t="s">
        <v>73</v>
      </c>
      <c r="E413" s="105" t="s">
        <v>310</v>
      </c>
      <c r="F413" s="105"/>
      <c r="G413" s="57">
        <f t="shared" si="431"/>
        <v>962.5</v>
      </c>
      <c r="H413" s="57">
        <f t="shared" si="431"/>
        <v>0</v>
      </c>
      <c r="I413" s="56">
        <f t="shared" si="391"/>
        <v>962.5</v>
      </c>
      <c r="J413" s="57">
        <f t="shared" si="431"/>
        <v>0</v>
      </c>
      <c r="K413" s="56">
        <f t="shared" si="392"/>
        <v>962.5</v>
      </c>
      <c r="L413" s="57">
        <f t="shared" si="431"/>
        <v>0</v>
      </c>
      <c r="M413" s="56">
        <f t="shared" si="430"/>
        <v>962.5</v>
      </c>
      <c r="N413" s="57">
        <f t="shared" si="431"/>
        <v>0</v>
      </c>
      <c r="O413" s="56">
        <f t="shared" si="427"/>
        <v>962.5</v>
      </c>
      <c r="P413" s="57">
        <f t="shared" si="431"/>
        <v>962.5</v>
      </c>
      <c r="Q413" s="57">
        <f t="shared" si="431"/>
        <v>0</v>
      </c>
      <c r="R413" s="57">
        <f t="shared" si="393"/>
        <v>962.5</v>
      </c>
      <c r="S413" s="57">
        <f t="shared" si="431"/>
        <v>0</v>
      </c>
      <c r="T413" s="57">
        <f t="shared" si="394"/>
        <v>962.5</v>
      </c>
      <c r="U413" s="57">
        <f t="shared" si="431"/>
        <v>0</v>
      </c>
      <c r="V413" s="57">
        <f t="shared" si="428"/>
        <v>962.5</v>
      </c>
    </row>
    <row r="414" spans="1:22" ht="49.5" x14ac:dyDescent="0.2">
      <c r="A414" s="54" t="str">
        <f ca="1">IF(ISERROR(MATCH(E414,Код_КЦСР,0)),"",INDIRECT(ADDRESS(MATCH(E414,Код_КЦСР,0)+1,2,,,"КЦСР")))</f>
        <v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v>
      </c>
      <c r="B414" s="105">
        <v>801</v>
      </c>
      <c r="C414" s="55" t="s">
        <v>53</v>
      </c>
      <c r="D414" s="55" t="s">
        <v>73</v>
      </c>
      <c r="E414" s="105" t="s">
        <v>311</v>
      </c>
      <c r="F414" s="105"/>
      <c r="G414" s="57">
        <f t="shared" si="431"/>
        <v>962.5</v>
      </c>
      <c r="H414" s="57">
        <f t="shared" si="431"/>
        <v>0</v>
      </c>
      <c r="I414" s="56">
        <f t="shared" si="391"/>
        <v>962.5</v>
      </c>
      <c r="J414" s="57">
        <f t="shared" si="431"/>
        <v>0</v>
      </c>
      <c r="K414" s="56">
        <f t="shared" si="392"/>
        <v>962.5</v>
      </c>
      <c r="L414" s="57">
        <f t="shared" si="431"/>
        <v>0</v>
      </c>
      <c r="M414" s="56">
        <f t="shared" si="430"/>
        <v>962.5</v>
      </c>
      <c r="N414" s="57">
        <f t="shared" si="431"/>
        <v>0</v>
      </c>
      <c r="O414" s="56">
        <f t="shared" si="427"/>
        <v>962.5</v>
      </c>
      <c r="P414" s="57">
        <f t="shared" si="431"/>
        <v>962.5</v>
      </c>
      <c r="Q414" s="57">
        <f t="shared" si="431"/>
        <v>0</v>
      </c>
      <c r="R414" s="57">
        <f t="shared" si="393"/>
        <v>962.5</v>
      </c>
      <c r="S414" s="57">
        <f t="shared" si="431"/>
        <v>0</v>
      </c>
      <c r="T414" s="57">
        <f t="shared" si="394"/>
        <v>962.5</v>
      </c>
      <c r="U414" s="57">
        <f t="shared" si="431"/>
        <v>0</v>
      </c>
      <c r="V414" s="57">
        <f t="shared" si="428"/>
        <v>962.5</v>
      </c>
    </row>
    <row r="415" spans="1:22" x14ac:dyDescent="0.2">
      <c r="A415" s="54" t="str">
        <f ca="1">IF(ISERROR(MATCH(F415,Код_КВР,0)),"",INDIRECT(ADDRESS(MATCH(F415,Код_КВР,0)+1,2,,,"КВР")))</f>
        <v>Социальное обеспечение и иные выплаты населению</v>
      </c>
      <c r="B415" s="105">
        <v>801</v>
      </c>
      <c r="C415" s="55" t="s">
        <v>53</v>
      </c>
      <c r="D415" s="55" t="s">
        <v>73</v>
      </c>
      <c r="E415" s="105" t="s">
        <v>311</v>
      </c>
      <c r="F415" s="105">
        <v>300</v>
      </c>
      <c r="G415" s="57">
        <f t="shared" si="431"/>
        <v>962.5</v>
      </c>
      <c r="H415" s="57">
        <f t="shared" si="431"/>
        <v>0</v>
      </c>
      <c r="I415" s="56">
        <f t="shared" si="391"/>
        <v>962.5</v>
      </c>
      <c r="J415" s="57">
        <f t="shared" si="431"/>
        <v>0</v>
      </c>
      <c r="K415" s="56">
        <f t="shared" si="392"/>
        <v>962.5</v>
      </c>
      <c r="L415" s="57">
        <f t="shared" si="431"/>
        <v>0</v>
      </c>
      <c r="M415" s="56">
        <f t="shared" si="430"/>
        <v>962.5</v>
      </c>
      <c r="N415" s="57">
        <f t="shared" si="431"/>
        <v>0</v>
      </c>
      <c r="O415" s="56">
        <f t="shared" si="427"/>
        <v>962.5</v>
      </c>
      <c r="P415" s="57">
        <f t="shared" si="431"/>
        <v>962.5</v>
      </c>
      <c r="Q415" s="57">
        <f t="shared" si="431"/>
        <v>0</v>
      </c>
      <c r="R415" s="57">
        <f t="shared" si="393"/>
        <v>962.5</v>
      </c>
      <c r="S415" s="57">
        <f t="shared" si="431"/>
        <v>0</v>
      </c>
      <c r="T415" s="57">
        <f t="shared" si="394"/>
        <v>962.5</v>
      </c>
      <c r="U415" s="57">
        <f t="shared" si="431"/>
        <v>0</v>
      </c>
      <c r="V415" s="57">
        <f t="shared" si="428"/>
        <v>962.5</v>
      </c>
    </row>
    <row r="416" spans="1:22" ht="33" x14ac:dyDescent="0.2">
      <c r="A416" s="54" t="str">
        <f ca="1">IF(ISERROR(MATCH(F416,Код_КВР,0)),"",INDIRECT(ADDRESS(MATCH(F416,Код_КВР,0)+1,2,,,"КВР")))</f>
        <v>Социальные выплаты гражданам, кроме публичных нормативных социальных выплат</v>
      </c>
      <c r="B416" s="105">
        <v>801</v>
      </c>
      <c r="C416" s="55" t="s">
        <v>53</v>
      </c>
      <c r="D416" s="55" t="s">
        <v>73</v>
      </c>
      <c r="E416" s="105" t="s">
        <v>311</v>
      </c>
      <c r="F416" s="105">
        <v>320</v>
      </c>
      <c r="G416" s="57">
        <v>962.5</v>
      </c>
      <c r="H416" s="57"/>
      <c r="I416" s="56">
        <f t="shared" si="391"/>
        <v>962.5</v>
      </c>
      <c r="J416" s="57"/>
      <c r="K416" s="56">
        <f t="shared" si="392"/>
        <v>962.5</v>
      </c>
      <c r="L416" s="57"/>
      <c r="M416" s="56">
        <f t="shared" si="430"/>
        <v>962.5</v>
      </c>
      <c r="N416" s="57"/>
      <c r="O416" s="56">
        <f t="shared" si="427"/>
        <v>962.5</v>
      </c>
      <c r="P416" s="57">
        <v>962.5</v>
      </c>
      <c r="Q416" s="57"/>
      <c r="R416" s="57">
        <f t="shared" si="393"/>
        <v>962.5</v>
      </c>
      <c r="S416" s="57"/>
      <c r="T416" s="57">
        <f t="shared" si="394"/>
        <v>962.5</v>
      </c>
      <c r="U416" s="57"/>
      <c r="V416" s="57">
        <f t="shared" si="428"/>
        <v>962.5</v>
      </c>
    </row>
    <row r="417" spans="1:22" x14ac:dyDescent="0.2">
      <c r="A417" s="42" t="s">
        <v>54</v>
      </c>
      <c r="B417" s="105">
        <v>801</v>
      </c>
      <c r="C417" s="55" t="s">
        <v>53</v>
      </c>
      <c r="D417" s="55" t="s">
        <v>74</v>
      </c>
      <c r="E417" s="105"/>
      <c r="F417" s="105"/>
      <c r="G417" s="57">
        <f t="shared" ref="G417:U418" si="432">G418</f>
        <v>10345.599999999999</v>
      </c>
      <c r="H417" s="57">
        <f t="shared" si="432"/>
        <v>0</v>
      </c>
      <c r="I417" s="56">
        <f t="shared" si="391"/>
        <v>10345.599999999999</v>
      </c>
      <c r="J417" s="57">
        <f t="shared" si="432"/>
        <v>0</v>
      </c>
      <c r="K417" s="56">
        <f t="shared" si="392"/>
        <v>10345.599999999999</v>
      </c>
      <c r="L417" s="57">
        <f t="shared" si="432"/>
        <v>0</v>
      </c>
      <c r="M417" s="56">
        <f t="shared" si="430"/>
        <v>10345.599999999999</v>
      </c>
      <c r="N417" s="57">
        <f t="shared" si="432"/>
        <v>0</v>
      </c>
      <c r="O417" s="56">
        <f t="shared" si="427"/>
        <v>10345.599999999999</v>
      </c>
      <c r="P417" s="57">
        <f t="shared" si="432"/>
        <v>10345.599999999999</v>
      </c>
      <c r="Q417" s="57">
        <f t="shared" si="432"/>
        <v>0</v>
      </c>
      <c r="R417" s="57">
        <f t="shared" si="393"/>
        <v>10345.599999999999</v>
      </c>
      <c r="S417" s="57">
        <f t="shared" si="432"/>
        <v>0</v>
      </c>
      <c r="T417" s="57">
        <f t="shared" si="394"/>
        <v>10345.599999999999</v>
      </c>
      <c r="U417" s="57">
        <f t="shared" si="432"/>
        <v>0</v>
      </c>
      <c r="V417" s="57">
        <f t="shared" si="428"/>
        <v>10345.599999999999</v>
      </c>
    </row>
    <row r="418" spans="1:22" ht="33" x14ac:dyDescent="0.2">
      <c r="A418" s="54" t="str">
        <f ca="1">IF(ISERROR(MATCH(E418,Код_КЦСР,0)),"",INDIRECT(ADDRESS(MATCH(E418,Код_КЦСР,0)+1,2,,,"КЦСР")))</f>
        <v>Муниципальная программа «Социальная поддержка граждан» на 2014 – 2022 годы</v>
      </c>
      <c r="B418" s="105">
        <v>801</v>
      </c>
      <c r="C418" s="55" t="s">
        <v>53</v>
      </c>
      <c r="D418" s="55" t="s">
        <v>74</v>
      </c>
      <c r="E418" s="105" t="s">
        <v>310</v>
      </c>
      <c r="F418" s="105"/>
      <c r="G418" s="57">
        <f t="shared" si="432"/>
        <v>10345.599999999999</v>
      </c>
      <c r="H418" s="57">
        <f t="shared" si="432"/>
        <v>0</v>
      </c>
      <c r="I418" s="56">
        <f t="shared" ref="I418:I481" si="433">G418+H418</f>
        <v>10345.599999999999</v>
      </c>
      <c r="J418" s="57">
        <f t="shared" si="432"/>
        <v>0</v>
      </c>
      <c r="K418" s="56">
        <f t="shared" ref="K418:K481" si="434">I418+J418</f>
        <v>10345.599999999999</v>
      </c>
      <c r="L418" s="57">
        <f t="shared" si="432"/>
        <v>0</v>
      </c>
      <c r="M418" s="56">
        <f t="shared" si="430"/>
        <v>10345.599999999999</v>
      </c>
      <c r="N418" s="57">
        <f t="shared" si="432"/>
        <v>0</v>
      </c>
      <c r="O418" s="56">
        <f t="shared" si="427"/>
        <v>10345.599999999999</v>
      </c>
      <c r="P418" s="57">
        <f t="shared" si="432"/>
        <v>10345.599999999999</v>
      </c>
      <c r="Q418" s="57">
        <f t="shared" si="432"/>
        <v>0</v>
      </c>
      <c r="R418" s="57">
        <f t="shared" ref="R418:R481" si="435">P418+Q418</f>
        <v>10345.599999999999</v>
      </c>
      <c r="S418" s="57">
        <f t="shared" si="432"/>
        <v>0</v>
      </c>
      <c r="T418" s="57">
        <f t="shared" ref="T418:T481" si="436">R418+S418</f>
        <v>10345.599999999999</v>
      </c>
      <c r="U418" s="57">
        <f t="shared" si="432"/>
        <v>0</v>
      </c>
      <c r="V418" s="57">
        <f t="shared" si="428"/>
        <v>10345.599999999999</v>
      </c>
    </row>
    <row r="419" spans="1:22" ht="74.25" customHeight="1" x14ac:dyDescent="0.2">
      <c r="A419" s="54" t="str">
        <f ca="1">IF(ISERROR(MATCH(E419,Код_КЦСР,0)),"",INDIRECT(ADDRESS(MATCH(E419,Код_КЦСР,0)+1,2,,,"КЦСР")))</f>
        <v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v>
      </c>
      <c r="B419" s="105">
        <v>801</v>
      </c>
      <c r="C419" s="55" t="s">
        <v>53</v>
      </c>
      <c r="D419" s="55" t="s">
        <v>74</v>
      </c>
      <c r="E419" s="105" t="s">
        <v>568</v>
      </c>
      <c r="F419" s="105"/>
      <c r="G419" s="56">
        <f t="shared" ref="G419:U419" si="437">G420</f>
        <v>10345.599999999999</v>
      </c>
      <c r="H419" s="56">
        <f t="shared" si="437"/>
        <v>0</v>
      </c>
      <c r="I419" s="56">
        <f t="shared" si="433"/>
        <v>10345.599999999999</v>
      </c>
      <c r="J419" s="56">
        <f t="shared" si="437"/>
        <v>0</v>
      </c>
      <c r="K419" s="56">
        <f t="shared" si="434"/>
        <v>10345.599999999999</v>
      </c>
      <c r="L419" s="56">
        <f t="shared" si="437"/>
        <v>0</v>
      </c>
      <c r="M419" s="56">
        <f t="shared" si="430"/>
        <v>10345.599999999999</v>
      </c>
      <c r="N419" s="56">
        <f t="shared" si="437"/>
        <v>0</v>
      </c>
      <c r="O419" s="56">
        <f t="shared" si="427"/>
        <v>10345.599999999999</v>
      </c>
      <c r="P419" s="56">
        <f t="shared" si="437"/>
        <v>10345.599999999999</v>
      </c>
      <c r="Q419" s="56">
        <f t="shared" si="437"/>
        <v>0</v>
      </c>
      <c r="R419" s="57">
        <f t="shared" si="435"/>
        <v>10345.599999999999</v>
      </c>
      <c r="S419" s="56">
        <f t="shared" si="437"/>
        <v>0</v>
      </c>
      <c r="T419" s="57">
        <f t="shared" si="436"/>
        <v>10345.599999999999</v>
      </c>
      <c r="U419" s="56">
        <f t="shared" si="437"/>
        <v>0</v>
      </c>
      <c r="V419" s="57">
        <f t="shared" si="428"/>
        <v>10345.599999999999</v>
      </c>
    </row>
    <row r="420" spans="1:22" ht="143.25" customHeight="1" x14ac:dyDescent="0.2">
      <c r="A420" s="54" t="str">
        <f ca="1">IF(ISERROR(MATCH(E420,Код_КЦСР,0)),"",INDIRECT(ADDRESS(MATCH(E420,Код_КЦСР,0)+1,2,,,"КЦСР")))</f>
        <v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государственных образовательных организациях), лиц из числа детей указанных категорий» за счет средств областного бюджета</v>
      </c>
      <c r="B420" s="105">
        <v>801</v>
      </c>
      <c r="C420" s="55" t="s">
        <v>53</v>
      </c>
      <c r="D420" s="55" t="s">
        <v>74</v>
      </c>
      <c r="E420" s="105" t="s">
        <v>569</v>
      </c>
      <c r="F420" s="105"/>
      <c r="G420" s="56">
        <f t="shared" ref="G420:P420" si="438">G421+G423+G425</f>
        <v>10345.599999999999</v>
      </c>
      <c r="H420" s="56">
        <f t="shared" ref="H420:J420" si="439">H421+H423+H425</f>
        <v>0</v>
      </c>
      <c r="I420" s="56">
        <f t="shared" si="433"/>
        <v>10345.599999999999</v>
      </c>
      <c r="J420" s="56">
        <f t="shared" si="439"/>
        <v>0</v>
      </c>
      <c r="K420" s="56">
        <f t="shared" si="434"/>
        <v>10345.599999999999</v>
      </c>
      <c r="L420" s="56">
        <f t="shared" ref="L420:N420" si="440">L421+L423+L425</f>
        <v>0</v>
      </c>
      <c r="M420" s="56">
        <f t="shared" si="430"/>
        <v>10345.599999999999</v>
      </c>
      <c r="N420" s="56">
        <f t="shared" si="440"/>
        <v>0</v>
      </c>
      <c r="O420" s="56">
        <f t="shared" si="427"/>
        <v>10345.599999999999</v>
      </c>
      <c r="P420" s="56">
        <f t="shared" si="438"/>
        <v>10345.599999999999</v>
      </c>
      <c r="Q420" s="56">
        <f t="shared" ref="Q420:S420" si="441">Q421+Q423+Q425</f>
        <v>0</v>
      </c>
      <c r="R420" s="57">
        <f t="shared" si="435"/>
        <v>10345.599999999999</v>
      </c>
      <c r="S420" s="56">
        <f t="shared" si="441"/>
        <v>0</v>
      </c>
      <c r="T420" s="57">
        <f t="shared" si="436"/>
        <v>10345.599999999999</v>
      </c>
      <c r="U420" s="56">
        <f t="shared" ref="U420" si="442">U421+U423+U425</f>
        <v>0</v>
      </c>
      <c r="V420" s="57">
        <f t="shared" si="428"/>
        <v>10345.599999999999</v>
      </c>
    </row>
    <row r="421" spans="1:22" ht="49.5" x14ac:dyDescent="0.2">
      <c r="A421" s="54" t="str">
        <f t="shared" ref="A421:A426" ca="1" si="443">IF(ISERROR(MATCH(F421,Код_КВР,0)),"",INDIRECT(ADDRESS(MATCH(F421,Код_КВР,0)+1,2,,,"КВР")))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21" s="105">
        <v>801</v>
      </c>
      <c r="C421" s="55" t="s">
        <v>53</v>
      </c>
      <c r="D421" s="55" t="s">
        <v>74</v>
      </c>
      <c r="E421" s="105" t="s">
        <v>569</v>
      </c>
      <c r="F421" s="105">
        <v>100</v>
      </c>
      <c r="G421" s="56">
        <f t="shared" ref="G421:U421" si="444">G422</f>
        <v>9345.7999999999993</v>
      </c>
      <c r="H421" s="56">
        <f t="shared" si="444"/>
        <v>0</v>
      </c>
      <c r="I421" s="56">
        <f t="shared" si="433"/>
        <v>9345.7999999999993</v>
      </c>
      <c r="J421" s="56">
        <f t="shared" si="444"/>
        <v>0</v>
      </c>
      <c r="K421" s="56">
        <f t="shared" si="434"/>
        <v>9345.7999999999993</v>
      </c>
      <c r="L421" s="56">
        <f t="shared" si="444"/>
        <v>0</v>
      </c>
      <c r="M421" s="56">
        <f t="shared" si="430"/>
        <v>9345.7999999999993</v>
      </c>
      <c r="N421" s="56">
        <f t="shared" si="444"/>
        <v>0</v>
      </c>
      <c r="O421" s="56">
        <f t="shared" si="427"/>
        <v>9345.7999999999993</v>
      </c>
      <c r="P421" s="56">
        <f t="shared" si="444"/>
        <v>9345.7999999999993</v>
      </c>
      <c r="Q421" s="56">
        <f t="shared" si="444"/>
        <v>0</v>
      </c>
      <c r="R421" s="57">
        <f t="shared" si="435"/>
        <v>9345.7999999999993</v>
      </c>
      <c r="S421" s="56">
        <f t="shared" si="444"/>
        <v>0</v>
      </c>
      <c r="T421" s="57">
        <f t="shared" si="436"/>
        <v>9345.7999999999993</v>
      </c>
      <c r="U421" s="56">
        <f t="shared" si="444"/>
        <v>0</v>
      </c>
      <c r="V421" s="57">
        <f t="shared" si="428"/>
        <v>9345.7999999999993</v>
      </c>
    </row>
    <row r="422" spans="1:22" x14ac:dyDescent="0.2">
      <c r="A422" s="54" t="str">
        <f t="shared" ca="1" si="443"/>
        <v>Расходы на выплаты персоналу государственных (муниципальных) органов</v>
      </c>
      <c r="B422" s="105">
        <v>801</v>
      </c>
      <c r="C422" s="55" t="s">
        <v>53</v>
      </c>
      <c r="D422" s="55" t="s">
        <v>74</v>
      </c>
      <c r="E422" s="105" t="s">
        <v>569</v>
      </c>
      <c r="F422" s="105">
        <v>120</v>
      </c>
      <c r="G422" s="56">
        <f t="shared" ref="G422:P422" si="445">7037.9+2125.4+182.5</f>
        <v>9345.7999999999993</v>
      </c>
      <c r="H422" s="56"/>
      <c r="I422" s="56">
        <f t="shared" si="433"/>
        <v>9345.7999999999993</v>
      </c>
      <c r="J422" s="56"/>
      <c r="K422" s="56">
        <f t="shared" si="434"/>
        <v>9345.7999999999993</v>
      </c>
      <c r="L422" s="56"/>
      <c r="M422" s="56">
        <f t="shared" si="430"/>
        <v>9345.7999999999993</v>
      </c>
      <c r="N422" s="56"/>
      <c r="O422" s="56">
        <f t="shared" si="427"/>
        <v>9345.7999999999993</v>
      </c>
      <c r="P422" s="56">
        <f t="shared" si="445"/>
        <v>9345.7999999999993</v>
      </c>
      <c r="Q422" s="56"/>
      <c r="R422" s="57">
        <f t="shared" si="435"/>
        <v>9345.7999999999993</v>
      </c>
      <c r="S422" s="56"/>
      <c r="T422" s="57">
        <f t="shared" si="436"/>
        <v>9345.7999999999993</v>
      </c>
      <c r="U422" s="56"/>
      <c r="V422" s="57">
        <f t="shared" si="428"/>
        <v>9345.7999999999993</v>
      </c>
    </row>
    <row r="423" spans="1:22" ht="33" x14ac:dyDescent="0.2">
      <c r="A423" s="54" t="str">
        <f t="shared" ca="1" si="443"/>
        <v>Закупка товаров, работ и услуг для обеспечения государственных (муниципальных) нужд</v>
      </c>
      <c r="B423" s="105">
        <v>801</v>
      </c>
      <c r="C423" s="55" t="s">
        <v>53</v>
      </c>
      <c r="D423" s="55" t="s">
        <v>74</v>
      </c>
      <c r="E423" s="105" t="s">
        <v>569</v>
      </c>
      <c r="F423" s="105">
        <v>200</v>
      </c>
      <c r="G423" s="56">
        <f t="shared" ref="G423:U423" si="446">G424</f>
        <v>999.8</v>
      </c>
      <c r="H423" s="56">
        <f t="shared" si="446"/>
        <v>0</v>
      </c>
      <c r="I423" s="56">
        <f t="shared" si="433"/>
        <v>999.8</v>
      </c>
      <c r="J423" s="56">
        <f t="shared" si="446"/>
        <v>0</v>
      </c>
      <c r="K423" s="56">
        <f t="shared" si="434"/>
        <v>999.8</v>
      </c>
      <c r="L423" s="56">
        <f t="shared" si="446"/>
        <v>0</v>
      </c>
      <c r="M423" s="56">
        <f t="shared" si="430"/>
        <v>999.8</v>
      </c>
      <c r="N423" s="56">
        <f t="shared" si="446"/>
        <v>0</v>
      </c>
      <c r="O423" s="56">
        <f t="shared" si="427"/>
        <v>999.8</v>
      </c>
      <c r="P423" s="56">
        <f t="shared" si="446"/>
        <v>999.8</v>
      </c>
      <c r="Q423" s="56">
        <f t="shared" si="446"/>
        <v>0</v>
      </c>
      <c r="R423" s="57">
        <f t="shared" si="435"/>
        <v>999.8</v>
      </c>
      <c r="S423" s="56">
        <f t="shared" si="446"/>
        <v>0</v>
      </c>
      <c r="T423" s="57">
        <f t="shared" si="436"/>
        <v>999.8</v>
      </c>
      <c r="U423" s="56">
        <f t="shared" si="446"/>
        <v>0</v>
      </c>
      <c r="V423" s="57">
        <f t="shared" si="428"/>
        <v>999.8</v>
      </c>
    </row>
    <row r="424" spans="1:22" ht="33" x14ac:dyDescent="0.2">
      <c r="A424" s="54" t="str">
        <f t="shared" ca="1" si="443"/>
        <v>Иные закупки товаров, работ и услуг для обеспечения государственных (муниципальных) нужд</v>
      </c>
      <c r="B424" s="105">
        <v>801</v>
      </c>
      <c r="C424" s="55" t="s">
        <v>53</v>
      </c>
      <c r="D424" s="55" t="s">
        <v>74</v>
      </c>
      <c r="E424" s="105" t="s">
        <v>569</v>
      </c>
      <c r="F424" s="105">
        <v>240</v>
      </c>
      <c r="G424" s="56">
        <v>999.8</v>
      </c>
      <c r="H424" s="56"/>
      <c r="I424" s="56">
        <f t="shared" si="433"/>
        <v>999.8</v>
      </c>
      <c r="J424" s="56"/>
      <c r="K424" s="56">
        <f t="shared" si="434"/>
        <v>999.8</v>
      </c>
      <c r="L424" s="56"/>
      <c r="M424" s="56">
        <f t="shared" si="430"/>
        <v>999.8</v>
      </c>
      <c r="N424" s="56"/>
      <c r="O424" s="56">
        <f t="shared" si="427"/>
        <v>999.8</v>
      </c>
      <c r="P424" s="56">
        <v>999.8</v>
      </c>
      <c r="Q424" s="56"/>
      <c r="R424" s="57">
        <f t="shared" si="435"/>
        <v>999.8</v>
      </c>
      <c r="S424" s="56"/>
      <c r="T424" s="57">
        <f t="shared" si="436"/>
        <v>999.8</v>
      </c>
      <c r="U424" s="56"/>
      <c r="V424" s="57">
        <f t="shared" si="428"/>
        <v>999.8</v>
      </c>
    </row>
    <row r="425" spans="1:22" hidden="1" x14ac:dyDescent="0.2">
      <c r="A425" s="54" t="str">
        <f t="shared" ca="1" si="443"/>
        <v>Иные бюджетные ассигнования</v>
      </c>
      <c r="B425" s="105">
        <v>801</v>
      </c>
      <c r="C425" s="55" t="s">
        <v>53</v>
      </c>
      <c r="D425" s="55" t="s">
        <v>74</v>
      </c>
      <c r="E425" s="105" t="s">
        <v>569</v>
      </c>
      <c r="F425" s="105">
        <v>800</v>
      </c>
      <c r="G425" s="56">
        <f t="shared" ref="G425:U425" si="447">G426</f>
        <v>0</v>
      </c>
      <c r="H425" s="56">
        <f t="shared" si="447"/>
        <v>0</v>
      </c>
      <c r="I425" s="56">
        <f t="shared" si="433"/>
        <v>0</v>
      </c>
      <c r="J425" s="56">
        <f t="shared" si="447"/>
        <v>0</v>
      </c>
      <c r="K425" s="56">
        <f t="shared" si="434"/>
        <v>0</v>
      </c>
      <c r="L425" s="56">
        <f t="shared" si="447"/>
        <v>0</v>
      </c>
      <c r="M425" s="56">
        <f t="shared" si="430"/>
        <v>0</v>
      </c>
      <c r="N425" s="56">
        <f t="shared" si="447"/>
        <v>0</v>
      </c>
      <c r="O425" s="56">
        <f t="shared" si="427"/>
        <v>0</v>
      </c>
      <c r="P425" s="56">
        <f t="shared" si="447"/>
        <v>0</v>
      </c>
      <c r="Q425" s="56">
        <f t="shared" si="447"/>
        <v>0</v>
      </c>
      <c r="R425" s="57">
        <f t="shared" si="435"/>
        <v>0</v>
      </c>
      <c r="S425" s="56">
        <f t="shared" si="447"/>
        <v>0</v>
      </c>
      <c r="T425" s="57">
        <f t="shared" si="436"/>
        <v>0</v>
      </c>
      <c r="U425" s="56">
        <f t="shared" si="447"/>
        <v>0</v>
      </c>
      <c r="V425" s="57">
        <f t="shared" si="428"/>
        <v>0</v>
      </c>
    </row>
    <row r="426" spans="1:22" hidden="1" x14ac:dyDescent="0.2">
      <c r="A426" s="54" t="str">
        <f t="shared" ca="1" si="443"/>
        <v>Уплата налогов, сборов и иных платежей</v>
      </c>
      <c r="B426" s="105">
        <v>801</v>
      </c>
      <c r="C426" s="55" t="s">
        <v>53</v>
      </c>
      <c r="D426" s="55" t="s">
        <v>74</v>
      </c>
      <c r="E426" s="105" t="s">
        <v>569</v>
      </c>
      <c r="F426" s="105">
        <v>850</v>
      </c>
      <c r="G426" s="56"/>
      <c r="H426" s="56"/>
      <c r="I426" s="56">
        <f t="shared" si="433"/>
        <v>0</v>
      </c>
      <c r="J426" s="56"/>
      <c r="K426" s="56">
        <f t="shared" si="434"/>
        <v>0</v>
      </c>
      <c r="L426" s="56"/>
      <c r="M426" s="56">
        <f t="shared" si="430"/>
        <v>0</v>
      </c>
      <c r="N426" s="56"/>
      <c r="O426" s="56">
        <f t="shared" si="427"/>
        <v>0</v>
      </c>
      <c r="P426" s="56"/>
      <c r="Q426" s="56"/>
      <c r="R426" s="57">
        <f t="shared" si="435"/>
        <v>0</v>
      </c>
      <c r="S426" s="56"/>
      <c r="T426" s="57">
        <f t="shared" si="436"/>
        <v>0</v>
      </c>
      <c r="U426" s="56"/>
      <c r="V426" s="57">
        <f t="shared" si="428"/>
        <v>0</v>
      </c>
    </row>
    <row r="427" spans="1:22" x14ac:dyDescent="0.2">
      <c r="A427" s="54" t="str">
        <f ca="1">IF(ISERROR(MATCH(C427,Код_Раздел,0)),"",INDIRECT(ADDRESS(MATCH(C427,Код_Раздел,0)+1,2,,,"Раздел")))</f>
        <v>Средства массовой информации</v>
      </c>
      <c r="B427" s="105">
        <v>801</v>
      </c>
      <c r="C427" s="55" t="s">
        <v>61</v>
      </c>
      <c r="D427" s="55"/>
      <c r="E427" s="105"/>
      <c r="F427" s="105"/>
      <c r="G427" s="56">
        <f t="shared" ref="G427:U428" si="448">G428</f>
        <v>54258</v>
      </c>
      <c r="H427" s="56">
        <f t="shared" si="448"/>
        <v>0</v>
      </c>
      <c r="I427" s="56">
        <f t="shared" si="433"/>
        <v>54258</v>
      </c>
      <c r="J427" s="56">
        <f t="shared" si="448"/>
        <v>0</v>
      </c>
      <c r="K427" s="56">
        <f t="shared" si="434"/>
        <v>54258</v>
      </c>
      <c r="L427" s="56">
        <f t="shared" si="448"/>
        <v>0</v>
      </c>
      <c r="M427" s="56">
        <f t="shared" si="430"/>
        <v>54258</v>
      </c>
      <c r="N427" s="56">
        <f t="shared" si="448"/>
        <v>0</v>
      </c>
      <c r="O427" s="56">
        <f t="shared" si="427"/>
        <v>54258</v>
      </c>
      <c r="P427" s="56">
        <f t="shared" si="448"/>
        <v>54264.5</v>
      </c>
      <c r="Q427" s="56">
        <f t="shared" si="448"/>
        <v>0</v>
      </c>
      <c r="R427" s="57">
        <f t="shared" si="435"/>
        <v>54264.5</v>
      </c>
      <c r="S427" s="56">
        <f t="shared" si="448"/>
        <v>0</v>
      </c>
      <c r="T427" s="57">
        <f t="shared" si="436"/>
        <v>54264.5</v>
      </c>
      <c r="U427" s="56">
        <f t="shared" si="448"/>
        <v>0</v>
      </c>
      <c r="V427" s="57">
        <f t="shared" si="428"/>
        <v>54264.5</v>
      </c>
    </row>
    <row r="428" spans="1:22" x14ac:dyDescent="0.2">
      <c r="A428" s="63" t="s">
        <v>62</v>
      </c>
      <c r="B428" s="105">
        <v>801</v>
      </c>
      <c r="C428" s="55" t="s">
        <v>61</v>
      </c>
      <c r="D428" s="55" t="s">
        <v>71</v>
      </c>
      <c r="E428" s="105"/>
      <c r="F428" s="105"/>
      <c r="G428" s="56">
        <f t="shared" si="448"/>
        <v>54258</v>
      </c>
      <c r="H428" s="56">
        <f t="shared" si="448"/>
        <v>0</v>
      </c>
      <c r="I428" s="56">
        <f t="shared" si="433"/>
        <v>54258</v>
      </c>
      <c r="J428" s="56">
        <f t="shared" si="448"/>
        <v>0</v>
      </c>
      <c r="K428" s="56">
        <f t="shared" si="434"/>
        <v>54258</v>
      </c>
      <c r="L428" s="56">
        <f t="shared" si="448"/>
        <v>0</v>
      </c>
      <c r="M428" s="56">
        <f t="shared" si="430"/>
        <v>54258</v>
      </c>
      <c r="N428" s="56">
        <f t="shared" si="448"/>
        <v>0</v>
      </c>
      <c r="O428" s="56">
        <f t="shared" si="427"/>
        <v>54258</v>
      </c>
      <c r="P428" s="56">
        <f t="shared" si="448"/>
        <v>54264.5</v>
      </c>
      <c r="Q428" s="56">
        <f t="shared" si="448"/>
        <v>0</v>
      </c>
      <c r="R428" s="57">
        <f t="shared" si="435"/>
        <v>54264.5</v>
      </c>
      <c r="S428" s="56">
        <f t="shared" si="448"/>
        <v>0</v>
      </c>
      <c r="T428" s="57">
        <f t="shared" si="436"/>
        <v>54264.5</v>
      </c>
      <c r="U428" s="56">
        <f t="shared" si="448"/>
        <v>0</v>
      </c>
      <c r="V428" s="57">
        <f t="shared" si="428"/>
        <v>54264.5</v>
      </c>
    </row>
    <row r="429" spans="1:22" ht="49.5" x14ac:dyDescent="0.2">
      <c r="A429" s="54" t="str">
        <f ca="1">IF(ISERROR(MATCH(E429,Код_КЦСР,0)),"",INDIRECT(ADDRESS(MATCH(E429,Код_КЦСР,0)+1,2,,,"КЦСР")))</f>
        <v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2020 годы</v>
      </c>
      <c r="B429" s="105">
        <v>801</v>
      </c>
      <c r="C429" s="55" t="s">
        <v>61</v>
      </c>
      <c r="D429" s="55" t="s">
        <v>71</v>
      </c>
      <c r="E429" s="105" t="s">
        <v>388</v>
      </c>
      <c r="F429" s="105"/>
      <c r="G429" s="56">
        <f t="shared" ref="G429:P429" si="449">G430+G437</f>
        <v>54258</v>
      </c>
      <c r="H429" s="56">
        <f t="shared" ref="H429:J429" si="450">H430+H437</f>
        <v>0</v>
      </c>
      <c r="I429" s="56">
        <f t="shared" si="433"/>
        <v>54258</v>
      </c>
      <c r="J429" s="56">
        <f t="shared" si="450"/>
        <v>0</v>
      </c>
      <c r="K429" s="56">
        <f t="shared" si="434"/>
        <v>54258</v>
      </c>
      <c r="L429" s="56">
        <f t="shared" ref="L429:N429" si="451">L430+L437</f>
        <v>0</v>
      </c>
      <c r="M429" s="56">
        <f t="shared" si="430"/>
        <v>54258</v>
      </c>
      <c r="N429" s="56">
        <f t="shared" si="451"/>
        <v>0</v>
      </c>
      <c r="O429" s="56">
        <f t="shared" si="427"/>
        <v>54258</v>
      </c>
      <c r="P429" s="56">
        <f t="shared" si="449"/>
        <v>54264.5</v>
      </c>
      <c r="Q429" s="56">
        <f t="shared" ref="Q429:S429" si="452">Q430+Q437</f>
        <v>0</v>
      </c>
      <c r="R429" s="57">
        <f t="shared" si="435"/>
        <v>54264.5</v>
      </c>
      <c r="S429" s="56">
        <f t="shared" si="452"/>
        <v>0</v>
      </c>
      <c r="T429" s="57">
        <f t="shared" si="436"/>
        <v>54264.5</v>
      </c>
      <c r="U429" s="56">
        <f t="shared" ref="U429" si="453">U430+U437</f>
        <v>0</v>
      </c>
      <c r="V429" s="57">
        <f t="shared" si="428"/>
        <v>54264.5</v>
      </c>
    </row>
    <row r="430" spans="1:22" ht="66" x14ac:dyDescent="0.2">
      <c r="A430" s="54" t="str">
        <f ca="1">IF(ISERROR(MATCH(E430,Код_КЦСР,0)),"",INDIRECT(ADDRESS(MATCH(E430,Код_КЦСР,0)+1,2,,,"КЦСР")))</f>
        <v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v>
      </c>
      <c r="B430" s="105">
        <v>801</v>
      </c>
      <c r="C430" s="55" t="s">
        <v>61</v>
      </c>
      <c r="D430" s="55" t="s">
        <v>71</v>
      </c>
      <c r="E430" s="105" t="s">
        <v>392</v>
      </c>
      <c r="F430" s="105"/>
      <c r="G430" s="56">
        <f t="shared" ref="G430:P430" si="454">G431+G433+G435</f>
        <v>30128.2</v>
      </c>
      <c r="H430" s="56">
        <f t="shared" ref="H430:J430" si="455">H431+H433+H435</f>
        <v>0</v>
      </c>
      <c r="I430" s="56">
        <f t="shared" si="433"/>
        <v>30128.2</v>
      </c>
      <c r="J430" s="56">
        <f t="shared" si="455"/>
        <v>0</v>
      </c>
      <c r="K430" s="56">
        <f t="shared" si="434"/>
        <v>30128.2</v>
      </c>
      <c r="L430" s="56">
        <f t="shared" ref="L430:N430" si="456">L431+L433+L435</f>
        <v>0</v>
      </c>
      <c r="M430" s="56">
        <f t="shared" si="430"/>
        <v>30128.2</v>
      </c>
      <c r="N430" s="56">
        <f t="shared" si="456"/>
        <v>0</v>
      </c>
      <c r="O430" s="56">
        <f t="shared" si="427"/>
        <v>30128.2</v>
      </c>
      <c r="P430" s="56">
        <f t="shared" si="454"/>
        <v>30134.7</v>
      </c>
      <c r="Q430" s="56">
        <f t="shared" ref="Q430:S430" si="457">Q431+Q433+Q435</f>
        <v>0</v>
      </c>
      <c r="R430" s="57">
        <f t="shared" si="435"/>
        <v>30134.7</v>
      </c>
      <c r="S430" s="56">
        <f t="shared" si="457"/>
        <v>0</v>
      </c>
      <c r="T430" s="57">
        <f t="shared" si="436"/>
        <v>30134.7</v>
      </c>
      <c r="U430" s="56">
        <f t="shared" ref="U430" si="458">U431+U433+U435</f>
        <v>0</v>
      </c>
      <c r="V430" s="57">
        <f t="shared" si="428"/>
        <v>30134.7</v>
      </c>
    </row>
    <row r="431" spans="1:22" ht="51.75" customHeight="1" x14ac:dyDescent="0.2">
      <c r="A431" s="54" t="str">
        <f t="shared" ref="A431:A436" ca="1" si="459">IF(ISERROR(MATCH(F431,Код_КВР,0)),"",INDIRECT(ADDRESS(MATCH(F431,Код_КВР,0)+1,2,,,"КВР")))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1" s="105">
        <v>801</v>
      </c>
      <c r="C431" s="55" t="s">
        <v>61</v>
      </c>
      <c r="D431" s="55" t="s">
        <v>71</v>
      </c>
      <c r="E431" s="105" t="s">
        <v>392</v>
      </c>
      <c r="F431" s="105">
        <v>100</v>
      </c>
      <c r="G431" s="56">
        <f t="shared" ref="G431:U431" si="460">G432</f>
        <v>24939</v>
      </c>
      <c r="H431" s="56">
        <f t="shared" si="460"/>
        <v>0</v>
      </c>
      <c r="I431" s="56">
        <f t="shared" si="433"/>
        <v>24939</v>
      </c>
      <c r="J431" s="56">
        <f t="shared" si="460"/>
        <v>0</v>
      </c>
      <c r="K431" s="56">
        <f t="shared" si="434"/>
        <v>24939</v>
      </c>
      <c r="L431" s="56">
        <f t="shared" si="460"/>
        <v>0</v>
      </c>
      <c r="M431" s="56">
        <f t="shared" si="430"/>
        <v>24939</v>
      </c>
      <c r="N431" s="56">
        <f t="shared" si="460"/>
        <v>0</v>
      </c>
      <c r="O431" s="56">
        <f t="shared" si="427"/>
        <v>24939</v>
      </c>
      <c r="P431" s="56">
        <f t="shared" si="460"/>
        <v>24939</v>
      </c>
      <c r="Q431" s="56">
        <f t="shared" si="460"/>
        <v>0</v>
      </c>
      <c r="R431" s="57">
        <f t="shared" si="435"/>
        <v>24939</v>
      </c>
      <c r="S431" s="56">
        <f t="shared" si="460"/>
        <v>0</v>
      </c>
      <c r="T431" s="57">
        <f t="shared" si="436"/>
        <v>24939</v>
      </c>
      <c r="U431" s="56">
        <f t="shared" si="460"/>
        <v>0</v>
      </c>
      <c r="V431" s="57">
        <f t="shared" si="428"/>
        <v>24939</v>
      </c>
    </row>
    <row r="432" spans="1:22" x14ac:dyDescent="0.2">
      <c r="A432" s="54" t="str">
        <f t="shared" ca="1" si="459"/>
        <v>Расходы на выплаты персоналу казенных учреждений</v>
      </c>
      <c r="B432" s="105">
        <v>801</v>
      </c>
      <c r="C432" s="55" t="s">
        <v>61</v>
      </c>
      <c r="D432" s="55" t="s">
        <v>71</v>
      </c>
      <c r="E432" s="105" t="s">
        <v>392</v>
      </c>
      <c r="F432" s="105">
        <v>110</v>
      </c>
      <c r="G432" s="56">
        <f>18900.6+174.2+5708+156.2</f>
        <v>24939</v>
      </c>
      <c r="H432" s="56"/>
      <c r="I432" s="56">
        <f t="shared" si="433"/>
        <v>24939</v>
      </c>
      <c r="J432" s="56"/>
      <c r="K432" s="56">
        <f t="shared" si="434"/>
        <v>24939</v>
      </c>
      <c r="L432" s="56"/>
      <c r="M432" s="56">
        <f t="shared" si="430"/>
        <v>24939</v>
      </c>
      <c r="N432" s="56"/>
      <c r="O432" s="56">
        <f t="shared" si="427"/>
        <v>24939</v>
      </c>
      <c r="P432" s="56">
        <f>18900.6+174.2+5708+156.2</f>
        <v>24939</v>
      </c>
      <c r="Q432" s="56"/>
      <c r="R432" s="57">
        <f t="shared" si="435"/>
        <v>24939</v>
      </c>
      <c r="S432" s="56"/>
      <c r="T432" s="57">
        <f t="shared" si="436"/>
        <v>24939</v>
      </c>
      <c r="U432" s="56"/>
      <c r="V432" s="57">
        <f t="shared" si="428"/>
        <v>24939</v>
      </c>
    </row>
    <row r="433" spans="1:22" ht="33" x14ac:dyDescent="0.2">
      <c r="A433" s="54" t="str">
        <f t="shared" ca="1" si="459"/>
        <v>Закупка товаров, работ и услуг для обеспечения государственных (муниципальных) нужд</v>
      </c>
      <c r="B433" s="105">
        <v>801</v>
      </c>
      <c r="C433" s="55" t="s">
        <v>61</v>
      </c>
      <c r="D433" s="55" t="s">
        <v>71</v>
      </c>
      <c r="E433" s="105" t="s">
        <v>392</v>
      </c>
      <c r="F433" s="105">
        <v>200</v>
      </c>
      <c r="G433" s="56">
        <f t="shared" ref="G433:U433" si="461">G434</f>
        <v>5147.3</v>
      </c>
      <c r="H433" s="56">
        <f t="shared" si="461"/>
        <v>0</v>
      </c>
      <c r="I433" s="56">
        <f t="shared" si="433"/>
        <v>5147.3</v>
      </c>
      <c r="J433" s="56">
        <f t="shared" si="461"/>
        <v>0</v>
      </c>
      <c r="K433" s="56">
        <f t="shared" si="434"/>
        <v>5147.3</v>
      </c>
      <c r="L433" s="56">
        <f t="shared" si="461"/>
        <v>0</v>
      </c>
      <c r="M433" s="56">
        <f t="shared" si="430"/>
        <v>5147.3</v>
      </c>
      <c r="N433" s="56">
        <f t="shared" si="461"/>
        <v>0</v>
      </c>
      <c r="O433" s="56">
        <f t="shared" si="427"/>
        <v>5147.3</v>
      </c>
      <c r="P433" s="56">
        <f t="shared" si="461"/>
        <v>5159.3</v>
      </c>
      <c r="Q433" s="56">
        <f t="shared" si="461"/>
        <v>0</v>
      </c>
      <c r="R433" s="57">
        <f t="shared" si="435"/>
        <v>5159.3</v>
      </c>
      <c r="S433" s="56">
        <f t="shared" si="461"/>
        <v>0</v>
      </c>
      <c r="T433" s="57">
        <f t="shared" si="436"/>
        <v>5159.3</v>
      </c>
      <c r="U433" s="56">
        <f t="shared" si="461"/>
        <v>0</v>
      </c>
      <c r="V433" s="57">
        <f t="shared" si="428"/>
        <v>5159.3</v>
      </c>
    </row>
    <row r="434" spans="1:22" ht="33" x14ac:dyDescent="0.2">
      <c r="A434" s="54" t="str">
        <f t="shared" ca="1" si="459"/>
        <v>Иные закупки товаров, работ и услуг для обеспечения государственных (муниципальных) нужд</v>
      </c>
      <c r="B434" s="105">
        <v>801</v>
      </c>
      <c r="C434" s="55" t="s">
        <v>61</v>
      </c>
      <c r="D434" s="55" t="s">
        <v>71</v>
      </c>
      <c r="E434" s="105" t="s">
        <v>392</v>
      </c>
      <c r="F434" s="105">
        <v>240</v>
      </c>
      <c r="G434" s="57">
        <v>5147.3</v>
      </c>
      <c r="H434" s="57"/>
      <c r="I434" s="56">
        <f t="shared" si="433"/>
        <v>5147.3</v>
      </c>
      <c r="J434" s="57"/>
      <c r="K434" s="56">
        <f t="shared" si="434"/>
        <v>5147.3</v>
      </c>
      <c r="L434" s="57"/>
      <c r="M434" s="56">
        <f t="shared" si="430"/>
        <v>5147.3</v>
      </c>
      <c r="N434" s="57"/>
      <c r="O434" s="56">
        <f t="shared" si="427"/>
        <v>5147.3</v>
      </c>
      <c r="P434" s="57">
        <v>5159.3</v>
      </c>
      <c r="Q434" s="57"/>
      <c r="R434" s="57">
        <f t="shared" si="435"/>
        <v>5159.3</v>
      </c>
      <c r="S434" s="57"/>
      <c r="T434" s="57">
        <f t="shared" si="436"/>
        <v>5159.3</v>
      </c>
      <c r="U434" s="57"/>
      <c r="V434" s="57">
        <f t="shared" si="428"/>
        <v>5159.3</v>
      </c>
    </row>
    <row r="435" spans="1:22" x14ac:dyDescent="0.2">
      <c r="A435" s="54" t="str">
        <f t="shared" ca="1" si="459"/>
        <v>Иные бюджетные ассигнования</v>
      </c>
      <c r="B435" s="105">
        <v>801</v>
      </c>
      <c r="C435" s="55" t="s">
        <v>61</v>
      </c>
      <c r="D435" s="55" t="s">
        <v>71</v>
      </c>
      <c r="E435" s="105" t="s">
        <v>392</v>
      </c>
      <c r="F435" s="105">
        <v>800</v>
      </c>
      <c r="G435" s="56">
        <f t="shared" ref="G435:U435" si="462">G436</f>
        <v>41.9</v>
      </c>
      <c r="H435" s="56">
        <f t="shared" si="462"/>
        <v>0</v>
      </c>
      <c r="I435" s="56">
        <f t="shared" si="433"/>
        <v>41.9</v>
      </c>
      <c r="J435" s="56">
        <f t="shared" si="462"/>
        <v>0</v>
      </c>
      <c r="K435" s="56">
        <f t="shared" si="434"/>
        <v>41.9</v>
      </c>
      <c r="L435" s="56">
        <f t="shared" si="462"/>
        <v>0</v>
      </c>
      <c r="M435" s="56">
        <f t="shared" si="430"/>
        <v>41.9</v>
      </c>
      <c r="N435" s="56">
        <f t="shared" si="462"/>
        <v>0</v>
      </c>
      <c r="O435" s="56">
        <f t="shared" si="427"/>
        <v>41.9</v>
      </c>
      <c r="P435" s="56">
        <f t="shared" si="462"/>
        <v>36.4</v>
      </c>
      <c r="Q435" s="56">
        <f t="shared" si="462"/>
        <v>0</v>
      </c>
      <c r="R435" s="57">
        <f t="shared" si="435"/>
        <v>36.4</v>
      </c>
      <c r="S435" s="56">
        <f t="shared" si="462"/>
        <v>0</v>
      </c>
      <c r="T435" s="57">
        <f t="shared" si="436"/>
        <v>36.4</v>
      </c>
      <c r="U435" s="56">
        <f t="shared" si="462"/>
        <v>0</v>
      </c>
      <c r="V435" s="57">
        <f t="shared" si="428"/>
        <v>36.4</v>
      </c>
    </row>
    <row r="436" spans="1:22" x14ac:dyDescent="0.2">
      <c r="A436" s="54" t="str">
        <f t="shared" ca="1" si="459"/>
        <v>Уплата налогов, сборов и иных платежей</v>
      </c>
      <c r="B436" s="105">
        <v>801</v>
      </c>
      <c r="C436" s="55" t="s">
        <v>61</v>
      </c>
      <c r="D436" s="55" t="s">
        <v>71</v>
      </c>
      <c r="E436" s="105" t="s">
        <v>392</v>
      </c>
      <c r="F436" s="105">
        <v>850</v>
      </c>
      <c r="G436" s="56">
        <f>22.4+8.6+10.9</f>
        <v>41.9</v>
      </c>
      <c r="H436" s="56"/>
      <c r="I436" s="56">
        <f t="shared" si="433"/>
        <v>41.9</v>
      </c>
      <c r="J436" s="56"/>
      <c r="K436" s="56">
        <f t="shared" si="434"/>
        <v>41.9</v>
      </c>
      <c r="L436" s="56"/>
      <c r="M436" s="56">
        <f t="shared" si="430"/>
        <v>41.9</v>
      </c>
      <c r="N436" s="56"/>
      <c r="O436" s="56">
        <f t="shared" si="427"/>
        <v>41.9</v>
      </c>
      <c r="P436" s="56">
        <f>20.8+8.6+7</f>
        <v>36.4</v>
      </c>
      <c r="Q436" s="56"/>
      <c r="R436" s="57">
        <f t="shared" si="435"/>
        <v>36.4</v>
      </c>
      <c r="S436" s="56"/>
      <c r="T436" s="57">
        <f t="shared" si="436"/>
        <v>36.4</v>
      </c>
      <c r="U436" s="56"/>
      <c r="V436" s="57">
        <f t="shared" si="428"/>
        <v>36.4</v>
      </c>
    </row>
    <row r="437" spans="1:22" ht="49.5" x14ac:dyDescent="0.2">
      <c r="A437" s="54" t="str">
        <f ca="1">IF(ISERROR(MATCH(E437,Код_КЦСР,0)),"",INDIRECT(ADDRESS(MATCH(E437,Код_КЦСР,0)+1,2,,,"КЦСР")))</f>
        <v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v>
      </c>
      <c r="B437" s="105">
        <v>801</v>
      </c>
      <c r="C437" s="55" t="s">
        <v>61</v>
      </c>
      <c r="D437" s="55" t="s">
        <v>71</v>
      </c>
      <c r="E437" s="105" t="s">
        <v>393</v>
      </c>
      <c r="F437" s="105"/>
      <c r="G437" s="56">
        <f t="shared" ref="G437:U438" si="463">G438</f>
        <v>24129.8</v>
      </c>
      <c r="H437" s="56">
        <f t="shared" si="463"/>
        <v>0</v>
      </c>
      <c r="I437" s="56">
        <f t="shared" si="433"/>
        <v>24129.8</v>
      </c>
      <c r="J437" s="56">
        <f t="shared" si="463"/>
        <v>0</v>
      </c>
      <c r="K437" s="56">
        <f t="shared" si="434"/>
        <v>24129.8</v>
      </c>
      <c r="L437" s="56">
        <f t="shared" si="463"/>
        <v>0</v>
      </c>
      <c r="M437" s="56">
        <f t="shared" si="430"/>
        <v>24129.8</v>
      </c>
      <c r="N437" s="56">
        <f t="shared" si="463"/>
        <v>0</v>
      </c>
      <c r="O437" s="56">
        <f t="shared" si="427"/>
        <v>24129.8</v>
      </c>
      <c r="P437" s="56">
        <f t="shared" si="463"/>
        <v>24129.8</v>
      </c>
      <c r="Q437" s="56">
        <f t="shared" si="463"/>
        <v>0</v>
      </c>
      <c r="R437" s="57">
        <f t="shared" si="435"/>
        <v>24129.8</v>
      </c>
      <c r="S437" s="56">
        <f t="shared" si="463"/>
        <v>0</v>
      </c>
      <c r="T437" s="57">
        <f t="shared" si="436"/>
        <v>24129.8</v>
      </c>
      <c r="U437" s="56">
        <f t="shared" si="463"/>
        <v>0</v>
      </c>
      <c r="V437" s="57">
        <f t="shared" si="428"/>
        <v>24129.8</v>
      </c>
    </row>
    <row r="438" spans="1:22" ht="33" x14ac:dyDescent="0.2">
      <c r="A438" s="54" t="str">
        <f ca="1">IF(ISERROR(MATCH(F438,Код_КВР,0)),"",INDIRECT(ADDRESS(MATCH(F438,Код_КВР,0)+1,2,,,"КВР")))</f>
        <v>Закупка товаров, работ и услуг для обеспечения государственных (муниципальных) нужд</v>
      </c>
      <c r="B438" s="105">
        <v>801</v>
      </c>
      <c r="C438" s="55" t="s">
        <v>61</v>
      </c>
      <c r="D438" s="55" t="s">
        <v>71</v>
      </c>
      <c r="E438" s="105" t="s">
        <v>393</v>
      </c>
      <c r="F438" s="105">
        <v>200</v>
      </c>
      <c r="G438" s="56">
        <f t="shared" si="463"/>
        <v>24129.8</v>
      </c>
      <c r="H438" s="56">
        <f t="shared" si="463"/>
        <v>0</v>
      </c>
      <c r="I438" s="56">
        <f t="shared" si="433"/>
        <v>24129.8</v>
      </c>
      <c r="J438" s="56">
        <f t="shared" si="463"/>
        <v>0</v>
      </c>
      <c r="K438" s="56">
        <f t="shared" si="434"/>
        <v>24129.8</v>
      </c>
      <c r="L438" s="56">
        <f t="shared" si="463"/>
        <v>0</v>
      </c>
      <c r="M438" s="56">
        <f t="shared" si="430"/>
        <v>24129.8</v>
      </c>
      <c r="N438" s="56">
        <f t="shared" si="463"/>
        <v>0</v>
      </c>
      <c r="O438" s="56">
        <f t="shared" si="427"/>
        <v>24129.8</v>
      </c>
      <c r="P438" s="56">
        <f t="shared" si="463"/>
        <v>24129.8</v>
      </c>
      <c r="Q438" s="56">
        <f t="shared" si="463"/>
        <v>0</v>
      </c>
      <c r="R438" s="57">
        <f t="shared" si="435"/>
        <v>24129.8</v>
      </c>
      <c r="S438" s="56">
        <f t="shared" si="463"/>
        <v>0</v>
      </c>
      <c r="T438" s="57">
        <f t="shared" si="436"/>
        <v>24129.8</v>
      </c>
      <c r="U438" s="56">
        <f t="shared" si="463"/>
        <v>0</v>
      </c>
      <c r="V438" s="57">
        <f t="shared" si="428"/>
        <v>24129.8</v>
      </c>
    </row>
    <row r="439" spans="1:22" ht="33" x14ac:dyDescent="0.2">
      <c r="A439" s="54" t="str">
        <f ca="1">IF(ISERROR(MATCH(F439,Код_КВР,0)),"",INDIRECT(ADDRESS(MATCH(F439,Код_КВР,0)+1,2,,,"КВР")))</f>
        <v>Иные закупки товаров, работ и услуг для обеспечения государственных (муниципальных) нужд</v>
      </c>
      <c r="B439" s="105">
        <v>801</v>
      </c>
      <c r="C439" s="55" t="s">
        <v>61</v>
      </c>
      <c r="D439" s="55" t="s">
        <v>71</v>
      </c>
      <c r="E439" s="105" t="s">
        <v>393</v>
      </c>
      <c r="F439" s="105">
        <v>240</v>
      </c>
      <c r="G439" s="56">
        <v>24129.8</v>
      </c>
      <c r="H439" s="56"/>
      <c r="I439" s="56">
        <f t="shared" si="433"/>
        <v>24129.8</v>
      </c>
      <c r="J439" s="56"/>
      <c r="K439" s="56">
        <f t="shared" si="434"/>
        <v>24129.8</v>
      </c>
      <c r="L439" s="56"/>
      <c r="M439" s="56">
        <f t="shared" si="430"/>
        <v>24129.8</v>
      </c>
      <c r="N439" s="56"/>
      <c r="O439" s="56">
        <f t="shared" si="427"/>
        <v>24129.8</v>
      </c>
      <c r="P439" s="56">
        <v>24129.8</v>
      </c>
      <c r="Q439" s="56"/>
      <c r="R439" s="57">
        <f t="shared" si="435"/>
        <v>24129.8</v>
      </c>
      <c r="S439" s="56"/>
      <c r="T439" s="57">
        <f t="shared" si="436"/>
        <v>24129.8</v>
      </c>
      <c r="U439" s="56"/>
      <c r="V439" s="57">
        <f t="shared" si="428"/>
        <v>24129.8</v>
      </c>
    </row>
    <row r="440" spans="1:22" x14ac:dyDescent="0.2">
      <c r="A440" s="54" t="str">
        <f ca="1">IF(ISERROR(MATCH(B440,Код_ППП,0)),"",INDIRECT(ADDRESS(MATCH(B440,Код_ППП,0)+1,2,,,"ППП")))</f>
        <v>ЧЕРЕПОВЕЦКАЯ ГОРОДСКАЯ ДУМА</v>
      </c>
      <c r="B440" s="105">
        <v>802</v>
      </c>
      <c r="C440" s="55"/>
      <c r="D440" s="55"/>
      <c r="E440" s="105"/>
      <c r="F440" s="105"/>
      <c r="G440" s="56">
        <f>G441+G466</f>
        <v>17288.8</v>
      </c>
      <c r="H440" s="56">
        <f>H441+H466</f>
        <v>0</v>
      </c>
      <c r="I440" s="56">
        <f t="shared" si="433"/>
        <v>17288.8</v>
      </c>
      <c r="J440" s="56">
        <f>J441+J466</f>
        <v>0</v>
      </c>
      <c r="K440" s="56">
        <f t="shared" si="434"/>
        <v>17288.8</v>
      </c>
      <c r="L440" s="56">
        <f>L441+L466</f>
        <v>0</v>
      </c>
      <c r="M440" s="56">
        <f t="shared" si="430"/>
        <v>17288.8</v>
      </c>
      <c r="N440" s="56">
        <f>N441+N466</f>
        <v>0</v>
      </c>
      <c r="O440" s="56">
        <f t="shared" si="427"/>
        <v>17288.8</v>
      </c>
      <c r="P440" s="56">
        <f>P441+P466</f>
        <v>17288.8</v>
      </c>
      <c r="Q440" s="56">
        <f>Q441+Q466</f>
        <v>0</v>
      </c>
      <c r="R440" s="57">
        <f t="shared" si="435"/>
        <v>17288.8</v>
      </c>
      <c r="S440" s="56">
        <f>S441+S466</f>
        <v>0</v>
      </c>
      <c r="T440" s="57">
        <f t="shared" si="436"/>
        <v>17288.8</v>
      </c>
      <c r="U440" s="56">
        <f>U441+U466</f>
        <v>0</v>
      </c>
      <c r="V440" s="57">
        <f t="shared" si="428"/>
        <v>17288.8</v>
      </c>
    </row>
    <row r="441" spans="1:22" x14ac:dyDescent="0.2">
      <c r="A441" s="54" t="str">
        <f ca="1">IF(ISERROR(MATCH(C441,Код_Раздел,0)),"",INDIRECT(ADDRESS(MATCH(C441,Код_Раздел,0)+1,2,,,"Раздел")))</f>
        <v>Общегосударственные вопросы</v>
      </c>
      <c r="B441" s="105">
        <v>802</v>
      </c>
      <c r="C441" s="55" t="s">
        <v>70</v>
      </c>
      <c r="D441" s="55"/>
      <c r="E441" s="105"/>
      <c r="F441" s="105"/>
      <c r="G441" s="56">
        <f>G449+G442+G460</f>
        <v>17159.3</v>
      </c>
      <c r="H441" s="56">
        <f>H449+H442+H460</f>
        <v>0</v>
      </c>
      <c r="I441" s="56">
        <f t="shared" si="433"/>
        <v>17159.3</v>
      </c>
      <c r="J441" s="56">
        <f>J449+J442+J460</f>
        <v>0</v>
      </c>
      <c r="K441" s="56">
        <f t="shared" si="434"/>
        <v>17159.3</v>
      </c>
      <c r="L441" s="56">
        <f>L449+L442+L460</f>
        <v>0</v>
      </c>
      <c r="M441" s="56">
        <f t="shared" si="430"/>
        <v>17159.3</v>
      </c>
      <c r="N441" s="56">
        <f>N449+N442+N460</f>
        <v>0</v>
      </c>
      <c r="O441" s="56">
        <f t="shared" si="427"/>
        <v>17159.3</v>
      </c>
      <c r="P441" s="56">
        <f>P449+P442+P460</f>
        <v>17159.3</v>
      </c>
      <c r="Q441" s="56">
        <f>Q449+Q442+Q460</f>
        <v>0</v>
      </c>
      <c r="R441" s="57">
        <f t="shared" si="435"/>
        <v>17159.3</v>
      </c>
      <c r="S441" s="56">
        <f>S449+S442+S460</f>
        <v>0</v>
      </c>
      <c r="T441" s="57">
        <f t="shared" si="436"/>
        <v>17159.3</v>
      </c>
      <c r="U441" s="56">
        <f>U449+U442+U460</f>
        <v>0</v>
      </c>
      <c r="V441" s="57">
        <f t="shared" si="428"/>
        <v>17159.3</v>
      </c>
    </row>
    <row r="442" spans="1:22" ht="33" x14ac:dyDescent="0.2">
      <c r="A442" s="45" t="s">
        <v>88</v>
      </c>
      <c r="B442" s="105">
        <v>802</v>
      </c>
      <c r="C442" s="55" t="s">
        <v>70</v>
      </c>
      <c r="D442" s="55" t="s">
        <v>71</v>
      </c>
      <c r="E442" s="105"/>
      <c r="F442" s="105"/>
      <c r="G442" s="56">
        <f t="shared" ref="G442:U447" si="464">G443</f>
        <v>3346.5</v>
      </c>
      <c r="H442" s="56">
        <f t="shared" si="464"/>
        <v>0</v>
      </c>
      <c r="I442" s="56">
        <f t="shared" si="433"/>
        <v>3346.5</v>
      </c>
      <c r="J442" s="56">
        <f t="shared" si="464"/>
        <v>0</v>
      </c>
      <c r="K442" s="56">
        <f t="shared" si="434"/>
        <v>3346.5</v>
      </c>
      <c r="L442" s="56">
        <f t="shared" si="464"/>
        <v>0</v>
      </c>
      <c r="M442" s="56">
        <f t="shared" si="430"/>
        <v>3346.5</v>
      </c>
      <c r="N442" s="56">
        <f t="shared" si="464"/>
        <v>0</v>
      </c>
      <c r="O442" s="56">
        <f t="shared" si="427"/>
        <v>3346.5</v>
      </c>
      <c r="P442" s="56">
        <f t="shared" si="464"/>
        <v>3346.5</v>
      </c>
      <c r="Q442" s="56">
        <f t="shared" si="464"/>
        <v>0</v>
      </c>
      <c r="R442" s="57">
        <f t="shared" si="435"/>
        <v>3346.5</v>
      </c>
      <c r="S442" s="56">
        <f t="shared" si="464"/>
        <v>0</v>
      </c>
      <c r="T442" s="57">
        <f t="shared" si="436"/>
        <v>3346.5</v>
      </c>
      <c r="U442" s="56">
        <f t="shared" si="464"/>
        <v>0</v>
      </c>
      <c r="V442" s="57">
        <f t="shared" si="428"/>
        <v>3346.5</v>
      </c>
    </row>
    <row r="443" spans="1:22" x14ac:dyDescent="0.2">
      <c r="A443" s="54" t="str">
        <f ca="1">IF(ISERROR(MATCH(E443,Код_КЦСР,0)),"",INDIRECT(ADDRESS(MATCH(E443,Код_КЦСР,0)+1,2,,,"КЦСР")))</f>
        <v>Расходы, не включенные в муниципальные программы города Череповца</v>
      </c>
      <c r="B443" s="105">
        <v>802</v>
      </c>
      <c r="C443" s="55" t="s">
        <v>70</v>
      </c>
      <c r="D443" s="55" t="s">
        <v>71</v>
      </c>
      <c r="E443" s="105" t="s">
        <v>398</v>
      </c>
      <c r="F443" s="105"/>
      <c r="G443" s="56">
        <f t="shared" si="464"/>
        <v>3346.5</v>
      </c>
      <c r="H443" s="56">
        <f t="shared" si="464"/>
        <v>0</v>
      </c>
      <c r="I443" s="56">
        <f t="shared" si="433"/>
        <v>3346.5</v>
      </c>
      <c r="J443" s="56">
        <f t="shared" si="464"/>
        <v>0</v>
      </c>
      <c r="K443" s="56">
        <f t="shared" si="434"/>
        <v>3346.5</v>
      </c>
      <c r="L443" s="56">
        <f t="shared" si="464"/>
        <v>0</v>
      </c>
      <c r="M443" s="56">
        <f t="shared" si="430"/>
        <v>3346.5</v>
      </c>
      <c r="N443" s="56">
        <f t="shared" si="464"/>
        <v>0</v>
      </c>
      <c r="O443" s="56">
        <f t="shared" si="427"/>
        <v>3346.5</v>
      </c>
      <c r="P443" s="56">
        <f t="shared" si="464"/>
        <v>3346.5</v>
      </c>
      <c r="Q443" s="56">
        <f t="shared" si="464"/>
        <v>0</v>
      </c>
      <c r="R443" s="57">
        <f t="shared" si="435"/>
        <v>3346.5</v>
      </c>
      <c r="S443" s="56">
        <f t="shared" si="464"/>
        <v>0</v>
      </c>
      <c r="T443" s="57">
        <f t="shared" si="436"/>
        <v>3346.5</v>
      </c>
      <c r="U443" s="56">
        <f t="shared" si="464"/>
        <v>0</v>
      </c>
      <c r="V443" s="57">
        <f t="shared" si="428"/>
        <v>3346.5</v>
      </c>
    </row>
    <row r="444" spans="1:22" ht="33" x14ac:dyDescent="0.2">
      <c r="A444" s="54" t="str">
        <f ca="1">IF(ISERROR(MATCH(E444,Код_КЦСР,0)),"",INDIRECT(ADDRESS(MATCH(E444,Код_КЦСР,0)+1,2,,,"КЦСР")))</f>
        <v>Руководство и управление в сфере установленных функций органов местного самоуправления</v>
      </c>
      <c r="B444" s="105">
        <v>802</v>
      </c>
      <c r="C444" s="55" t="s">
        <v>70</v>
      </c>
      <c r="D444" s="55" t="s">
        <v>71</v>
      </c>
      <c r="E444" s="105" t="s">
        <v>399</v>
      </c>
      <c r="F444" s="105"/>
      <c r="G444" s="56">
        <f t="shared" si="464"/>
        <v>3346.5</v>
      </c>
      <c r="H444" s="56">
        <f t="shared" si="464"/>
        <v>0</v>
      </c>
      <c r="I444" s="56">
        <f t="shared" si="433"/>
        <v>3346.5</v>
      </c>
      <c r="J444" s="56">
        <f t="shared" si="464"/>
        <v>0</v>
      </c>
      <c r="K444" s="56">
        <f t="shared" si="434"/>
        <v>3346.5</v>
      </c>
      <c r="L444" s="56">
        <f t="shared" si="464"/>
        <v>0</v>
      </c>
      <c r="M444" s="56">
        <f t="shared" si="430"/>
        <v>3346.5</v>
      </c>
      <c r="N444" s="56">
        <f t="shared" si="464"/>
        <v>0</v>
      </c>
      <c r="O444" s="56">
        <f t="shared" si="427"/>
        <v>3346.5</v>
      </c>
      <c r="P444" s="56">
        <f t="shared" si="464"/>
        <v>3346.5</v>
      </c>
      <c r="Q444" s="56">
        <f t="shared" si="464"/>
        <v>0</v>
      </c>
      <c r="R444" s="57">
        <f t="shared" si="435"/>
        <v>3346.5</v>
      </c>
      <c r="S444" s="56">
        <f t="shared" si="464"/>
        <v>0</v>
      </c>
      <c r="T444" s="57">
        <f t="shared" si="436"/>
        <v>3346.5</v>
      </c>
      <c r="U444" s="56">
        <f t="shared" si="464"/>
        <v>0</v>
      </c>
      <c r="V444" s="57">
        <f t="shared" si="428"/>
        <v>3346.5</v>
      </c>
    </row>
    <row r="445" spans="1:22" x14ac:dyDescent="0.2">
      <c r="A445" s="54" t="str">
        <f ca="1">IF(ISERROR(MATCH(E445,Код_КЦСР,0)),"",INDIRECT(ADDRESS(MATCH(E445,Код_КЦСР,0)+1,2,,,"КЦСР")))</f>
        <v>Глава муниципального образования</v>
      </c>
      <c r="B445" s="105">
        <v>802</v>
      </c>
      <c r="C445" s="55" t="s">
        <v>70</v>
      </c>
      <c r="D445" s="55" t="s">
        <v>71</v>
      </c>
      <c r="E445" s="105" t="s">
        <v>400</v>
      </c>
      <c r="F445" s="105"/>
      <c r="G445" s="56">
        <f t="shared" si="464"/>
        <v>3346.5</v>
      </c>
      <c r="H445" s="56">
        <f t="shared" si="464"/>
        <v>0</v>
      </c>
      <c r="I445" s="56">
        <f t="shared" si="433"/>
        <v>3346.5</v>
      </c>
      <c r="J445" s="56">
        <f t="shared" si="464"/>
        <v>0</v>
      </c>
      <c r="K445" s="56">
        <f t="shared" si="434"/>
        <v>3346.5</v>
      </c>
      <c r="L445" s="56">
        <f t="shared" si="464"/>
        <v>0</v>
      </c>
      <c r="M445" s="56">
        <f t="shared" si="430"/>
        <v>3346.5</v>
      </c>
      <c r="N445" s="56">
        <f t="shared" si="464"/>
        <v>0</v>
      </c>
      <c r="O445" s="56">
        <f t="shared" si="427"/>
        <v>3346.5</v>
      </c>
      <c r="P445" s="56">
        <f t="shared" si="464"/>
        <v>3346.5</v>
      </c>
      <c r="Q445" s="56">
        <f t="shared" si="464"/>
        <v>0</v>
      </c>
      <c r="R445" s="57">
        <f t="shared" si="435"/>
        <v>3346.5</v>
      </c>
      <c r="S445" s="56">
        <f t="shared" si="464"/>
        <v>0</v>
      </c>
      <c r="T445" s="57">
        <f t="shared" si="436"/>
        <v>3346.5</v>
      </c>
      <c r="U445" s="56">
        <f t="shared" si="464"/>
        <v>0</v>
      </c>
      <c r="V445" s="57">
        <f t="shared" si="428"/>
        <v>3346.5</v>
      </c>
    </row>
    <row r="446" spans="1:22" x14ac:dyDescent="0.2">
      <c r="A446" s="54" t="str">
        <f ca="1">IF(ISERROR(MATCH(E446,Код_КЦСР,0)),"",INDIRECT(ADDRESS(MATCH(E446,Код_КЦСР,0)+1,2,,,"КЦСР")))</f>
        <v>Расходы на обеспечение функций органов местного самоуправления</v>
      </c>
      <c r="B446" s="105">
        <v>802</v>
      </c>
      <c r="C446" s="55" t="s">
        <v>70</v>
      </c>
      <c r="D446" s="55" t="s">
        <v>71</v>
      </c>
      <c r="E446" s="105" t="s">
        <v>401</v>
      </c>
      <c r="F446" s="105"/>
      <c r="G446" s="56">
        <f t="shared" si="464"/>
        <v>3346.5</v>
      </c>
      <c r="H446" s="56">
        <f t="shared" si="464"/>
        <v>0</v>
      </c>
      <c r="I446" s="56">
        <f t="shared" si="433"/>
        <v>3346.5</v>
      </c>
      <c r="J446" s="56">
        <f t="shared" si="464"/>
        <v>0</v>
      </c>
      <c r="K446" s="56">
        <f t="shared" si="434"/>
        <v>3346.5</v>
      </c>
      <c r="L446" s="56">
        <f t="shared" si="464"/>
        <v>0</v>
      </c>
      <c r="M446" s="56">
        <f t="shared" si="430"/>
        <v>3346.5</v>
      </c>
      <c r="N446" s="56">
        <f t="shared" si="464"/>
        <v>0</v>
      </c>
      <c r="O446" s="56">
        <f t="shared" si="427"/>
        <v>3346.5</v>
      </c>
      <c r="P446" s="56">
        <f t="shared" si="464"/>
        <v>3346.5</v>
      </c>
      <c r="Q446" s="56">
        <f t="shared" si="464"/>
        <v>0</v>
      </c>
      <c r="R446" s="57">
        <f t="shared" si="435"/>
        <v>3346.5</v>
      </c>
      <c r="S446" s="56">
        <f t="shared" si="464"/>
        <v>0</v>
      </c>
      <c r="T446" s="57">
        <f t="shared" si="436"/>
        <v>3346.5</v>
      </c>
      <c r="U446" s="56">
        <f t="shared" si="464"/>
        <v>0</v>
      </c>
      <c r="V446" s="57">
        <f t="shared" si="428"/>
        <v>3346.5</v>
      </c>
    </row>
    <row r="447" spans="1:22" ht="49.5" x14ac:dyDescent="0.2">
      <c r="A447" s="54" t="str">
        <f t="shared" ref="A447:A448" ca="1" si="465">IF(ISERROR(MATCH(F447,Код_КВР,0)),"",INDIRECT(ADDRESS(MATCH(F447,Код_КВР,0)+1,2,,,"КВР")))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7" s="105">
        <v>802</v>
      </c>
      <c r="C447" s="55" t="s">
        <v>70</v>
      </c>
      <c r="D447" s="55" t="s">
        <v>71</v>
      </c>
      <c r="E447" s="105" t="s">
        <v>401</v>
      </c>
      <c r="F447" s="105">
        <v>100</v>
      </c>
      <c r="G447" s="56">
        <f t="shared" si="464"/>
        <v>3346.5</v>
      </c>
      <c r="H447" s="56">
        <f t="shared" si="464"/>
        <v>0</v>
      </c>
      <c r="I447" s="56">
        <f t="shared" si="433"/>
        <v>3346.5</v>
      </c>
      <c r="J447" s="56">
        <f t="shared" si="464"/>
        <v>0</v>
      </c>
      <c r="K447" s="56">
        <f t="shared" si="434"/>
        <v>3346.5</v>
      </c>
      <c r="L447" s="56">
        <f t="shared" si="464"/>
        <v>0</v>
      </c>
      <c r="M447" s="56">
        <f t="shared" si="430"/>
        <v>3346.5</v>
      </c>
      <c r="N447" s="56">
        <f t="shared" si="464"/>
        <v>0</v>
      </c>
      <c r="O447" s="56">
        <f t="shared" si="427"/>
        <v>3346.5</v>
      </c>
      <c r="P447" s="56">
        <f t="shared" si="464"/>
        <v>3346.5</v>
      </c>
      <c r="Q447" s="56">
        <f t="shared" si="464"/>
        <v>0</v>
      </c>
      <c r="R447" s="57">
        <f t="shared" si="435"/>
        <v>3346.5</v>
      </c>
      <c r="S447" s="56">
        <f t="shared" si="464"/>
        <v>0</v>
      </c>
      <c r="T447" s="57">
        <f t="shared" si="436"/>
        <v>3346.5</v>
      </c>
      <c r="U447" s="56">
        <f t="shared" si="464"/>
        <v>0</v>
      </c>
      <c r="V447" s="57">
        <f t="shared" si="428"/>
        <v>3346.5</v>
      </c>
    </row>
    <row r="448" spans="1:22" x14ac:dyDescent="0.2">
      <c r="A448" s="54" t="str">
        <f t="shared" ca="1" si="465"/>
        <v>Расходы на выплаты персоналу государственных (муниципальных) органов</v>
      </c>
      <c r="B448" s="105">
        <v>802</v>
      </c>
      <c r="C448" s="55" t="s">
        <v>70</v>
      </c>
      <c r="D448" s="55" t="s">
        <v>71</v>
      </c>
      <c r="E448" s="105" t="s">
        <v>401</v>
      </c>
      <c r="F448" s="105">
        <v>120</v>
      </c>
      <c r="G448" s="56">
        <f t="shared" ref="G448:P448" si="466">2570.3+776.2</f>
        <v>3346.5</v>
      </c>
      <c r="H448" s="56"/>
      <c r="I448" s="56">
        <f t="shared" si="433"/>
        <v>3346.5</v>
      </c>
      <c r="J448" s="56"/>
      <c r="K448" s="56">
        <f t="shared" si="434"/>
        <v>3346.5</v>
      </c>
      <c r="L448" s="56"/>
      <c r="M448" s="56">
        <f t="shared" si="430"/>
        <v>3346.5</v>
      </c>
      <c r="N448" s="56"/>
      <c r="O448" s="56">
        <f t="shared" si="427"/>
        <v>3346.5</v>
      </c>
      <c r="P448" s="56">
        <f t="shared" si="466"/>
        <v>3346.5</v>
      </c>
      <c r="Q448" s="56"/>
      <c r="R448" s="57">
        <f t="shared" si="435"/>
        <v>3346.5</v>
      </c>
      <c r="S448" s="56"/>
      <c r="T448" s="57">
        <f t="shared" si="436"/>
        <v>3346.5</v>
      </c>
      <c r="U448" s="56"/>
      <c r="V448" s="57">
        <f t="shared" si="428"/>
        <v>3346.5</v>
      </c>
    </row>
    <row r="449" spans="1:22" ht="49.5" x14ac:dyDescent="0.2">
      <c r="A449" s="63" t="s">
        <v>39</v>
      </c>
      <c r="B449" s="105">
        <v>802</v>
      </c>
      <c r="C449" s="55" t="s">
        <v>70</v>
      </c>
      <c r="D449" s="55" t="s">
        <v>72</v>
      </c>
      <c r="E449" s="105"/>
      <c r="F449" s="105"/>
      <c r="G449" s="56">
        <f t="shared" ref="G449:U451" si="467">G450</f>
        <v>13812.8</v>
      </c>
      <c r="H449" s="56">
        <f t="shared" si="467"/>
        <v>0</v>
      </c>
      <c r="I449" s="56">
        <f t="shared" si="433"/>
        <v>13812.8</v>
      </c>
      <c r="J449" s="56">
        <f t="shared" si="467"/>
        <v>0</v>
      </c>
      <c r="K449" s="56">
        <f t="shared" si="434"/>
        <v>13812.8</v>
      </c>
      <c r="L449" s="56">
        <f t="shared" si="467"/>
        <v>0</v>
      </c>
      <c r="M449" s="56">
        <f t="shared" si="430"/>
        <v>13812.8</v>
      </c>
      <c r="N449" s="56">
        <f t="shared" si="467"/>
        <v>0</v>
      </c>
      <c r="O449" s="56">
        <f t="shared" si="427"/>
        <v>13812.8</v>
      </c>
      <c r="P449" s="56">
        <f t="shared" si="467"/>
        <v>13812.8</v>
      </c>
      <c r="Q449" s="56">
        <f t="shared" si="467"/>
        <v>0</v>
      </c>
      <c r="R449" s="57">
        <f t="shared" si="435"/>
        <v>13812.8</v>
      </c>
      <c r="S449" s="56">
        <f t="shared" si="467"/>
        <v>0</v>
      </c>
      <c r="T449" s="57">
        <f t="shared" si="436"/>
        <v>13812.8</v>
      </c>
      <c r="U449" s="56">
        <f t="shared" si="467"/>
        <v>0</v>
      </c>
      <c r="V449" s="57">
        <f t="shared" si="428"/>
        <v>13812.8</v>
      </c>
    </row>
    <row r="450" spans="1:22" x14ac:dyDescent="0.2">
      <c r="A450" s="54" t="str">
        <f ca="1">IF(ISERROR(MATCH(E450,Код_КЦСР,0)),"",INDIRECT(ADDRESS(MATCH(E450,Код_КЦСР,0)+1,2,,,"КЦСР")))</f>
        <v>Расходы, не включенные в муниципальные программы города Череповца</v>
      </c>
      <c r="B450" s="105">
        <v>802</v>
      </c>
      <c r="C450" s="55" t="s">
        <v>70</v>
      </c>
      <c r="D450" s="55" t="s">
        <v>72</v>
      </c>
      <c r="E450" s="105" t="s">
        <v>398</v>
      </c>
      <c r="F450" s="105"/>
      <c r="G450" s="56">
        <f t="shared" si="467"/>
        <v>13812.8</v>
      </c>
      <c r="H450" s="56">
        <f t="shared" si="467"/>
        <v>0</v>
      </c>
      <c r="I450" s="56">
        <f t="shared" si="433"/>
        <v>13812.8</v>
      </c>
      <c r="J450" s="56">
        <f t="shared" si="467"/>
        <v>0</v>
      </c>
      <c r="K450" s="56">
        <f t="shared" si="434"/>
        <v>13812.8</v>
      </c>
      <c r="L450" s="56">
        <f t="shared" si="467"/>
        <v>0</v>
      </c>
      <c r="M450" s="56">
        <f t="shared" si="430"/>
        <v>13812.8</v>
      </c>
      <c r="N450" s="56">
        <f t="shared" si="467"/>
        <v>0</v>
      </c>
      <c r="O450" s="56">
        <f t="shared" si="427"/>
        <v>13812.8</v>
      </c>
      <c r="P450" s="56">
        <f t="shared" si="467"/>
        <v>13812.8</v>
      </c>
      <c r="Q450" s="56">
        <f t="shared" si="467"/>
        <v>0</v>
      </c>
      <c r="R450" s="57">
        <f t="shared" si="435"/>
        <v>13812.8</v>
      </c>
      <c r="S450" s="56">
        <f t="shared" si="467"/>
        <v>0</v>
      </c>
      <c r="T450" s="57">
        <f t="shared" si="436"/>
        <v>13812.8</v>
      </c>
      <c r="U450" s="56">
        <f t="shared" si="467"/>
        <v>0</v>
      </c>
      <c r="V450" s="57">
        <f t="shared" si="428"/>
        <v>13812.8</v>
      </c>
    </row>
    <row r="451" spans="1:22" ht="33" x14ac:dyDescent="0.2">
      <c r="A451" s="54" t="str">
        <f ca="1">IF(ISERROR(MATCH(E451,Код_КЦСР,0)),"",INDIRECT(ADDRESS(MATCH(E451,Код_КЦСР,0)+1,2,,,"КЦСР")))</f>
        <v>Обеспечение деятельности представительного органа муниципального образования</v>
      </c>
      <c r="B451" s="105">
        <v>802</v>
      </c>
      <c r="C451" s="55" t="s">
        <v>70</v>
      </c>
      <c r="D451" s="55" t="s">
        <v>72</v>
      </c>
      <c r="E451" s="105" t="s">
        <v>406</v>
      </c>
      <c r="F451" s="105"/>
      <c r="G451" s="56">
        <f t="shared" si="467"/>
        <v>13812.8</v>
      </c>
      <c r="H451" s="56">
        <f t="shared" si="467"/>
        <v>0</v>
      </c>
      <c r="I451" s="56">
        <f t="shared" si="433"/>
        <v>13812.8</v>
      </c>
      <c r="J451" s="56">
        <f t="shared" si="467"/>
        <v>0</v>
      </c>
      <c r="K451" s="56">
        <f t="shared" si="434"/>
        <v>13812.8</v>
      </c>
      <c r="L451" s="56">
        <f t="shared" si="467"/>
        <v>0</v>
      </c>
      <c r="M451" s="56">
        <f t="shared" si="430"/>
        <v>13812.8</v>
      </c>
      <c r="N451" s="56">
        <f t="shared" si="467"/>
        <v>0</v>
      </c>
      <c r="O451" s="56">
        <f t="shared" si="427"/>
        <v>13812.8</v>
      </c>
      <c r="P451" s="56">
        <f t="shared" si="467"/>
        <v>13812.8</v>
      </c>
      <c r="Q451" s="56">
        <f t="shared" si="467"/>
        <v>0</v>
      </c>
      <c r="R451" s="57">
        <f t="shared" si="435"/>
        <v>13812.8</v>
      </c>
      <c r="S451" s="56">
        <f t="shared" si="467"/>
        <v>0</v>
      </c>
      <c r="T451" s="57">
        <f t="shared" si="436"/>
        <v>13812.8</v>
      </c>
      <c r="U451" s="56">
        <f t="shared" si="467"/>
        <v>0</v>
      </c>
      <c r="V451" s="57">
        <f t="shared" si="428"/>
        <v>13812.8</v>
      </c>
    </row>
    <row r="452" spans="1:22" ht="33" x14ac:dyDescent="0.2">
      <c r="A452" s="54" t="str">
        <f ca="1">IF(ISERROR(MATCH(E452,Код_КЦСР,0)),"",INDIRECT(ADDRESS(MATCH(E452,Код_КЦСР,0)+1,2,,,"КЦСР")))</f>
        <v>Расходы на обеспечение функций представительного органа муниципального образования</v>
      </c>
      <c r="B452" s="105">
        <v>802</v>
      </c>
      <c r="C452" s="55" t="s">
        <v>70</v>
      </c>
      <c r="D452" s="55" t="s">
        <v>72</v>
      </c>
      <c r="E452" s="105" t="s">
        <v>408</v>
      </c>
      <c r="F452" s="105"/>
      <c r="G452" s="56">
        <f t="shared" ref="G452:U452" si="468">G453</f>
        <v>13812.8</v>
      </c>
      <c r="H452" s="56">
        <f t="shared" si="468"/>
        <v>0</v>
      </c>
      <c r="I452" s="56">
        <f t="shared" si="433"/>
        <v>13812.8</v>
      </c>
      <c r="J452" s="56">
        <f t="shared" si="468"/>
        <v>0</v>
      </c>
      <c r="K452" s="56">
        <f t="shared" si="434"/>
        <v>13812.8</v>
      </c>
      <c r="L452" s="56">
        <f t="shared" si="468"/>
        <v>0</v>
      </c>
      <c r="M452" s="56">
        <f t="shared" si="430"/>
        <v>13812.8</v>
      </c>
      <c r="N452" s="56">
        <f t="shared" si="468"/>
        <v>0</v>
      </c>
      <c r="O452" s="56">
        <f t="shared" si="427"/>
        <v>13812.8</v>
      </c>
      <c r="P452" s="56">
        <f t="shared" si="468"/>
        <v>13812.8</v>
      </c>
      <c r="Q452" s="56">
        <f t="shared" si="468"/>
        <v>0</v>
      </c>
      <c r="R452" s="57">
        <f t="shared" si="435"/>
        <v>13812.8</v>
      </c>
      <c r="S452" s="56">
        <f t="shared" si="468"/>
        <v>0</v>
      </c>
      <c r="T452" s="57">
        <f t="shared" si="436"/>
        <v>13812.8</v>
      </c>
      <c r="U452" s="56">
        <f t="shared" si="468"/>
        <v>0</v>
      </c>
      <c r="V452" s="57">
        <f t="shared" si="428"/>
        <v>13812.8</v>
      </c>
    </row>
    <row r="453" spans="1:22" x14ac:dyDescent="0.2">
      <c r="A453" s="54" t="str">
        <f ca="1">IF(ISERROR(MATCH(E453,Код_КЦСР,0)),"",INDIRECT(ADDRESS(MATCH(E453,Код_КЦСР,0)+1,2,,,"КЦСР")))</f>
        <v>Расходы на обеспечение функций органов местного самоуправления</v>
      </c>
      <c r="B453" s="105">
        <v>802</v>
      </c>
      <c r="C453" s="55" t="s">
        <v>70</v>
      </c>
      <c r="D453" s="55" t="s">
        <v>72</v>
      </c>
      <c r="E453" s="105" t="s">
        <v>409</v>
      </c>
      <c r="F453" s="105"/>
      <c r="G453" s="56">
        <f t="shared" ref="G453:P453" si="469">G454+G456+G458</f>
        <v>13812.8</v>
      </c>
      <c r="H453" s="56">
        <f t="shared" ref="H453:J453" si="470">H454+H456+H458</f>
        <v>0</v>
      </c>
      <c r="I453" s="56">
        <f t="shared" si="433"/>
        <v>13812.8</v>
      </c>
      <c r="J453" s="56">
        <f t="shared" si="470"/>
        <v>0</v>
      </c>
      <c r="K453" s="56">
        <f t="shared" si="434"/>
        <v>13812.8</v>
      </c>
      <c r="L453" s="56">
        <f t="shared" ref="L453:N453" si="471">L454+L456+L458</f>
        <v>0</v>
      </c>
      <c r="M453" s="56">
        <f t="shared" si="430"/>
        <v>13812.8</v>
      </c>
      <c r="N453" s="56">
        <f t="shared" si="471"/>
        <v>0</v>
      </c>
      <c r="O453" s="56">
        <f t="shared" si="427"/>
        <v>13812.8</v>
      </c>
      <c r="P453" s="56">
        <f t="shared" si="469"/>
        <v>13812.8</v>
      </c>
      <c r="Q453" s="56">
        <f t="shared" ref="Q453:S453" si="472">Q454+Q456+Q458</f>
        <v>0</v>
      </c>
      <c r="R453" s="57">
        <f t="shared" si="435"/>
        <v>13812.8</v>
      </c>
      <c r="S453" s="56">
        <f t="shared" si="472"/>
        <v>0</v>
      </c>
      <c r="T453" s="57">
        <f t="shared" si="436"/>
        <v>13812.8</v>
      </c>
      <c r="U453" s="56">
        <f t="shared" ref="U453" si="473">U454+U456+U458</f>
        <v>0</v>
      </c>
      <c r="V453" s="57">
        <f t="shared" si="428"/>
        <v>13812.8</v>
      </c>
    </row>
    <row r="454" spans="1:22" ht="49.5" x14ac:dyDescent="0.2">
      <c r="A454" s="54" t="str">
        <f t="shared" ref="A454:A459" ca="1" si="474">IF(ISERROR(MATCH(F454,Код_КВР,0)),"",INDIRECT(ADDRESS(MATCH(F454,Код_КВР,0)+1,2,,,"КВР")))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4" s="105">
        <v>802</v>
      </c>
      <c r="C454" s="55" t="s">
        <v>70</v>
      </c>
      <c r="D454" s="55" t="s">
        <v>72</v>
      </c>
      <c r="E454" s="105" t="s">
        <v>409</v>
      </c>
      <c r="F454" s="105">
        <v>100</v>
      </c>
      <c r="G454" s="56">
        <f t="shared" ref="G454:U454" si="475">G455</f>
        <v>13268.9</v>
      </c>
      <c r="H454" s="56">
        <f t="shared" si="475"/>
        <v>0</v>
      </c>
      <c r="I454" s="56">
        <f t="shared" si="433"/>
        <v>13268.9</v>
      </c>
      <c r="J454" s="56">
        <f t="shared" si="475"/>
        <v>0</v>
      </c>
      <c r="K454" s="56">
        <f t="shared" si="434"/>
        <v>13268.9</v>
      </c>
      <c r="L454" s="56">
        <f t="shared" si="475"/>
        <v>0</v>
      </c>
      <c r="M454" s="56">
        <f t="shared" si="430"/>
        <v>13268.9</v>
      </c>
      <c r="N454" s="56">
        <f t="shared" si="475"/>
        <v>0</v>
      </c>
      <c r="O454" s="56">
        <f t="shared" si="427"/>
        <v>13268.9</v>
      </c>
      <c r="P454" s="56">
        <f t="shared" si="475"/>
        <v>13268.9</v>
      </c>
      <c r="Q454" s="56">
        <f t="shared" si="475"/>
        <v>0</v>
      </c>
      <c r="R454" s="57">
        <f t="shared" si="435"/>
        <v>13268.9</v>
      </c>
      <c r="S454" s="56">
        <f t="shared" si="475"/>
        <v>0</v>
      </c>
      <c r="T454" s="57">
        <f t="shared" si="436"/>
        <v>13268.9</v>
      </c>
      <c r="U454" s="56">
        <f t="shared" si="475"/>
        <v>0</v>
      </c>
      <c r="V454" s="57">
        <f t="shared" si="428"/>
        <v>13268.9</v>
      </c>
    </row>
    <row r="455" spans="1:22" x14ac:dyDescent="0.2">
      <c r="A455" s="54" t="str">
        <f t="shared" ca="1" si="474"/>
        <v>Расходы на выплаты персоналу государственных (муниципальных) органов</v>
      </c>
      <c r="B455" s="105">
        <v>802</v>
      </c>
      <c r="C455" s="55" t="s">
        <v>70</v>
      </c>
      <c r="D455" s="55" t="s">
        <v>72</v>
      </c>
      <c r="E455" s="105" t="s">
        <v>409</v>
      </c>
      <c r="F455" s="105">
        <v>120</v>
      </c>
      <c r="G455" s="57">
        <f>10041.3+200.5+3027.1</f>
        <v>13268.9</v>
      </c>
      <c r="H455" s="57"/>
      <c r="I455" s="56">
        <f t="shared" si="433"/>
        <v>13268.9</v>
      </c>
      <c r="J455" s="57"/>
      <c r="K455" s="56">
        <f t="shared" si="434"/>
        <v>13268.9</v>
      </c>
      <c r="L455" s="57"/>
      <c r="M455" s="56">
        <f t="shared" si="430"/>
        <v>13268.9</v>
      </c>
      <c r="N455" s="57"/>
      <c r="O455" s="56">
        <f t="shared" si="427"/>
        <v>13268.9</v>
      </c>
      <c r="P455" s="57">
        <f>10041.3+200.5+3027.1</f>
        <v>13268.9</v>
      </c>
      <c r="Q455" s="57"/>
      <c r="R455" s="57">
        <f t="shared" si="435"/>
        <v>13268.9</v>
      </c>
      <c r="S455" s="57"/>
      <c r="T455" s="57">
        <f t="shared" si="436"/>
        <v>13268.9</v>
      </c>
      <c r="U455" s="57"/>
      <c r="V455" s="57">
        <f t="shared" si="428"/>
        <v>13268.9</v>
      </c>
    </row>
    <row r="456" spans="1:22" ht="33" x14ac:dyDescent="0.2">
      <c r="A456" s="54" t="str">
        <f t="shared" ca="1" si="474"/>
        <v>Закупка товаров, работ и услуг для обеспечения государственных (муниципальных) нужд</v>
      </c>
      <c r="B456" s="105">
        <v>802</v>
      </c>
      <c r="C456" s="55" t="s">
        <v>70</v>
      </c>
      <c r="D456" s="55" t="s">
        <v>72</v>
      </c>
      <c r="E456" s="105" t="s">
        <v>409</v>
      </c>
      <c r="F456" s="105">
        <v>200</v>
      </c>
      <c r="G456" s="56">
        <f t="shared" ref="G456:U456" si="476">G457</f>
        <v>543.4</v>
      </c>
      <c r="H456" s="56">
        <f t="shared" si="476"/>
        <v>0</v>
      </c>
      <c r="I456" s="56">
        <f t="shared" si="433"/>
        <v>543.4</v>
      </c>
      <c r="J456" s="56">
        <f t="shared" si="476"/>
        <v>0</v>
      </c>
      <c r="K456" s="56">
        <f t="shared" si="434"/>
        <v>543.4</v>
      </c>
      <c r="L456" s="56">
        <f t="shared" si="476"/>
        <v>0</v>
      </c>
      <c r="M456" s="56">
        <f t="shared" si="430"/>
        <v>543.4</v>
      </c>
      <c r="N456" s="56">
        <f t="shared" si="476"/>
        <v>0</v>
      </c>
      <c r="O456" s="56">
        <f t="shared" si="427"/>
        <v>543.4</v>
      </c>
      <c r="P456" s="56">
        <f t="shared" si="476"/>
        <v>543.4</v>
      </c>
      <c r="Q456" s="56">
        <f t="shared" si="476"/>
        <v>0</v>
      </c>
      <c r="R456" s="57">
        <f t="shared" si="435"/>
        <v>543.4</v>
      </c>
      <c r="S456" s="56">
        <f t="shared" si="476"/>
        <v>0</v>
      </c>
      <c r="T456" s="57">
        <f t="shared" si="436"/>
        <v>543.4</v>
      </c>
      <c r="U456" s="56">
        <f t="shared" si="476"/>
        <v>0</v>
      </c>
      <c r="V456" s="57">
        <f t="shared" si="428"/>
        <v>543.4</v>
      </c>
    </row>
    <row r="457" spans="1:22" ht="33" x14ac:dyDescent="0.2">
      <c r="A457" s="54" t="str">
        <f t="shared" ca="1" si="474"/>
        <v>Иные закупки товаров, работ и услуг для обеспечения государственных (муниципальных) нужд</v>
      </c>
      <c r="B457" s="105">
        <v>802</v>
      </c>
      <c r="C457" s="55" t="s">
        <v>70</v>
      </c>
      <c r="D457" s="55" t="s">
        <v>72</v>
      </c>
      <c r="E457" s="105" t="s">
        <v>409</v>
      </c>
      <c r="F457" s="105">
        <v>240</v>
      </c>
      <c r="G457" s="56">
        <v>543.4</v>
      </c>
      <c r="H457" s="56"/>
      <c r="I457" s="56">
        <f t="shared" si="433"/>
        <v>543.4</v>
      </c>
      <c r="J457" s="56"/>
      <c r="K457" s="56">
        <f t="shared" si="434"/>
        <v>543.4</v>
      </c>
      <c r="L457" s="56"/>
      <c r="M457" s="56">
        <f t="shared" si="430"/>
        <v>543.4</v>
      </c>
      <c r="N457" s="56"/>
      <c r="O457" s="56">
        <f t="shared" si="427"/>
        <v>543.4</v>
      </c>
      <c r="P457" s="56">
        <v>543.4</v>
      </c>
      <c r="Q457" s="56"/>
      <c r="R457" s="57">
        <f t="shared" si="435"/>
        <v>543.4</v>
      </c>
      <c r="S457" s="56"/>
      <c r="T457" s="57">
        <f t="shared" si="436"/>
        <v>543.4</v>
      </c>
      <c r="U457" s="56"/>
      <c r="V457" s="57">
        <f t="shared" si="428"/>
        <v>543.4</v>
      </c>
    </row>
    <row r="458" spans="1:22" x14ac:dyDescent="0.2">
      <c r="A458" s="54" t="str">
        <f t="shared" ca="1" si="474"/>
        <v>Иные бюджетные ассигнования</v>
      </c>
      <c r="B458" s="105">
        <v>802</v>
      </c>
      <c r="C458" s="55" t="s">
        <v>70</v>
      </c>
      <c r="D458" s="55" t="s">
        <v>72</v>
      </c>
      <c r="E458" s="105" t="s">
        <v>409</v>
      </c>
      <c r="F458" s="105">
        <v>800</v>
      </c>
      <c r="G458" s="56">
        <f t="shared" ref="G458:U458" si="477">G459</f>
        <v>0.5</v>
      </c>
      <c r="H458" s="56">
        <f t="shared" si="477"/>
        <v>0</v>
      </c>
      <c r="I458" s="56">
        <f t="shared" si="433"/>
        <v>0.5</v>
      </c>
      <c r="J458" s="56">
        <f t="shared" si="477"/>
        <v>0</v>
      </c>
      <c r="K458" s="56">
        <f t="shared" si="434"/>
        <v>0.5</v>
      </c>
      <c r="L458" s="56">
        <f t="shared" si="477"/>
        <v>0</v>
      </c>
      <c r="M458" s="56">
        <f t="shared" si="430"/>
        <v>0.5</v>
      </c>
      <c r="N458" s="56">
        <f t="shared" si="477"/>
        <v>0</v>
      </c>
      <c r="O458" s="56">
        <f t="shared" si="427"/>
        <v>0.5</v>
      </c>
      <c r="P458" s="56">
        <f t="shared" si="477"/>
        <v>0.5</v>
      </c>
      <c r="Q458" s="56">
        <f t="shared" si="477"/>
        <v>0</v>
      </c>
      <c r="R458" s="57">
        <f t="shared" si="435"/>
        <v>0.5</v>
      </c>
      <c r="S458" s="56">
        <f t="shared" si="477"/>
        <v>0</v>
      </c>
      <c r="T458" s="57">
        <f t="shared" si="436"/>
        <v>0.5</v>
      </c>
      <c r="U458" s="56">
        <f t="shared" si="477"/>
        <v>0</v>
      </c>
      <c r="V458" s="57">
        <f t="shared" si="428"/>
        <v>0.5</v>
      </c>
    </row>
    <row r="459" spans="1:22" x14ac:dyDescent="0.2">
      <c r="A459" s="54" t="str">
        <f t="shared" ca="1" si="474"/>
        <v>Уплата налогов, сборов и иных платежей</v>
      </c>
      <c r="B459" s="105">
        <v>802</v>
      </c>
      <c r="C459" s="55" t="s">
        <v>70</v>
      </c>
      <c r="D459" s="55" t="s">
        <v>72</v>
      </c>
      <c r="E459" s="105" t="s">
        <v>409</v>
      </c>
      <c r="F459" s="105">
        <v>850</v>
      </c>
      <c r="G459" s="57">
        <v>0.5</v>
      </c>
      <c r="H459" s="57"/>
      <c r="I459" s="56">
        <f t="shared" si="433"/>
        <v>0.5</v>
      </c>
      <c r="J459" s="57"/>
      <c r="K459" s="56">
        <f t="shared" si="434"/>
        <v>0.5</v>
      </c>
      <c r="L459" s="57"/>
      <c r="M459" s="56">
        <f t="shared" si="430"/>
        <v>0.5</v>
      </c>
      <c r="N459" s="57"/>
      <c r="O459" s="56">
        <f t="shared" si="427"/>
        <v>0.5</v>
      </c>
      <c r="P459" s="57">
        <v>0.5</v>
      </c>
      <c r="Q459" s="57"/>
      <c r="R459" s="57">
        <f t="shared" si="435"/>
        <v>0.5</v>
      </c>
      <c r="S459" s="57"/>
      <c r="T459" s="57">
        <f t="shared" si="436"/>
        <v>0.5</v>
      </c>
      <c r="U459" s="57"/>
      <c r="V459" s="57">
        <f t="shared" si="428"/>
        <v>0.5</v>
      </c>
    </row>
    <row r="460" spans="1:22" hidden="1" x14ac:dyDescent="0.2">
      <c r="A460" s="42" t="s">
        <v>91</v>
      </c>
      <c r="B460" s="105">
        <v>802</v>
      </c>
      <c r="C460" s="55" t="s">
        <v>70</v>
      </c>
      <c r="D460" s="55" t="s">
        <v>55</v>
      </c>
      <c r="E460" s="105"/>
      <c r="F460" s="105"/>
      <c r="G460" s="57">
        <f t="shared" ref="G460:U464" si="478">G461</f>
        <v>0</v>
      </c>
      <c r="H460" s="57">
        <f t="shared" si="478"/>
        <v>0</v>
      </c>
      <c r="I460" s="56">
        <f t="shared" si="433"/>
        <v>0</v>
      </c>
      <c r="J460" s="57">
        <f t="shared" si="478"/>
        <v>0</v>
      </c>
      <c r="K460" s="56">
        <f t="shared" si="434"/>
        <v>0</v>
      </c>
      <c r="L460" s="57">
        <f t="shared" si="478"/>
        <v>0</v>
      </c>
      <c r="M460" s="56">
        <f t="shared" si="430"/>
        <v>0</v>
      </c>
      <c r="N460" s="57">
        <f t="shared" si="478"/>
        <v>0</v>
      </c>
      <c r="O460" s="56">
        <f t="shared" si="427"/>
        <v>0</v>
      </c>
      <c r="P460" s="57">
        <f t="shared" si="478"/>
        <v>0</v>
      </c>
      <c r="Q460" s="57">
        <f t="shared" si="478"/>
        <v>0</v>
      </c>
      <c r="R460" s="57">
        <f t="shared" si="435"/>
        <v>0</v>
      </c>
      <c r="S460" s="57">
        <f t="shared" si="478"/>
        <v>0</v>
      </c>
      <c r="T460" s="57">
        <f t="shared" si="436"/>
        <v>0</v>
      </c>
      <c r="U460" s="57">
        <f t="shared" si="478"/>
        <v>0</v>
      </c>
      <c r="V460" s="57">
        <f t="shared" si="428"/>
        <v>0</v>
      </c>
    </row>
    <row r="461" spans="1:22" hidden="1" x14ac:dyDescent="0.2">
      <c r="A461" s="54" t="str">
        <f ca="1">IF(ISERROR(MATCH(E461,Код_КЦСР,0)),"",INDIRECT(ADDRESS(MATCH(E461,Код_КЦСР,0)+1,2,,,"КЦСР")))</f>
        <v>Расходы, не включенные в муниципальные программы города Череповца</v>
      </c>
      <c r="B461" s="105">
        <v>802</v>
      </c>
      <c r="C461" s="55" t="s">
        <v>70</v>
      </c>
      <c r="D461" s="55" t="s">
        <v>55</v>
      </c>
      <c r="E461" s="105" t="s">
        <v>398</v>
      </c>
      <c r="F461" s="105"/>
      <c r="G461" s="57">
        <f t="shared" si="478"/>
        <v>0</v>
      </c>
      <c r="H461" s="57">
        <f t="shared" si="478"/>
        <v>0</v>
      </c>
      <c r="I461" s="56">
        <f t="shared" si="433"/>
        <v>0</v>
      </c>
      <c r="J461" s="57">
        <f t="shared" si="478"/>
        <v>0</v>
      </c>
      <c r="K461" s="56">
        <f t="shared" si="434"/>
        <v>0</v>
      </c>
      <c r="L461" s="57">
        <f t="shared" si="478"/>
        <v>0</v>
      </c>
      <c r="M461" s="56">
        <f t="shared" si="430"/>
        <v>0</v>
      </c>
      <c r="N461" s="57">
        <f t="shared" si="478"/>
        <v>0</v>
      </c>
      <c r="O461" s="56">
        <f t="shared" si="427"/>
        <v>0</v>
      </c>
      <c r="P461" s="57">
        <f t="shared" si="478"/>
        <v>0</v>
      </c>
      <c r="Q461" s="57">
        <f t="shared" si="478"/>
        <v>0</v>
      </c>
      <c r="R461" s="57">
        <f t="shared" si="435"/>
        <v>0</v>
      </c>
      <c r="S461" s="57">
        <f t="shared" si="478"/>
        <v>0</v>
      </c>
      <c r="T461" s="57">
        <f t="shared" si="436"/>
        <v>0</v>
      </c>
      <c r="U461" s="57">
        <f t="shared" si="478"/>
        <v>0</v>
      </c>
      <c r="V461" s="57">
        <f t="shared" si="428"/>
        <v>0</v>
      </c>
    </row>
    <row r="462" spans="1:22" ht="33" hidden="1" x14ac:dyDescent="0.2">
      <c r="A462" s="54" t="str">
        <f ca="1">IF(ISERROR(MATCH(E462,Код_КЦСР,0)),"",INDIRECT(ADDRESS(MATCH(E462,Код_КЦСР,0)+1,2,,,"КЦСР")))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462" s="105">
        <v>802</v>
      </c>
      <c r="C462" s="55" t="s">
        <v>70</v>
      </c>
      <c r="D462" s="55" t="s">
        <v>55</v>
      </c>
      <c r="E462" s="105" t="s">
        <v>414</v>
      </c>
      <c r="F462" s="105"/>
      <c r="G462" s="57">
        <f t="shared" si="478"/>
        <v>0</v>
      </c>
      <c r="H462" s="57">
        <f t="shared" si="478"/>
        <v>0</v>
      </c>
      <c r="I462" s="56">
        <f t="shared" si="433"/>
        <v>0</v>
      </c>
      <c r="J462" s="57">
        <f t="shared" si="478"/>
        <v>0</v>
      </c>
      <c r="K462" s="56">
        <f t="shared" si="434"/>
        <v>0</v>
      </c>
      <c r="L462" s="57">
        <f t="shared" si="478"/>
        <v>0</v>
      </c>
      <c r="M462" s="56">
        <f t="shared" si="430"/>
        <v>0</v>
      </c>
      <c r="N462" s="57">
        <f t="shared" si="478"/>
        <v>0</v>
      </c>
      <c r="O462" s="56">
        <f t="shared" si="427"/>
        <v>0</v>
      </c>
      <c r="P462" s="57">
        <f t="shared" si="478"/>
        <v>0</v>
      </c>
      <c r="Q462" s="57">
        <f t="shared" si="478"/>
        <v>0</v>
      </c>
      <c r="R462" s="57">
        <f t="shared" si="435"/>
        <v>0</v>
      </c>
      <c r="S462" s="57">
        <f t="shared" si="478"/>
        <v>0</v>
      </c>
      <c r="T462" s="57">
        <f t="shared" si="436"/>
        <v>0</v>
      </c>
      <c r="U462" s="57">
        <f t="shared" si="478"/>
        <v>0</v>
      </c>
      <c r="V462" s="57">
        <f t="shared" si="428"/>
        <v>0</v>
      </c>
    </row>
    <row r="463" spans="1:22" hidden="1" x14ac:dyDescent="0.2">
      <c r="A463" s="54" t="str">
        <f ca="1">IF(ISERROR(MATCH(E463,Код_КЦСР,0)),"",INDIRECT(ADDRESS(MATCH(E463,Код_КЦСР,0)+1,2,,,"КЦСР")))</f>
        <v>Расходы на судебные издержки и исполнение судебных решений</v>
      </c>
      <c r="B463" s="105">
        <v>802</v>
      </c>
      <c r="C463" s="55" t="s">
        <v>70</v>
      </c>
      <c r="D463" s="55" t="s">
        <v>55</v>
      </c>
      <c r="E463" s="105" t="s">
        <v>415</v>
      </c>
      <c r="F463" s="105"/>
      <c r="G463" s="57">
        <f t="shared" si="478"/>
        <v>0</v>
      </c>
      <c r="H463" s="57">
        <f t="shared" si="478"/>
        <v>0</v>
      </c>
      <c r="I463" s="56">
        <f t="shared" si="433"/>
        <v>0</v>
      </c>
      <c r="J463" s="57">
        <f t="shared" si="478"/>
        <v>0</v>
      </c>
      <c r="K463" s="56">
        <f t="shared" si="434"/>
        <v>0</v>
      </c>
      <c r="L463" s="57">
        <f t="shared" si="478"/>
        <v>0</v>
      </c>
      <c r="M463" s="56">
        <f t="shared" si="430"/>
        <v>0</v>
      </c>
      <c r="N463" s="57">
        <f t="shared" si="478"/>
        <v>0</v>
      </c>
      <c r="O463" s="56">
        <f t="shared" si="427"/>
        <v>0</v>
      </c>
      <c r="P463" s="57">
        <f t="shared" si="478"/>
        <v>0</v>
      </c>
      <c r="Q463" s="57">
        <f t="shared" si="478"/>
        <v>0</v>
      </c>
      <c r="R463" s="57">
        <f t="shared" si="435"/>
        <v>0</v>
      </c>
      <c r="S463" s="57">
        <f t="shared" si="478"/>
        <v>0</v>
      </c>
      <c r="T463" s="57">
        <f t="shared" si="436"/>
        <v>0</v>
      </c>
      <c r="U463" s="57">
        <f t="shared" si="478"/>
        <v>0</v>
      </c>
      <c r="V463" s="57">
        <f t="shared" si="428"/>
        <v>0</v>
      </c>
    </row>
    <row r="464" spans="1:22" hidden="1" x14ac:dyDescent="0.2">
      <c r="A464" s="54" t="str">
        <f t="shared" ref="A464:A465" ca="1" si="479">IF(ISERROR(MATCH(F464,Код_КВР,0)),"",INDIRECT(ADDRESS(MATCH(F464,Код_КВР,0)+1,2,,,"КВР")))</f>
        <v>Иные бюджетные ассигнования</v>
      </c>
      <c r="B464" s="105">
        <v>802</v>
      </c>
      <c r="C464" s="55" t="s">
        <v>70</v>
      </c>
      <c r="D464" s="55" t="s">
        <v>55</v>
      </c>
      <c r="E464" s="105" t="s">
        <v>415</v>
      </c>
      <c r="F464" s="105">
        <v>800</v>
      </c>
      <c r="G464" s="57">
        <f t="shared" si="478"/>
        <v>0</v>
      </c>
      <c r="H464" s="57">
        <f t="shared" si="478"/>
        <v>0</v>
      </c>
      <c r="I464" s="56">
        <f t="shared" si="433"/>
        <v>0</v>
      </c>
      <c r="J464" s="57">
        <f t="shared" si="478"/>
        <v>0</v>
      </c>
      <c r="K464" s="56">
        <f t="shared" si="434"/>
        <v>0</v>
      </c>
      <c r="L464" s="57">
        <f t="shared" si="478"/>
        <v>0</v>
      </c>
      <c r="M464" s="56">
        <f t="shared" si="430"/>
        <v>0</v>
      </c>
      <c r="N464" s="57">
        <f t="shared" si="478"/>
        <v>0</v>
      </c>
      <c r="O464" s="56">
        <f t="shared" si="427"/>
        <v>0</v>
      </c>
      <c r="P464" s="57">
        <f t="shared" si="478"/>
        <v>0</v>
      </c>
      <c r="Q464" s="57">
        <f t="shared" si="478"/>
        <v>0</v>
      </c>
      <c r="R464" s="57">
        <f t="shared" si="435"/>
        <v>0</v>
      </c>
      <c r="S464" s="57">
        <f t="shared" si="478"/>
        <v>0</v>
      </c>
      <c r="T464" s="57">
        <f t="shared" si="436"/>
        <v>0</v>
      </c>
      <c r="U464" s="57">
        <f t="shared" si="478"/>
        <v>0</v>
      </c>
      <c r="V464" s="57">
        <f t="shared" si="428"/>
        <v>0</v>
      </c>
    </row>
    <row r="465" spans="1:22" hidden="1" x14ac:dyDescent="0.2">
      <c r="A465" s="54" t="str">
        <f t="shared" ca="1" si="479"/>
        <v>Исполнение судебных актов</v>
      </c>
      <c r="B465" s="105">
        <v>802</v>
      </c>
      <c r="C465" s="55" t="s">
        <v>70</v>
      </c>
      <c r="D465" s="55" t="s">
        <v>55</v>
      </c>
      <c r="E465" s="105" t="s">
        <v>415</v>
      </c>
      <c r="F465" s="105">
        <v>830</v>
      </c>
      <c r="G465" s="57"/>
      <c r="H465" s="57"/>
      <c r="I465" s="56">
        <f t="shared" si="433"/>
        <v>0</v>
      </c>
      <c r="J465" s="57"/>
      <c r="K465" s="56">
        <f t="shared" si="434"/>
        <v>0</v>
      </c>
      <c r="L465" s="57"/>
      <c r="M465" s="56">
        <f t="shared" si="430"/>
        <v>0</v>
      </c>
      <c r="N465" s="57"/>
      <c r="O465" s="56">
        <f t="shared" si="427"/>
        <v>0</v>
      </c>
      <c r="P465" s="57"/>
      <c r="Q465" s="57"/>
      <c r="R465" s="57">
        <f t="shared" si="435"/>
        <v>0</v>
      </c>
      <c r="S465" s="57"/>
      <c r="T465" s="57">
        <f t="shared" si="436"/>
        <v>0</v>
      </c>
      <c r="U465" s="57"/>
      <c r="V465" s="57">
        <f t="shared" si="428"/>
        <v>0</v>
      </c>
    </row>
    <row r="466" spans="1:22" x14ac:dyDescent="0.2">
      <c r="A466" s="54" t="str">
        <f ca="1">IF(ISERROR(MATCH(C466,Код_Раздел,0)),"",INDIRECT(ADDRESS(MATCH(C466,Код_Раздел,0)+1,2,,,"Раздел")))</f>
        <v>Образование</v>
      </c>
      <c r="B466" s="105">
        <v>802</v>
      </c>
      <c r="C466" s="55" t="s">
        <v>60</v>
      </c>
      <c r="D466" s="55"/>
      <c r="E466" s="105"/>
      <c r="F466" s="105"/>
      <c r="G466" s="57">
        <f t="shared" ref="G466:U470" si="480">G467</f>
        <v>129.5</v>
      </c>
      <c r="H466" s="57">
        <f t="shared" si="480"/>
        <v>0</v>
      </c>
      <c r="I466" s="56">
        <f t="shared" si="433"/>
        <v>129.5</v>
      </c>
      <c r="J466" s="57">
        <f t="shared" si="480"/>
        <v>0</v>
      </c>
      <c r="K466" s="56">
        <f t="shared" si="434"/>
        <v>129.5</v>
      </c>
      <c r="L466" s="57">
        <f t="shared" si="480"/>
        <v>0</v>
      </c>
      <c r="M466" s="56">
        <f t="shared" si="430"/>
        <v>129.5</v>
      </c>
      <c r="N466" s="57">
        <f t="shared" si="480"/>
        <v>0</v>
      </c>
      <c r="O466" s="56">
        <f t="shared" si="427"/>
        <v>129.5</v>
      </c>
      <c r="P466" s="57">
        <f t="shared" si="480"/>
        <v>129.5</v>
      </c>
      <c r="Q466" s="57">
        <f t="shared" si="480"/>
        <v>0</v>
      </c>
      <c r="R466" s="57">
        <f t="shared" si="435"/>
        <v>129.5</v>
      </c>
      <c r="S466" s="57">
        <f t="shared" si="480"/>
        <v>0</v>
      </c>
      <c r="T466" s="57">
        <f t="shared" si="436"/>
        <v>129.5</v>
      </c>
      <c r="U466" s="57">
        <f t="shared" si="480"/>
        <v>0</v>
      </c>
      <c r="V466" s="57">
        <f t="shared" si="428"/>
        <v>129.5</v>
      </c>
    </row>
    <row r="467" spans="1:22" x14ac:dyDescent="0.2">
      <c r="A467" s="42" t="s">
        <v>530</v>
      </c>
      <c r="B467" s="105">
        <v>802</v>
      </c>
      <c r="C467" s="55" t="s">
        <v>60</v>
      </c>
      <c r="D467" s="55" t="s">
        <v>78</v>
      </c>
      <c r="E467" s="105"/>
      <c r="F467" s="105"/>
      <c r="G467" s="57">
        <f t="shared" si="480"/>
        <v>129.5</v>
      </c>
      <c r="H467" s="57">
        <f t="shared" si="480"/>
        <v>0</v>
      </c>
      <c r="I467" s="56">
        <f t="shared" si="433"/>
        <v>129.5</v>
      </c>
      <c r="J467" s="57">
        <f t="shared" si="480"/>
        <v>0</v>
      </c>
      <c r="K467" s="56">
        <f t="shared" si="434"/>
        <v>129.5</v>
      </c>
      <c r="L467" s="57">
        <f t="shared" si="480"/>
        <v>0</v>
      </c>
      <c r="M467" s="56">
        <f t="shared" si="430"/>
        <v>129.5</v>
      </c>
      <c r="N467" s="57">
        <f t="shared" si="480"/>
        <v>0</v>
      </c>
      <c r="O467" s="56">
        <f t="shared" si="427"/>
        <v>129.5</v>
      </c>
      <c r="P467" s="57">
        <f t="shared" si="480"/>
        <v>129.5</v>
      </c>
      <c r="Q467" s="57">
        <f t="shared" si="480"/>
        <v>0</v>
      </c>
      <c r="R467" s="57">
        <f t="shared" si="435"/>
        <v>129.5</v>
      </c>
      <c r="S467" s="57">
        <f t="shared" si="480"/>
        <v>0</v>
      </c>
      <c r="T467" s="57">
        <f t="shared" si="436"/>
        <v>129.5</v>
      </c>
      <c r="U467" s="57">
        <f t="shared" si="480"/>
        <v>0</v>
      </c>
      <c r="V467" s="57">
        <f t="shared" si="428"/>
        <v>129.5</v>
      </c>
    </row>
    <row r="468" spans="1:22" x14ac:dyDescent="0.2">
      <c r="A468" s="54" t="str">
        <f ca="1">IF(ISERROR(MATCH(E468,Код_КЦСР,0)),"",INDIRECT(ADDRESS(MATCH(E468,Код_КЦСР,0)+1,2,,,"КЦСР")))</f>
        <v>Расходы, не включенные в муниципальные программы города Череповца</v>
      </c>
      <c r="B468" s="105">
        <v>802</v>
      </c>
      <c r="C468" s="55" t="s">
        <v>60</v>
      </c>
      <c r="D468" s="55" t="s">
        <v>78</v>
      </c>
      <c r="E468" s="105" t="s">
        <v>398</v>
      </c>
      <c r="F468" s="105"/>
      <c r="G468" s="57">
        <f t="shared" si="480"/>
        <v>129.5</v>
      </c>
      <c r="H468" s="57">
        <f t="shared" si="480"/>
        <v>0</v>
      </c>
      <c r="I468" s="56">
        <f t="shared" si="433"/>
        <v>129.5</v>
      </c>
      <c r="J468" s="57">
        <f t="shared" si="480"/>
        <v>0</v>
      </c>
      <c r="K468" s="56">
        <f t="shared" si="434"/>
        <v>129.5</v>
      </c>
      <c r="L468" s="57">
        <f t="shared" si="480"/>
        <v>0</v>
      </c>
      <c r="M468" s="56">
        <f t="shared" si="430"/>
        <v>129.5</v>
      </c>
      <c r="N468" s="57">
        <f t="shared" si="480"/>
        <v>0</v>
      </c>
      <c r="O468" s="56">
        <f t="shared" ref="O468:O531" si="481">M468+N468</f>
        <v>129.5</v>
      </c>
      <c r="P468" s="57">
        <f t="shared" si="480"/>
        <v>129.5</v>
      </c>
      <c r="Q468" s="57">
        <f t="shared" si="480"/>
        <v>0</v>
      </c>
      <c r="R468" s="57">
        <f t="shared" si="435"/>
        <v>129.5</v>
      </c>
      <c r="S468" s="57">
        <f t="shared" si="480"/>
        <v>0</v>
      </c>
      <c r="T468" s="57">
        <f t="shared" si="436"/>
        <v>129.5</v>
      </c>
      <c r="U468" s="57">
        <f t="shared" si="480"/>
        <v>0</v>
      </c>
      <c r="V468" s="57">
        <f t="shared" ref="V468:V531" si="482">T468+U468</f>
        <v>129.5</v>
      </c>
    </row>
    <row r="469" spans="1:22" ht="33" x14ac:dyDescent="0.2">
      <c r="A469" s="54" t="str">
        <f ca="1">IF(ISERROR(MATCH(E469,Код_КЦСР,0)),"",INDIRECT(ADDRESS(MATCH(E469,Код_КЦСР,0)+1,2,,,"КЦСР")))</f>
        <v>Обеспечение деятельности представительного органа муниципального образования</v>
      </c>
      <c r="B469" s="105">
        <v>802</v>
      </c>
      <c r="C469" s="55" t="s">
        <v>60</v>
      </c>
      <c r="D469" s="55" t="s">
        <v>78</v>
      </c>
      <c r="E469" s="105" t="s">
        <v>406</v>
      </c>
      <c r="F469" s="105"/>
      <c r="G469" s="57">
        <f t="shared" si="480"/>
        <v>129.5</v>
      </c>
      <c r="H469" s="57">
        <f t="shared" si="480"/>
        <v>0</v>
      </c>
      <c r="I469" s="56">
        <f t="shared" si="433"/>
        <v>129.5</v>
      </c>
      <c r="J469" s="57">
        <f t="shared" si="480"/>
        <v>0</v>
      </c>
      <c r="K469" s="56">
        <f t="shared" si="434"/>
        <v>129.5</v>
      </c>
      <c r="L469" s="57">
        <f t="shared" si="480"/>
        <v>0</v>
      </c>
      <c r="M469" s="56">
        <f t="shared" si="430"/>
        <v>129.5</v>
      </c>
      <c r="N469" s="57">
        <f t="shared" si="480"/>
        <v>0</v>
      </c>
      <c r="O469" s="56">
        <f t="shared" si="481"/>
        <v>129.5</v>
      </c>
      <c r="P469" s="57">
        <f t="shared" si="480"/>
        <v>129.5</v>
      </c>
      <c r="Q469" s="57">
        <f t="shared" si="480"/>
        <v>0</v>
      </c>
      <c r="R469" s="57">
        <f t="shared" si="435"/>
        <v>129.5</v>
      </c>
      <c r="S469" s="57">
        <f t="shared" si="480"/>
        <v>0</v>
      </c>
      <c r="T469" s="57">
        <f t="shared" si="436"/>
        <v>129.5</v>
      </c>
      <c r="U469" s="57">
        <f t="shared" si="480"/>
        <v>0</v>
      </c>
      <c r="V469" s="57">
        <f t="shared" si="482"/>
        <v>129.5</v>
      </c>
    </row>
    <row r="470" spans="1:22" ht="33" x14ac:dyDescent="0.2">
      <c r="A470" s="54" t="str">
        <f ca="1">IF(ISERROR(MATCH(E470,Код_КЦСР,0)),"",INDIRECT(ADDRESS(MATCH(E470,Код_КЦСР,0)+1,2,,,"КЦСР")))</f>
        <v>Расходы на обеспечение функций представительного органа муниципального образования</v>
      </c>
      <c r="B470" s="105">
        <v>802</v>
      </c>
      <c r="C470" s="55" t="s">
        <v>60</v>
      </c>
      <c r="D470" s="55" t="s">
        <v>78</v>
      </c>
      <c r="E470" s="105" t="s">
        <v>408</v>
      </c>
      <c r="F470" s="105"/>
      <c r="G470" s="57">
        <f t="shared" si="480"/>
        <v>129.5</v>
      </c>
      <c r="H470" s="57">
        <f t="shared" si="480"/>
        <v>0</v>
      </c>
      <c r="I470" s="56">
        <f t="shared" si="433"/>
        <v>129.5</v>
      </c>
      <c r="J470" s="57">
        <f t="shared" si="480"/>
        <v>0</v>
      </c>
      <c r="K470" s="56">
        <f t="shared" si="434"/>
        <v>129.5</v>
      </c>
      <c r="L470" s="57">
        <f t="shared" si="480"/>
        <v>0</v>
      </c>
      <c r="M470" s="56">
        <f t="shared" si="430"/>
        <v>129.5</v>
      </c>
      <c r="N470" s="57">
        <f t="shared" si="480"/>
        <v>0</v>
      </c>
      <c r="O470" s="56">
        <f t="shared" si="481"/>
        <v>129.5</v>
      </c>
      <c r="P470" s="57">
        <f t="shared" si="480"/>
        <v>129.5</v>
      </c>
      <c r="Q470" s="57">
        <f t="shared" si="480"/>
        <v>0</v>
      </c>
      <c r="R470" s="57">
        <f t="shared" si="435"/>
        <v>129.5</v>
      </c>
      <c r="S470" s="57">
        <f t="shared" si="480"/>
        <v>0</v>
      </c>
      <c r="T470" s="57">
        <f t="shared" si="436"/>
        <v>129.5</v>
      </c>
      <c r="U470" s="57">
        <f t="shared" si="480"/>
        <v>0</v>
      </c>
      <c r="V470" s="57">
        <f t="shared" si="482"/>
        <v>129.5</v>
      </c>
    </row>
    <row r="471" spans="1:22" x14ac:dyDescent="0.2">
      <c r="A471" s="54" t="str">
        <f ca="1">IF(ISERROR(MATCH(E471,Код_КЦСР,0)),"",INDIRECT(ADDRESS(MATCH(E471,Код_КЦСР,0)+1,2,,,"КЦСР")))</f>
        <v>Расходы на обеспечение функций органов местного самоуправления</v>
      </c>
      <c r="B471" s="105">
        <v>802</v>
      </c>
      <c r="C471" s="55" t="s">
        <v>60</v>
      </c>
      <c r="D471" s="55" t="s">
        <v>78</v>
      </c>
      <c r="E471" s="105" t="s">
        <v>409</v>
      </c>
      <c r="F471" s="105"/>
      <c r="G471" s="57">
        <f t="shared" ref="G471:U472" si="483">G472</f>
        <v>129.5</v>
      </c>
      <c r="H471" s="57">
        <f t="shared" si="483"/>
        <v>0</v>
      </c>
      <c r="I471" s="56">
        <f t="shared" si="433"/>
        <v>129.5</v>
      </c>
      <c r="J471" s="57">
        <f t="shared" si="483"/>
        <v>0</v>
      </c>
      <c r="K471" s="56">
        <f t="shared" si="434"/>
        <v>129.5</v>
      </c>
      <c r="L471" s="57">
        <f t="shared" si="483"/>
        <v>0</v>
      </c>
      <c r="M471" s="56">
        <f t="shared" ref="M471:M534" si="484">K471+L471</f>
        <v>129.5</v>
      </c>
      <c r="N471" s="57">
        <f t="shared" si="483"/>
        <v>0</v>
      </c>
      <c r="O471" s="56">
        <f t="shared" si="481"/>
        <v>129.5</v>
      </c>
      <c r="P471" s="57">
        <f t="shared" si="483"/>
        <v>129.5</v>
      </c>
      <c r="Q471" s="57">
        <f t="shared" si="483"/>
        <v>0</v>
      </c>
      <c r="R471" s="57">
        <f t="shared" si="435"/>
        <v>129.5</v>
      </c>
      <c r="S471" s="57">
        <f t="shared" si="483"/>
        <v>0</v>
      </c>
      <c r="T471" s="57">
        <f t="shared" si="436"/>
        <v>129.5</v>
      </c>
      <c r="U471" s="57">
        <f t="shared" si="483"/>
        <v>0</v>
      </c>
      <c r="V471" s="57">
        <f t="shared" si="482"/>
        <v>129.5</v>
      </c>
    </row>
    <row r="472" spans="1:22" ht="33" x14ac:dyDescent="0.2">
      <c r="A472" s="54" t="str">
        <f t="shared" ref="A472:A473" ca="1" si="485">IF(ISERROR(MATCH(F472,Код_КВР,0)),"",INDIRECT(ADDRESS(MATCH(F472,Код_КВР,0)+1,2,,,"КВР")))</f>
        <v>Закупка товаров, работ и услуг для обеспечения государственных (муниципальных) нужд</v>
      </c>
      <c r="B472" s="105">
        <v>802</v>
      </c>
      <c r="C472" s="55" t="s">
        <v>60</v>
      </c>
      <c r="D472" s="55" t="s">
        <v>78</v>
      </c>
      <c r="E472" s="105" t="s">
        <v>409</v>
      </c>
      <c r="F472" s="105">
        <v>200</v>
      </c>
      <c r="G472" s="57">
        <f t="shared" si="483"/>
        <v>129.5</v>
      </c>
      <c r="H472" s="57">
        <f t="shared" si="483"/>
        <v>0</v>
      </c>
      <c r="I472" s="56">
        <f t="shared" si="433"/>
        <v>129.5</v>
      </c>
      <c r="J472" s="57">
        <f t="shared" si="483"/>
        <v>0</v>
      </c>
      <c r="K472" s="56">
        <f t="shared" si="434"/>
        <v>129.5</v>
      </c>
      <c r="L472" s="57">
        <f t="shared" si="483"/>
        <v>0</v>
      </c>
      <c r="M472" s="56">
        <f t="shared" si="484"/>
        <v>129.5</v>
      </c>
      <c r="N472" s="57">
        <f t="shared" si="483"/>
        <v>0</v>
      </c>
      <c r="O472" s="56">
        <f t="shared" si="481"/>
        <v>129.5</v>
      </c>
      <c r="P472" s="57">
        <f t="shared" si="483"/>
        <v>129.5</v>
      </c>
      <c r="Q472" s="57">
        <f t="shared" si="483"/>
        <v>0</v>
      </c>
      <c r="R472" s="57">
        <f t="shared" si="435"/>
        <v>129.5</v>
      </c>
      <c r="S472" s="57">
        <f t="shared" si="483"/>
        <v>0</v>
      </c>
      <c r="T472" s="57">
        <f t="shared" si="436"/>
        <v>129.5</v>
      </c>
      <c r="U472" s="57">
        <f t="shared" si="483"/>
        <v>0</v>
      </c>
      <c r="V472" s="57">
        <f t="shared" si="482"/>
        <v>129.5</v>
      </c>
    </row>
    <row r="473" spans="1:22" ht="33" x14ac:dyDescent="0.2">
      <c r="A473" s="54" t="str">
        <f t="shared" ca="1" si="485"/>
        <v>Иные закупки товаров, работ и услуг для обеспечения государственных (муниципальных) нужд</v>
      </c>
      <c r="B473" s="105">
        <v>802</v>
      </c>
      <c r="C473" s="55" t="s">
        <v>60</v>
      </c>
      <c r="D473" s="55" t="s">
        <v>78</v>
      </c>
      <c r="E473" s="105" t="s">
        <v>409</v>
      </c>
      <c r="F473" s="105">
        <v>240</v>
      </c>
      <c r="G473" s="57">
        <v>129.5</v>
      </c>
      <c r="H473" s="57"/>
      <c r="I473" s="56">
        <f t="shared" si="433"/>
        <v>129.5</v>
      </c>
      <c r="J473" s="57"/>
      <c r="K473" s="56">
        <f t="shared" si="434"/>
        <v>129.5</v>
      </c>
      <c r="L473" s="57"/>
      <c r="M473" s="56">
        <f t="shared" si="484"/>
        <v>129.5</v>
      </c>
      <c r="N473" s="57"/>
      <c r="O473" s="56">
        <f t="shared" si="481"/>
        <v>129.5</v>
      </c>
      <c r="P473" s="57">
        <v>129.5</v>
      </c>
      <c r="Q473" s="57"/>
      <c r="R473" s="57">
        <f t="shared" si="435"/>
        <v>129.5</v>
      </c>
      <c r="S473" s="57"/>
      <c r="T473" s="57">
        <f t="shared" si="436"/>
        <v>129.5</v>
      </c>
      <c r="U473" s="57"/>
      <c r="V473" s="57">
        <f t="shared" si="482"/>
        <v>129.5</v>
      </c>
    </row>
    <row r="474" spans="1:22" ht="33" x14ac:dyDescent="0.2">
      <c r="A474" s="54" t="str">
        <f ca="1">IF(ISERROR(MATCH(B474,Код_ППП,0)),"",INDIRECT(ADDRESS(MATCH(B474,Код_ППП,0)+1,2,,,"ППП")))</f>
        <v>ДЕПАРТАМЕНТ ЖИЛИЩНО-КОММУНАЛЬНОГО ХОЗЯЙСТВА МЭРИИ ГОРОДА</v>
      </c>
      <c r="B474" s="105">
        <v>803</v>
      </c>
      <c r="C474" s="55"/>
      <c r="D474" s="55"/>
      <c r="E474" s="105"/>
      <c r="F474" s="105"/>
      <c r="G474" s="56">
        <f>G475+G482+G522+G569+G575+G583</f>
        <v>559943.1</v>
      </c>
      <c r="H474" s="56">
        <f>H475+H482+H522+H569+H575+H583</f>
        <v>0</v>
      </c>
      <c r="I474" s="56">
        <f t="shared" si="433"/>
        <v>559943.1</v>
      </c>
      <c r="J474" s="56">
        <f>J475+J482+J522+J569+J575+J583</f>
        <v>-102000</v>
      </c>
      <c r="K474" s="56">
        <f t="shared" si="434"/>
        <v>457943.1</v>
      </c>
      <c r="L474" s="56">
        <f>L475+L482+L522+L569+L575+L583</f>
        <v>0</v>
      </c>
      <c r="M474" s="56">
        <f t="shared" si="484"/>
        <v>457943.1</v>
      </c>
      <c r="N474" s="56">
        <f>N475+N482+N522+N569+N575+N583</f>
        <v>0</v>
      </c>
      <c r="O474" s="56">
        <f t="shared" si="481"/>
        <v>457943.1</v>
      </c>
      <c r="P474" s="56">
        <f>P475+P482+P522+P569+P575+P583</f>
        <v>485666.5</v>
      </c>
      <c r="Q474" s="56">
        <f>Q475+Q482+Q522+Q569+Q575+Q583</f>
        <v>0</v>
      </c>
      <c r="R474" s="57">
        <f t="shared" si="435"/>
        <v>485666.5</v>
      </c>
      <c r="S474" s="56">
        <f>S475+S482+S522+S569+S575+S583</f>
        <v>0</v>
      </c>
      <c r="T474" s="57">
        <f t="shared" si="436"/>
        <v>485666.5</v>
      </c>
      <c r="U474" s="56">
        <f>U475+U482+U522+U569+U575+U583</f>
        <v>0</v>
      </c>
      <c r="V474" s="57">
        <f t="shared" si="482"/>
        <v>485666.5</v>
      </c>
    </row>
    <row r="475" spans="1:22" x14ac:dyDescent="0.2">
      <c r="A475" s="54" t="str">
        <f ca="1">IF(ISERROR(MATCH(C475,Код_Раздел,0)),"",INDIRECT(ADDRESS(MATCH(C475,Код_Раздел,0)+1,2,,,"Раздел")))</f>
        <v>Общегосударственные вопросы</v>
      </c>
      <c r="B475" s="105">
        <v>803</v>
      </c>
      <c r="C475" s="55" t="s">
        <v>70</v>
      </c>
      <c r="D475" s="55"/>
      <c r="E475" s="105"/>
      <c r="F475" s="105"/>
      <c r="G475" s="56">
        <f t="shared" ref="G475:U480" si="486">G476</f>
        <v>50</v>
      </c>
      <c r="H475" s="56">
        <f t="shared" si="486"/>
        <v>0</v>
      </c>
      <c r="I475" s="56">
        <f t="shared" si="433"/>
        <v>50</v>
      </c>
      <c r="J475" s="56">
        <f t="shared" si="486"/>
        <v>0</v>
      </c>
      <c r="K475" s="56">
        <f t="shared" si="434"/>
        <v>50</v>
      </c>
      <c r="L475" s="56">
        <f t="shared" si="486"/>
        <v>0</v>
      </c>
      <c r="M475" s="56">
        <f t="shared" si="484"/>
        <v>50</v>
      </c>
      <c r="N475" s="56">
        <f t="shared" si="486"/>
        <v>0</v>
      </c>
      <c r="O475" s="56">
        <f t="shared" si="481"/>
        <v>50</v>
      </c>
      <c r="P475" s="56">
        <f t="shared" si="486"/>
        <v>50</v>
      </c>
      <c r="Q475" s="56">
        <f t="shared" si="486"/>
        <v>0</v>
      </c>
      <c r="R475" s="57">
        <f t="shared" si="435"/>
        <v>50</v>
      </c>
      <c r="S475" s="56">
        <f t="shared" si="486"/>
        <v>0</v>
      </c>
      <c r="T475" s="57">
        <f t="shared" si="436"/>
        <v>50</v>
      </c>
      <c r="U475" s="56">
        <f t="shared" si="486"/>
        <v>0</v>
      </c>
      <c r="V475" s="57">
        <f t="shared" si="482"/>
        <v>50</v>
      </c>
    </row>
    <row r="476" spans="1:22" x14ac:dyDescent="0.2">
      <c r="A476" s="63" t="s">
        <v>91</v>
      </c>
      <c r="B476" s="105">
        <v>803</v>
      </c>
      <c r="C476" s="55" t="s">
        <v>70</v>
      </c>
      <c r="D476" s="55" t="s">
        <v>55</v>
      </c>
      <c r="E476" s="105"/>
      <c r="F476" s="105"/>
      <c r="G476" s="56">
        <f t="shared" si="486"/>
        <v>50</v>
      </c>
      <c r="H476" s="56">
        <f t="shared" si="486"/>
        <v>0</v>
      </c>
      <c r="I476" s="56">
        <f t="shared" si="433"/>
        <v>50</v>
      </c>
      <c r="J476" s="56">
        <f t="shared" si="486"/>
        <v>0</v>
      </c>
      <c r="K476" s="56">
        <f t="shared" si="434"/>
        <v>50</v>
      </c>
      <c r="L476" s="56">
        <f t="shared" si="486"/>
        <v>0</v>
      </c>
      <c r="M476" s="56">
        <f t="shared" si="484"/>
        <v>50</v>
      </c>
      <c r="N476" s="56">
        <f t="shared" si="486"/>
        <v>0</v>
      </c>
      <c r="O476" s="56">
        <f t="shared" si="481"/>
        <v>50</v>
      </c>
      <c r="P476" s="56">
        <f t="shared" si="486"/>
        <v>50</v>
      </c>
      <c r="Q476" s="56">
        <f t="shared" si="486"/>
        <v>0</v>
      </c>
      <c r="R476" s="57">
        <f t="shared" si="435"/>
        <v>50</v>
      </c>
      <c r="S476" s="56">
        <f t="shared" si="486"/>
        <v>0</v>
      </c>
      <c r="T476" s="57">
        <f t="shared" si="436"/>
        <v>50</v>
      </c>
      <c r="U476" s="56">
        <f t="shared" si="486"/>
        <v>0</v>
      </c>
      <c r="V476" s="57">
        <f t="shared" si="482"/>
        <v>50</v>
      </c>
    </row>
    <row r="477" spans="1:22" ht="33" x14ac:dyDescent="0.2">
      <c r="A477" s="54" t="str">
        <f ca="1">IF(ISERROR(MATCH(E477,Код_КЦСР,0)),"",INDIRECT(ADDRESS(MATCH(E477,Код_КЦСР,0)+1,2,,,"КЦСР")))</f>
        <v>Муниципальная программа «Развитие жилищно-коммунального хозяйства города Череповца» на 2014 – 2020 годы</v>
      </c>
      <c r="B477" s="105">
        <v>803</v>
      </c>
      <c r="C477" s="55" t="s">
        <v>70</v>
      </c>
      <c r="D477" s="55" t="s">
        <v>55</v>
      </c>
      <c r="E477" s="105" t="s">
        <v>340</v>
      </c>
      <c r="F477" s="105"/>
      <c r="G477" s="56">
        <f t="shared" si="486"/>
        <v>50</v>
      </c>
      <c r="H477" s="56">
        <f t="shared" si="486"/>
        <v>0</v>
      </c>
      <c r="I477" s="56">
        <f t="shared" si="433"/>
        <v>50</v>
      </c>
      <c r="J477" s="56">
        <f t="shared" si="486"/>
        <v>0</v>
      </c>
      <c r="K477" s="56">
        <f t="shared" si="434"/>
        <v>50</v>
      </c>
      <c r="L477" s="56">
        <f t="shared" si="486"/>
        <v>0</v>
      </c>
      <c r="M477" s="56">
        <f t="shared" si="484"/>
        <v>50</v>
      </c>
      <c r="N477" s="56">
        <f t="shared" si="486"/>
        <v>0</v>
      </c>
      <c r="O477" s="56">
        <f t="shared" si="481"/>
        <v>50</v>
      </c>
      <c r="P477" s="56">
        <f t="shared" si="486"/>
        <v>50</v>
      </c>
      <c r="Q477" s="56">
        <f t="shared" si="486"/>
        <v>0</v>
      </c>
      <c r="R477" s="57">
        <f t="shared" si="435"/>
        <v>50</v>
      </c>
      <c r="S477" s="56">
        <f t="shared" si="486"/>
        <v>0</v>
      </c>
      <c r="T477" s="57">
        <f t="shared" si="436"/>
        <v>50</v>
      </c>
      <c r="U477" s="56">
        <f t="shared" si="486"/>
        <v>0</v>
      </c>
      <c r="V477" s="57">
        <f t="shared" si="482"/>
        <v>50</v>
      </c>
    </row>
    <row r="478" spans="1:22" x14ac:dyDescent="0.2">
      <c r="A478" s="54" t="str">
        <f ca="1">IF(ISERROR(MATCH(E478,Код_КЦСР,0)),"",INDIRECT(ADDRESS(MATCH(E478,Код_КЦСР,0)+1,2,,,"КЦСР")))</f>
        <v>Развитие благоустройства города</v>
      </c>
      <c r="B478" s="105">
        <v>803</v>
      </c>
      <c r="C478" s="55" t="s">
        <v>70</v>
      </c>
      <c r="D478" s="55" t="s">
        <v>55</v>
      </c>
      <c r="E478" s="105" t="s">
        <v>341</v>
      </c>
      <c r="F478" s="105"/>
      <c r="G478" s="56">
        <f t="shared" si="486"/>
        <v>50</v>
      </c>
      <c r="H478" s="56">
        <f t="shared" si="486"/>
        <v>0</v>
      </c>
      <c r="I478" s="56">
        <f t="shared" si="433"/>
        <v>50</v>
      </c>
      <c r="J478" s="56">
        <f t="shared" si="486"/>
        <v>0</v>
      </c>
      <c r="K478" s="56">
        <f t="shared" si="434"/>
        <v>50</v>
      </c>
      <c r="L478" s="56">
        <f t="shared" si="486"/>
        <v>0</v>
      </c>
      <c r="M478" s="56">
        <f t="shared" si="484"/>
        <v>50</v>
      </c>
      <c r="N478" s="56">
        <f t="shared" si="486"/>
        <v>0</v>
      </c>
      <c r="O478" s="56">
        <f t="shared" si="481"/>
        <v>50</v>
      </c>
      <c r="P478" s="56">
        <f t="shared" si="486"/>
        <v>50</v>
      </c>
      <c r="Q478" s="56">
        <f t="shared" si="486"/>
        <v>0</v>
      </c>
      <c r="R478" s="57">
        <f t="shared" si="435"/>
        <v>50</v>
      </c>
      <c r="S478" s="56">
        <f t="shared" si="486"/>
        <v>0</v>
      </c>
      <c r="T478" s="57">
        <f t="shared" si="436"/>
        <v>50</v>
      </c>
      <c r="U478" s="56">
        <f t="shared" si="486"/>
        <v>0</v>
      </c>
      <c r="V478" s="57">
        <f t="shared" si="482"/>
        <v>50</v>
      </c>
    </row>
    <row r="479" spans="1:22" ht="33" x14ac:dyDescent="0.2">
      <c r="A479" s="54" t="str">
        <f ca="1">IF(ISERROR(MATCH(E479,Код_КЦСР,0)),"",INDIRECT(ADDRESS(MATCH(E479,Код_КЦСР,0)+1,2,,,"КЦСР")))</f>
        <v>Мероприятия по решению общегосударственных вопросов и вопросов в области национальной политики</v>
      </c>
      <c r="B479" s="105">
        <v>803</v>
      </c>
      <c r="C479" s="55" t="s">
        <v>70</v>
      </c>
      <c r="D479" s="55" t="s">
        <v>55</v>
      </c>
      <c r="E479" s="105" t="s">
        <v>346</v>
      </c>
      <c r="F479" s="105"/>
      <c r="G479" s="56">
        <f t="shared" si="486"/>
        <v>50</v>
      </c>
      <c r="H479" s="56">
        <f t="shared" si="486"/>
        <v>0</v>
      </c>
      <c r="I479" s="56">
        <f t="shared" si="433"/>
        <v>50</v>
      </c>
      <c r="J479" s="56">
        <f t="shared" si="486"/>
        <v>0</v>
      </c>
      <c r="K479" s="56">
        <f t="shared" si="434"/>
        <v>50</v>
      </c>
      <c r="L479" s="56">
        <f t="shared" si="486"/>
        <v>0</v>
      </c>
      <c r="M479" s="56">
        <f t="shared" si="484"/>
        <v>50</v>
      </c>
      <c r="N479" s="56">
        <f t="shared" si="486"/>
        <v>0</v>
      </c>
      <c r="O479" s="56">
        <f t="shared" si="481"/>
        <v>50</v>
      </c>
      <c r="P479" s="56">
        <f t="shared" si="486"/>
        <v>50</v>
      </c>
      <c r="Q479" s="56">
        <f t="shared" si="486"/>
        <v>0</v>
      </c>
      <c r="R479" s="57">
        <f t="shared" si="435"/>
        <v>50</v>
      </c>
      <c r="S479" s="56">
        <f t="shared" si="486"/>
        <v>0</v>
      </c>
      <c r="T479" s="57">
        <f t="shared" si="436"/>
        <v>50</v>
      </c>
      <c r="U479" s="56">
        <f t="shared" si="486"/>
        <v>0</v>
      </c>
      <c r="V479" s="57">
        <f t="shared" si="482"/>
        <v>50</v>
      </c>
    </row>
    <row r="480" spans="1:22" ht="33" x14ac:dyDescent="0.2">
      <c r="A480" s="54" t="str">
        <f ca="1">IF(ISERROR(MATCH(F480,Код_КВР,0)),"",INDIRECT(ADDRESS(MATCH(F480,Код_КВР,0)+1,2,,,"КВР")))</f>
        <v>Закупка товаров, работ и услуг для обеспечения государственных (муниципальных) нужд</v>
      </c>
      <c r="B480" s="105">
        <v>803</v>
      </c>
      <c r="C480" s="55" t="s">
        <v>70</v>
      </c>
      <c r="D480" s="55" t="s">
        <v>55</v>
      </c>
      <c r="E480" s="105" t="s">
        <v>346</v>
      </c>
      <c r="F480" s="105">
        <v>200</v>
      </c>
      <c r="G480" s="56">
        <f t="shared" si="486"/>
        <v>50</v>
      </c>
      <c r="H480" s="56">
        <f t="shared" si="486"/>
        <v>0</v>
      </c>
      <c r="I480" s="56">
        <f t="shared" si="433"/>
        <v>50</v>
      </c>
      <c r="J480" s="56">
        <f t="shared" si="486"/>
        <v>0</v>
      </c>
      <c r="K480" s="56">
        <f t="shared" si="434"/>
        <v>50</v>
      </c>
      <c r="L480" s="56">
        <f t="shared" si="486"/>
        <v>0</v>
      </c>
      <c r="M480" s="56">
        <f t="shared" si="484"/>
        <v>50</v>
      </c>
      <c r="N480" s="56">
        <f t="shared" si="486"/>
        <v>0</v>
      </c>
      <c r="O480" s="56">
        <f t="shared" si="481"/>
        <v>50</v>
      </c>
      <c r="P480" s="56">
        <f t="shared" si="486"/>
        <v>50</v>
      </c>
      <c r="Q480" s="56">
        <f t="shared" si="486"/>
        <v>0</v>
      </c>
      <c r="R480" s="57">
        <f t="shared" si="435"/>
        <v>50</v>
      </c>
      <c r="S480" s="56">
        <f t="shared" si="486"/>
        <v>0</v>
      </c>
      <c r="T480" s="57">
        <f t="shared" si="436"/>
        <v>50</v>
      </c>
      <c r="U480" s="56">
        <f t="shared" si="486"/>
        <v>0</v>
      </c>
      <c r="V480" s="57">
        <f t="shared" si="482"/>
        <v>50</v>
      </c>
    </row>
    <row r="481" spans="1:22" ht="33" x14ac:dyDescent="0.2">
      <c r="A481" s="54" t="str">
        <f ca="1">IF(ISERROR(MATCH(F481,Код_КВР,0)),"",INDIRECT(ADDRESS(MATCH(F481,Код_КВР,0)+1,2,,,"КВР")))</f>
        <v>Иные закупки товаров, работ и услуг для обеспечения государственных (муниципальных) нужд</v>
      </c>
      <c r="B481" s="105">
        <v>803</v>
      </c>
      <c r="C481" s="55" t="s">
        <v>70</v>
      </c>
      <c r="D481" s="55" t="s">
        <v>55</v>
      </c>
      <c r="E481" s="105" t="s">
        <v>346</v>
      </c>
      <c r="F481" s="105">
        <v>240</v>
      </c>
      <c r="G481" s="56">
        <v>50</v>
      </c>
      <c r="H481" s="56"/>
      <c r="I481" s="56">
        <f t="shared" si="433"/>
        <v>50</v>
      </c>
      <c r="J481" s="56"/>
      <c r="K481" s="56">
        <f t="shared" si="434"/>
        <v>50</v>
      </c>
      <c r="L481" s="56"/>
      <c r="M481" s="56">
        <f t="shared" si="484"/>
        <v>50</v>
      </c>
      <c r="N481" s="56"/>
      <c r="O481" s="56">
        <f t="shared" si="481"/>
        <v>50</v>
      </c>
      <c r="P481" s="56">
        <v>50</v>
      </c>
      <c r="Q481" s="56"/>
      <c r="R481" s="57">
        <f t="shared" si="435"/>
        <v>50</v>
      </c>
      <c r="S481" s="56"/>
      <c r="T481" s="57">
        <f t="shared" si="436"/>
        <v>50</v>
      </c>
      <c r="U481" s="56"/>
      <c r="V481" s="57">
        <f t="shared" si="482"/>
        <v>50</v>
      </c>
    </row>
    <row r="482" spans="1:22" x14ac:dyDescent="0.2">
      <c r="A482" s="54" t="str">
        <f ca="1">IF(ISERROR(MATCH(C482,Код_Раздел,0)),"",INDIRECT(ADDRESS(MATCH(C482,Код_Раздел,0)+1,2,,,"Раздел")))</f>
        <v>Национальная экономика</v>
      </c>
      <c r="B482" s="105">
        <v>803</v>
      </c>
      <c r="C482" s="55" t="s">
        <v>73</v>
      </c>
      <c r="D482" s="55"/>
      <c r="E482" s="105"/>
      <c r="F482" s="105"/>
      <c r="G482" s="56">
        <f>G488+G516+G483</f>
        <v>365830.7</v>
      </c>
      <c r="H482" s="56">
        <f>H488+H516+H483</f>
        <v>0</v>
      </c>
      <c r="I482" s="56">
        <f t="shared" ref="I482:I545" si="487">G482+H482</f>
        <v>365830.7</v>
      </c>
      <c r="J482" s="56">
        <f>J488+J516+J483</f>
        <v>-102000</v>
      </c>
      <c r="K482" s="56">
        <f t="shared" ref="K482:K545" si="488">I482+J482</f>
        <v>263830.7</v>
      </c>
      <c r="L482" s="56">
        <f>L488+L516+L483</f>
        <v>0</v>
      </c>
      <c r="M482" s="56">
        <f t="shared" si="484"/>
        <v>263830.7</v>
      </c>
      <c r="N482" s="56">
        <f>N488+N516+N483</f>
        <v>0</v>
      </c>
      <c r="O482" s="56">
        <f t="shared" si="481"/>
        <v>263830.7</v>
      </c>
      <c r="P482" s="56">
        <f>P488+P516+P483</f>
        <v>291622.10000000003</v>
      </c>
      <c r="Q482" s="56">
        <f>Q488+Q516+Q483</f>
        <v>0</v>
      </c>
      <c r="R482" s="57">
        <f t="shared" ref="R482:R545" si="489">P482+Q482</f>
        <v>291622.10000000003</v>
      </c>
      <c r="S482" s="56">
        <f>S488+S516+S483</f>
        <v>0</v>
      </c>
      <c r="T482" s="57">
        <f t="shared" ref="T482:T545" si="490">R482+S482</f>
        <v>291622.10000000003</v>
      </c>
      <c r="U482" s="56">
        <f>U488+U516+U483</f>
        <v>0</v>
      </c>
      <c r="V482" s="57">
        <f t="shared" si="482"/>
        <v>291622.10000000003</v>
      </c>
    </row>
    <row r="483" spans="1:22" hidden="1" x14ac:dyDescent="0.2">
      <c r="A483" s="64" t="s">
        <v>145</v>
      </c>
      <c r="B483" s="105">
        <v>803</v>
      </c>
      <c r="C483" s="55" t="s">
        <v>73</v>
      </c>
      <c r="D483" s="55" t="s">
        <v>79</v>
      </c>
      <c r="E483" s="105"/>
      <c r="F483" s="105"/>
      <c r="G483" s="56">
        <f t="shared" ref="G483:U486" si="491">G484</f>
        <v>0</v>
      </c>
      <c r="H483" s="56">
        <f t="shared" si="491"/>
        <v>0</v>
      </c>
      <c r="I483" s="56">
        <f t="shared" si="487"/>
        <v>0</v>
      </c>
      <c r="J483" s="56">
        <f t="shared" si="491"/>
        <v>0</v>
      </c>
      <c r="K483" s="56">
        <f t="shared" si="488"/>
        <v>0</v>
      </c>
      <c r="L483" s="56">
        <f t="shared" si="491"/>
        <v>0</v>
      </c>
      <c r="M483" s="56">
        <f t="shared" si="484"/>
        <v>0</v>
      </c>
      <c r="N483" s="56">
        <f t="shared" si="491"/>
        <v>0</v>
      </c>
      <c r="O483" s="56">
        <f t="shared" si="481"/>
        <v>0</v>
      </c>
      <c r="P483" s="56">
        <f t="shared" si="491"/>
        <v>0</v>
      </c>
      <c r="Q483" s="56">
        <f t="shared" si="491"/>
        <v>0</v>
      </c>
      <c r="R483" s="57">
        <f t="shared" si="489"/>
        <v>0</v>
      </c>
      <c r="S483" s="56">
        <f t="shared" si="491"/>
        <v>0</v>
      </c>
      <c r="T483" s="57">
        <f t="shared" si="490"/>
        <v>0</v>
      </c>
      <c r="U483" s="56">
        <f t="shared" si="491"/>
        <v>0</v>
      </c>
      <c r="V483" s="57">
        <f t="shared" si="482"/>
        <v>0</v>
      </c>
    </row>
    <row r="484" spans="1:22" ht="33" hidden="1" x14ac:dyDescent="0.2">
      <c r="A484" s="54" t="str">
        <f ca="1">IF(ISERROR(MATCH(E484,Код_КЦСР,0)),"",INDIRECT(ADDRESS(MATCH(E484,Код_КЦСР,0)+1,2,,,"КЦСР")))</f>
        <v>Муниципальная программа «Развитие земельно-имущественного комплекса города Череповца» на 2014 – 2022 годы</v>
      </c>
      <c r="B484" s="105">
        <v>803</v>
      </c>
      <c r="C484" s="55" t="s">
        <v>73</v>
      </c>
      <c r="D484" s="55" t="s">
        <v>79</v>
      </c>
      <c r="E484" s="105" t="s">
        <v>355</v>
      </c>
      <c r="F484" s="105"/>
      <c r="G484" s="56">
        <f t="shared" si="491"/>
        <v>0</v>
      </c>
      <c r="H484" s="56">
        <f t="shared" si="491"/>
        <v>0</v>
      </c>
      <c r="I484" s="56">
        <f t="shared" si="487"/>
        <v>0</v>
      </c>
      <c r="J484" s="56">
        <f t="shared" si="491"/>
        <v>0</v>
      </c>
      <c r="K484" s="56">
        <f t="shared" si="488"/>
        <v>0</v>
      </c>
      <c r="L484" s="56">
        <f t="shared" si="491"/>
        <v>0</v>
      </c>
      <c r="M484" s="56">
        <f t="shared" si="484"/>
        <v>0</v>
      </c>
      <c r="N484" s="56">
        <f t="shared" si="491"/>
        <v>0</v>
      </c>
      <c r="O484" s="56">
        <f t="shared" si="481"/>
        <v>0</v>
      </c>
      <c r="P484" s="56">
        <f t="shared" si="491"/>
        <v>0</v>
      </c>
      <c r="Q484" s="56">
        <f t="shared" si="491"/>
        <v>0</v>
      </c>
      <c r="R484" s="57">
        <f t="shared" si="489"/>
        <v>0</v>
      </c>
      <c r="S484" s="56">
        <f t="shared" si="491"/>
        <v>0</v>
      </c>
      <c r="T484" s="57">
        <f t="shared" si="490"/>
        <v>0</v>
      </c>
      <c r="U484" s="56">
        <f t="shared" si="491"/>
        <v>0</v>
      </c>
      <c r="V484" s="57">
        <f t="shared" si="482"/>
        <v>0</v>
      </c>
    </row>
    <row r="485" spans="1:22" ht="33" hidden="1" x14ac:dyDescent="0.2">
      <c r="A485" s="54" t="str">
        <f ca="1">IF(ISERROR(MATCH(E485,Код_КЦСР,0)),"",INDIRECT(ADDRESS(MATCH(E485,Код_КЦСР,0)+1,2,,,"КЦСР")))</f>
        <v>Формирование и обеспечение сохранности муниципального земельно-имущественного комплекса</v>
      </c>
      <c r="B485" s="105">
        <v>803</v>
      </c>
      <c r="C485" s="55" t="s">
        <v>73</v>
      </c>
      <c r="D485" s="55" t="s">
        <v>79</v>
      </c>
      <c r="E485" s="105" t="s">
        <v>356</v>
      </c>
      <c r="F485" s="105"/>
      <c r="G485" s="56">
        <f t="shared" si="491"/>
        <v>0</v>
      </c>
      <c r="H485" s="56">
        <f t="shared" si="491"/>
        <v>0</v>
      </c>
      <c r="I485" s="56">
        <f t="shared" si="487"/>
        <v>0</v>
      </c>
      <c r="J485" s="56">
        <f t="shared" si="491"/>
        <v>0</v>
      </c>
      <c r="K485" s="56">
        <f t="shared" si="488"/>
        <v>0</v>
      </c>
      <c r="L485" s="56">
        <f t="shared" si="491"/>
        <v>0</v>
      </c>
      <c r="M485" s="56">
        <f t="shared" si="484"/>
        <v>0</v>
      </c>
      <c r="N485" s="56">
        <f t="shared" si="491"/>
        <v>0</v>
      </c>
      <c r="O485" s="56">
        <f t="shared" si="481"/>
        <v>0</v>
      </c>
      <c r="P485" s="56">
        <f t="shared" si="491"/>
        <v>0</v>
      </c>
      <c r="Q485" s="56">
        <f t="shared" si="491"/>
        <v>0</v>
      </c>
      <c r="R485" s="57">
        <f t="shared" si="489"/>
        <v>0</v>
      </c>
      <c r="S485" s="56">
        <f t="shared" si="491"/>
        <v>0</v>
      </c>
      <c r="T485" s="57">
        <f t="shared" si="490"/>
        <v>0</v>
      </c>
      <c r="U485" s="56">
        <f t="shared" si="491"/>
        <v>0</v>
      </c>
      <c r="V485" s="57">
        <f t="shared" si="482"/>
        <v>0</v>
      </c>
    </row>
    <row r="486" spans="1:22" ht="33" hidden="1" x14ac:dyDescent="0.2">
      <c r="A486" s="54" t="str">
        <f ca="1">IF(ISERROR(MATCH(F486,Код_КВР,0)),"",INDIRECT(ADDRESS(MATCH(F486,Код_КВР,0)+1,2,,,"КВР")))</f>
        <v>Закупка товаров, работ и услуг для обеспечения государственных (муниципальных) нужд</v>
      </c>
      <c r="B486" s="105">
        <v>803</v>
      </c>
      <c r="C486" s="55" t="s">
        <v>73</v>
      </c>
      <c r="D486" s="55" t="s">
        <v>79</v>
      </c>
      <c r="E486" s="105" t="s">
        <v>356</v>
      </c>
      <c r="F486" s="105">
        <v>200</v>
      </c>
      <c r="G486" s="56">
        <f t="shared" si="491"/>
        <v>0</v>
      </c>
      <c r="H486" s="56">
        <f t="shared" si="491"/>
        <v>0</v>
      </c>
      <c r="I486" s="56">
        <f t="shared" si="487"/>
        <v>0</v>
      </c>
      <c r="J486" s="56">
        <f t="shared" si="491"/>
        <v>0</v>
      </c>
      <c r="K486" s="56">
        <f t="shared" si="488"/>
        <v>0</v>
      </c>
      <c r="L486" s="56">
        <f t="shared" si="491"/>
        <v>0</v>
      </c>
      <c r="M486" s="56">
        <f t="shared" si="484"/>
        <v>0</v>
      </c>
      <c r="N486" s="56">
        <f t="shared" si="491"/>
        <v>0</v>
      </c>
      <c r="O486" s="56">
        <f t="shared" si="481"/>
        <v>0</v>
      </c>
      <c r="P486" s="56">
        <f t="shared" si="491"/>
        <v>0</v>
      </c>
      <c r="Q486" s="56">
        <f t="shared" si="491"/>
        <v>0</v>
      </c>
      <c r="R486" s="57">
        <f t="shared" si="489"/>
        <v>0</v>
      </c>
      <c r="S486" s="56">
        <f t="shared" si="491"/>
        <v>0</v>
      </c>
      <c r="T486" s="57">
        <f t="shared" si="490"/>
        <v>0</v>
      </c>
      <c r="U486" s="56">
        <f t="shared" si="491"/>
        <v>0</v>
      </c>
      <c r="V486" s="57">
        <f t="shared" si="482"/>
        <v>0</v>
      </c>
    </row>
    <row r="487" spans="1:22" ht="33" hidden="1" x14ac:dyDescent="0.2">
      <c r="A487" s="54" t="str">
        <f ca="1">IF(ISERROR(MATCH(F487,Код_КВР,0)),"",INDIRECT(ADDRESS(MATCH(F487,Код_КВР,0)+1,2,,,"КВР")))</f>
        <v>Иные закупки товаров, работ и услуг для обеспечения государственных (муниципальных) нужд</v>
      </c>
      <c r="B487" s="105">
        <v>803</v>
      </c>
      <c r="C487" s="55" t="s">
        <v>73</v>
      </c>
      <c r="D487" s="55" t="s">
        <v>79</v>
      </c>
      <c r="E487" s="105" t="s">
        <v>356</v>
      </c>
      <c r="F487" s="105">
        <v>240</v>
      </c>
      <c r="G487" s="56"/>
      <c r="H487" s="56"/>
      <c r="I487" s="56">
        <f t="shared" si="487"/>
        <v>0</v>
      </c>
      <c r="J487" s="56"/>
      <c r="K487" s="56">
        <f t="shared" si="488"/>
        <v>0</v>
      </c>
      <c r="L487" s="56"/>
      <c r="M487" s="56">
        <f t="shared" si="484"/>
        <v>0</v>
      </c>
      <c r="N487" s="56"/>
      <c r="O487" s="56">
        <f t="shared" si="481"/>
        <v>0</v>
      </c>
      <c r="P487" s="56"/>
      <c r="Q487" s="56"/>
      <c r="R487" s="57">
        <f t="shared" si="489"/>
        <v>0</v>
      </c>
      <c r="S487" s="56"/>
      <c r="T487" s="57">
        <f t="shared" si="490"/>
        <v>0</v>
      </c>
      <c r="U487" s="56"/>
      <c r="V487" s="57">
        <f t="shared" si="482"/>
        <v>0</v>
      </c>
    </row>
    <row r="488" spans="1:22" x14ac:dyDescent="0.2">
      <c r="A488" s="64" t="s">
        <v>45</v>
      </c>
      <c r="B488" s="105">
        <v>803</v>
      </c>
      <c r="C488" s="55" t="s">
        <v>73</v>
      </c>
      <c r="D488" s="55" t="s">
        <v>76</v>
      </c>
      <c r="E488" s="105"/>
      <c r="F488" s="105"/>
      <c r="G488" s="56">
        <f t="shared" ref="G488:U488" si="492">G489</f>
        <v>365800.7</v>
      </c>
      <c r="H488" s="56">
        <f t="shared" si="492"/>
        <v>0</v>
      </c>
      <c r="I488" s="56">
        <f t="shared" si="487"/>
        <v>365800.7</v>
      </c>
      <c r="J488" s="56">
        <f t="shared" si="492"/>
        <v>-102000</v>
      </c>
      <c r="K488" s="56">
        <f t="shared" si="488"/>
        <v>263800.7</v>
      </c>
      <c r="L488" s="56">
        <f t="shared" si="492"/>
        <v>0</v>
      </c>
      <c r="M488" s="56">
        <f t="shared" si="484"/>
        <v>263800.7</v>
      </c>
      <c r="N488" s="56">
        <f t="shared" si="492"/>
        <v>0</v>
      </c>
      <c r="O488" s="56">
        <f t="shared" si="481"/>
        <v>263800.7</v>
      </c>
      <c r="P488" s="56">
        <f t="shared" si="492"/>
        <v>291592.10000000003</v>
      </c>
      <c r="Q488" s="56">
        <f t="shared" si="492"/>
        <v>0</v>
      </c>
      <c r="R488" s="57">
        <f t="shared" si="489"/>
        <v>291592.10000000003</v>
      </c>
      <c r="S488" s="56">
        <f t="shared" si="492"/>
        <v>0</v>
      </c>
      <c r="T488" s="57">
        <f t="shared" si="490"/>
        <v>291592.10000000003</v>
      </c>
      <c r="U488" s="56">
        <f t="shared" si="492"/>
        <v>0</v>
      </c>
      <c r="V488" s="57">
        <f t="shared" si="482"/>
        <v>291592.10000000003</v>
      </c>
    </row>
    <row r="489" spans="1:22" ht="33" x14ac:dyDescent="0.2">
      <c r="A489" s="54" t="str">
        <f ca="1">IF(ISERROR(MATCH(E489,Код_КЦСР,0)),"",INDIRECT(ADDRESS(MATCH(E489,Код_КЦСР,0)+1,2,,,"КЦСР")))</f>
        <v>Муниципальная программа «Развитие жилищно-коммунального хозяйства города Череповца» на 2014 – 2020 годы</v>
      </c>
      <c r="B489" s="105">
        <v>803</v>
      </c>
      <c r="C489" s="55" t="s">
        <v>73</v>
      </c>
      <c r="D489" s="55" t="s">
        <v>76</v>
      </c>
      <c r="E489" s="105" t="s">
        <v>340</v>
      </c>
      <c r="F489" s="105"/>
      <c r="G489" s="56">
        <f t="shared" ref="G489:U489" si="493">G490</f>
        <v>365800.7</v>
      </c>
      <c r="H489" s="56">
        <f t="shared" si="493"/>
        <v>0</v>
      </c>
      <c r="I489" s="56">
        <f t="shared" si="487"/>
        <v>365800.7</v>
      </c>
      <c r="J489" s="56">
        <f t="shared" si="493"/>
        <v>-102000</v>
      </c>
      <c r="K489" s="56">
        <f t="shared" si="488"/>
        <v>263800.7</v>
      </c>
      <c r="L489" s="56">
        <f t="shared" si="493"/>
        <v>0</v>
      </c>
      <c r="M489" s="56">
        <f t="shared" si="484"/>
        <v>263800.7</v>
      </c>
      <c r="N489" s="56">
        <f t="shared" si="493"/>
        <v>0</v>
      </c>
      <c r="O489" s="56">
        <f t="shared" si="481"/>
        <v>263800.7</v>
      </c>
      <c r="P489" s="56">
        <f t="shared" si="493"/>
        <v>291592.10000000003</v>
      </c>
      <c r="Q489" s="56">
        <f t="shared" si="493"/>
        <v>0</v>
      </c>
      <c r="R489" s="57">
        <f t="shared" si="489"/>
        <v>291592.10000000003</v>
      </c>
      <c r="S489" s="56">
        <f t="shared" si="493"/>
        <v>0</v>
      </c>
      <c r="T489" s="57">
        <f t="shared" si="490"/>
        <v>291592.10000000003</v>
      </c>
      <c r="U489" s="56">
        <f t="shared" si="493"/>
        <v>0</v>
      </c>
      <c r="V489" s="57">
        <f t="shared" si="482"/>
        <v>291592.10000000003</v>
      </c>
    </row>
    <row r="490" spans="1:22" x14ac:dyDescent="0.2">
      <c r="A490" s="54" t="str">
        <f ca="1">IF(ISERROR(MATCH(E490,Код_КЦСР,0)),"",INDIRECT(ADDRESS(MATCH(E490,Код_КЦСР,0)+1,2,,,"КЦСР")))</f>
        <v>Развитие благоустройства города</v>
      </c>
      <c r="B490" s="105">
        <v>803</v>
      </c>
      <c r="C490" s="55" t="s">
        <v>73</v>
      </c>
      <c r="D490" s="55" t="s">
        <v>76</v>
      </c>
      <c r="E490" s="105" t="s">
        <v>341</v>
      </c>
      <c r="F490" s="105"/>
      <c r="G490" s="56">
        <f t="shared" ref="G490:P490" si="494">G491++G505+G509+G512</f>
        <v>365800.7</v>
      </c>
      <c r="H490" s="56">
        <f t="shared" ref="H490:J490" si="495">H491++H505+H509+H512</f>
        <v>0</v>
      </c>
      <c r="I490" s="56">
        <f t="shared" si="487"/>
        <v>365800.7</v>
      </c>
      <c r="J490" s="56">
        <f t="shared" si="495"/>
        <v>-102000</v>
      </c>
      <c r="K490" s="56">
        <f t="shared" si="488"/>
        <v>263800.7</v>
      </c>
      <c r="L490" s="56">
        <f t="shared" ref="L490:N490" si="496">L491++L505+L509+L512</f>
        <v>0</v>
      </c>
      <c r="M490" s="56">
        <f t="shared" si="484"/>
        <v>263800.7</v>
      </c>
      <c r="N490" s="56">
        <f t="shared" si="496"/>
        <v>0</v>
      </c>
      <c r="O490" s="56">
        <f t="shared" si="481"/>
        <v>263800.7</v>
      </c>
      <c r="P490" s="56">
        <f t="shared" si="494"/>
        <v>291592.10000000003</v>
      </c>
      <c r="Q490" s="56">
        <f t="shared" ref="Q490:S490" si="497">Q491++Q505+Q509+Q512</f>
        <v>0</v>
      </c>
      <c r="R490" s="57">
        <f t="shared" si="489"/>
        <v>291592.10000000003</v>
      </c>
      <c r="S490" s="56">
        <f t="shared" si="497"/>
        <v>0</v>
      </c>
      <c r="T490" s="57">
        <f t="shared" si="490"/>
        <v>291592.10000000003</v>
      </c>
      <c r="U490" s="56">
        <f t="shared" ref="U490" si="498">U491++U505+U509+U512</f>
        <v>0</v>
      </c>
      <c r="V490" s="57">
        <f t="shared" si="482"/>
        <v>291592.10000000003</v>
      </c>
    </row>
    <row r="491" spans="1:22" x14ac:dyDescent="0.2">
      <c r="A491" s="54" t="str">
        <f ca="1">IF(ISERROR(MATCH(E491,Код_КЦСР,0)),"",INDIRECT(ADDRESS(MATCH(E491,Код_КЦСР,0)+1,2,,,"КЦСР")))</f>
        <v>Мероприятия по содержанию и ремонту улично-дорожной сети города</v>
      </c>
      <c r="B491" s="105">
        <v>803</v>
      </c>
      <c r="C491" s="55" t="s">
        <v>73</v>
      </c>
      <c r="D491" s="55" t="s">
        <v>76</v>
      </c>
      <c r="E491" s="105" t="s">
        <v>343</v>
      </c>
      <c r="F491" s="105"/>
      <c r="G491" s="56">
        <f>G492+G499</f>
        <v>263800.7</v>
      </c>
      <c r="H491" s="56">
        <f>H492+H499</f>
        <v>0</v>
      </c>
      <c r="I491" s="56">
        <f t="shared" si="487"/>
        <v>263800.7</v>
      </c>
      <c r="J491" s="56">
        <f>J492+J499</f>
        <v>0</v>
      </c>
      <c r="K491" s="56">
        <f t="shared" si="488"/>
        <v>263800.7</v>
      </c>
      <c r="L491" s="56">
        <f>L492+L499</f>
        <v>0</v>
      </c>
      <c r="M491" s="56">
        <f t="shared" si="484"/>
        <v>263800.7</v>
      </c>
      <c r="N491" s="56">
        <f>N492+N499</f>
        <v>0</v>
      </c>
      <c r="O491" s="56">
        <f t="shared" si="481"/>
        <v>263800.7</v>
      </c>
      <c r="P491" s="56">
        <f>P492+P499</f>
        <v>291592.10000000003</v>
      </c>
      <c r="Q491" s="56">
        <f>Q492+Q499</f>
        <v>0</v>
      </c>
      <c r="R491" s="57">
        <f t="shared" si="489"/>
        <v>291592.10000000003</v>
      </c>
      <c r="S491" s="56">
        <f>S492+S499</f>
        <v>0</v>
      </c>
      <c r="T491" s="57">
        <f t="shared" si="490"/>
        <v>291592.10000000003</v>
      </c>
      <c r="U491" s="56">
        <f>U492+U499</f>
        <v>0</v>
      </c>
      <c r="V491" s="57">
        <f t="shared" si="482"/>
        <v>291592.10000000003</v>
      </c>
    </row>
    <row r="492" spans="1:22" ht="33" x14ac:dyDescent="0.2">
      <c r="A492" s="54" t="str">
        <f ca="1">IF(ISERROR(MATCH(E492,Код_КЦСР,0)),"",INDIRECT(ADDRESS(MATCH(E492,Код_КЦСР,0)+1,2,,,"КЦСР")))</f>
        <v>Мероприятия по содержанию и ремонту улично-дорожной сети города, за счет средств городского бюджета</v>
      </c>
      <c r="B492" s="105">
        <v>803</v>
      </c>
      <c r="C492" s="55" t="s">
        <v>73</v>
      </c>
      <c r="D492" s="55" t="s">
        <v>76</v>
      </c>
      <c r="E492" s="105" t="s">
        <v>634</v>
      </c>
      <c r="F492" s="105"/>
      <c r="G492" s="56">
        <f t="shared" ref="G492:P492" si="499">G493+G495+G497</f>
        <v>233959.4</v>
      </c>
      <c r="H492" s="56">
        <f t="shared" ref="H492:J492" si="500">H493+H495+H497</f>
        <v>0</v>
      </c>
      <c r="I492" s="56">
        <f t="shared" si="487"/>
        <v>233959.4</v>
      </c>
      <c r="J492" s="56">
        <f t="shared" si="500"/>
        <v>0</v>
      </c>
      <c r="K492" s="56">
        <f t="shared" si="488"/>
        <v>233959.4</v>
      </c>
      <c r="L492" s="56">
        <f t="shared" ref="L492:N492" si="501">L493+L495+L497</f>
        <v>0</v>
      </c>
      <c r="M492" s="56">
        <f t="shared" si="484"/>
        <v>233959.4</v>
      </c>
      <c r="N492" s="56">
        <f t="shared" si="501"/>
        <v>0</v>
      </c>
      <c r="O492" s="56">
        <f t="shared" si="481"/>
        <v>233959.4</v>
      </c>
      <c r="P492" s="56">
        <f t="shared" si="499"/>
        <v>261750.80000000005</v>
      </c>
      <c r="Q492" s="56">
        <f t="shared" ref="Q492:S492" si="502">Q493+Q495+Q497</f>
        <v>0</v>
      </c>
      <c r="R492" s="57">
        <f t="shared" si="489"/>
        <v>261750.80000000005</v>
      </c>
      <c r="S492" s="56">
        <f t="shared" si="502"/>
        <v>0</v>
      </c>
      <c r="T492" s="57">
        <f t="shared" si="490"/>
        <v>261750.80000000005</v>
      </c>
      <c r="U492" s="56">
        <f t="shared" ref="U492" si="503">U493+U495+U497</f>
        <v>0</v>
      </c>
      <c r="V492" s="57">
        <f t="shared" si="482"/>
        <v>261750.80000000005</v>
      </c>
    </row>
    <row r="493" spans="1:22" ht="49.5" x14ac:dyDescent="0.2">
      <c r="A493" s="54" t="str">
        <f t="shared" ref="A493:A498" ca="1" si="504">IF(ISERROR(MATCH(F493,Код_КВР,0)),"",INDIRECT(ADDRESS(MATCH(F493,Код_КВР,0)+1,2,,,"КВР")))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3" s="105">
        <v>803</v>
      </c>
      <c r="C493" s="55" t="s">
        <v>73</v>
      </c>
      <c r="D493" s="55" t="s">
        <v>76</v>
      </c>
      <c r="E493" s="105" t="s">
        <v>634</v>
      </c>
      <c r="F493" s="105">
        <v>100</v>
      </c>
      <c r="G493" s="56">
        <f t="shared" ref="G493:U493" si="505">G494</f>
        <v>14034</v>
      </c>
      <c r="H493" s="56">
        <f t="shared" si="505"/>
        <v>0</v>
      </c>
      <c r="I493" s="56">
        <f t="shared" si="487"/>
        <v>14034</v>
      </c>
      <c r="J493" s="56">
        <f t="shared" si="505"/>
        <v>0</v>
      </c>
      <c r="K493" s="56">
        <f t="shared" si="488"/>
        <v>14034</v>
      </c>
      <c r="L493" s="56">
        <f t="shared" si="505"/>
        <v>0</v>
      </c>
      <c r="M493" s="56">
        <f t="shared" si="484"/>
        <v>14034</v>
      </c>
      <c r="N493" s="56">
        <f t="shared" si="505"/>
        <v>0</v>
      </c>
      <c r="O493" s="56">
        <f t="shared" si="481"/>
        <v>14034</v>
      </c>
      <c r="P493" s="56">
        <f t="shared" si="505"/>
        <v>14033.2</v>
      </c>
      <c r="Q493" s="56">
        <f t="shared" si="505"/>
        <v>0</v>
      </c>
      <c r="R493" s="57">
        <f t="shared" si="489"/>
        <v>14033.2</v>
      </c>
      <c r="S493" s="56">
        <f t="shared" si="505"/>
        <v>0</v>
      </c>
      <c r="T493" s="57">
        <f t="shared" si="490"/>
        <v>14033.2</v>
      </c>
      <c r="U493" s="56">
        <f t="shared" si="505"/>
        <v>0</v>
      </c>
      <c r="V493" s="57">
        <f t="shared" si="482"/>
        <v>14033.2</v>
      </c>
    </row>
    <row r="494" spans="1:22" x14ac:dyDescent="0.2">
      <c r="A494" s="54" t="str">
        <f t="shared" ca="1" si="504"/>
        <v>Расходы на выплаты персоналу казенных учреждений</v>
      </c>
      <c r="B494" s="105">
        <v>803</v>
      </c>
      <c r="C494" s="55" t="s">
        <v>73</v>
      </c>
      <c r="D494" s="55" t="s">
        <v>76</v>
      </c>
      <c r="E494" s="105" t="s">
        <v>634</v>
      </c>
      <c r="F494" s="105">
        <v>110</v>
      </c>
      <c r="G494" s="57">
        <f>10762+0.8+3271.2</f>
        <v>14034</v>
      </c>
      <c r="H494" s="57"/>
      <c r="I494" s="56">
        <f t="shared" si="487"/>
        <v>14034</v>
      </c>
      <c r="J494" s="57"/>
      <c r="K494" s="56">
        <f t="shared" si="488"/>
        <v>14034</v>
      </c>
      <c r="L494" s="57"/>
      <c r="M494" s="56">
        <f t="shared" si="484"/>
        <v>14034</v>
      </c>
      <c r="N494" s="57"/>
      <c r="O494" s="56">
        <f t="shared" si="481"/>
        <v>14034</v>
      </c>
      <c r="P494" s="57">
        <f>10762+3271.2</f>
        <v>14033.2</v>
      </c>
      <c r="Q494" s="57"/>
      <c r="R494" s="57">
        <f t="shared" si="489"/>
        <v>14033.2</v>
      </c>
      <c r="S494" s="57"/>
      <c r="T494" s="57">
        <f t="shared" si="490"/>
        <v>14033.2</v>
      </c>
      <c r="U494" s="57"/>
      <c r="V494" s="57">
        <f t="shared" si="482"/>
        <v>14033.2</v>
      </c>
    </row>
    <row r="495" spans="1:22" ht="33" x14ac:dyDescent="0.2">
      <c r="A495" s="54" t="str">
        <f t="shared" ca="1" si="504"/>
        <v>Закупка товаров, работ и услуг для обеспечения государственных (муниципальных) нужд</v>
      </c>
      <c r="B495" s="105">
        <v>803</v>
      </c>
      <c r="C495" s="55" t="s">
        <v>73</v>
      </c>
      <c r="D495" s="55" t="s">
        <v>76</v>
      </c>
      <c r="E495" s="105" t="s">
        <v>634</v>
      </c>
      <c r="F495" s="105">
        <v>200</v>
      </c>
      <c r="G495" s="56">
        <f t="shared" ref="G495:U495" si="506">G496</f>
        <v>219914.6</v>
      </c>
      <c r="H495" s="56">
        <f t="shared" si="506"/>
        <v>0</v>
      </c>
      <c r="I495" s="56">
        <f t="shared" si="487"/>
        <v>219914.6</v>
      </c>
      <c r="J495" s="56">
        <f t="shared" si="506"/>
        <v>0</v>
      </c>
      <c r="K495" s="56">
        <f t="shared" si="488"/>
        <v>219914.6</v>
      </c>
      <c r="L495" s="56">
        <f t="shared" si="506"/>
        <v>0</v>
      </c>
      <c r="M495" s="56">
        <f t="shared" si="484"/>
        <v>219914.6</v>
      </c>
      <c r="N495" s="56">
        <f t="shared" si="506"/>
        <v>0</v>
      </c>
      <c r="O495" s="56">
        <f t="shared" si="481"/>
        <v>219914.6</v>
      </c>
      <c r="P495" s="56">
        <f t="shared" si="506"/>
        <v>247706.90000000002</v>
      </c>
      <c r="Q495" s="56">
        <f t="shared" si="506"/>
        <v>0</v>
      </c>
      <c r="R495" s="57">
        <f t="shared" si="489"/>
        <v>247706.90000000002</v>
      </c>
      <c r="S495" s="56">
        <f t="shared" si="506"/>
        <v>0</v>
      </c>
      <c r="T495" s="57">
        <f t="shared" si="490"/>
        <v>247706.90000000002</v>
      </c>
      <c r="U495" s="56">
        <f t="shared" si="506"/>
        <v>0</v>
      </c>
      <c r="V495" s="57">
        <f t="shared" si="482"/>
        <v>247706.90000000002</v>
      </c>
    </row>
    <row r="496" spans="1:22" ht="33" x14ac:dyDescent="0.2">
      <c r="A496" s="54" t="str">
        <f t="shared" ca="1" si="504"/>
        <v>Иные закупки товаров, работ и услуг для обеспечения государственных (муниципальных) нужд</v>
      </c>
      <c r="B496" s="105">
        <v>803</v>
      </c>
      <c r="C496" s="55" t="s">
        <v>73</v>
      </c>
      <c r="D496" s="55" t="s">
        <v>76</v>
      </c>
      <c r="E496" s="105" t="s">
        <v>634</v>
      </c>
      <c r="F496" s="105">
        <v>240</v>
      </c>
      <c r="G496" s="56">
        <f>215271.4+1719.5+2923.7</f>
        <v>219914.6</v>
      </c>
      <c r="H496" s="56"/>
      <c r="I496" s="56">
        <f t="shared" si="487"/>
        <v>219914.6</v>
      </c>
      <c r="J496" s="56"/>
      <c r="K496" s="56">
        <f t="shared" si="488"/>
        <v>219914.6</v>
      </c>
      <c r="L496" s="56"/>
      <c r="M496" s="56">
        <f t="shared" si="484"/>
        <v>219914.6</v>
      </c>
      <c r="N496" s="56"/>
      <c r="O496" s="56">
        <f t="shared" si="481"/>
        <v>219914.6</v>
      </c>
      <c r="P496" s="56">
        <f>243063.7+1719.5+2923.7</f>
        <v>247706.90000000002</v>
      </c>
      <c r="Q496" s="56"/>
      <c r="R496" s="57">
        <f t="shared" si="489"/>
        <v>247706.90000000002</v>
      </c>
      <c r="S496" s="56"/>
      <c r="T496" s="57">
        <f t="shared" si="490"/>
        <v>247706.90000000002</v>
      </c>
      <c r="U496" s="56"/>
      <c r="V496" s="57">
        <f t="shared" si="482"/>
        <v>247706.90000000002</v>
      </c>
    </row>
    <row r="497" spans="1:22" x14ac:dyDescent="0.2">
      <c r="A497" s="54" t="str">
        <f t="shared" ca="1" si="504"/>
        <v>Иные бюджетные ассигнования</v>
      </c>
      <c r="B497" s="105">
        <v>803</v>
      </c>
      <c r="C497" s="55" t="s">
        <v>73</v>
      </c>
      <c r="D497" s="55" t="s">
        <v>76</v>
      </c>
      <c r="E497" s="105" t="s">
        <v>634</v>
      </c>
      <c r="F497" s="105">
        <v>800</v>
      </c>
      <c r="G497" s="56">
        <f t="shared" ref="G497:U497" si="507">G498</f>
        <v>10.799999999999999</v>
      </c>
      <c r="H497" s="56">
        <f t="shared" si="507"/>
        <v>0</v>
      </c>
      <c r="I497" s="56">
        <f t="shared" si="487"/>
        <v>10.799999999999999</v>
      </c>
      <c r="J497" s="56">
        <f t="shared" si="507"/>
        <v>0</v>
      </c>
      <c r="K497" s="56">
        <f t="shared" si="488"/>
        <v>10.799999999999999</v>
      </c>
      <c r="L497" s="56">
        <f t="shared" si="507"/>
        <v>0</v>
      </c>
      <c r="M497" s="56">
        <f t="shared" si="484"/>
        <v>10.799999999999999</v>
      </c>
      <c r="N497" s="56">
        <f t="shared" si="507"/>
        <v>0</v>
      </c>
      <c r="O497" s="56">
        <f t="shared" si="481"/>
        <v>10.799999999999999</v>
      </c>
      <c r="P497" s="56">
        <f t="shared" si="507"/>
        <v>10.7</v>
      </c>
      <c r="Q497" s="56">
        <f t="shared" si="507"/>
        <v>0</v>
      </c>
      <c r="R497" s="57">
        <f t="shared" si="489"/>
        <v>10.7</v>
      </c>
      <c r="S497" s="56">
        <f t="shared" si="507"/>
        <v>0</v>
      </c>
      <c r="T497" s="57">
        <f t="shared" si="490"/>
        <v>10.7</v>
      </c>
      <c r="U497" s="56">
        <f t="shared" si="507"/>
        <v>0</v>
      </c>
      <c r="V497" s="57">
        <f t="shared" si="482"/>
        <v>10.7</v>
      </c>
    </row>
    <row r="498" spans="1:22" x14ac:dyDescent="0.2">
      <c r="A498" s="54" t="str">
        <f t="shared" ca="1" si="504"/>
        <v>Уплата налогов, сборов и иных платежей</v>
      </c>
      <c r="B498" s="105">
        <v>803</v>
      </c>
      <c r="C498" s="55" t="s">
        <v>73</v>
      </c>
      <c r="D498" s="55" t="s">
        <v>76</v>
      </c>
      <c r="E498" s="105" t="s">
        <v>634</v>
      </c>
      <c r="F498" s="105">
        <v>850</v>
      </c>
      <c r="G498" s="56">
        <f>9.2+1.6</f>
        <v>10.799999999999999</v>
      </c>
      <c r="H498" s="56"/>
      <c r="I498" s="56">
        <f t="shared" si="487"/>
        <v>10.799999999999999</v>
      </c>
      <c r="J498" s="56"/>
      <c r="K498" s="56">
        <f t="shared" si="488"/>
        <v>10.799999999999999</v>
      </c>
      <c r="L498" s="56"/>
      <c r="M498" s="56">
        <f t="shared" si="484"/>
        <v>10.799999999999999</v>
      </c>
      <c r="N498" s="56"/>
      <c r="O498" s="56">
        <f t="shared" si="481"/>
        <v>10.799999999999999</v>
      </c>
      <c r="P498" s="56">
        <f>9.1+1.6</f>
        <v>10.7</v>
      </c>
      <c r="Q498" s="56"/>
      <c r="R498" s="57">
        <f t="shared" si="489"/>
        <v>10.7</v>
      </c>
      <c r="S498" s="56"/>
      <c r="T498" s="57">
        <f t="shared" si="490"/>
        <v>10.7</v>
      </c>
      <c r="U498" s="56"/>
      <c r="V498" s="57">
        <f t="shared" si="482"/>
        <v>10.7</v>
      </c>
    </row>
    <row r="499" spans="1:22" ht="33" x14ac:dyDescent="0.2">
      <c r="A499" s="54" t="str">
        <f ca="1">IF(ISERROR(MATCH(E499,Код_КЦСР,0)),"",INDIRECT(ADDRESS(MATCH(E499,Код_КЦСР,0)+1,2,,,"КЦСР")))</f>
        <v>Содержание и ремонт улично-дорожной сети города, в рамках софинансирования с областным Дорожным фондом</v>
      </c>
      <c r="B499" s="105">
        <v>803</v>
      </c>
      <c r="C499" s="55" t="s">
        <v>73</v>
      </c>
      <c r="D499" s="55" t="s">
        <v>76</v>
      </c>
      <c r="E499" s="105" t="s">
        <v>345</v>
      </c>
      <c r="F499" s="105"/>
      <c r="G499" s="87">
        <f t="shared" ref="G499:U500" si="508">G500</f>
        <v>29841.3</v>
      </c>
      <c r="H499" s="87">
        <f t="shared" si="508"/>
        <v>0</v>
      </c>
      <c r="I499" s="56">
        <f t="shared" si="487"/>
        <v>29841.3</v>
      </c>
      <c r="J499" s="87">
        <f t="shared" si="508"/>
        <v>0</v>
      </c>
      <c r="K499" s="56">
        <f t="shared" si="488"/>
        <v>29841.3</v>
      </c>
      <c r="L499" s="87">
        <f t="shared" si="508"/>
        <v>0</v>
      </c>
      <c r="M499" s="56">
        <f t="shared" si="484"/>
        <v>29841.3</v>
      </c>
      <c r="N499" s="87">
        <f t="shared" si="508"/>
        <v>0</v>
      </c>
      <c r="O499" s="56">
        <f t="shared" si="481"/>
        <v>29841.3</v>
      </c>
      <c r="P499" s="87">
        <f t="shared" si="508"/>
        <v>29841.3</v>
      </c>
      <c r="Q499" s="87">
        <f t="shared" si="508"/>
        <v>0</v>
      </c>
      <c r="R499" s="57">
        <f t="shared" si="489"/>
        <v>29841.3</v>
      </c>
      <c r="S499" s="87">
        <f t="shared" si="508"/>
        <v>0</v>
      </c>
      <c r="T499" s="57">
        <f t="shared" si="490"/>
        <v>29841.3</v>
      </c>
      <c r="U499" s="87">
        <f t="shared" si="508"/>
        <v>0</v>
      </c>
      <c r="V499" s="57">
        <f t="shared" si="482"/>
        <v>29841.3</v>
      </c>
    </row>
    <row r="500" spans="1:22" ht="33" x14ac:dyDescent="0.2">
      <c r="A500" s="54" t="str">
        <f ca="1">IF(ISERROR(MATCH(F500,Код_КВР,0)),"",INDIRECT(ADDRESS(MATCH(F500,Код_КВР,0)+1,2,,,"КВР")))</f>
        <v>Закупка товаров, работ и услуг для обеспечения государственных (муниципальных) нужд</v>
      </c>
      <c r="B500" s="105">
        <v>803</v>
      </c>
      <c r="C500" s="55" t="s">
        <v>73</v>
      </c>
      <c r="D500" s="55" t="s">
        <v>76</v>
      </c>
      <c r="E500" s="105" t="s">
        <v>345</v>
      </c>
      <c r="F500" s="105">
        <v>200</v>
      </c>
      <c r="G500" s="87">
        <f t="shared" si="508"/>
        <v>29841.3</v>
      </c>
      <c r="H500" s="87">
        <f t="shared" si="508"/>
        <v>0</v>
      </c>
      <c r="I500" s="56">
        <f t="shared" si="487"/>
        <v>29841.3</v>
      </c>
      <c r="J500" s="87">
        <f t="shared" si="508"/>
        <v>0</v>
      </c>
      <c r="K500" s="56">
        <f t="shared" si="488"/>
        <v>29841.3</v>
      </c>
      <c r="L500" s="87">
        <f t="shared" si="508"/>
        <v>0</v>
      </c>
      <c r="M500" s="56">
        <f t="shared" si="484"/>
        <v>29841.3</v>
      </c>
      <c r="N500" s="87">
        <f t="shared" si="508"/>
        <v>0</v>
      </c>
      <c r="O500" s="56">
        <f t="shared" si="481"/>
        <v>29841.3</v>
      </c>
      <c r="P500" s="87">
        <f t="shared" si="508"/>
        <v>29841.3</v>
      </c>
      <c r="Q500" s="87">
        <f t="shared" si="508"/>
        <v>0</v>
      </c>
      <c r="R500" s="57">
        <f t="shared" si="489"/>
        <v>29841.3</v>
      </c>
      <c r="S500" s="87">
        <f t="shared" si="508"/>
        <v>0</v>
      </c>
      <c r="T500" s="57">
        <f t="shared" si="490"/>
        <v>29841.3</v>
      </c>
      <c r="U500" s="87">
        <f t="shared" si="508"/>
        <v>0</v>
      </c>
      <c r="V500" s="57">
        <f t="shared" si="482"/>
        <v>29841.3</v>
      </c>
    </row>
    <row r="501" spans="1:22" ht="33" x14ac:dyDescent="0.2">
      <c r="A501" s="54" t="str">
        <f ca="1">IF(ISERROR(MATCH(F501,Код_КВР,0)),"",INDIRECT(ADDRESS(MATCH(F501,Код_КВР,0)+1,2,,,"КВР")))</f>
        <v>Иные закупки товаров, работ и услуг для обеспечения государственных (муниципальных) нужд</v>
      </c>
      <c r="B501" s="105">
        <v>803</v>
      </c>
      <c r="C501" s="55" t="s">
        <v>73</v>
      </c>
      <c r="D501" s="55" t="s">
        <v>76</v>
      </c>
      <c r="E501" s="105" t="s">
        <v>345</v>
      </c>
      <c r="F501" s="105">
        <v>240</v>
      </c>
      <c r="G501" s="87">
        <v>29841.3</v>
      </c>
      <c r="H501" s="87"/>
      <c r="I501" s="56">
        <f t="shared" si="487"/>
        <v>29841.3</v>
      </c>
      <c r="J501" s="87"/>
      <c r="K501" s="56">
        <f t="shared" si="488"/>
        <v>29841.3</v>
      </c>
      <c r="L501" s="87"/>
      <c r="M501" s="56">
        <f t="shared" si="484"/>
        <v>29841.3</v>
      </c>
      <c r="N501" s="87"/>
      <c r="O501" s="56">
        <f t="shared" si="481"/>
        <v>29841.3</v>
      </c>
      <c r="P501" s="87">
        <v>29841.3</v>
      </c>
      <c r="Q501" s="87"/>
      <c r="R501" s="57">
        <f t="shared" si="489"/>
        <v>29841.3</v>
      </c>
      <c r="S501" s="87"/>
      <c r="T501" s="57">
        <f t="shared" si="490"/>
        <v>29841.3</v>
      </c>
      <c r="U501" s="87"/>
      <c r="V501" s="57">
        <f t="shared" si="482"/>
        <v>29841.3</v>
      </c>
    </row>
    <row r="502" spans="1:22" ht="49.5" hidden="1" x14ac:dyDescent="0.2">
      <c r="A502" s="54" t="str">
        <f ca="1">IF(ISERROR(MATCH(E502,Код_КЦСР,0)),"",INDIRECT(ADDRESS(MATCH(E502,Код_КЦСР,0)+1,2,,,"КЦСР")))</f>
        <v>Обеспечение подъездов к земельным участкам, предоставляемым отдельным категориям граждан, в рамках софинансирования с областным Дорожным фондом</v>
      </c>
      <c r="B502" s="105">
        <v>803</v>
      </c>
      <c r="C502" s="55" t="s">
        <v>73</v>
      </c>
      <c r="D502" s="55" t="s">
        <v>76</v>
      </c>
      <c r="E502" s="105" t="s">
        <v>531</v>
      </c>
      <c r="F502" s="105"/>
      <c r="G502" s="56">
        <f t="shared" ref="G502:U503" si="509">G503</f>
        <v>0</v>
      </c>
      <c r="H502" s="56">
        <f t="shared" si="509"/>
        <v>0</v>
      </c>
      <c r="I502" s="56">
        <f t="shared" si="487"/>
        <v>0</v>
      </c>
      <c r="J502" s="56">
        <f t="shared" si="509"/>
        <v>0</v>
      </c>
      <c r="K502" s="56">
        <f t="shared" si="488"/>
        <v>0</v>
      </c>
      <c r="L502" s="56">
        <f t="shared" si="509"/>
        <v>0</v>
      </c>
      <c r="M502" s="56">
        <f t="shared" si="484"/>
        <v>0</v>
      </c>
      <c r="N502" s="56">
        <f t="shared" si="509"/>
        <v>0</v>
      </c>
      <c r="O502" s="56">
        <f t="shared" si="481"/>
        <v>0</v>
      </c>
      <c r="P502" s="56">
        <f t="shared" si="509"/>
        <v>0</v>
      </c>
      <c r="Q502" s="56">
        <f t="shared" si="509"/>
        <v>0</v>
      </c>
      <c r="R502" s="57">
        <f t="shared" si="489"/>
        <v>0</v>
      </c>
      <c r="S502" s="56">
        <f t="shared" si="509"/>
        <v>0</v>
      </c>
      <c r="T502" s="57">
        <f t="shared" si="490"/>
        <v>0</v>
      </c>
      <c r="U502" s="56">
        <f t="shared" si="509"/>
        <v>0</v>
      </c>
      <c r="V502" s="57">
        <f t="shared" si="482"/>
        <v>0</v>
      </c>
    </row>
    <row r="503" spans="1:22" ht="33" hidden="1" x14ac:dyDescent="0.2">
      <c r="A503" s="54" t="str">
        <f ca="1">IF(ISERROR(MATCH(F503,Код_КВР,0)),"",INDIRECT(ADDRESS(MATCH(F503,Код_КВР,0)+1,2,,,"КВР")))</f>
        <v>Закупка товаров, работ и услуг для обеспечения государственных (муниципальных) нужд</v>
      </c>
      <c r="B503" s="105">
        <v>803</v>
      </c>
      <c r="C503" s="55" t="s">
        <v>73</v>
      </c>
      <c r="D503" s="55" t="s">
        <v>76</v>
      </c>
      <c r="E503" s="105" t="s">
        <v>531</v>
      </c>
      <c r="F503" s="105">
        <v>200</v>
      </c>
      <c r="G503" s="56">
        <f t="shared" si="509"/>
        <v>0</v>
      </c>
      <c r="H503" s="56">
        <f t="shared" si="509"/>
        <v>0</v>
      </c>
      <c r="I503" s="56">
        <f t="shared" si="487"/>
        <v>0</v>
      </c>
      <c r="J503" s="56">
        <f t="shared" si="509"/>
        <v>0</v>
      </c>
      <c r="K503" s="56">
        <f t="shared" si="488"/>
        <v>0</v>
      </c>
      <c r="L503" s="56">
        <f t="shared" si="509"/>
        <v>0</v>
      </c>
      <c r="M503" s="56">
        <f t="shared" si="484"/>
        <v>0</v>
      </c>
      <c r="N503" s="56">
        <f t="shared" si="509"/>
        <v>0</v>
      </c>
      <c r="O503" s="56">
        <f t="shared" si="481"/>
        <v>0</v>
      </c>
      <c r="P503" s="56">
        <f t="shared" si="509"/>
        <v>0</v>
      </c>
      <c r="Q503" s="56">
        <f t="shared" si="509"/>
        <v>0</v>
      </c>
      <c r="R503" s="57">
        <f t="shared" si="489"/>
        <v>0</v>
      </c>
      <c r="S503" s="56">
        <f t="shared" si="509"/>
        <v>0</v>
      </c>
      <c r="T503" s="57">
        <f t="shared" si="490"/>
        <v>0</v>
      </c>
      <c r="U503" s="56">
        <f t="shared" si="509"/>
        <v>0</v>
      </c>
      <c r="V503" s="57">
        <f t="shared" si="482"/>
        <v>0</v>
      </c>
    </row>
    <row r="504" spans="1:22" ht="33" hidden="1" x14ac:dyDescent="0.2">
      <c r="A504" s="54" t="str">
        <f ca="1">IF(ISERROR(MATCH(F504,Код_КВР,0)),"",INDIRECT(ADDRESS(MATCH(F504,Код_КВР,0)+1,2,,,"КВР")))</f>
        <v>Иные закупки товаров, работ и услуг для обеспечения государственных (муниципальных) нужд</v>
      </c>
      <c r="B504" s="105">
        <v>803</v>
      </c>
      <c r="C504" s="55" t="s">
        <v>73</v>
      </c>
      <c r="D504" s="55" t="s">
        <v>76</v>
      </c>
      <c r="E504" s="105" t="s">
        <v>531</v>
      </c>
      <c r="F504" s="105">
        <v>240</v>
      </c>
      <c r="G504" s="56"/>
      <c r="H504" s="56"/>
      <c r="I504" s="56">
        <f t="shared" si="487"/>
        <v>0</v>
      </c>
      <c r="J504" s="56"/>
      <c r="K504" s="56">
        <f t="shared" si="488"/>
        <v>0</v>
      </c>
      <c r="L504" s="56"/>
      <c r="M504" s="56">
        <f t="shared" si="484"/>
        <v>0</v>
      </c>
      <c r="N504" s="56"/>
      <c r="O504" s="56">
        <f t="shared" si="481"/>
        <v>0</v>
      </c>
      <c r="P504" s="56"/>
      <c r="Q504" s="56"/>
      <c r="R504" s="57">
        <f t="shared" si="489"/>
        <v>0</v>
      </c>
      <c r="S504" s="56"/>
      <c r="T504" s="57">
        <f t="shared" si="490"/>
        <v>0</v>
      </c>
      <c r="U504" s="56"/>
      <c r="V504" s="57">
        <f t="shared" si="482"/>
        <v>0</v>
      </c>
    </row>
    <row r="505" spans="1:22" ht="33" hidden="1" x14ac:dyDescent="0.2">
      <c r="A505" s="54" t="str">
        <f ca="1">IF(ISERROR(MATCH(E505,Код_КЦСР,0)),"",INDIRECT(ADDRESS(MATCH(E505,Код_КЦСР,0)+1,2,,,"КЦСР")))</f>
        <v>Осуществление дорожной деятельности в отношении автомобильных дорог общего пользования местного значения</v>
      </c>
      <c r="B505" s="105">
        <v>803</v>
      </c>
      <c r="C505" s="55" t="s">
        <v>73</v>
      </c>
      <c r="D505" s="55" t="s">
        <v>76</v>
      </c>
      <c r="E505" s="105" t="s">
        <v>487</v>
      </c>
      <c r="F505" s="105"/>
      <c r="G505" s="56">
        <f t="shared" ref="G505:U507" si="510">G506</f>
        <v>0</v>
      </c>
      <c r="H505" s="56">
        <f t="shared" si="510"/>
        <v>0</v>
      </c>
      <c r="I505" s="56">
        <f t="shared" si="487"/>
        <v>0</v>
      </c>
      <c r="J505" s="56">
        <f t="shared" si="510"/>
        <v>0</v>
      </c>
      <c r="K505" s="56">
        <f t="shared" si="488"/>
        <v>0</v>
      </c>
      <c r="L505" s="56">
        <f t="shared" si="510"/>
        <v>0</v>
      </c>
      <c r="M505" s="56">
        <f t="shared" si="484"/>
        <v>0</v>
      </c>
      <c r="N505" s="56">
        <f t="shared" si="510"/>
        <v>0</v>
      </c>
      <c r="O505" s="56">
        <f t="shared" si="481"/>
        <v>0</v>
      </c>
      <c r="P505" s="56">
        <f t="shared" si="510"/>
        <v>0</v>
      </c>
      <c r="Q505" s="56">
        <f t="shared" si="510"/>
        <v>0</v>
      </c>
      <c r="R505" s="57">
        <f t="shared" si="489"/>
        <v>0</v>
      </c>
      <c r="S505" s="56">
        <f t="shared" si="510"/>
        <v>0</v>
      </c>
      <c r="T505" s="57">
        <f t="shared" si="490"/>
        <v>0</v>
      </c>
      <c r="U505" s="56">
        <f t="shared" si="510"/>
        <v>0</v>
      </c>
      <c r="V505" s="57">
        <f t="shared" si="482"/>
        <v>0</v>
      </c>
    </row>
    <row r="506" spans="1:22" ht="49.5" hidden="1" x14ac:dyDescent="0.2">
      <c r="A506" s="54" t="str">
        <f ca="1">IF(ISERROR(MATCH(E506,Код_КЦСР,0)),"",INDIRECT(ADDRESS(MATCH(E506,Код_КЦСР,0)+1,2,,,"КЦСР")))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506" s="105">
        <v>803</v>
      </c>
      <c r="C506" s="55" t="s">
        <v>73</v>
      </c>
      <c r="D506" s="55" t="s">
        <v>76</v>
      </c>
      <c r="E506" s="105" t="s">
        <v>475</v>
      </c>
      <c r="F506" s="105"/>
      <c r="G506" s="56">
        <f t="shared" si="510"/>
        <v>0</v>
      </c>
      <c r="H506" s="56">
        <f t="shared" si="510"/>
        <v>0</v>
      </c>
      <c r="I506" s="56">
        <f t="shared" si="487"/>
        <v>0</v>
      </c>
      <c r="J506" s="56">
        <f t="shared" si="510"/>
        <v>0</v>
      </c>
      <c r="K506" s="56">
        <f t="shared" si="488"/>
        <v>0</v>
      </c>
      <c r="L506" s="56">
        <f t="shared" si="510"/>
        <v>0</v>
      </c>
      <c r="M506" s="56">
        <f t="shared" si="484"/>
        <v>0</v>
      </c>
      <c r="N506" s="56">
        <f t="shared" si="510"/>
        <v>0</v>
      </c>
      <c r="O506" s="56">
        <f t="shared" si="481"/>
        <v>0</v>
      </c>
      <c r="P506" s="56">
        <f t="shared" si="510"/>
        <v>0</v>
      </c>
      <c r="Q506" s="56">
        <f t="shared" si="510"/>
        <v>0</v>
      </c>
      <c r="R506" s="57">
        <f t="shared" si="489"/>
        <v>0</v>
      </c>
      <c r="S506" s="56">
        <f t="shared" si="510"/>
        <v>0</v>
      </c>
      <c r="T506" s="57">
        <f t="shared" si="490"/>
        <v>0</v>
      </c>
      <c r="U506" s="56">
        <f t="shared" si="510"/>
        <v>0</v>
      </c>
      <c r="V506" s="57">
        <f t="shared" si="482"/>
        <v>0</v>
      </c>
    </row>
    <row r="507" spans="1:22" ht="33" hidden="1" x14ac:dyDescent="0.2">
      <c r="A507" s="54" t="str">
        <f ca="1">IF(ISERROR(MATCH(F507,Код_КВР,0)),"",INDIRECT(ADDRESS(MATCH(F507,Код_КВР,0)+1,2,,,"КВР")))</f>
        <v>Закупка товаров, работ и услуг для обеспечения государственных (муниципальных) нужд</v>
      </c>
      <c r="B507" s="105">
        <v>803</v>
      </c>
      <c r="C507" s="55" t="s">
        <v>73</v>
      </c>
      <c r="D507" s="55" t="s">
        <v>76</v>
      </c>
      <c r="E507" s="105" t="s">
        <v>475</v>
      </c>
      <c r="F507" s="105">
        <v>200</v>
      </c>
      <c r="G507" s="56">
        <f t="shared" si="510"/>
        <v>0</v>
      </c>
      <c r="H507" s="56">
        <f t="shared" si="510"/>
        <v>0</v>
      </c>
      <c r="I507" s="56">
        <f t="shared" si="487"/>
        <v>0</v>
      </c>
      <c r="J507" s="56">
        <f t="shared" si="510"/>
        <v>0</v>
      </c>
      <c r="K507" s="56">
        <f t="shared" si="488"/>
        <v>0</v>
      </c>
      <c r="L507" s="56">
        <f t="shared" si="510"/>
        <v>0</v>
      </c>
      <c r="M507" s="56">
        <f t="shared" si="484"/>
        <v>0</v>
      </c>
      <c r="N507" s="56">
        <f t="shared" si="510"/>
        <v>0</v>
      </c>
      <c r="O507" s="56">
        <f t="shared" si="481"/>
        <v>0</v>
      </c>
      <c r="P507" s="56">
        <f t="shared" si="510"/>
        <v>0</v>
      </c>
      <c r="Q507" s="56">
        <f t="shared" si="510"/>
        <v>0</v>
      </c>
      <c r="R507" s="57">
        <f t="shared" si="489"/>
        <v>0</v>
      </c>
      <c r="S507" s="56">
        <f t="shared" si="510"/>
        <v>0</v>
      </c>
      <c r="T507" s="57">
        <f t="shared" si="490"/>
        <v>0</v>
      </c>
      <c r="U507" s="56">
        <f t="shared" si="510"/>
        <v>0</v>
      </c>
      <c r="V507" s="57">
        <f t="shared" si="482"/>
        <v>0</v>
      </c>
    </row>
    <row r="508" spans="1:22" ht="33" hidden="1" x14ac:dyDescent="0.2">
      <c r="A508" s="54" t="str">
        <f ca="1">IF(ISERROR(MATCH(F508,Код_КВР,0)),"",INDIRECT(ADDRESS(MATCH(F508,Код_КВР,0)+1,2,,,"КВР")))</f>
        <v>Иные закупки товаров, работ и услуг для обеспечения государственных (муниципальных) нужд</v>
      </c>
      <c r="B508" s="105">
        <v>803</v>
      </c>
      <c r="C508" s="55" t="s">
        <v>73</v>
      </c>
      <c r="D508" s="55" t="s">
        <v>76</v>
      </c>
      <c r="E508" s="105" t="s">
        <v>475</v>
      </c>
      <c r="F508" s="105">
        <v>240</v>
      </c>
      <c r="G508" s="56"/>
      <c r="H508" s="56"/>
      <c r="I508" s="56">
        <f t="shared" si="487"/>
        <v>0</v>
      </c>
      <c r="J508" s="56"/>
      <c r="K508" s="56">
        <f t="shared" si="488"/>
        <v>0</v>
      </c>
      <c r="L508" s="56"/>
      <c r="M508" s="56">
        <f t="shared" si="484"/>
        <v>0</v>
      </c>
      <c r="N508" s="56"/>
      <c r="O508" s="56">
        <f t="shared" si="481"/>
        <v>0</v>
      </c>
      <c r="P508" s="56"/>
      <c r="Q508" s="56"/>
      <c r="R508" s="57">
        <f t="shared" si="489"/>
        <v>0</v>
      </c>
      <c r="S508" s="56"/>
      <c r="T508" s="57">
        <f t="shared" si="490"/>
        <v>0</v>
      </c>
      <c r="U508" s="56"/>
      <c r="V508" s="57">
        <f t="shared" si="482"/>
        <v>0</v>
      </c>
    </row>
    <row r="509" spans="1:22" ht="55.5" hidden="1" customHeight="1" x14ac:dyDescent="0.2">
      <c r="A509" s="54" t="str">
        <f ca="1">IF(ISERROR(MATCH(E509,Код_КЦСР,0)),"",INDIRECT(ADDRESS(MATCH(E509,Код_КЦСР,0)+1,2,,,"КЦСР")))</f>
        <v>Исполнение муниципальных гарантий в случае, если исполнение гарантом муниципальных гарантий не ведет к возникновению права регрессного требования к принципалу</v>
      </c>
      <c r="B509" s="105">
        <v>803</v>
      </c>
      <c r="C509" s="55" t="s">
        <v>73</v>
      </c>
      <c r="D509" s="55" t="s">
        <v>76</v>
      </c>
      <c r="E509" s="105" t="s">
        <v>579</v>
      </c>
      <c r="F509" s="105"/>
      <c r="G509" s="56">
        <f t="shared" ref="G509:U509" si="511">G510</f>
        <v>102000</v>
      </c>
      <c r="H509" s="56">
        <f t="shared" si="511"/>
        <v>0</v>
      </c>
      <c r="I509" s="56">
        <f t="shared" si="487"/>
        <v>102000</v>
      </c>
      <c r="J509" s="56">
        <f t="shared" si="511"/>
        <v>-102000</v>
      </c>
      <c r="K509" s="56">
        <f t="shared" si="488"/>
        <v>0</v>
      </c>
      <c r="L509" s="56">
        <f t="shared" si="511"/>
        <v>0</v>
      </c>
      <c r="M509" s="56">
        <f t="shared" si="484"/>
        <v>0</v>
      </c>
      <c r="N509" s="56">
        <f t="shared" si="511"/>
        <v>0</v>
      </c>
      <c r="O509" s="56">
        <f t="shared" si="481"/>
        <v>0</v>
      </c>
      <c r="P509" s="56">
        <f t="shared" si="511"/>
        <v>0</v>
      </c>
      <c r="Q509" s="56">
        <f t="shared" si="511"/>
        <v>0</v>
      </c>
      <c r="R509" s="57">
        <f t="shared" si="489"/>
        <v>0</v>
      </c>
      <c r="S509" s="56">
        <f t="shared" si="511"/>
        <v>0</v>
      </c>
      <c r="T509" s="57">
        <f t="shared" si="490"/>
        <v>0</v>
      </c>
      <c r="U509" s="56">
        <f t="shared" si="511"/>
        <v>0</v>
      </c>
      <c r="V509" s="57">
        <f t="shared" si="482"/>
        <v>0</v>
      </c>
    </row>
    <row r="510" spans="1:22" ht="23.25" hidden="1" customHeight="1" x14ac:dyDescent="0.2">
      <c r="A510" s="54" t="str">
        <f ca="1">IF(ISERROR(MATCH(F510,Код_КВР,0)),"",INDIRECT(ADDRESS(MATCH(F510,Код_КВР,0)+1,2,,,"КВР")))</f>
        <v>Иные бюджетные ассигнования</v>
      </c>
      <c r="B510" s="105">
        <v>803</v>
      </c>
      <c r="C510" s="55" t="s">
        <v>73</v>
      </c>
      <c r="D510" s="55" t="s">
        <v>76</v>
      </c>
      <c r="E510" s="105" t="s">
        <v>579</v>
      </c>
      <c r="F510" s="105">
        <v>800</v>
      </c>
      <c r="G510" s="56">
        <f t="shared" ref="G510:N510" si="512">G511</f>
        <v>102000</v>
      </c>
      <c r="H510" s="56">
        <f t="shared" si="512"/>
        <v>0</v>
      </c>
      <c r="I510" s="56">
        <f t="shared" si="487"/>
        <v>102000</v>
      </c>
      <c r="J510" s="56">
        <f t="shared" si="512"/>
        <v>-102000</v>
      </c>
      <c r="K510" s="56">
        <f t="shared" si="488"/>
        <v>0</v>
      </c>
      <c r="L510" s="56">
        <f t="shared" si="512"/>
        <v>0</v>
      </c>
      <c r="M510" s="56">
        <f t="shared" si="484"/>
        <v>0</v>
      </c>
      <c r="N510" s="56">
        <f t="shared" si="512"/>
        <v>0</v>
      </c>
      <c r="O510" s="56">
        <f t="shared" si="481"/>
        <v>0</v>
      </c>
      <c r="P510" s="56">
        <f>P511</f>
        <v>0</v>
      </c>
      <c r="Q510" s="56">
        <f>Q511</f>
        <v>0</v>
      </c>
      <c r="R510" s="57">
        <f t="shared" si="489"/>
        <v>0</v>
      </c>
      <c r="S510" s="56">
        <f>S511</f>
        <v>0</v>
      </c>
      <c r="T510" s="57">
        <f t="shared" si="490"/>
        <v>0</v>
      </c>
      <c r="U510" s="56">
        <f>U511</f>
        <v>0</v>
      </c>
      <c r="V510" s="57">
        <f t="shared" si="482"/>
        <v>0</v>
      </c>
    </row>
    <row r="511" spans="1:22" ht="58.5" hidden="1" customHeight="1" x14ac:dyDescent="0.2">
      <c r="A511" s="54" t="str">
        <f ca="1">IF(ISERROR(MATCH(F511,Код_КВР,0)),"",INDIRECT(ADDRESS(MATCH(F511,Код_КВР,0)+1,2,,,"КВР")))</f>
        <v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v>
      </c>
      <c r="B511" s="105">
        <v>803</v>
      </c>
      <c r="C511" s="55" t="s">
        <v>73</v>
      </c>
      <c r="D511" s="55" t="s">
        <v>76</v>
      </c>
      <c r="E511" s="105" t="s">
        <v>579</v>
      </c>
      <c r="F511" s="105">
        <v>840</v>
      </c>
      <c r="G511" s="56">
        <v>102000</v>
      </c>
      <c r="H511" s="56"/>
      <c r="I511" s="56">
        <f t="shared" si="487"/>
        <v>102000</v>
      </c>
      <c r="J511" s="56">
        <v>-102000</v>
      </c>
      <c r="K511" s="56">
        <f t="shared" si="488"/>
        <v>0</v>
      </c>
      <c r="L511" s="56"/>
      <c r="M511" s="56">
        <f t="shared" si="484"/>
        <v>0</v>
      </c>
      <c r="N511" s="56"/>
      <c r="O511" s="56">
        <f t="shared" si="481"/>
        <v>0</v>
      </c>
      <c r="P511" s="56"/>
      <c r="Q511" s="56"/>
      <c r="R511" s="57">
        <f t="shared" si="489"/>
        <v>0</v>
      </c>
      <c r="S511" s="56"/>
      <c r="T511" s="57">
        <f t="shared" si="490"/>
        <v>0</v>
      </c>
      <c r="U511" s="56"/>
      <c r="V511" s="57">
        <f t="shared" si="482"/>
        <v>0</v>
      </c>
    </row>
    <row r="512" spans="1:22" ht="49.5" hidden="1" x14ac:dyDescent="0.2">
      <c r="A512" s="54" t="str">
        <f ca="1">IF(ISERROR(MATCH(E512,Код_КЦСР,0)),"",INDIRECT(ADDRESS(MATCH(E512,Код_КЦСР,0)+1,2,,,"КЦСР")))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</v>
      </c>
      <c r="B512" s="105">
        <v>803</v>
      </c>
      <c r="C512" s="55" t="s">
        <v>73</v>
      </c>
      <c r="D512" s="55" t="s">
        <v>76</v>
      </c>
      <c r="E512" s="105" t="s">
        <v>527</v>
      </c>
      <c r="F512" s="105"/>
      <c r="G512" s="56">
        <f t="shared" ref="G512:U514" si="513">G513</f>
        <v>0</v>
      </c>
      <c r="H512" s="56">
        <f t="shared" si="513"/>
        <v>0</v>
      </c>
      <c r="I512" s="56">
        <f t="shared" si="487"/>
        <v>0</v>
      </c>
      <c r="J512" s="56">
        <f t="shared" si="513"/>
        <v>0</v>
      </c>
      <c r="K512" s="56">
        <f t="shared" si="488"/>
        <v>0</v>
      </c>
      <c r="L512" s="56">
        <f t="shared" si="513"/>
        <v>0</v>
      </c>
      <c r="M512" s="56">
        <f t="shared" si="484"/>
        <v>0</v>
      </c>
      <c r="N512" s="56">
        <f t="shared" si="513"/>
        <v>0</v>
      </c>
      <c r="O512" s="56">
        <f t="shared" si="481"/>
        <v>0</v>
      </c>
      <c r="P512" s="56">
        <f t="shared" si="513"/>
        <v>0</v>
      </c>
      <c r="Q512" s="56">
        <f t="shared" si="513"/>
        <v>0</v>
      </c>
      <c r="R512" s="57">
        <f t="shared" si="489"/>
        <v>0</v>
      </c>
      <c r="S512" s="56">
        <f t="shared" si="513"/>
        <v>0</v>
      </c>
      <c r="T512" s="57">
        <f t="shared" si="490"/>
        <v>0</v>
      </c>
      <c r="U512" s="56">
        <f t="shared" si="513"/>
        <v>0</v>
      </c>
      <c r="V512" s="57">
        <f t="shared" si="482"/>
        <v>0</v>
      </c>
    </row>
    <row r="513" spans="1:22" ht="66" hidden="1" x14ac:dyDescent="0.2">
      <c r="A513" s="54" t="str">
        <f ca="1">IF(ISERROR(MATCH(E513,Код_КЦСР,0)),"",INDIRECT(ADDRESS(MATCH(E513,Код_КЦСР,0)+1,2,,,"КЦСР")))</f>
        <v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 отдельным категориям граждан, за счет средств областного бюджета</v>
      </c>
      <c r="B513" s="105">
        <v>803</v>
      </c>
      <c r="C513" s="55" t="s">
        <v>73</v>
      </c>
      <c r="D513" s="55" t="s">
        <v>76</v>
      </c>
      <c r="E513" s="105" t="s">
        <v>525</v>
      </c>
      <c r="F513" s="105"/>
      <c r="G513" s="56">
        <f t="shared" si="513"/>
        <v>0</v>
      </c>
      <c r="H513" s="56">
        <f t="shared" si="513"/>
        <v>0</v>
      </c>
      <c r="I513" s="56">
        <f t="shared" si="487"/>
        <v>0</v>
      </c>
      <c r="J513" s="56">
        <f t="shared" si="513"/>
        <v>0</v>
      </c>
      <c r="K513" s="56">
        <f t="shared" si="488"/>
        <v>0</v>
      </c>
      <c r="L513" s="56">
        <f t="shared" si="513"/>
        <v>0</v>
      </c>
      <c r="M513" s="56">
        <f t="shared" si="484"/>
        <v>0</v>
      </c>
      <c r="N513" s="56">
        <f t="shared" si="513"/>
        <v>0</v>
      </c>
      <c r="O513" s="56">
        <f t="shared" si="481"/>
        <v>0</v>
      </c>
      <c r="P513" s="56">
        <f t="shared" si="513"/>
        <v>0</v>
      </c>
      <c r="Q513" s="56">
        <f t="shared" si="513"/>
        <v>0</v>
      </c>
      <c r="R513" s="57">
        <f t="shared" si="489"/>
        <v>0</v>
      </c>
      <c r="S513" s="56">
        <f t="shared" si="513"/>
        <v>0</v>
      </c>
      <c r="T513" s="57">
        <f t="shared" si="490"/>
        <v>0</v>
      </c>
      <c r="U513" s="56">
        <f t="shared" si="513"/>
        <v>0</v>
      </c>
      <c r="V513" s="57">
        <f t="shared" si="482"/>
        <v>0</v>
      </c>
    </row>
    <row r="514" spans="1:22" ht="33" hidden="1" x14ac:dyDescent="0.2">
      <c r="A514" s="54" t="str">
        <f ca="1">IF(ISERROR(MATCH(F514,Код_КВР,0)),"",INDIRECT(ADDRESS(MATCH(F514,Код_КВР,0)+1,2,,,"КВР")))</f>
        <v>Закупка товаров, работ и услуг для обеспечения государственных (муниципальных) нужд</v>
      </c>
      <c r="B514" s="105">
        <v>803</v>
      </c>
      <c r="C514" s="55" t="s">
        <v>73</v>
      </c>
      <c r="D514" s="55" t="s">
        <v>76</v>
      </c>
      <c r="E514" s="105" t="s">
        <v>525</v>
      </c>
      <c r="F514" s="105">
        <v>200</v>
      </c>
      <c r="G514" s="56">
        <f t="shared" si="513"/>
        <v>0</v>
      </c>
      <c r="H514" s="56">
        <f t="shared" si="513"/>
        <v>0</v>
      </c>
      <c r="I514" s="56">
        <f t="shared" si="487"/>
        <v>0</v>
      </c>
      <c r="J514" s="56">
        <f t="shared" si="513"/>
        <v>0</v>
      </c>
      <c r="K514" s="56">
        <f t="shared" si="488"/>
        <v>0</v>
      </c>
      <c r="L514" s="56">
        <f t="shared" si="513"/>
        <v>0</v>
      </c>
      <c r="M514" s="56">
        <f t="shared" si="484"/>
        <v>0</v>
      </c>
      <c r="N514" s="56">
        <f t="shared" si="513"/>
        <v>0</v>
      </c>
      <c r="O514" s="56">
        <f t="shared" si="481"/>
        <v>0</v>
      </c>
      <c r="P514" s="56">
        <f t="shared" si="513"/>
        <v>0</v>
      </c>
      <c r="Q514" s="56">
        <f t="shared" si="513"/>
        <v>0</v>
      </c>
      <c r="R514" s="57">
        <f t="shared" si="489"/>
        <v>0</v>
      </c>
      <c r="S514" s="56">
        <f t="shared" si="513"/>
        <v>0</v>
      </c>
      <c r="T514" s="57">
        <f t="shared" si="490"/>
        <v>0</v>
      </c>
      <c r="U514" s="56">
        <f t="shared" si="513"/>
        <v>0</v>
      </c>
      <c r="V514" s="57">
        <f t="shared" si="482"/>
        <v>0</v>
      </c>
    </row>
    <row r="515" spans="1:22" ht="33" hidden="1" x14ac:dyDescent="0.2">
      <c r="A515" s="54" t="str">
        <f ca="1">IF(ISERROR(MATCH(F515,Код_КВР,0)),"",INDIRECT(ADDRESS(MATCH(F515,Код_КВР,0)+1,2,,,"КВР")))</f>
        <v>Иные закупки товаров, работ и услуг для обеспечения государственных (муниципальных) нужд</v>
      </c>
      <c r="B515" s="105">
        <v>803</v>
      </c>
      <c r="C515" s="55" t="s">
        <v>73</v>
      </c>
      <c r="D515" s="55" t="s">
        <v>76</v>
      </c>
      <c r="E515" s="105" t="s">
        <v>525</v>
      </c>
      <c r="F515" s="105">
        <v>240</v>
      </c>
      <c r="G515" s="56"/>
      <c r="H515" s="56"/>
      <c r="I515" s="56">
        <f t="shared" si="487"/>
        <v>0</v>
      </c>
      <c r="J515" s="56"/>
      <c r="K515" s="56">
        <f t="shared" si="488"/>
        <v>0</v>
      </c>
      <c r="L515" s="56"/>
      <c r="M515" s="56">
        <f t="shared" si="484"/>
        <v>0</v>
      </c>
      <c r="N515" s="56"/>
      <c r="O515" s="56">
        <f t="shared" si="481"/>
        <v>0</v>
      </c>
      <c r="P515" s="56"/>
      <c r="Q515" s="56"/>
      <c r="R515" s="57">
        <f t="shared" si="489"/>
        <v>0</v>
      </c>
      <c r="S515" s="56"/>
      <c r="T515" s="57">
        <f t="shared" si="490"/>
        <v>0</v>
      </c>
      <c r="U515" s="56"/>
      <c r="V515" s="57">
        <f t="shared" si="482"/>
        <v>0</v>
      </c>
    </row>
    <row r="516" spans="1:22" x14ac:dyDescent="0.2">
      <c r="A516" s="63" t="s">
        <v>80</v>
      </c>
      <c r="B516" s="105">
        <v>803</v>
      </c>
      <c r="C516" s="55" t="s">
        <v>73</v>
      </c>
      <c r="D516" s="55" t="s">
        <v>61</v>
      </c>
      <c r="E516" s="105"/>
      <c r="F516" s="105"/>
      <c r="G516" s="56">
        <f t="shared" ref="G516:U516" si="514">G517</f>
        <v>30</v>
      </c>
      <c r="H516" s="56">
        <f t="shared" si="514"/>
        <v>0</v>
      </c>
      <c r="I516" s="56">
        <f t="shared" si="487"/>
        <v>30</v>
      </c>
      <c r="J516" s="56">
        <f t="shared" si="514"/>
        <v>0</v>
      </c>
      <c r="K516" s="56">
        <f t="shared" si="488"/>
        <v>30</v>
      </c>
      <c r="L516" s="56">
        <f t="shared" si="514"/>
        <v>0</v>
      </c>
      <c r="M516" s="56">
        <f t="shared" si="484"/>
        <v>30</v>
      </c>
      <c r="N516" s="56">
        <f t="shared" si="514"/>
        <v>0</v>
      </c>
      <c r="O516" s="56">
        <f t="shared" si="481"/>
        <v>30</v>
      </c>
      <c r="P516" s="56">
        <f t="shared" si="514"/>
        <v>30</v>
      </c>
      <c r="Q516" s="56">
        <f t="shared" si="514"/>
        <v>0</v>
      </c>
      <c r="R516" s="57">
        <f t="shared" si="489"/>
        <v>30</v>
      </c>
      <c r="S516" s="56">
        <f t="shared" si="514"/>
        <v>0</v>
      </c>
      <c r="T516" s="57">
        <f t="shared" si="490"/>
        <v>30</v>
      </c>
      <c r="U516" s="56">
        <f t="shared" si="514"/>
        <v>0</v>
      </c>
      <c r="V516" s="57">
        <f t="shared" si="482"/>
        <v>30</v>
      </c>
    </row>
    <row r="517" spans="1:22" ht="33" x14ac:dyDescent="0.2">
      <c r="A517" s="54" t="str">
        <f ca="1">IF(ISERROR(MATCH(E517,Код_КЦСР,0)),"",INDIRECT(ADDRESS(MATCH(E517,Код_КЦСР,0)+1,2,,,"КЦСР")))</f>
        <v>Муниципальная программа «Развитие жилищно-коммунального хозяйства города Череповца» на 2014 – 2020 годы</v>
      </c>
      <c r="B517" s="105">
        <v>803</v>
      </c>
      <c r="C517" s="55" t="s">
        <v>73</v>
      </c>
      <c r="D517" s="55" t="s">
        <v>61</v>
      </c>
      <c r="E517" s="105" t="s">
        <v>340</v>
      </c>
      <c r="F517" s="105"/>
      <c r="G517" s="56">
        <f t="shared" ref="G517:U520" si="515">G518</f>
        <v>30</v>
      </c>
      <c r="H517" s="56">
        <f t="shared" si="515"/>
        <v>0</v>
      </c>
      <c r="I517" s="56">
        <f t="shared" si="487"/>
        <v>30</v>
      </c>
      <c r="J517" s="56">
        <f t="shared" si="515"/>
        <v>0</v>
      </c>
      <c r="K517" s="56">
        <f t="shared" si="488"/>
        <v>30</v>
      </c>
      <c r="L517" s="56">
        <f t="shared" si="515"/>
        <v>0</v>
      </c>
      <c r="M517" s="56">
        <f t="shared" si="484"/>
        <v>30</v>
      </c>
      <c r="N517" s="56">
        <f t="shared" si="515"/>
        <v>0</v>
      </c>
      <c r="O517" s="56">
        <f t="shared" si="481"/>
        <v>30</v>
      </c>
      <c r="P517" s="56">
        <f t="shared" si="515"/>
        <v>30</v>
      </c>
      <c r="Q517" s="56">
        <f t="shared" si="515"/>
        <v>0</v>
      </c>
      <c r="R517" s="57">
        <f t="shared" si="489"/>
        <v>30</v>
      </c>
      <c r="S517" s="56">
        <f t="shared" si="515"/>
        <v>0</v>
      </c>
      <c r="T517" s="57">
        <f t="shared" si="490"/>
        <v>30</v>
      </c>
      <c r="U517" s="56">
        <f t="shared" si="515"/>
        <v>0</v>
      </c>
      <c r="V517" s="57">
        <f t="shared" si="482"/>
        <v>30</v>
      </c>
    </row>
    <row r="518" spans="1:22" x14ac:dyDescent="0.2">
      <c r="A518" s="54" t="str">
        <f ca="1">IF(ISERROR(MATCH(E518,Код_КЦСР,0)),"",INDIRECT(ADDRESS(MATCH(E518,Код_КЦСР,0)+1,2,,,"КЦСР")))</f>
        <v>Развитие благоустройства города</v>
      </c>
      <c r="B518" s="105">
        <v>803</v>
      </c>
      <c r="C518" s="55" t="s">
        <v>73</v>
      </c>
      <c r="D518" s="55" t="s">
        <v>61</v>
      </c>
      <c r="E518" s="105" t="s">
        <v>341</v>
      </c>
      <c r="F518" s="105"/>
      <c r="G518" s="56">
        <f t="shared" si="515"/>
        <v>30</v>
      </c>
      <c r="H518" s="56">
        <f t="shared" si="515"/>
        <v>0</v>
      </c>
      <c r="I518" s="56">
        <f t="shared" si="487"/>
        <v>30</v>
      </c>
      <c r="J518" s="56">
        <f t="shared" si="515"/>
        <v>0</v>
      </c>
      <c r="K518" s="56">
        <f t="shared" si="488"/>
        <v>30</v>
      </c>
      <c r="L518" s="56">
        <f t="shared" si="515"/>
        <v>0</v>
      </c>
      <c r="M518" s="56">
        <f t="shared" si="484"/>
        <v>30</v>
      </c>
      <c r="N518" s="56">
        <f t="shared" si="515"/>
        <v>0</v>
      </c>
      <c r="O518" s="56">
        <f t="shared" si="481"/>
        <v>30</v>
      </c>
      <c r="P518" s="56">
        <f t="shared" si="515"/>
        <v>30</v>
      </c>
      <c r="Q518" s="56">
        <f t="shared" si="515"/>
        <v>0</v>
      </c>
      <c r="R518" s="57">
        <f t="shared" si="489"/>
        <v>30</v>
      </c>
      <c r="S518" s="56">
        <f t="shared" si="515"/>
        <v>0</v>
      </c>
      <c r="T518" s="57">
        <f t="shared" si="490"/>
        <v>30</v>
      </c>
      <c r="U518" s="56">
        <f t="shared" si="515"/>
        <v>0</v>
      </c>
      <c r="V518" s="57">
        <f t="shared" si="482"/>
        <v>30</v>
      </c>
    </row>
    <row r="519" spans="1:22" ht="33" x14ac:dyDescent="0.2">
      <c r="A519" s="54" t="str">
        <f ca="1">IF(ISERROR(MATCH(E519,Код_КЦСР,0)),"",INDIRECT(ADDRESS(MATCH(E519,Код_КЦСР,0)+1,2,,,"КЦСР")))</f>
        <v>Мероприятия по решению общегосударственных вопросов и вопросов в области национальной политики</v>
      </c>
      <c r="B519" s="105">
        <v>803</v>
      </c>
      <c r="C519" s="55" t="s">
        <v>73</v>
      </c>
      <c r="D519" s="55" t="s">
        <v>61</v>
      </c>
      <c r="E519" s="105" t="s">
        <v>346</v>
      </c>
      <c r="F519" s="105"/>
      <c r="G519" s="56">
        <f t="shared" si="515"/>
        <v>30</v>
      </c>
      <c r="H519" s="56">
        <f t="shared" si="515"/>
        <v>0</v>
      </c>
      <c r="I519" s="56">
        <f t="shared" si="487"/>
        <v>30</v>
      </c>
      <c r="J519" s="56">
        <f t="shared" si="515"/>
        <v>0</v>
      </c>
      <c r="K519" s="56">
        <f t="shared" si="488"/>
        <v>30</v>
      </c>
      <c r="L519" s="56">
        <f t="shared" si="515"/>
        <v>0</v>
      </c>
      <c r="M519" s="56">
        <f t="shared" si="484"/>
        <v>30</v>
      </c>
      <c r="N519" s="56">
        <f t="shared" si="515"/>
        <v>0</v>
      </c>
      <c r="O519" s="56">
        <f t="shared" si="481"/>
        <v>30</v>
      </c>
      <c r="P519" s="56">
        <f t="shared" si="515"/>
        <v>30</v>
      </c>
      <c r="Q519" s="56">
        <f t="shared" si="515"/>
        <v>0</v>
      </c>
      <c r="R519" s="57">
        <f t="shared" si="489"/>
        <v>30</v>
      </c>
      <c r="S519" s="56">
        <f t="shared" si="515"/>
        <v>0</v>
      </c>
      <c r="T519" s="57">
        <f t="shared" si="490"/>
        <v>30</v>
      </c>
      <c r="U519" s="56">
        <f t="shared" si="515"/>
        <v>0</v>
      </c>
      <c r="V519" s="57">
        <f t="shared" si="482"/>
        <v>30</v>
      </c>
    </row>
    <row r="520" spans="1:22" ht="33" x14ac:dyDescent="0.2">
      <c r="A520" s="54" t="str">
        <f ca="1">IF(ISERROR(MATCH(F520,Код_КВР,0)),"",INDIRECT(ADDRESS(MATCH(F520,Код_КВР,0)+1,2,,,"КВР")))</f>
        <v>Закупка товаров, работ и услуг для обеспечения государственных (муниципальных) нужд</v>
      </c>
      <c r="B520" s="105">
        <v>803</v>
      </c>
      <c r="C520" s="55" t="s">
        <v>73</v>
      </c>
      <c r="D520" s="55" t="s">
        <v>61</v>
      </c>
      <c r="E520" s="105" t="s">
        <v>346</v>
      </c>
      <c r="F520" s="105">
        <v>200</v>
      </c>
      <c r="G520" s="56">
        <f t="shared" si="515"/>
        <v>30</v>
      </c>
      <c r="H520" s="56">
        <f t="shared" si="515"/>
        <v>0</v>
      </c>
      <c r="I520" s="56">
        <f t="shared" si="487"/>
        <v>30</v>
      </c>
      <c r="J520" s="56">
        <f t="shared" si="515"/>
        <v>0</v>
      </c>
      <c r="K520" s="56">
        <f t="shared" si="488"/>
        <v>30</v>
      </c>
      <c r="L520" s="56">
        <f t="shared" si="515"/>
        <v>0</v>
      </c>
      <c r="M520" s="56">
        <f t="shared" si="484"/>
        <v>30</v>
      </c>
      <c r="N520" s="56">
        <f t="shared" si="515"/>
        <v>0</v>
      </c>
      <c r="O520" s="56">
        <f t="shared" si="481"/>
        <v>30</v>
      </c>
      <c r="P520" s="56">
        <f t="shared" si="515"/>
        <v>30</v>
      </c>
      <c r="Q520" s="56">
        <f t="shared" si="515"/>
        <v>0</v>
      </c>
      <c r="R520" s="57">
        <f t="shared" si="489"/>
        <v>30</v>
      </c>
      <c r="S520" s="56">
        <f t="shared" si="515"/>
        <v>0</v>
      </c>
      <c r="T520" s="57">
        <f t="shared" si="490"/>
        <v>30</v>
      </c>
      <c r="U520" s="56">
        <f t="shared" si="515"/>
        <v>0</v>
      </c>
      <c r="V520" s="57">
        <f t="shared" si="482"/>
        <v>30</v>
      </c>
    </row>
    <row r="521" spans="1:22" ht="33" x14ac:dyDescent="0.2">
      <c r="A521" s="54" t="str">
        <f ca="1">IF(ISERROR(MATCH(F521,Код_КВР,0)),"",INDIRECT(ADDRESS(MATCH(F521,Код_КВР,0)+1,2,,,"КВР")))</f>
        <v>Иные закупки товаров, работ и услуг для обеспечения государственных (муниципальных) нужд</v>
      </c>
      <c r="B521" s="105">
        <v>803</v>
      </c>
      <c r="C521" s="55" t="s">
        <v>73</v>
      </c>
      <c r="D521" s="55" t="s">
        <v>61</v>
      </c>
      <c r="E521" s="105" t="s">
        <v>346</v>
      </c>
      <c r="F521" s="105">
        <v>240</v>
      </c>
      <c r="G521" s="56">
        <v>30</v>
      </c>
      <c r="H521" s="56"/>
      <c r="I521" s="56">
        <f t="shared" si="487"/>
        <v>30</v>
      </c>
      <c r="J521" s="56"/>
      <c r="K521" s="56">
        <f t="shared" si="488"/>
        <v>30</v>
      </c>
      <c r="L521" s="56"/>
      <c r="M521" s="56">
        <f t="shared" si="484"/>
        <v>30</v>
      </c>
      <c r="N521" s="56"/>
      <c r="O521" s="56">
        <f t="shared" si="481"/>
        <v>30</v>
      </c>
      <c r="P521" s="56">
        <v>30</v>
      </c>
      <c r="Q521" s="56"/>
      <c r="R521" s="57">
        <f t="shared" si="489"/>
        <v>30</v>
      </c>
      <c r="S521" s="56"/>
      <c r="T521" s="57">
        <f t="shared" si="490"/>
        <v>30</v>
      </c>
      <c r="U521" s="56"/>
      <c r="V521" s="57">
        <f t="shared" si="482"/>
        <v>30</v>
      </c>
    </row>
    <row r="522" spans="1:22" x14ac:dyDescent="0.2">
      <c r="A522" s="54" t="str">
        <f ca="1">IF(ISERROR(MATCH(C522,Код_Раздел,0)),"",INDIRECT(ADDRESS(MATCH(C522,Код_Раздел,0)+1,2,,,"Раздел")))</f>
        <v>Жилищно-коммунальное хозяйство</v>
      </c>
      <c r="B522" s="105">
        <v>803</v>
      </c>
      <c r="C522" s="55" t="s">
        <v>78</v>
      </c>
      <c r="D522" s="55"/>
      <c r="E522" s="105"/>
      <c r="F522" s="105"/>
      <c r="G522" s="56">
        <f>G523+G543+G556</f>
        <v>192453.30000000002</v>
      </c>
      <c r="H522" s="56">
        <f>H523+H543+H556</f>
        <v>0</v>
      </c>
      <c r="I522" s="56">
        <f t="shared" si="487"/>
        <v>192453.30000000002</v>
      </c>
      <c r="J522" s="56">
        <f>J523+J543+J556</f>
        <v>0</v>
      </c>
      <c r="K522" s="56">
        <f t="shared" si="488"/>
        <v>192453.30000000002</v>
      </c>
      <c r="L522" s="56">
        <f>L523+L543+L556</f>
        <v>0</v>
      </c>
      <c r="M522" s="56">
        <f t="shared" si="484"/>
        <v>192453.30000000002</v>
      </c>
      <c r="N522" s="56">
        <f>N523+N543+N556</f>
        <v>0</v>
      </c>
      <c r="O522" s="56">
        <f t="shared" si="481"/>
        <v>192453.30000000002</v>
      </c>
      <c r="P522" s="56">
        <f>P523+P543+P556</f>
        <v>192385.30000000002</v>
      </c>
      <c r="Q522" s="56">
        <f>Q523+Q543+Q556</f>
        <v>0</v>
      </c>
      <c r="R522" s="57">
        <f t="shared" si="489"/>
        <v>192385.30000000002</v>
      </c>
      <c r="S522" s="56">
        <f>S523+S543+S556</f>
        <v>0</v>
      </c>
      <c r="T522" s="57">
        <f t="shared" si="490"/>
        <v>192385.30000000002</v>
      </c>
      <c r="U522" s="56">
        <f>U523+U543+U556</f>
        <v>0</v>
      </c>
      <c r="V522" s="57">
        <f t="shared" si="482"/>
        <v>192385.30000000002</v>
      </c>
    </row>
    <row r="523" spans="1:22" x14ac:dyDescent="0.2">
      <c r="A523" s="63" t="s">
        <v>83</v>
      </c>
      <c r="B523" s="105">
        <v>803</v>
      </c>
      <c r="C523" s="55" t="s">
        <v>78</v>
      </c>
      <c r="D523" s="55" t="s">
        <v>70</v>
      </c>
      <c r="E523" s="105"/>
      <c r="F523" s="105"/>
      <c r="G523" s="56">
        <f t="shared" ref="G523:P523" si="516">G524+G529</f>
        <v>23270.400000000001</v>
      </c>
      <c r="H523" s="56">
        <f t="shared" ref="H523:J523" si="517">H524+H529</f>
        <v>0</v>
      </c>
      <c r="I523" s="56">
        <f t="shared" si="487"/>
        <v>23270.400000000001</v>
      </c>
      <c r="J523" s="56">
        <f t="shared" si="517"/>
        <v>0</v>
      </c>
      <c r="K523" s="56">
        <f t="shared" si="488"/>
        <v>23270.400000000001</v>
      </c>
      <c r="L523" s="56">
        <f t="shared" ref="L523:N523" si="518">L524+L529</f>
        <v>0</v>
      </c>
      <c r="M523" s="56">
        <f t="shared" si="484"/>
        <v>23270.400000000001</v>
      </c>
      <c r="N523" s="56">
        <f t="shared" si="518"/>
        <v>0</v>
      </c>
      <c r="O523" s="56">
        <f t="shared" si="481"/>
        <v>23270.400000000001</v>
      </c>
      <c r="P523" s="56">
        <f t="shared" si="516"/>
        <v>21274.5</v>
      </c>
      <c r="Q523" s="56">
        <f t="shared" ref="Q523:S523" si="519">Q524+Q529</f>
        <v>0</v>
      </c>
      <c r="R523" s="57">
        <f t="shared" si="489"/>
        <v>21274.5</v>
      </c>
      <c r="S523" s="56">
        <f t="shared" si="519"/>
        <v>0</v>
      </c>
      <c r="T523" s="57">
        <f t="shared" si="490"/>
        <v>21274.5</v>
      </c>
      <c r="U523" s="56">
        <f t="shared" ref="U523" si="520">U524+U529</f>
        <v>0</v>
      </c>
      <c r="V523" s="57">
        <f t="shared" si="482"/>
        <v>21274.5</v>
      </c>
    </row>
    <row r="524" spans="1:22" ht="49.5" x14ac:dyDescent="0.2">
      <c r="A524" s="54" t="str">
        <f ca="1">IF(ISERROR(MATCH(E524,Код_КЦСР,0)),"",INDIRECT(ADDRESS(MATCH(E524,Код_КЦСР,0)+1,2,,,"КЦСР")))</f>
        <v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2020 годы</v>
      </c>
      <c r="B524" s="105">
        <v>803</v>
      </c>
      <c r="C524" s="55" t="s">
        <v>78</v>
      </c>
      <c r="D524" s="55" t="s">
        <v>70</v>
      </c>
      <c r="E524" s="105" t="s">
        <v>333</v>
      </c>
      <c r="F524" s="105"/>
      <c r="G524" s="56">
        <f t="shared" ref="G524:U527" si="521">G525</f>
        <v>298.89999999999998</v>
      </c>
      <c r="H524" s="56">
        <f t="shared" si="521"/>
        <v>0</v>
      </c>
      <c r="I524" s="56">
        <f t="shared" si="487"/>
        <v>298.89999999999998</v>
      </c>
      <c r="J524" s="56">
        <f t="shared" si="521"/>
        <v>0</v>
      </c>
      <c r="K524" s="56">
        <f t="shared" si="488"/>
        <v>298.89999999999998</v>
      </c>
      <c r="L524" s="56">
        <f t="shared" si="521"/>
        <v>0</v>
      </c>
      <c r="M524" s="56">
        <f t="shared" si="484"/>
        <v>298.89999999999998</v>
      </c>
      <c r="N524" s="56">
        <f t="shared" si="521"/>
        <v>0</v>
      </c>
      <c r="O524" s="56">
        <f t="shared" si="481"/>
        <v>298.89999999999998</v>
      </c>
      <c r="P524" s="56">
        <f t="shared" si="521"/>
        <v>298.89999999999998</v>
      </c>
      <c r="Q524" s="56">
        <f t="shared" si="521"/>
        <v>0</v>
      </c>
      <c r="R524" s="57">
        <f t="shared" si="489"/>
        <v>298.89999999999998</v>
      </c>
      <c r="S524" s="56">
        <f t="shared" si="521"/>
        <v>0</v>
      </c>
      <c r="T524" s="57">
        <f t="shared" si="490"/>
        <v>298.89999999999998</v>
      </c>
      <c r="U524" s="56">
        <f t="shared" si="521"/>
        <v>0</v>
      </c>
      <c r="V524" s="57">
        <f t="shared" si="482"/>
        <v>298.89999999999998</v>
      </c>
    </row>
    <row r="525" spans="1:22" ht="33" x14ac:dyDescent="0.2">
      <c r="A525" s="54" t="str">
        <f ca="1">IF(ISERROR(MATCH(E525,Код_КЦСР,0)),"",INDIRECT(ADDRESS(MATCH(E525,Код_КЦСР,0)+1,2,,,"КЦСР")))</f>
        <v>Энергосбережение и повышение энергетической эффективности в жилищном фонде</v>
      </c>
      <c r="B525" s="105">
        <v>803</v>
      </c>
      <c r="C525" s="55" t="s">
        <v>78</v>
      </c>
      <c r="D525" s="55" t="s">
        <v>70</v>
      </c>
      <c r="E525" s="105" t="s">
        <v>334</v>
      </c>
      <c r="F525" s="105"/>
      <c r="G525" s="56">
        <f t="shared" si="521"/>
        <v>298.89999999999998</v>
      </c>
      <c r="H525" s="56">
        <f t="shared" si="521"/>
        <v>0</v>
      </c>
      <c r="I525" s="56">
        <f t="shared" si="487"/>
        <v>298.89999999999998</v>
      </c>
      <c r="J525" s="56">
        <f t="shared" si="521"/>
        <v>0</v>
      </c>
      <c r="K525" s="56">
        <f t="shared" si="488"/>
        <v>298.89999999999998</v>
      </c>
      <c r="L525" s="56">
        <f t="shared" si="521"/>
        <v>0</v>
      </c>
      <c r="M525" s="56">
        <f t="shared" si="484"/>
        <v>298.89999999999998</v>
      </c>
      <c r="N525" s="56">
        <f t="shared" si="521"/>
        <v>0</v>
      </c>
      <c r="O525" s="56">
        <f t="shared" si="481"/>
        <v>298.89999999999998</v>
      </c>
      <c r="P525" s="56">
        <f t="shared" si="521"/>
        <v>298.89999999999998</v>
      </c>
      <c r="Q525" s="56">
        <f t="shared" si="521"/>
        <v>0</v>
      </c>
      <c r="R525" s="57">
        <f t="shared" si="489"/>
        <v>298.89999999999998</v>
      </c>
      <c r="S525" s="56">
        <f t="shared" si="521"/>
        <v>0</v>
      </c>
      <c r="T525" s="57">
        <f t="shared" si="490"/>
        <v>298.89999999999998</v>
      </c>
      <c r="U525" s="56">
        <f t="shared" si="521"/>
        <v>0</v>
      </c>
      <c r="V525" s="57">
        <f t="shared" si="482"/>
        <v>298.89999999999998</v>
      </c>
    </row>
    <row r="526" spans="1:22" ht="33" x14ac:dyDescent="0.2">
      <c r="A526" s="54" t="str">
        <f ca="1">IF(ISERROR(MATCH(E526,Код_КЦСР,0)),"",INDIRECT(ADDRESS(MATCH(E526,Код_КЦСР,0)+1,2,,,"КЦСР")))</f>
        <v>Оснащение индивидуальными приборами учета коммунальных ресурсов жилых помещений в многоквартирных домах</v>
      </c>
      <c r="B526" s="105">
        <v>803</v>
      </c>
      <c r="C526" s="55" t="s">
        <v>78</v>
      </c>
      <c r="D526" s="55" t="s">
        <v>70</v>
      </c>
      <c r="E526" s="105" t="s">
        <v>335</v>
      </c>
      <c r="F526" s="105"/>
      <c r="G526" s="56">
        <f t="shared" si="521"/>
        <v>298.89999999999998</v>
      </c>
      <c r="H526" s="56">
        <f t="shared" si="521"/>
        <v>0</v>
      </c>
      <c r="I526" s="56">
        <f t="shared" si="487"/>
        <v>298.89999999999998</v>
      </c>
      <c r="J526" s="56">
        <f t="shared" si="521"/>
        <v>0</v>
      </c>
      <c r="K526" s="56">
        <f t="shared" si="488"/>
        <v>298.89999999999998</v>
      </c>
      <c r="L526" s="56">
        <f t="shared" si="521"/>
        <v>0</v>
      </c>
      <c r="M526" s="56">
        <f t="shared" si="484"/>
        <v>298.89999999999998</v>
      </c>
      <c r="N526" s="56">
        <f t="shared" si="521"/>
        <v>0</v>
      </c>
      <c r="O526" s="56">
        <f t="shared" si="481"/>
        <v>298.89999999999998</v>
      </c>
      <c r="P526" s="56">
        <f t="shared" si="521"/>
        <v>298.89999999999998</v>
      </c>
      <c r="Q526" s="56">
        <f t="shared" si="521"/>
        <v>0</v>
      </c>
      <c r="R526" s="57">
        <f t="shared" si="489"/>
        <v>298.89999999999998</v>
      </c>
      <c r="S526" s="56">
        <f t="shared" si="521"/>
        <v>0</v>
      </c>
      <c r="T526" s="57">
        <f t="shared" si="490"/>
        <v>298.89999999999998</v>
      </c>
      <c r="U526" s="56">
        <f t="shared" si="521"/>
        <v>0</v>
      </c>
      <c r="V526" s="57">
        <f t="shared" si="482"/>
        <v>298.89999999999998</v>
      </c>
    </row>
    <row r="527" spans="1:22" ht="33" x14ac:dyDescent="0.2">
      <c r="A527" s="54" t="str">
        <f ca="1">IF(ISERROR(MATCH(F527,Код_КВР,0)),"",INDIRECT(ADDRESS(MATCH(F527,Код_КВР,0)+1,2,,,"КВР")))</f>
        <v>Закупка товаров, работ и услуг для обеспечения государственных (муниципальных) нужд</v>
      </c>
      <c r="B527" s="105">
        <v>803</v>
      </c>
      <c r="C527" s="55" t="s">
        <v>78</v>
      </c>
      <c r="D527" s="55" t="s">
        <v>70</v>
      </c>
      <c r="E527" s="105" t="s">
        <v>335</v>
      </c>
      <c r="F527" s="105">
        <v>200</v>
      </c>
      <c r="G527" s="56">
        <f t="shared" si="521"/>
        <v>298.89999999999998</v>
      </c>
      <c r="H527" s="56">
        <f t="shared" si="521"/>
        <v>0</v>
      </c>
      <c r="I527" s="56">
        <f t="shared" si="487"/>
        <v>298.89999999999998</v>
      </c>
      <c r="J527" s="56">
        <f t="shared" si="521"/>
        <v>0</v>
      </c>
      <c r="K527" s="56">
        <f t="shared" si="488"/>
        <v>298.89999999999998</v>
      </c>
      <c r="L527" s="56">
        <f t="shared" si="521"/>
        <v>0</v>
      </c>
      <c r="M527" s="56">
        <f t="shared" si="484"/>
        <v>298.89999999999998</v>
      </c>
      <c r="N527" s="56">
        <f t="shared" si="521"/>
        <v>0</v>
      </c>
      <c r="O527" s="56">
        <f t="shared" si="481"/>
        <v>298.89999999999998</v>
      </c>
      <c r="P527" s="56">
        <f t="shared" si="521"/>
        <v>298.89999999999998</v>
      </c>
      <c r="Q527" s="56">
        <f t="shared" si="521"/>
        <v>0</v>
      </c>
      <c r="R527" s="57">
        <f t="shared" si="489"/>
        <v>298.89999999999998</v>
      </c>
      <c r="S527" s="56">
        <f t="shared" si="521"/>
        <v>0</v>
      </c>
      <c r="T527" s="57">
        <f t="shared" si="490"/>
        <v>298.89999999999998</v>
      </c>
      <c r="U527" s="56">
        <f t="shared" si="521"/>
        <v>0</v>
      </c>
      <c r="V527" s="57">
        <f t="shared" si="482"/>
        <v>298.89999999999998</v>
      </c>
    </row>
    <row r="528" spans="1:22" ht="33" x14ac:dyDescent="0.2">
      <c r="A528" s="54" t="str">
        <f ca="1">IF(ISERROR(MATCH(F528,Код_КВР,0)),"",INDIRECT(ADDRESS(MATCH(F528,Код_КВР,0)+1,2,,,"КВР")))</f>
        <v>Иные закупки товаров, работ и услуг для обеспечения государственных (муниципальных) нужд</v>
      </c>
      <c r="B528" s="105">
        <v>803</v>
      </c>
      <c r="C528" s="55" t="s">
        <v>78</v>
      </c>
      <c r="D528" s="55" t="s">
        <v>70</v>
      </c>
      <c r="E528" s="105" t="s">
        <v>335</v>
      </c>
      <c r="F528" s="105">
        <v>240</v>
      </c>
      <c r="G528" s="56">
        <v>298.89999999999998</v>
      </c>
      <c r="H528" s="56"/>
      <c r="I528" s="56">
        <f t="shared" si="487"/>
        <v>298.89999999999998</v>
      </c>
      <c r="J528" s="56"/>
      <c r="K528" s="56">
        <f t="shared" si="488"/>
        <v>298.89999999999998</v>
      </c>
      <c r="L528" s="56"/>
      <c r="M528" s="56">
        <f t="shared" si="484"/>
        <v>298.89999999999998</v>
      </c>
      <c r="N528" s="56"/>
      <c r="O528" s="56">
        <f t="shared" si="481"/>
        <v>298.89999999999998</v>
      </c>
      <c r="P528" s="56">
        <v>298.89999999999998</v>
      </c>
      <c r="Q528" s="56"/>
      <c r="R528" s="57">
        <f t="shared" si="489"/>
        <v>298.89999999999998</v>
      </c>
      <c r="S528" s="56"/>
      <c r="T528" s="57">
        <f t="shared" si="490"/>
        <v>298.89999999999998</v>
      </c>
      <c r="U528" s="56"/>
      <c r="V528" s="57">
        <f t="shared" si="482"/>
        <v>298.89999999999998</v>
      </c>
    </row>
    <row r="529" spans="1:22" ht="33" x14ac:dyDescent="0.2">
      <c r="A529" s="54" t="str">
        <f ca="1">IF(ISERROR(MATCH(E529,Код_КЦСР,0)),"",INDIRECT(ADDRESS(MATCH(E529,Код_КЦСР,0)+1,2,,,"КЦСР")))</f>
        <v>Муниципальная программа «Развитие жилищно-коммунального хозяйства города Череповца» на 2014 – 2020 годы</v>
      </c>
      <c r="B529" s="105">
        <v>803</v>
      </c>
      <c r="C529" s="55" t="s">
        <v>78</v>
      </c>
      <c r="D529" s="55" t="s">
        <v>70</v>
      </c>
      <c r="E529" s="105" t="s">
        <v>340</v>
      </c>
      <c r="F529" s="105"/>
      <c r="G529" s="56">
        <f t="shared" ref="G529:U529" si="522">G530</f>
        <v>22971.5</v>
      </c>
      <c r="H529" s="56">
        <f t="shared" si="522"/>
        <v>0</v>
      </c>
      <c r="I529" s="56">
        <f t="shared" si="487"/>
        <v>22971.5</v>
      </c>
      <c r="J529" s="56">
        <f t="shared" si="522"/>
        <v>0</v>
      </c>
      <c r="K529" s="56">
        <f t="shared" si="488"/>
        <v>22971.5</v>
      </c>
      <c r="L529" s="56">
        <f t="shared" si="522"/>
        <v>0</v>
      </c>
      <c r="M529" s="56">
        <f t="shared" si="484"/>
        <v>22971.5</v>
      </c>
      <c r="N529" s="56">
        <f t="shared" si="522"/>
        <v>0</v>
      </c>
      <c r="O529" s="56">
        <f t="shared" si="481"/>
        <v>22971.5</v>
      </c>
      <c r="P529" s="56">
        <f t="shared" si="522"/>
        <v>20975.599999999999</v>
      </c>
      <c r="Q529" s="56">
        <f t="shared" si="522"/>
        <v>0</v>
      </c>
      <c r="R529" s="57">
        <f t="shared" si="489"/>
        <v>20975.599999999999</v>
      </c>
      <c r="S529" s="56">
        <f t="shared" si="522"/>
        <v>0</v>
      </c>
      <c r="T529" s="57">
        <f t="shared" si="490"/>
        <v>20975.599999999999</v>
      </c>
      <c r="U529" s="56">
        <f t="shared" si="522"/>
        <v>0</v>
      </c>
      <c r="V529" s="57">
        <f t="shared" si="482"/>
        <v>20975.599999999999</v>
      </c>
    </row>
    <row r="530" spans="1:22" x14ac:dyDescent="0.2">
      <c r="A530" s="54" t="str">
        <f ca="1">IF(ISERROR(MATCH(E530,Код_КЦСР,0)),"",INDIRECT(ADDRESS(MATCH(E530,Код_КЦСР,0)+1,2,,,"КЦСР")))</f>
        <v>Содержание и ремонт жилищного фонда</v>
      </c>
      <c r="B530" s="105">
        <v>803</v>
      </c>
      <c r="C530" s="55" t="s">
        <v>78</v>
      </c>
      <c r="D530" s="55" t="s">
        <v>70</v>
      </c>
      <c r="E530" s="105" t="s">
        <v>349</v>
      </c>
      <c r="F530" s="105"/>
      <c r="G530" s="56">
        <f t="shared" ref="G530:P530" si="523">G531+G534+G537+G540</f>
        <v>22971.5</v>
      </c>
      <c r="H530" s="56">
        <f t="shared" ref="H530:J530" si="524">H531+H534+H537+H540</f>
        <v>0</v>
      </c>
      <c r="I530" s="56">
        <f t="shared" si="487"/>
        <v>22971.5</v>
      </c>
      <c r="J530" s="56">
        <f t="shared" si="524"/>
        <v>0</v>
      </c>
      <c r="K530" s="56">
        <f t="shared" si="488"/>
        <v>22971.5</v>
      </c>
      <c r="L530" s="56">
        <f t="shared" ref="L530:N530" si="525">L531+L534+L537+L540</f>
        <v>0</v>
      </c>
      <c r="M530" s="56">
        <f t="shared" si="484"/>
        <v>22971.5</v>
      </c>
      <c r="N530" s="56">
        <f t="shared" si="525"/>
        <v>0</v>
      </c>
      <c r="O530" s="56">
        <f t="shared" si="481"/>
        <v>22971.5</v>
      </c>
      <c r="P530" s="56">
        <f t="shared" si="523"/>
        <v>20975.599999999999</v>
      </c>
      <c r="Q530" s="56">
        <f t="shared" ref="Q530:S530" si="526">Q531+Q534+Q537+Q540</f>
        <v>0</v>
      </c>
      <c r="R530" s="57">
        <f t="shared" si="489"/>
        <v>20975.599999999999</v>
      </c>
      <c r="S530" s="56">
        <f t="shared" si="526"/>
        <v>0</v>
      </c>
      <c r="T530" s="57">
        <f t="shared" si="490"/>
        <v>20975.599999999999</v>
      </c>
      <c r="U530" s="56">
        <f t="shared" ref="U530" si="527">U531+U534+U537+U540</f>
        <v>0</v>
      </c>
      <c r="V530" s="57">
        <f t="shared" si="482"/>
        <v>20975.599999999999</v>
      </c>
    </row>
    <row r="531" spans="1:22" x14ac:dyDescent="0.2">
      <c r="A531" s="54" t="str">
        <f ca="1">IF(ISERROR(MATCH(E531,Код_КЦСР,0)),"",INDIRECT(ADDRESS(MATCH(E531,Код_КЦСР,0)+1,2,,,"КЦСР")))</f>
        <v>Капитальный ремонт жилищного фонда</v>
      </c>
      <c r="B531" s="105">
        <v>803</v>
      </c>
      <c r="C531" s="55" t="s">
        <v>78</v>
      </c>
      <c r="D531" s="55" t="s">
        <v>70</v>
      </c>
      <c r="E531" s="105" t="s">
        <v>350</v>
      </c>
      <c r="F531" s="105"/>
      <c r="G531" s="56">
        <f t="shared" ref="G531:U531" si="528">G532</f>
        <v>500</v>
      </c>
      <c r="H531" s="56">
        <f t="shared" si="528"/>
        <v>0</v>
      </c>
      <c r="I531" s="56">
        <f t="shared" si="487"/>
        <v>500</v>
      </c>
      <c r="J531" s="56">
        <f t="shared" si="528"/>
        <v>0</v>
      </c>
      <c r="K531" s="56">
        <f t="shared" si="488"/>
        <v>500</v>
      </c>
      <c r="L531" s="56">
        <f t="shared" si="528"/>
        <v>0</v>
      </c>
      <c r="M531" s="56">
        <f t="shared" si="484"/>
        <v>500</v>
      </c>
      <c r="N531" s="56">
        <f t="shared" si="528"/>
        <v>0</v>
      </c>
      <c r="O531" s="56">
        <f t="shared" si="481"/>
        <v>500</v>
      </c>
      <c r="P531" s="56">
        <f t="shared" si="528"/>
        <v>500</v>
      </c>
      <c r="Q531" s="56">
        <f t="shared" si="528"/>
        <v>0</v>
      </c>
      <c r="R531" s="57">
        <f t="shared" si="489"/>
        <v>500</v>
      </c>
      <c r="S531" s="56">
        <f t="shared" si="528"/>
        <v>0</v>
      </c>
      <c r="T531" s="57">
        <f t="shared" si="490"/>
        <v>500</v>
      </c>
      <c r="U531" s="56">
        <f t="shared" si="528"/>
        <v>0</v>
      </c>
      <c r="V531" s="57">
        <f t="shared" si="482"/>
        <v>500</v>
      </c>
    </row>
    <row r="532" spans="1:22" ht="33" x14ac:dyDescent="0.2">
      <c r="A532" s="54" t="str">
        <f ca="1">IF(ISERROR(MATCH(F532,Код_КВР,0)),"",INDIRECT(ADDRESS(MATCH(F532,Код_КВР,0)+1,2,,,"КВР")))</f>
        <v>Закупка товаров, работ и услуг для обеспечения государственных (муниципальных) нужд</v>
      </c>
      <c r="B532" s="105">
        <v>803</v>
      </c>
      <c r="C532" s="55" t="s">
        <v>78</v>
      </c>
      <c r="D532" s="55" t="s">
        <v>70</v>
      </c>
      <c r="E532" s="105" t="s">
        <v>350</v>
      </c>
      <c r="F532" s="105">
        <v>200</v>
      </c>
      <c r="G532" s="56">
        <f t="shared" ref="G532:U532" si="529">G533</f>
        <v>500</v>
      </c>
      <c r="H532" s="56">
        <f t="shared" si="529"/>
        <v>0</v>
      </c>
      <c r="I532" s="56">
        <f t="shared" si="487"/>
        <v>500</v>
      </c>
      <c r="J532" s="56">
        <f t="shared" si="529"/>
        <v>0</v>
      </c>
      <c r="K532" s="56">
        <f t="shared" si="488"/>
        <v>500</v>
      </c>
      <c r="L532" s="56">
        <f t="shared" si="529"/>
        <v>0</v>
      </c>
      <c r="M532" s="56">
        <f t="shared" si="484"/>
        <v>500</v>
      </c>
      <c r="N532" s="56">
        <f t="shared" si="529"/>
        <v>0</v>
      </c>
      <c r="O532" s="56">
        <f t="shared" ref="O532:O595" si="530">M532+N532</f>
        <v>500</v>
      </c>
      <c r="P532" s="56">
        <f t="shared" si="529"/>
        <v>500</v>
      </c>
      <c r="Q532" s="56">
        <f t="shared" si="529"/>
        <v>0</v>
      </c>
      <c r="R532" s="57">
        <f t="shared" si="489"/>
        <v>500</v>
      </c>
      <c r="S532" s="56">
        <f t="shared" si="529"/>
        <v>0</v>
      </c>
      <c r="T532" s="57">
        <f t="shared" si="490"/>
        <v>500</v>
      </c>
      <c r="U532" s="56">
        <f t="shared" si="529"/>
        <v>0</v>
      </c>
      <c r="V532" s="57">
        <f t="shared" ref="V532:V595" si="531">T532+U532</f>
        <v>500</v>
      </c>
    </row>
    <row r="533" spans="1:22" ht="33" x14ac:dyDescent="0.2">
      <c r="A533" s="54" t="str">
        <f ca="1">IF(ISERROR(MATCH(F533,Код_КВР,0)),"",INDIRECT(ADDRESS(MATCH(F533,Код_КВР,0)+1,2,,,"КВР")))</f>
        <v>Иные закупки товаров, работ и услуг для обеспечения государственных (муниципальных) нужд</v>
      </c>
      <c r="B533" s="105">
        <v>803</v>
      </c>
      <c r="C533" s="55" t="s">
        <v>78</v>
      </c>
      <c r="D533" s="55" t="s">
        <v>70</v>
      </c>
      <c r="E533" s="105" t="s">
        <v>350</v>
      </c>
      <c r="F533" s="105">
        <v>240</v>
      </c>
      <c r="G533" s="56">
        <v>500</v>
      </c>
      <c r="H533" s="56"/>
      <c r="I533" s="56">
        <f t="shared" si="487"/>
        <v>500</v>
      </c>
      <c r="J533" s="56"/>
      <c r="K533" s="56">
        <f t="shared" si="488"/>
        <v>500</v>
      </c>
      <c r="L533" s="56"/>
      <c r="M533" s="56">
        <f t="shared" si="484"/>
        <v>500</v>
      </c>
      <c r="N533" s="56"/>
      <c r="O533" s="56">
        <f t="shared" si="530"/>
        <v>500</v>
      </c>
      <c r="P533" s="56">
        <v>500</v>
      </c>
      <c r="Q533" s="56"/>
      <c r="R533" s="57">
        <f t="shared" si="489"/>
        <v>500</v>
      </c>
      <c r="S533" s="56"/>
      <c r="T533" s="57">
        <f t="shared" si="490"/>
        <v>500</v>
      </c>
      <c r="U533" s="56"/>
      <c r="V533" s="57">
        <f t="shared" si="531"/>
        <v>500</v>
      </c>
    </row>
    <row r="534" spans="1:22" ht="33" x14ac:dyDescent="0.2">
      <c r="A534" s="54" t="str">
        <f ca="1">IF(ISERROR(MATCH(E534,Код_КЦСР,0)),"",INDIRECT(ADDRESS(MATCH(E534,Код_КЦСР,0)+1,2,,,"КЦСР")))</f>
        <v>Содержание и ремонт временно незаселенных жилых помещений муниципального жилищного фонда</v>
      </c>
      <c r="B534" s="105">
        <v>803</v>
      </c>
      <c r="C534" s="55" t="s">
        <v>78</v>
      </c>
      <c r="D534" s="55" t="s">
        <v>70</v>
      </c>
      <c r="E534" s="105" t="s">
        <v>351</v>
      </c>
      <c r="F534" s="105"/>
      <c r="G534" s="56">
        <f t="shared" ref="G534:U535" si="532">G535</f>
        <v>3484.1</v>
      </c>
      <c r="H534" s="56">
        <f t="shared" si="532"/>
        <v>0</v>
      </c>
      <c r="I534" s="56">
        <f t="shared" si="487"/>
        <v>3484.1</v>
      </c>
      <c r="J534" s="56">
        <f t="shared" si="532"/>
        <v>0</v>
      </c>
      <c r="K534" s="56">
        <f t="shared" si="488"/>
        <v>3484.1</v>
      </c>
      <c r="L534" s="56">
        <f t="shared" si="532"/>
        <v>0</v>
      </c>
      <c r="M534" s="56">
        <f t="shared" si="484"/>
        <v>3484.1</v>
      </c>
      <c r="N534" s="56">
        <f t="shared" si="532"/>
        <v>0</v>
      </c>
      <c r="O534" s="56">
        <f t="shared" si="530"/>
        <v>3484.1</v>
      </c>
      <c r="P534" s="56">
        <f t="shared" si="532"/>
        <v>3484.1</v>
      </c>
      <c r="Q534" s="56">
        <f t="shared" si="532"/>
        <v>0</v>
      </c>
      <c r="R534" s="57">
        <f t="shared" si="489"/>
        <v>3484.1</v>
      </c>
      <c r="S534" s="56">
        <f t="shared" si="532"/>
        <v>0</v>
      </c>
      <c r="T534" s="57">
        <f t="shared" si="490"/>
        <v>3484.1</v>
      </c>
      <c r="U534" s="56">
        <f t="shared" si="532"/>
        <v>0</v>
      </c>
      <c r="V534" s="57">
        <f t="shared" si="531"/>
        <v>3484.1</v>
      </c>
    </row>
    <row r="535" spans="1:22" ht="33" x14ac:dyDescent="0.2">
      <c r="A535" s="54" t="str">
        <f ca="1">IF(ISERROR(MATCH(F535,Код_КВР,0)),"",INDIRECT(ADDRESS(MATCH(F535,Код_КВР,0)+1,2,,,"КВР")))</f>
        <v>Закупка товаров, работ и услуг для обеспечения государственных (муниципальных) нужд</v>
      </c>
      <c r="B535" s="105">
        <v>803</v>
      </c>
      <c r="C535" s="55" t="s">
        <v>78</v>
      </c>
      <c r="D535" s="55" t="s">
        <v>70</v>
      </c>
      <c r="E535" s="105" t="s">
        <v>351</v>
      </c>
      <c r="F535" s="105">
        <v>200</v>
      </c>
      <c r="G535" s="56">
        <f t="shared" si="532"/>
        <v>3484.1</v>
      </c>
      <c r="H535" s="56">
        <f t="shared" si="532"/>
        <v>0</v>
      </c>
      <c r="I535" s="56">
        <f t="shared" si="487"/>
        <v>3484.1</v>
      </c>
      <c r="J535" s="56">
        <f t="shared" si="532"/>
        <v>0</v>
      </c>
      <c r="K535" s="56">
        <f t="shared" si="488"/>
        <v>3484.1</v>
      </c>
      <c r="L535" s="56">
        <f t="shared" si="532"/>
        <v>0</v>
      </c>
      <c r="M535" s="56">
        <f t="shared" ref="M535:M598" si="533">K535+L535</f>
        <v>3484.1</v>
      </c>
      <c r="N535" s="56">
        <f t="shared" si="532"/>
        <v>0</v>
      </c>
      <c r="O535" s="56">
        <f t="shared" si="530"/>
        <v>3484.1</v>
      </c>
      <c r="P535" s="56">
        <f t="shared" si="532"/>
        <v>3484.1</v>
      </c>
      <c r="Q535" s="56">
        <f t="shared" si="532"/>
        <v>0</v>
      </c>
      <c r="R535" s="57">
        <f t="shared" si="489"/>
        <v>3484.1</v>
      </c>
      <c r="S535" s="56">
        <f t="shared" si="532"/>
        <v>0</v>
      </c>
      <c r="T535" s="57">
        <f t="shared" si="490"/>
        <v>3484.1</v>
      </c>
      <c r="U535" s="56">
        <f t="shared" si="532"/>
        <v>0</v>
      </c>
      <c r="V535" s="57">
        <f t="shared" si="531"/>
        <v>3484.1</v>
      </c>
    </row>
    <row r="536" spans="1:22" ht="33" x14ac:dyDescent="0.2">
      <c r="A536" s="54" t="str">
        <f ca="1">IF(ISERROR(MATCH(F536,Код_КВР,0)),"",INDIRECT(ADDRESS(MATCH(F536,Код_КВР,0)+1,2,,,"КВР")))</f>
        <v>Иные закупки товаров, работ и услуг для обеспечения государственных (муниципальных) нужд</v>
      </c>
      <c r="B536" s="105">
        <v>803</v>
      </c>
      <c r="C536" s="55" t="s">
        <v>78</v>
      </c>
      <c r="D536" s="55" t="s">
        <v>70</v>
      </c>
      <c r="E536" s="105" t="s">
        <v>351</v>
      </c>
      <c r="F536" s="105">
        <v>240</v>
      </c>
      <c r="G536" s="56">
        <v>3484.1</v>
      </c>
      <c r="H536" s="56"/>
      <c r="I536" s="56">
        <f t="shared" si="487"/>
        <v>3484.1</v>
      </c>
      <c r="J536" s="56"/>
      <c r="K536" s="56">
        <f t="shared" si="488"/>
        <v>3484.1</v>
      </c>
      <c r="L536" s="56"/>
      <c r="M536" s="56">
        <f t="shared" si="533"/>
        <v>3484.1</v>
      </c>
      <c r="N536" s="56"/>
      <c r="O536" s="56">
        <f t="shared" si="530"/>
        <v>3484.1</v>
      </c>
      <c r="P536" s="56">
        <v>3484.1</v>
      </c>
      <c r="Q536" s="56"/>
      <c r="R536" s="57">
        <f t="shared" si="489"/>
        <v>3484.1</v>
      </c>
      <c r="S536" s="56"/>
      <c r="T536" s="57">
        <f t="shared" si="490"/>
        <v>3484.1</v>
      </c>
      <c r="U536" s="56"/>
      <c r="V536" s="57">
        <f t="shared" si="531"/>
        <v>3484.1</v>
      </c>
    </row>
    <row r="537" spans="1:22" ht="33" x14ac:dyDescent="0.2">
      <c r="A537" s="54" t="str">
        <f ca="1">IF(ISERROR(MATCH(E537,Код_КЦСР,0)),"",INDIRECT(ADDRESS(MATCH(E537,Код_КЦСР,0)+1,2,,,"КЦСР")))</f>
        <v>Осуществление полномочий собственника муниципального жилищного фонда в части внесения взносов в фонд капитального ремонта</v>
      </c>
      <c r="B537" s="105">
        <v>803</v>
      </c>
      <c r="C537" s="55" t="s">
        <v>78</v>
      </c>
      <c r="D537" s="55" t="s">
        <v>70</v>
      </c>
      <c r="E537" s="105" t="s">
        <v>352</v>
      </c>
      <c r="F537" s="105"/>
      <c r="G537" s="57">
        <f t="shared" ref="G537:U538" si="534">G538</f>
        <v>18987.400000000001</v>
      </c>
      <c r="H537" s="57">
        <f t="shared" si="534"/>
        <v>0</v>
      </c>
      <c r="I537" s="56">
        <f t="shared" si="487"/>
        <v>18987.400000000001</v>
      </c>
      <c r="J537" s="57">
        <f t="shared" si="534"/>
        <v>0</v>
      </c>
      <c r="K537" s="56">
        <f t="shared" si="488"/>
        <v>18987.400000000001</v>
      </c>
      <c r="L537" s="57">
        <f t="shared" si="534"/>
        <v>0</v>
      </c>
      <c r="M537" s="56">
        <f t="shared" si="533"/>
        <v>18987.400000000001</v>
      </c>
      <c r="N537" s="57">
        <f t="shared" si="534"/>
        <v>0</v>
      </c>
      <c r="O537" s="56">
        <f t="shared" si="530"/>
        <v>18987.400000000001</v>
      </c>
      <c r="P537" s="57">
        <f t="shared" si="534"/>
        <v>16991.5</v>
      </c>
      <c r="Q537" s="57">
        <f t="shared" si="534"/>
        <v>0</v>
      </c>
      <c r="R537" s="57">
        <f t="shared" si="489"/>
        <v>16991.5</v>
      </c>
      <c r="S537" s="57">
        <f t="shared" si="534"/>
        <v>0</v>
      </c>
      <c r="T537" s="57">
        <f t="shared" si="490"/>
        <v>16991.5</v>
      </c>
      <c r="U537" s="57">
        <f t="shared" si="534"/>
        <v>0</v>
      </c>
      <c r="V537" s="57">
        <f t="shared" si="531"/>
        <v>16991.5</v>
      </c>
    </row>
    <row r="538" spans="1:22" ht="33" x14ac:dyDescent="0.2">
      <c r="A538" s="54" t="str">
        <f ca="1">IF(ISERROR(MATCH(F538,Код_КВР,0)),"",INDIRECT(ADDRESS(MATCH(F538,Код_КВР,0)+1,2,,,"КВР")))</f>
        <v>Закупка товаров, работ и услуг для обеспечения государственных (муниципальных) нужд</v>
      </c>
      <c r="B538" s="105">
        <v>803</v>
      </c>
      <c r="C538" s="55" t="s">
        <v>78</v>
      </c>
      <c r="D538" s="55" t="s">
        <v>70</v>
      </c>
      <c r="E538" s="105" t="s">
        <v>352</v>
      </c>
      <c r="F538" s="105">
        <v>200</v>
      </c>
      <c r="G538" s="57">
        <f t="shared" si="534"/>
        <v>18987.400000000001</v>
      </c>
      <c r="H538" s="57">
        <f t="shared" si="534"/>
        <v>0</v>
      </c>
      <c r="I538" s="56">
        <f t="shared" si="487"/>
        <v>18987.400000000001</v>
      </c>
      <c r="J538" s="57">
        <f t="shared" si="534"/>
        <v>0</v>
      </c>
      <c r="K538" s="56">
        <f t="shared" si="488"/>
        <v>18987.400000000001</v>
      </c>
      <c r="L538" s="57">
        <f t="shared" si="534"/>
        <v>0</v>
      </c>
      <c r="M538" s="56">
        <f t="shared" si="533"/>
        <v>18987.400000000001</v>
      </c>
      <c r="N538" s="57">
        <f t="shared" si="534"/>
        <v>0</v>
      </c>
      <c r="O538" s="56">
        <f t="shared" si="530"/>
        <v>18987.400000000001</v>
      </c>
      <c r="P538" s="57">
        <f t="shared" si="534"/>
        <v>16991.5</v>
      </c>
      <c r="Q538" s="57">
        <f t="shared" si="534"/>
        <v>0</v>
      </c>
      <c r="R538" s="57">
        <f t="shared" si="489"/>
        <v>16991.5</v>
      </c>
      <c r="S538" s="57">
        <f t="shared" si="534"/>
        <v>0</v>
      </c>
      <c r="T538" s="57">
        <f t="shared" si="490"/>
        <v>16991.5</v>
      </c>
      <c r="U538" s="57">
        <f t="shared" si="534"/>
        <v>0</v>
      </c>
      <c r="V538" s="57">
        <f t="shared" si="531"/>
        <v>16991.5</v>
      </c>
    </row>
    <row r="539" spans="1:22" ht="33" x14ac:dyDescent="0.2">
      <c r="A539" s="54" t="str">
        <f ca="1">IF(ISERROR(MATCH(F539,Код_КВР,0)),"",INDIRECT(ADDRESS(MATCH(F539,Код_КВР,0)+1,2,,,"КВР")))</f>
        <v>Иные закупки товаров, работ и услуг для обеспечения государственных (муниципальных) нужд</v>
      </c>
      <c r="B539" s="105">
        <v>803</v>
      </c>
      <c r="C539" s="55" t="s">
        <v>78</v>
      </c>
      <c r="D539" s="55" t="s">
        <v>70</v>
      </c>
      <c r="E539" s="105" t="s">
        <v>352</v>
      </c>
      <c r="F539" s="105">
        <v>240</v>
      </c>
      <c r="G539" s="57">
        <v>18987.400000000001</v>
      </c>
      <c r="H539" s="57"/>
      <c r="I539" s="56">
        <f t="shared" si="487"/>
        <v>18987.400000000001</v>
      </c>
      <c r="J539" s="57"/>
      <c r="K539" s="56">
        <f t="shared" si="488"/>
        <v>18987.400000000001</v>
      </c>
      <c r="L539" s="57"/>
      <c r="M539" s="56">
        <f t="shared" si="533"/>
        <v>18987.400000000001</v>
      </c>
      <c r="N539" s="57"/>
      <c r="O539" s="56">
        <f t="shared" si="530"/>
        <v>18987.400000000001</v>
      </c>
      <c r="P539" s="57">
        <v>16991.5</v>
      </c>
      <c r="Q539" s="57"/>
      <c r="R539" s="57">
        <f t="shared" si="489"/>
        <v>16991.5</v>
      </c>
      <c r="S539" s="57"/>
      <c r="T539" s="57">
        <f t="shared" si="490"/>
        <v>16991.5</v>
      </c>
      <c r="U539" s="57"/>
      <c r="V539" s="57">
        <f t="shared" si="531"/>
        <v>16991.5</v>
      </c>
    </row>
    <row r="540" spans="1:22" ht="33" hidden="1" x14ac:dyDescent="0.2">
      <c r="A540" s="54" t="str">
        <f ca="1">IF(ISERROR(MATCH(E540,Код_КЦСР,0)),"",INDIRECT(ADDRESS(MATCH(E540,Код_КЦСР,0)+1,2,,,"КЦСР")))</f>
        <v>Предоставление финансовой поддержки в виде субсидий на капитальный ремонт жилищного фонда (включая установку элементов благоустройства)</v>
      </c>
      <c r="B540" s="105">
        <v>803</v>
      </c>
      <c r="C540" s="55" t="s">
        <v>78</v>
      </c>
      <c r="D540" s="55" t="s">
        <v>70</v>
      </c>
      <c r="E540" s="105" t="s">
        <v>452</v>
      </c>
      <c r="F540" s="105"/>
      <c r="G540" s="57">
        <f t="shared" ref="G540:U541" si="535">G541</f>
        <v>0</v>
      </c>
      <c r="H540" s="57">
        <f t="shared" si="535"/>
        <v>0</v>
      </c>
      <c r="I540" s="56">
        <f t="shared" si="487"/>
        <v>0</v>
      </c>
      <c r="J540" s="57">
        <f t="shared" si="535"/>
        <v>0</v>
      </c>
      <c r="K540" s="56">
        <f t="shared" si="488"/>
        <v>0</v>
      </c>
      <c r="L540" s="57">
        <f t="shared" si="535"/>
        <v>0</v>
      </c>
      <c r="M540" s="56">
        <f t="shared" si="533"/>
        <v>0</v>
      </c>
      <c r="N540" s="57">
        <f t="shared" si="535"/>
        <v>0</v>
      </c>
      <c r="O540" s="56">
        <f t="shared" si="530"/>
        <v>0</v>
      </c>
      <c r="P540" s="57">
        <f t="shared" si="535"/>
        <v>0</v>
      </c>
      <c r="Q540" s="57">
        <f t="shared" si="535"/>
        <v>0</v>
      </c>
      <c r="R540" s="57">
        <f t="shared" si="489"/>
        <v>0</v>
      </c>
      <c r="S540" s="57">
        <f t="shared" si="535"/>
        <v>0</v>
      </c>
      <c r="T540" s="57">
        <f t="shared" si="490"/>
        <v>0</v>
      </c>
      <c r="U540" s="57">
        <f t="shared" si="535"/>
        <v>0</v>
      </c>
      <c r="V540" s="57">
        <f t="shared" si="531"/>
        <v>0</v>
      </c>
    </row>
    <row r="541" spans="1:22" hidden="1" x14ac:dyDescent="0.2">
      <c r="A541" s="54" t="str">
        <f ca="1">IF(ISERROR(MATCH(F541,Код_КВР,0)),"",INDIRECT(ADDRESS(MATCH(F541,Код_КВР,0)+1,2,,,"КВР")))</f>
        <v>Иные бюджетные ассигнования</v>
      </c>
      <c r="B541" s="105">
        <v>803</v>
      </c>
      <c r="C541" s="55" t="s">
        <v>78</v>
      </c>
      <c r="D541" s="55" t="s">
        <v>70</v>
      </c>
      <c r="E541" s="105" t="s">
        <v>452</v>
      </c>
      <c r="F541" s="105">
        <v>800</v>
      </c>
      <c r="G541" s="57">
        <f t="shared" si="535"/>
        <v>0</v>
      </c>
      <c r="H541" s="57">
        <f t="shared" si="535"/>
        <v>0</v>
      </c>
      <c r="I541" s="56">
        <f t="shared" si="487"/>
        <v>0</v>
      </c>
      <c r="J541" s="57">
        <f t="shared" si="535"/>
        <v>0</v>
      </c>
      <c r="K541" s="56">
        <f t="shared" si="488"/>
        <v>0</v>
      </c>
      <c r="L541" s="57">
        <f t="shared" si="535"/>
        <v>0</v>
      </c>
      <c r="M541" s="56">
        <f t="shared" si="533"/>
        <v>0</v>
      </c>
      <c r="N541" s="57">
        <f t="shared" si="535"/>
        <v>0</v>
      </c>
      <c r="O541" s="56">
        <f t="shared" si="530"/>
        <v>0</v>
      </c>
      <c r="P541" s="57">
        <f t="shared" si="535"/>
        <v>0</v>
      </c>
      <c r="Q541" s="57">
        <f t="shared" si="535"/>
        <v>0</v>
      </c>
      <c r="R541" s="57">
        <f t="shared" si="489"/>
        <v>0</v>
      </c>
      <c r="S541" s="57">
        <f t="shared" si="535"/>
        <v>0</v>
      </c>
      <c r="T541" s="57">
        <f t="shared" si="490"/>
        <v>0</v>
      </c>
      <c r="U541" s="57">
        <f t="shared" si="535"/>
        <v>0</v>
      </c>
      <c r="V541" s="57">
        <f t="shared" si="531"/>
        <v>0</v>
      </c>
    </row>
    <row r="542" spans="1:22" ht="49.5" hidden="1" x14ac:dyDescent="0.2">
      <c r="A542" s="54" t="str">
        <f ca="1">IF(ISERROR(MATCH(F542,Код_КВР,0)),"",INDIRECT(ADDRESS(MATCH(F542,Код_КВР,0)+1,2,,,"КВР")))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42" s="105">
        <v>803</v>
      </c>
      <c r="C542" s="55" t="s">
        <v>78</v>
      </c>
      <c r="D542" s="55" t="s">
        <v>70</v>
      </c>
      <c r="E542" s="105" t="s">
        <v>452</v>
      </c>
      <c r="F542" s="105">
        <v>810</v>
      </c>
      <c r="G542" s="57"/>
      <c r="H542" s="57"/>
      <c r="I542" s="56">
        <f t="shared" si="487"/>
        <v>0</v>
      </c>
      <c r="J542" s="57"/>
      <c r="K542" s="56">
        <f t="shared" si="488"/>
        <v>0</v>
      </c>
      <c r="L542" s="57"/>
      <c r="M542" s="56">
        <f t="shared" si="533"/>
        <v>0</v>
      </c>
      <c r="N542" s="57"/>
      <c r="O542" s="56">
        <f t="shared" si="530"/>
        <v>0</v>
      </c>
      <c r="P542" s="57"/>
      <c r="Q542" s="57"/>
      <c r="R542" s="57">
        <f t="shared" si="489"/>
        <v>0</v>
      </c>
      <c r="S542" s="57"/>
      <c r="T542" s="57">
        <f t="shared" si="490"/>
        <v>0</v>
      </c>
      <c r="U542" s="57"/>
      <c r="V542" s="57">
        <f t="shared" si="531"/>
        <v>0</v>
      </c>
    </row>
    <row r="543" spans="1:22" x14ac:dyDescent="0.2">
      <c r="A543" s="54" t="s">
        <v>104</v>
      </c>
      <c r="B543" s="105">
        <v>803</v>
      </c>
      <c r="C543" s="55" t="s">
        <v>78</v>
      </c>
      <c r="D543" s="55" t="s">
        <v>72</v>
      </c>
      <c r="E543" s="105"/>
      <c r="F543" s="105"/>
      <c r="G543" s="56">
        <f t="shared" ref="G543:P543" si="536">G544+G549</f>
        <v>149594.20000000001</v>
      </c>
      <c r="H543" s="56">
        <f t="shared" ref="H543:J543" si="537">H544+H549</f>
        <v>0</v>
      </c>
      <c r="I543" s="56">
        <f t="shared" si="487"/>
        <v>149594.20000000001</v>
      </c>
      <c r="J543" s="56">
        <f t="shared" si="537"/>
        <v>0</v>
      </c>
      <c r="K543" s="56">
        <f t="shared" si="488"/>
        <v>149594.20000000001</v>
      </c>
      <c r="L543" s="56">
        <f t="shared" ref="L543:N543" si="538">L544+L549</f>
        <v>0</v>
      </c>
      <c r="M543" s="56">
        <f t="shared" si="533"/>
        <v>149594.20000000001</v>
      </c>
      <c r="N543" s="56">
        <f t="shared" si="538"/>
        <v>0</v>
      </c>
      <c r="O543" s="56">
        <f t="shared" si="530"/>
        <v>149594.20000000001</v>
      </c>
      <c r="P543" s="56">
        <f t="shared" si="536"/>
        <v>151522.1</v>
      </c>
      <c r="Q543" s="56">
        <f t="shared" ref="Q543:S543" si="539">Q544+Q549</f>
        <v>0</v>
      </c>
      <c r="R543" s="57">
        <f t="shared" si="489"/>
        <v>151522.1</v>
      </c>
      <c r="S543" s="56">
        <f t="shared" si="539"/>
        <v>0</v>
      </c>
      <c r="T543" s="57">
        <f t="shared" si="490"/>
        <v>151522.1</v>
      </c>
      <c r="U543" s="56">
        <f t="shared" ref="U543" si="540">U544+U549</f>
        <v>0</v>
      </c>
      <c r="V543" s="57">
        <f t="shared" si="531"/>
        <v>151522.1</v>
      </c>
    </row>
    <row r="544" spans="1:22" ht="33" customHeight="1" x14ac:dyDescent="0.2">
      <c r="A544" s="54" t="str">
        <f ca="1">IF(ISERROR(MATCH(E544,Код_КЦСР,0)),"",INDIRECT(ADDRESS(MATCH(E544,Код_КЦСР,0)+1,2,,,"КЦСР")))</f>
        <v>Муниципальная программа «Развитие культуры и туризма в городе Череповце» на 2016 – 2022 годы</v>
      </c>
      <c r="B544" s="105">
        <v>803</v>
      </c>
      <c r="C544" s="55" t="s">
        <v>78</v>
      </c>
      <c r="D544" s="55" t="s">
        <v>72</v>
      </c>
      <c r="E544" s="105" t="s">
        <v>231</v>
      </c>
      <c r="F544" s="105"/>
      <c r="G544" s="56">
        <f t="shared" ref="G544:U547" si="541">G545</f>
        <v>84.2</v>
      </c>
      <c r="H544" s="56">
        <f t="shared" si="541"/>
        <v>0</v>
      </c>
      <c r="I544" s="56">
        <f t="shared" si="487"/>
        <v>84.2</v>
      </c>
      <c r="J544" s="56">
        <f t="shared" si="541"/>
        <v>0</v>
      </c>
      <c r="K544" s="56">
        <f t="shared" si="488"/>
        <v>84.2</v>
      </c>
      <c r="L544" s="56">
        <f t="shared" si="541"/>
        <v>0</v>
      </c>
      <c r="M544" s="56">
        <f t="shared" si="533"/>
        <v>84.2</v>
      </c>
      <c r="N544" s="56">
        <f t="shared" si="541"/>
        <v>0</v>
      </c>
      <c r="O544" s="56">
        <f t="shared" si="530"/>
        <v>84.2</v>
      </c>
      <c r="P544" s="56">
        <f t="shared" si="541"/>
        <v>84.2</v>
      </c>
      <c r="Q544" s="56">
        <f t="shared" si="541"/>
        <v>0</v>
      </c>
      <c r="R544" s="57">
        <f t="shared" si="489"/>
        <v>84.2</v>
      </c>
      <c r="S544" s="56">
        <f t="shared" si="541"/>
        <v>0</v>
      </c>
      <c r="T544" s="57">
        <f t="shared" si="490"/>
        <v>84.2</v>
      </c>
      <c r="U544" s="56">
        <f t="shared" si="541"/>
        <v>0</v>
      </c>
      <c r="V544" s="57">
        <f t="shared" si="531"/>
        <v>84.2</v>
      </c>
    </row>
    <row r="545" spans="1:22" x14ac:dyDescent="0.2">
      <c r="A545" s="54" t="str">
        <f ca="1">IF(ISERROR(MATCH(E545,Код_КЦСР,0)),"",INDIRECT(ADDRESS(MATCH(E545,Код_КЦСР,0)+1,2,,,"КЦСР")))</f>
        <v>Досуг</v>
      </c>
      <c r="B545" s="105">
        <v>803</v>
      </c>
      <c r="C545" s="55" t="s">
        <v>78</v>
      </c>
      <c r="D545" s="55" t="s">
        <v>72</v>
      </c>
      <c r="E545" s="105" t="s">
        <v>254</v>
      </c>
      <c r="F545" s="105"/>
      <c r="G545" s="56">
        <f t="shared" si="541"/>
        <v>84.2</v>
      </c>
      <c r="H545" s="56">
        <f t="shared" si="541"/>
        <v>0</v>
      </c>
      <c r="I545" s="56">
        <f t="shared" si="487"/>
        <v>84.2</v>
      </c>
      <c r="J545" s="56">
        <f t="shared" si="541"/>
        <v>0</v>
      </c>
      <c r="K545" s="56">
        <f t="shared" si="488"/>
        <v>84.2</v>
      </c>
      <c r="L545" s="56">
        <f t="shared" si="541"/>
        <v>0</v>
      </c>
      <c r="M545" s="56">
        <f t="shared" si="533"/>
        <v>84.2</v>
      </c>
      <c r="N545" s="56">
        <f t="shared" si="541"/>
        <v>0</v>
      </c>
      <c r="O545" s="56">
        <f t="shared" si="530"/>
        <v>84.2</v>
      </c>
      <c r="P545" s="56">
        <f t="shared" si="541"/>
        <v>84.2</v>
      </c>
      <c r="Q545" s="56">
        <f t="shared" si="541"/>
        <v>0</v>
      </c>
      <c r="R545" s="57">
        <f t="shared" si="489"/>
        <v>84.2</v>
      </c>
      <c r="S545" s="56">
        <f t="shared" si="541"/>
        <v>0</v>
      </c>
      <c r="T545" s="57">
        <f t="shared" si="490"/>
        <v>84.2</v>
      </c>
      <c r="U545" s="56">
        <f t="shared" si="541"/>
        <v>0</v>
      </c>
      <c r="V545" s="57">
        <f t="shared" si="531"/>
        <v>84.2</v>
      </c>
    </row>
    <row r="546" spans="1:22" ht="25.5" customHeight="1" x14ac:dyDescent="0.2">
      <c r="A546" s="54" t="str">
        <f ca="1">IF(ISERROR(MATCH(E546,Код_КЦСР,0)),"",INDIRECT(ADDRESS(MATCH(E546,Код_КЦСР,0)+1,2,,,"КЦСР")))</f>
        <v>Организация и проведение городских культурно-массовых мероприятий</v>
      </c>
      <c r="B546" s="105">
        <v>803</v>
      </c>
      <c r="C546" s="55" t="s">
        <v>78</v>
      </c>
      <c r="D546" s="55" t="s">
        <v>72</v>
      </c>
      <c r="E546" s="105" t="s">
        <v>258</v>
      </c>
      <c r="F546" s="105"/>
      <c r="G546" s="56">
        <f t="shared" si="541"/>
        <v>84.2</v>
      </c>
      <c r="H546" s="56">
        <f t="shared" si="541"/>
        <v>0</v>
      </c>
      <c r="I546" s="56">
        <f t="shared" ref="I546:I609" si="542">G546+H546</f>
        <v>84.2</v>
      </c>
      <c r="J546" s="56">
        <f t="shared" si="541"/>
        <v>0</v>
      </c>
      <c r="K546" s="56">
        <f t="shared" ref="K546:K609" si="543">I546+J546</f>
        <v>84.2</v>
      </c>
      <c r="L546" s="56">
        <f t="shared" si="541"/>
        <v>0</v>
      </c>
      <c r="M546" s="56">
        <f t="shared" si="533"/>
        <v>84.2</v>
      </c>
      <c r="N546" s="56">
        <f t="shared" si="541"/>
        <v>0</v>
      </c>
      <c r="O546" s="56">
        <f t="shared" si="530"/>
        <v>84.2</v>
      </c>
      <c r="P546" s="56">
        <f t="shared" si="541"/>
        <v>84.2</v>
      </c>
      <c r="Q546" s="56">
        <f t="shared" si="541"/>
        <v>0</v>
      </c>
      <c r="R546" s="57">
        <f t="shared" ref="R546:R609" si="544">P546+Q546</f>
        <v>84.2</v>
      </c>
      <c r="S546" s="56">
        <f t="shared" si="541"/>
        <v>0</v>
      </c>
      <c r="T546" s="57">
        <f t="shared" ref="T546:T609" si="545">R546+S546</f>
        <v>84.2</v>
      </c>
      <c r="U546" s="56">
        <f t="shared" si="541"/>
        <v>0</v>
      </c>
      <c r="V546" s="57">
        <f t="shared" si="531"/>
        <v>84.2</v>
      </c>
    </row>
    <row r="547" spans="1:22" ht="33" x14ac:dyDescent="0.2">
      <c r="A547" s="54" t="str">
        <f ca="1">IF(ISERROR(MATCH(F547,Код_КВР,0)),"",INDIRECT(ADDRESS(MATCH(F547,Код_КВР,0)+1,2,,,"КВР")))</f>
        <v>Закупка товаров, работ и услуг для обеспечения государственных (муниципальных) нужд</v>
      </c>
      <c r="B547" s="105">
        <v>803</v>
      </c>
      <c r="C547" s="55" t="s">
        <v>78</v>
      </c>
      <c r="D547" s="55" t="s">
        <v>72</v>
      </c>
      <c r="E547" s="105" t="s">
        <v>258</v>
      </c>
      <c r="F547" s="105">
        <v>200</v>
      </c>
      <c r="G547" s="56">
        <f t="shared" si="541"/>
        <v>84.2</v>
      </c>
      <c r="H547" s="56">
        <f t="shared" si="541"/>
        <v>0</v>
      </c>
      <c r="I547" s="56">
        <f t="shared" si="542"/>
        <v>84.2</v>
      </c>
      <c r="J547" s="56">
        <f t="shared" si="541"/>
        <v>0</v>
      </c>
      <c r="K547" s="56">
        <f t="shared" si="543"/>
        <v>84.2</v>
      </c>
      <c r="L547" s="56">
        <f t="shared" si="541"/>
        <v>0</v>
      </c>
      <c r="M547" s="56">
        <f t="shared" si="533"/>
        <v>84.2</v>
      </c>
      <c r="N547" s="56">
        <f t="shared" si="541"/>
        <v>0</v>
      </c>
      <c r="O547" s="56">
        <f t="shared" si="530"/>
        <v>84.2</v>
      </c>
      <c r="P547" s="56">
        <f t="shared" si="541"/>
        <v>84.2</v>
      </c>
      <c r="Q547" s="56">
        <f t="shared" si="541"/>
        <v>0</v>
      </c>
      <c r="R547" s="57">
        <f t="shared" si="544"/>
        <v>84.2</v>
      </c>
      <c r="S547" s="56">
        <f t="shared" si="541"/>
        <v>0</v>
      </c>
      <c r="T547" s="57">
        <f t="shared" si="545"/>
        <v>84.2</v>
      </c>
      <c r="U547" s="56">
        <f t="shared" si="541"/>
        <v>0</v>
      </c>
      <c r="V547" s="57">
        <f t="shared" si="531"/>
        <v>84.2</v>
      </c>
    </row>
    <row r="548" spans="1:22" ht="33" x14ac:dyDescent="0.2">
      <c r="A548" s="54" t="str">
        <f ca="1">IF(ISERROR(MATCH(F548,Код_КВР,0)),"",INDIRECT(ADDRESS(MATCH(F548,Код_КВР,0)+1,2,,,"КВР")))</f>
        <v>Иные закупки товаров, работ и услуг для обеспечения государственных (муниципальных) нужд</v>
      </c>
      <c r="B548" s="105">
        <v>803</v>
      </c>
      <c r="C548" s="55" t="s">
        <v>78</v>
      </c>
      <c r="D548" s="55" t="s">
        <v>72</v>
      </c>
      <c r="E548" s="105" t="s">
        <v>258</v>
      </c>
      <c r="F548" s="105">
        <v>240</v>
      </c>
      <c r="G548" s="56">
        <v>84.2</v>
      </c>
      <c r="H548" s="56"/>
      <c r="I548" s="56">
        <f t="shared" si="542"/>
        <v>84.2</v>
      </c>
      <c r="J548" s="56"/>
      <c r="K548" s="56">
        <f t="shared" si="543"/>
        <v>84.2</v>
      </c>
      <c r="L548" s="56"/>
      <c r="M548" s="56">
        <f t="shared" si="533"/>
        <v>84.2</v>
      </c>
      <c r="N548" s="56"/>
      <c r="O548" s="56">
        <f t="shared" si="530"/>
        <v>84.2</v>
      </c>
      <c r="P548" s="56">
        <v>84.2</v>
      </c>
      <c r="Q548" s="56"/>
      <c r="R548" s="57">
        <f t="shared" si="544"/>
        <v>84.2</v>
      </c>
      <c r="S548" s="56"/>
      <c r="T548" s="57">
        <f t="shared" si="545"/>
        <v>84.2</v>
      </c>
      <c r="U548" s="56"/>
      <c r="V548" s="57">
        <f t="shared" si="531"/>
        <v>84.2</v>
      </c>
    </row>
    <row r="549" spans="1:22" ht="33" x14ac:dyDescent="0.2">
      <c r="A549" s="54" t="str">
        <f ca="1">IF(ISERROR(MATCH(E549,Код_КЦСР,0)),"",INDIRECT(ADDRESS(MATCH(E549,Код_КЦСР,0)+1,2,,,"КЦСР")))</f>
        <v>Муниципальная программа «Развитие жилищно-коммунального хозяйства города Череповца» на 2014 – 2020 годы</v>
      </c>
      <c r="B549" s="105">
        <v>803</v>
      </c>
      <c r="C549" s="55" t="s">
        <v>78</v>
      </c>
      <c r="D549" s="55" t="s">
        <v>72</v>
      </c>
      <c r="E549" s="105" t="s">
        <v>340</v>
      </c>
      <c r="F549" s="105"/>
      <c r="G549" s="56">
        <f t="shared" ref="G549:U549" si="546">G550</f>
        <v>149510</v>
      </c>
      <c r="H549" s="56">
        <f t="shared" si="546"/>
        <v>0</v>
      </c>
      <c r="I549" s="56">
        <f t="shared" si="542"/>
        <v>149510</v>
      </c>
      <c r="J549" s="56">
        <f t="shared" si="546"/>
        <v>0</v>
      </c>
      <c r="K549" s="56">
        <f t="shared" si="543"/>
        <v>149510</v>
      </c>
      <c r="L549" s="56">
        <f t="shared" si="546"/>
        <v>0</v>
      </c>
      <c r="M549" s="56">
        <f t="shared" si="533"/>
        <v>149510</v>
      </c>
      <c r="N549" s="56">
        <f t="shared" si="546"/>
        <v>0</v>
      </c>
      <c r="O549" s="56">
        <f t="shared" si="530"/>
        <v>149510</v>
      </c>
      <c r="P549" s="56">
        <f t="shared" si="546"/>
        <v>151437.9</v>
      </c>
      <c r="Q549" s="56">
        <f t="shared" si="546"/>
        <v>0</v>
      </c>
      <c r="R549" s="57">
        <f t="shared" si="544"/>
        <v>151437.9</v>
      </c>
      <c r="S549" s="56">
        <f t="shared" si="546"/>
        <v>0</v>
      </c>
      <c r="T549" s="57">
        <f t="shared" si="545"/>
        <v>151437.9</v>
      </c>
      <c r="U549" s="56">
        <f t="shared" si="546"/>
        <v>0</v>
      </c>
      <c r="V549" s="57">
        <f t="shared" si="531"/>
        <v>151437.9</v>
      </c>
    </row>
    <row r="550" spans="1:22" x14ac:dyDescent="0.2">
      <c r="A550" s="54" t="str">
        <f ca="1">IF(ISERROR(MATCH(E550,Код_КЦСР,0)),"",INDIRECT(ADDRESS(MATCH(E550,Код_КЦСР,0)+1,2,,,"КЦСР")))</f>
        <v>Развитие благоустройства города</v>
      </c>
      <c r="B550" s="105">
        <v>803</v>
      </c>
      <c r="C550" s="55" t="s">
        <v>78</v>
      </c>
      <c r="D550" s="55" t="s">
        <v>72</v>
      </c>
      <c r="E550" s="105" t="s">
        <v>341</v>
      </c>
      <c r="F550" s="105"/>
      <c r="G550" s="56">
        <f t="shared" ref="G550:U550" si="547">G551</f>
        <v>149510</v>
      </c>
      <c r="H550" s="56">
        <f t="shared" si="547"/>
        <v>0</v>
      </c>
      <c r="I550" s="56">
        <f t="shared" si="542"/>
        <v>149510</v>
      </c>
      <c r="J550" s="56">
        <f t="shared" si="547"/>
        <v>0</v>
      </c>
      <c r="K550" s="56">
        <f t="shared" si="543"/>
        <v>149510</v>
      </c>
      <c r="L550" s="56">
        <f t="shared" si="547"/>
        <v>0</v>
      </c>
      <c r="M550" s="56">
        <f t="shared" si="533"/>
        <v>149510</v>
      </c>
      <c r="N550" s="56">
        <f t="shared" si="547"/>
        <v>0</v>
      </c>
      <c r="O550" s="56">
        <f t="shared" si="530"/>
        <v>149510</v>
      </c>
      <c r="P550" s="56">
        <f t="shared" si="547"/>
        <v>151437.9</v>
      </c>
      <c r="Q550" s="56">
        <f t="shared" si="547"/>
        <v>0</v>
      </c>
      <c r="R550" s="57">
        <f t="shared" si="544"/>
        <v>151437.9</v>
      </c>
      <c r="S550" s="56">
        <f t="shared" si="547"/>
        <v>0</v>
      </c>
      <c r="T550" s="57">
        <f t="shared" si="545"/>
        <v>151437.9</v>
      </c>
      <c r="U550" s="56">
        <f t="shared" si="547"/>
        <v>0</v>
      </c>
      <c r="V550" s="57">
        <f t="shared" si="531"/>
        <v>151437.9</v>
      </c>
    </row>
    <row r="551" spans="1:22" ht="33" x14ac:dyDescent="0.2">
      <c r="A551" s="54" t="str">
        <f ca="1">IF(ISERROR(MATCH(E551,Код_КЦСР,0)),"",INDIRECT(ADDRESS(MATCH(E551,Код_КЦСР,0)+1,2,,,"КЦСР")))</f>
        <v>Мероприятия по благоустройству и повышению внешней привлекательности города</v>
      </c>
      <c r="B551" s="105">
        <v>803</v>
      </c>
      <c r="C551" s="55" t="s">
        <v>78</v>
      </c>
      <c r="D551" s="55" t="s">
        <v>72</v>
      </c>
      <c r="E551" s="105" t="s">
        <v>342</v>
      </c>
      <c r="F551" s="105"/>
      <c r="G551" s="56">
        <f t="shared" ref="G551:P551" si="548">G552+G554</f>
        <v>149510</v>
      </c>
      <c r="H551" s="56">
        <f t="shared" ref="H551:J551" si="549">H552+H554</f>
        <v>0</v>
      </c>
      <c r="I551" s="56">
        <f t="shared" si="542"/>
        <v>149510</v>
      </c>
      <c r="J551" s="56">
        <f t="shared" si="549"/>
        <v>0</v>
      </c>
      <c r="K551" s="56">
        <f t="shared" si="543"/>
        <v>149510</v>
      </c>
      <c r="L551" s="56">
        <f t="shared" ref="L551:N551" si="550">L552+L554</f>
        <v>0</v>
      </c>
      <c r="M551" s="56">
        <f t="shared" si="533"/>
        <v>149510</v>
      </c>
      <c r="N551" s="56">
        <f t="shared" si="550"/>
        <v>0</v>
      </c>
      <c r="O551" s="56">
        <f t="shared" si="530"/>
        <v>149510</v>
      </c>
      <c r="P551" s="56">
        <f t="shared" si="548"/>
        <v>151437.9</v>
      </c>
      <c r="Q551" s="56">
        <f t="shared" ref="Q551:S551" si="551">Q552+Q554</f>
        <v>0</v>
      </c>
      <c r="R551" s="57">
        <f t="shared" si="544"/>
        <v>151437.9</v>
      </c>
      <c r="S551" s="56">
        <f t="shared" si="551"/>
        <v>0</v>
      </c>
      <c r="T551" s="57">
        <f t="shared" si="545"/>
        <v>151437.9</v>
      </c>
      <c r="U551" s="56">
        <f t="shared" ref="U551" si="552">U552+U554</f>
        <v>0</v>
      </c>
      <c r="V551" s="57">
        <f t="shared" si="531"/>
        <v>151437.9</v>
      </c>
    </row>
    <row r="552" spans="1:22" ht="33" x14ac:dyDescent="0.2">
      <c r="A552" s="54" t="str">
        <f ca="1">IF(ISERROR(MATCH(F552,Код_КВР,0)),"",INDIRECT(ADDRESS(MATCH(F552,Код_КВР,0)+1,2,,,"КВР")))</f>
        <v>Закупка товаров, работ и услуг для обеспечения государственных (муниципальных) нужд</v>
      </c>
      <c r="B552" s="105">
        <v>803</v>
      </c>
      <c r="C552" s="55" t="s">
        <v>78</v>
      </c>
      <c r="D552" s="55" t="s">
        <v>72</v>
      </c>
      <c r="E552" s="105" t="s">
        <v>342</v>
      </c>
      <c r="F552" s="105">
        <v>200</v>
      </c>
      <c r="G552" s="56">
        <f t="shared" ref="G552:U552" si="553">G553</f>
        <v>119923.2</v>
      </c>
      <c r="H552" s="56">
        <f t="shared" si="553"/>
        <v>0</v>
      </c>
      <c r="I552" s="56">
        <f t="shared" si="542"/>
        <v>119923.2</v>
      </c>
      <c r="J552" s="56">
        <f t="shared" si="553"/>
        <v>0</v>
      </c>
      <c r="K552" s="56">
        <f t="shared" si="543"/>
        <v>119923.2</v>
      </c>
      <c r="L552" s="56">
        <f t="shared" si="553"/>
        <v>0</v>
      </c>
      <c r="M552" s="56">
        <f t="shared" si="533"/>
        <v>119923.2</v>
      </c>
      <c r="N552" s="56">
        <f t="shared" si="553"/>
        <v>0</v>
      </c>
      <c r="O552" s="56">
        <f t="shared" si="530"/>
        <v>119923.2</v>
      </c>
      <c r="P552" s="56">
        <f t="shared" si="553"/>
        <v>121851.1</v>
      </c>
      <c r="Q552" s="56">
        <f t="shared" si="553"/>
        <v>0</v>
      </c>
      <c r="R552" s="57">
        <f t="shared" si="544"/>
        <v>121851.1</v>
      </c>
      <c r="S552" s="56">
        <f t="shared" si="553"/>
        <v>0</v>
      </c>
      <c r="T552" s="57">
        <f t="shared" si="545"/>
        <v>121851.1</v>
      </c>
      <c r="U552" s="56">
        <f t="shared" si="553"/>
        <v>0</v>
      </c>
      <c r="V552" s="57">
        <f t="shared" si="531"/>
        <v>121851.1</v>
      </c>
    </row>
    <row r="553" spans="1:22" ht="33" x14ac:dyDescent="0.2">
      <c r="A553" s="54" t="str">
        <f ca="1">IF(ISERROR(MATCH(F553,Код_КВР,0)),"",INDIRECT(ADDRESS(MATCH(F553,Код_КВР,0)+1,2,,,"КВР")))</f>
        <v>Иные закупки товаров, работ и услуг для обеспечения государственных (муниципальных) нужд</v>
      </c>
      <c r="B553" s="105">
        <v>803</v>
      </c>
      <c r="C553" s="55" t="s">
        <v>78</v>
      </c>
      <c r="D553" s="55" t="s">
        <v>72</v>
      </c>
      <c r="E553" s="105" t="s">
        <v>342</v>
      </c>
      <c r="F553" s="105">
        <v>240</v>
      </c>
      <c r="G553" s="56">
        <v>119923.2</v>
      </c>
      <c r="H553" s="56"/>
      <c r="I553" s="56">
        <f t="shared" si="542"/>
        <v>119923.2</v>
      </c>
      <c r="J553" s="56"/>
      <c r="K553" s="56">
        <f t="shared" si="543"/>
        <v>119923.2</v>
      </c>
      <c r="L553" s="56"/>
      <c r="M553" s="56">
        <f t="shared" si="533"/>
        <v>119923.2</v>
      </c>
      <c r="N553" s="56"/>
      <c r="O553" s="56">
        <f t="shared" si="530"/>
        <v>119923.2</v>
      </c>
      <c r="P553" s="56">
        <v>121851.1</v>
      </c>
      <c r="Q553" s="56"/>
      <c r="R553" s="57">
        <f t="shared" si="544"/>
        <v>121851.1</v>
      </c>
      <c r="S553" s="56"/>
      <c r="T553" s="57">
        <f t="shared" si="545"/>
        <v>121851.1</v>
      </c>
      <c r="U553" s="56"/>
      <c r="V553" s="57">
        <f t="shared" si="531"/>
        <v>121851.1</v>
      </c>
    </row>
    <row r="554" spans="1:22" x14ac:dyDescent="0.2">
      <c r="A554" s="54" t="str">
        <f ca="1">IF(ISERROR(MATCH(F554,Код_КВР,0)),"",INDIRECT(ADDRESS(MATCH(F554,Код_КВР,0)+1,2,,,"КВР")))</f>
        <v>Иные бюджетные ассигнования</v>
      </c>
      <c r="B554" s="105">
        <v>803</v>
      </c>
      <c r="C554" s="55" t="s">
        <v>78</v>
      </c>
      <c r="D554" s="55" t="s">
        <v>72</v>
      </c>
      <c r="E554" s="105" t="s">
        <v>342</v>
      </c>
      <c r="F554" s="105">
        <v>800</v>
      </c>
      <c r="G554" s="56">
        <f t="shared" ref="G554:U554" si="554">G555</f>
        <v>29586.799999999999</v>
      </c>
      <c r="H554" s="56">
        <f t="shared" si="554"/>
        <v>0</v>
      </c>
      <c r="I554" s="56">
        <f t="shared" si="542"/>
        <v>29586.799999999999</v>
      </c>
      <c r="J554" s="56">
        <f t="shared" si="554"/>
        <v>0</v>
      </c>
      <c r="K554" s="56">
        <f t="shared" si="543"/>
        <v>29586.799999999999</v>
      </c>
      <c r="L554" s="56">
        <f t="shared" si="554"/>
        <v>0</v>
      </c>
      <c r="M554" s="56">
        <f t="shared" si="533"/>
        <v>29586.799999999999</v>
      </c>
      <c r="N554" s="56">
        <f t="shared" si="554"/>
        <v>0</v>
      </c>
      <c r="O554" s="56">
        <f t="shared" si="530"/>
        <v>29586.799999999999</v>
      </c>
      <c r="P554" s="56">
        <f t="shared" si="554"/>
        <v>29586.799999999999</v>
      </c>
      <c r="Q554" s="56">
        <f t="shared" si="554"/>
        <v>0</v>
      </c>
      <c r="R554" s="57">
        <f t="shared" si="544"/>
        <v>29586.799999999999</v>
      </c>
      <c r="S554" s="56">
        <f t="shared" si="554"/>
        <v>0</v>
      </c>
      <c r="T554" s="57">
        <f t="shared" si="545"/>
        <v>29586.799999999999</v>
      </c>
      <c r="U554" s="56">
        <f t="shared" si="554"/>
        <v>0</v>
      </c>
      <c r="V554" s="57">
        <f t="shared" si="531"/>
        <v>29586.799999999999</v>
      </c>
    </row>
    <row r="555" spans="1:22" ht="49.5" x14ac:dyDescent="0.2">
      <c r="A555" s="54" t="str">
        <f ca="1">IF(ISERROR(MATCH(F555,Код_КВР,0)),"",INDIRECT(ADDRESS(MATCH(F555,Код_КВР,0)+1,2,,,"КВР")))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55" s="105">
        <v>803</v>
      </c>
      <c r="C555" s="55" t="s">
        <v>78</v>
      </c>
      <c r="D555" s="55" t="s">
        <v>72</v>
      </c>
      <c r="E555" s="105" t="s">
        <v>342</v>
      </c>
      <c r="F555" s="105">
        <v>810</v>
      </c>
      <c r="G555" s="57">
        <v>29586.799999999999</v>
      </c>
      <c r="H555" s="57"/>
      <c r="I555" s="56">
        <f t="shared" si="542"/>
        <v>29586.799999999999</v>
      </c>
      <c r="J555" s="57"/>
      <c r="K555" s="56">
        <f t="shared" si="543"/>
        <v>29586.799999999999</v>
      </c>
      <c r="L555" s="57"/>
      <c r="M555" s="56">
        <f t="shared" si="533"/>
        <v>29586.799999999999</v>
      </c>
      <c r="N555" s="57"/>
      <c r="O555" s="56">
        <f t="shared" si="530"/>
        <v>29586.799999999999</v>
      </c>
      <c r="P555" s="57">
        <v>29586.799999999999</v>
      </c>
      <c r="Q555" s="57"/>
      <c r="R555" s="57">
        <f t="shared" si="544"/>
        <v>29586.799999999999</v>
      </c>
      <c r="S555" s="57"/>
      <c r="T555" s="57">
        <f t="shared" si="545"/>
        <v>29586.799999999999</v>
      </c>
      <c r="U555" s="57"/>
      <c r="V555" s="57">
        <f t="shared" si="531"/>
        <v>29586.799999999999</v>
      </c>
    </row>
    <row r="556" spans="1:22" ht="22.5" customHeight="1" x14ac:dyDescent="0.2">
      <c r="A556" s="63" t="s">
        <v>35</v>
      </c>
      <c r="B556" s="105">
        <v>803</v>
      </c>
      <c r="C556" s="55" t="s">
        <v>78</v>
      </c>
      <c r="D556" s="55" t="s">
        <v>78</v>
      </c>
      <c r="E556" s="105"/>
      <c r="F556" s="105"/>
      <c r="G556" s="56">
        <f t="shared" ref="G556:P556" si="555">G557+G565</f>
        <v>19588.7</v>
      </c>
      <c r="H556" s="56">
        <f t="shared" ref="H556:J556" si="556">H557+H565</f>
        <v>0</v>
      </c>
      <c r="I556" s="56">
        <f t="shared" si="542"/>
        <v>19588.7</v>
      </c>
      <c r="J556" s="56">
        <f t="shared" si="556"/>
        <v>0</v>
      </c>
      <c r="K556" s="56">
        <f t="shared" si="543"/>
        <v>19588.7</v>
      </c>
      <c r="L556" s="56">
        <f t="shared" ref="L556:N556" si="557">L557+L565</f>
        <v>0</v>
      </c>
      <c r="M556" s="56">
        <f t="shared" si="533"/>
        <v>19588.7</v>
      </c>
      <c r="N556" s="56">
        <f t="shared" si="557"/>
        <v>0</v>
      </c>
      <c r="O556" s="56">
        <f t="shared" si="530"/>
        <v>19588.7</v>
      </c>
      <c r="P556" s="56">
        <f t="shared" si="555"/>
        <v>19588.7</v>
      </c>
      <c r="Q556" s="56">
        <f t="shared" ref="Q556:S556" si="558">Q557+Q565</f>
        <v>0</v>
      </c>
      <c r="R556" s="57">
        <f t="shared" si="544"/>
        <v>19588.7</v>
      </c>
      <c r="S556" s="56">
        <f t="shared" si="558"/>
        <v>0</v>
      </c>
      <c r="T556" s="57">
        <f t="shared" si="545"/>
        <v>19588.7</v>
      </c>
      <c r="U556" s="56">
        <f t="shared" ref="U556" si="559">U557+U565</f>
        <v>0</v>
      </c>
      <c r="V556" s="57">
        <f t="shared" si="531"/>
        <v>19588.7</v>
      </c>
    </row>
    <row r="557" spans="1:22" ht="33" x14ac:dyDescent="0.2">
      <c r="A557" s="54" t="str">
        <f ca="1">IF(ISERROR(MATCH(E557,Код_КЦСР,0)),"",INDIRECT(ADDRESS(MATCH(E557,Код_КЦСР,0)+1,2,,,"КЦСР")))</f>
        <v>Муниципальная программа «Развитие жилищно-коммунального хозяйства города Череповца» на 2014 – 2020 годы</v>
      </c>
      <c r="B557" s="105">
        <v>803</v>
      </c>
      <c r="C557" s="55" t="s">
        <v>78</v>
      </c>
      <c r="D557" s="55" t="s">
        <v>78</v>
      </c>
      <c r="E557" s="105" t="s">
        <v>340</v>
      </c>
      <c r="F557" s="105"/>
      <c r="G557" s="56">
        <f t="shared" ref="G557:U558" si="560">G558</f>
        <v>19568.2</v>
      </c>
      <c r="H557" s="56">
        <f t="shared" si="560"/>
        <v>0</v>
      </c>
      <c r="I557" s="56">
        <f t="shared" si="542"/>
        <v>19568.2</v>
      </c>
      <c r="J557" s="56">
        <f t="shared" si="560"/>
        <v>0</v>
      </c>
      <c r="K557" s="56">
        <f t="shared" si="543"/>
        <v>19568.2</v>
      </c>
      <c r="L557" s="56">
        <f t="shared" si="560"/>
        <v>0</v>
      </c>
      <c r="M557" s="56">
        <f t="shared" si="533"/>
        <v>19568.2</v>
      </c>
      <c r="N557" s="56">
        <f t="shared" si="560"/>
        <v>0</v>
      </c>
      <c r="O557" s="56">
        <f t="shared" si="530"/>
        <v>19568.2</v>
      </c>
      <c r="P557" s="56">
        <f t="shared" si="560"/>
        <v>19568.2</v>
      </c>
      <c r="Q557" s="56">
        <f t="shared" si="560"/>
        <v>0</v>
      </c>
      <c r="R557" s="57">
        <f t="shared" si="544"/>
        <v>19568.2</v>
      </c>
      <c r="S557" s="56">
        <f t="shared" si="560"/>
        <v>0</v>
      </c>
      <c r="T557" s="57">
        <f t="shared" si="545"/>
        <v>19568.2</v>
      </c>
      <c r="U557" s="56">
        <f t="shared" si="560"/>
        <v>0</v>
      </c>
      <c r="V557" s="57">
        <f t="shared" si="531"/>
        <v>19568.2</v>
      </c>
    </row>
    <row r="558" spans="1:22" ht="33" x14ac:dyDescent="0.2">
      <c r="A558" s="54" t="str">
        <f ca="1">IF(ISERROR(MATCH(E558,Код_КЦСР,0)),"",INDIRECT(ADDRESS(MATCH(E558,Код_КЦСР,0)+1,2,,,"КЦСР")))</f>
        <v>Организация работ по реализации целей, задач департамента, выполнение его функциональных обязанностей и реализации муниципальной программы</v>
      </c>
      <c r="B558" s="105">
        <v>803</v>
      </c>
      <c r="C558" s="55" t="s">
        <v>78</v>
      </c>
      <c r="D558" s="55" t="s">
        <v>78</v>
      </c>
      <c r="E558" s="105" t="s">
        <v>353</v>
      </c>
      <c r="F558" s="105"/>
      <c r="G558" s="56">
        <f t="shared" si="560"/>
        <v>19568.2</v>
      </c>
      <c r="H558" s="56">
        <f t="shared" si="560"/>
        <v>0</v>
      </c>
      <c r="I558" s="56">
        <f t="shared" si="542"/>
        <v>19568.2</v>
      </c>
      <c r="J558" s="56">
        <f t="shared" si="560"/>
        <v>0</v>
      </c>
      <c r="K558" s="56">
        <f t="shared" si="543"/>
        <v>19568.2</v>
      </c>
      <c r="L558" s="56">
        <f t="shared" si="560"/>
        <v>0</v>
      </c>
      <c r="M558" s="56">
        <f t="shared" si="533"/>
        <v>19568.2</v>
      </c>
      <c r="N558" s="56">
        <f t="shared" si="560"/>
        <v>0</v>
      </c>
      <c r="O558" s="56">
        <f t="shared" si="530"/>
        <v>19568.2</v>
      </c>
      <c r="P558" s="56">
        <f t="shared" si="560"/>
        <v>19568.2</v>
      </c>
      <c r="Q558" s="56">
        <f t="shared" si="560"/>
        <v>0</v>
      </c>
      <c r="R558" s="57">
        <f t="shared" si="544"/>
        <v>19568.2</v>
      </c>
      <c r="S558" s="56">
        <f t="shared" si="560"/>
        <v>0</v>
      </c>
      <c r="T558" s="57">
        <f t="shared" si="545"/>
        <v>19568.2</v>
      </c>
      <c r="U558" s="56">
        <f t="shared" si="560"/>
        <v>0</v>
      </c>
      <c r="V558" s="57">
        <f t="shared" si="531"/>
        <v>19568.2</v>
      </c>
    </row>
    <row r="559" spans="1:22" x14ac:dyDescent="0.2">
      <c r="A559" s="54" t="str">
        <f ca="1">IF(ISERROR(MATCH(E559,Код_КЦСР,0)),"",INDIRECT(ADDRESS(MATCH(E559,Код_КЦСР,0)+1,2,,,"КЦСР")))</f>
        <v>Расходы на обеспечение функций органов местного самоуправления</v>
      </c>
      <c r="B559" s="105">
        <v>803</v>
      </c>
      <c r="C559" s="55" t="s">
        <v>78</v>
      </c>
      <c r="D559" s="55" t="s">
        <v>78</v>
      </c>
      <c r="E559" s="105" t="s">
        <v>354</v>
      </c>
      <c r="F559" s="105"/>
      <c r="G559" s="56">
        <f t="shared" ref="G559:P559" si="561">G560+G562</f>
        <v>19568.2</v>
      </c>
      <c r="H559" s="56">
        <f t="shared" ref="H559:J559" si="562">H560+H562</f>
        <v>0</v>
      </c>
      <c r="I559" s="56">
        <f t="shared" si="542"/>
        <v>19568.2</v>
      </c>
      <c r="J559" s="56">
        <f t="shared" si="562"/>
        <v>0</v>
      </c>
      <c r="K559" s="56">
        <f t="shared" si="543"/>
        <v>19568.2</v>
      </c>
      <c r="L559" s="56">
        <f t="shared" ref="L559:N559" si="563">L560+L562</f>
        <v>0</v>
      </c>
      <c r="M559" s="56">
        <f t="shared" si="533"/>
        <v>19568.2</v>
      </c>
      <c r="N559" s="56">
        <f t="shared" si="563"/>
        <v>0</v>
      </c>
      <c r="O559" s="56">
        <f t="shared" si="530"/>
        <v>19568.2</v>
      </c>
      <c r="P559" s="56">
        <f t="shared" si="561"/>
        <v>19568.2</v>
      </c>
      <c r="Q559" s="56">
        <f t="shared" ref="Q559:S559" si="564">Q560+Q562</f>
        <v>0</v>
      </c>
      <c r="R559" s="57">
        <f t="shared" si="544"/>
        <v>19568.2</v>
      </c>
      <c r="S559" s="56">
        <f t="shared" si="564"/>
        <v>0</v>
      </c>
      <c r="T559" s="57">
        <f t="shared" si="545"/>
        <v>19568.2</v>
      </c>
      <c r="U559" s="56">
        <f t="shared" ref="U559" si="565">U560+U562</f>
        <v>0</v>
      </c>
      <c r="V559" s="57">
        <f t="shared" si="531"/>
        <v>19568.2</v>
      </c>
    </row>
    <row r="560" spans="1:22" ht="49.5" x14ac:dyDescent="0.2">
      <c r="A560" s="54" t="str">
        <f t="shared" ref="A560:A563" ca="1" si="566">IF(ISERROR(MATCH(F560,Код_КВР,0)),"",INDIRECT(ADDRESS(MATCH(F560,Код_КВР,0)+1,2,,,"КВР")))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0" s="105">
        <v>803</v>
      </c>
      <c r="C560" s="55" t="s">
        <v>78</v>
      </c>
      <c r="D560" s="55" t="s">
        <v>78</v>
      </c>
      <c r="E560" s="105" t="s">
        <v>354</v>
      </c>
      <c r="F560" s="105">
        <v>100</v>
      </c>
      <c r="G560" s="56">
        <f t="shared" ref="G560:U560" si="567">G561</f>
        <v>19553.2</v>
      </c>
      <c r="H560" s="56">
        <f t="shared" si="567"/>
        <v>0</v>
      </c>
      <c r="I560" s="56">
        <f t="shared" si="542"/>
        <v>19553.2</v>
      </c>
      <c r="J560" s="56">
        <f t="shared" si="567"/>
        <v>0</v>
      </c>
      <c r="K560" s="56">
        <f t="shared" si="543"/>
        <v>19553.2</v>
      </c>
      <c r="L560" s="56">
        <f t="shared" si="567"/>
        <v>0</v>
      </c>
      <c r="M560" s="56">
        <f t="shared" si="533"/>
        <v>19553.2</v>
      </c>
      <c r="N560" s="56">
        <f t="shared" si="567"/>
        <v>0</v>
      </c>
      <c r="O560" s="56">
        <f t="shared" si="530"/>
        <v>19553.2</v>
      </c>
      <c r="P560" s="56">
        <f t="shared" si="567"/>
        <v>19553.2</v>
      </c>
      <c r="Q560" s="56">
        <f t="shared" si="567"/>
        <v>0</v>
      </c>
      <c r="R560" s="57">
        <f t="shared" si="544"/>
        <v>19553.2</v>
      </c>
      <c r="S560" s="56">
        <f t="shared" si="567"/>
        <v>0</v>
      </c>
      <c r="T560" s="57">
        <f t="shared" si="545"/>
        <v>19553.2</v>
      </c>
      <c r="U560" s="56">
        <f t="shared" si="567"/>
        <v>0</v>
      </c>
      <c r="V560" s="57">
        <f t="shared" si="531"/>
        <v>19553.2</v>
      </c>
    </row>
    <row r="561" spans="1:22" x14ac:dyDescent="0.2">
      <c r="A561" s="54" t="str">
        <f t="shared" ca="1" si="566"/>
        <v>Расходы на выплаты персоналу государственных (муниципальных) органов</v>
      </c>
      <c r="B561" s="105">
        <v>803</v>
      </c>
      <c r="C561" s="55" t="s">
        <v>78</v>
      </c>
      <c r="D561" s="55" t="s">
        <v>78</v>
      </c>
      <c r="E561" s="105" t="s">
        <v>354</v>
      </c>
      <c r="F561" s="105">
        <v>120</v>
      </c>
      <c r="G561" s="56">
        <f t="shared" ref="G561:P561" si="568">14992.2+33.3+4527.7</f>
        <v>19553.2</v>
      </c>
      <c r="H561" s="56"/>
      <c r="I561" s="56">
        <f t="shared" si="542"/>
        <v>19553.2</v>
      </c>
      <c r="J561" s="56"/>
      <c r="K561" s="56">
        <f t="shared" si="543"/>
        <v>19553.2</v>
      </c>
      <c r="L561" s="56"/>
      <c r="M561" s="56">
        <f t="shared" si="533"/>
        <v>19553.2</v>
      </c>
      <c r="N561" s="56"/>
      <c r="O561" s="56">
        <f t="shared" si="530"/>
        <v>19553.2</v>
      </c>
      <c r="P561" s="56">
        <f t="shared" si="568"/>
        <v>19553.2</v>
      </c>
      <c r="Q561" s="56"/>
      <c r="R561" s="57">
        <f t="shared" si="544"/>
        <v>19553.2</v>
      </c>
      <c r="S561" s="56"/>
      <c r="T561" s="57">
        <f t="shared" si="545"/>
        <v>19553.2</v>
      </c>
      <c r="U561" s="56"/>
      <c r="V561" s="57">
        <f t="shared" si="531"/>
        <v>19553.2</v>
      </c>
    </row>
    <row r="562" spans="1:22" ht="33" x14ac:dyDescent="0.2">
      <c r="A562" s="54" t="str">
        <f t="shared" ca="1" si="566"/>
        <v>Закупка товаров, работ и услуг для обеспечения государственных (муниципальных) нужд</v>
      </c>
      <c r="B562" s="105">
        <v>803</v>
      </c>
      <c r="C562" s="55" t="s">
        <v>78</v>
      </c>
      <c r="D562" s="55" t="s">
        <v>78</v>
      </c>
      <c r="E562" s="105" t="s">
        <v>354</v>
      </c>
      <c r="F562" s="105">
        <v>200</v>
      </c>
      <c r="G562" s="56">
        <f t="shared" ref="G562:U562" si="569">G563</f>
        <v>15</v>
      </c>
      <c r="H562" s="56">
        <f t="shared" si="569"/>
        <v>0</v>
      </c>
      <c r="I562" s="56">
        <f t="shared" si="542"/>
        <v>15</v>
      </c>
      <c r="J562" s="56">
        <f t="shared" si="569"/>
        <v>0</v>
      </c>
      <c r="K562" s="56">
        <f t="shared" si="543"/>
        <v>15</v>
      </c>
      <c r="L562" s="56">
        <f t="shared" si="569"/>
        <v>0</v>
      </c>
      <c r="M562" s="56">
        <f t="shared" si="533"/>
        <v>15</v>
      </c>
      <c r="N562" s="56">
        <f t="shared" si="569"/>
        <v>0</v>
      </c>
      <c r="O562" s="56">
        <f t="shared" si="530"/>
        <v>15</v>
      </c>
      <c r="P562" s="56">
        <f t="shared" si="569"/>
        <v>15</v>
      </c>
      <c r="Q562" s="56">
        <f t="shared" si="569"/>
        <v>0</v>
      </c>
      <c r="R562" s="57">
        <f t="shared" si="544"/>
        <v>15</v>
      </c>
      <c r="S562" s="56">
        <f t="shared" si="569"/>
        <v>0</v>
      </c>
      <c r="T562" s="57">
        <f t="shared" si="545"/>
        <v>15</v>
      </c>
      <c r="U562" s="56">
        <f t="shared" si="569"/>
        <v>0</v>
      </c>
      <c r="V562" s="57">
        <f t="shared" si="531"/>
        <v>15</v>
      </c>
    </row>
    <row r="563" spans="1:22" ht="33" x14ac:dyDescent="0.2">
      <c r="A563" s="54" t="str">
        <f t="shared" ca="1" si="566"/>
        <v>Иные закупки товаров, работ и услуг для обеспечения государственных (муниципальных) нужд</v>
      </c>
      <c r="B563" s="105">
        <v>803</v>
      </c>
      <c r="C563" s="55" t="s">
        <v>78</v>
      </c>
      <c r="D563" s="55" t="s">
        <v>78</v>
      </c>
      <c r="E563" s="105" t="s">
        <v>354</v>
      </c>
      <c r="F563" s="105">
        <v>240</v>
      </c>
      <c r="G563" s="56">
        <v>15</v>
      </c>
      <c r="H563" s="56"/>
      <c r="I563" s="56">
        <f t="shared" si="542"/>
        <v>15</v>
      </c>
      <c r="J563" s="56"/>
      <c r="K563" s="56">
        <f t="shared" si="543"/>
        <v>15</v>
      </c>
      <c r="L563" s="56"/>
      <c r="M563" s="56">
        <f t="shared" si="533"/>
        <v>15</v>
      </c>
      <c r="N563" s="56"/>
      <c r="O563" s="56">
        <f t="shared" si="530"/>
        <v>15</v>
      </c>
      <c r="P563" s="56">
        <v>15</v>
      </c>
      <c r="Q563" s="56"/>
      <c r="R563" s="57">
        <f t="shared" si="544"/>
        <v>15</v>
      </c>
      <c r="S563" s="56"/>
      <c r="T563" s="57">
        <f t="shared" si="545"/>
        <v>15</v>
      </c>
      <c r="U563" s="56"/>
      <c r="V563" s="57">
        <f t="shared" si="531"/>
        <v>15</v>
      </c>
    </row>
    <row r="564" spans="1:22" x14ac:dyDescent="0.2">
      <c r="A564" s="54" t="str">
        <f ca="1">IF(ISERROR(MATCH(E564,Код_КЦСР,0)),"",INDIRECT(ADDRESS(MATCH(E564,Код_КЦСР,0)+1,2,,,"КЦСР")))</f>
        <v>Расходы, не включенные в муниципальные программы города Череповца</v>
      </c>
      <c r="B564" s="105">
        <v>803</v>
      </c>
      <c r="C564" s="55" t="s">
        <v>78</v>
      </c>
      <c r="D564" s="55" t="s">
        <v>78</v>
      </c>
      <c r="E564" s="105" t="s">
        <v>398</v>
      </c>
      <c r="F564" s="105"/>
      <c r="G564" s="56">
        <f t="shared" ref="G564:U567" si="570">G565</f>
        <v>20.5</v>
      </c>
      <c r="H564" s="56">
        <f t="shared" si="570"/>
        <v>0</v>
      </c>
      <c r="I564" s="56">
        <f t="shared" si="542"/>
        <v>20.5</v>
      </c>
      <c r="J564" s="56">
        <f t="shared" si="570"/>
        <v>0</v>
      </c>
      <c r="K564" s="56">
        <f t="shared" si="543"/>
        <v>20.5</v>
      </c>
      <c r="L564" s="56">
        <f t="shared" si="570"/>
        <v>0</v>
      </c>
      <c r="M564" s="56">
        <f t="shared" si="533"/>
        <v>20.5</v>
      </c>
      <c r="N564" s="56">
        <f t="shared" si="570"/>
        <v>0</v>
      </c>
      <c r="O564" s="56">
        <f t="shared" si="530"/>
        <v>20.5</v>
      </c>
      <c r="P564" s="56">
        <f t="shared" si="570"/>
        <v>20.5</v>
      </c>
      <c r="Q564" s="56">
        <f t="shared" si="570"/>
        <v>0</v>
      </c>
      <c r="R564" s="57">
        <f t="shared" si="544"/>
        <v>20.5</v>
      </c>
      <c r="S564" s="56">
        <f t="shared" si="570"/>
        <v>0</v>
      </c>
      <c r="T564" s="57">
        <f t="shared" si="545"/>
        <v>20.5</v>
      </c>
      <c r="U564" s="56">
        <f t="shared" si="570"/>
        <v>0</v>
      </c>
      <c r="V564" s="57">
        <f t="shared" si="531"/>
        <v>20.5</v>
      </c>
    </row>
    <row r="565" spans="1:22" ht="33" x14ac:dyDescent="0.2">
      <c r="A565" s="54" t="str">
        <f ca="1">IF(ISERROR(MATCH(E565,Код_КЦСР,0)),"",INDIRECT(ADDRESS(MATCH(E565,Код_КЦСР,0)+1,2,,,"КЦСР")))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565" s="105">
        <v>803</v>
      </c>
      <c r="C565" s="55" t="s">
        <v>78</v>
      </c>
      <c r="D565" s="55" t="s">
        <v>78</v>
      </c>
      <c r="E565" s="105" t="s">
        <v>414</v>
      </c>
      <c r="F565" s="105"/>
      <c r="G565" s="56">
        <f t="shared" si="570"/>
        <v>20.5</v>
      </c>
      <c r="H565" s="56">
        <f t="shared" si="570"/>
        <v>0</v>
      </c>
      <c r="I565" s="56">
        <f t="shared" si="542"/>
        <v>20.5</v>
      </c>
      <c r="J565" s="56">
        <f t="shared" si="570"/>
        <v>0</v>
      </c>
      <c r="K565" s="56">
        <f t="shared" si="543"/>
        <v>20.5</v>
      </c>
      <c r="L565" s="56">
        <f t="shared" si="570"/>
        <v>0</v>
      </c>
      <c r="M565" s="56">
        <f t="shared" si="533"/>
        <v>20.5</v>
      </c>
      <c r="N565" s="56">
        <f t="shared" si="570"/>
        <v>0</v>
      </c>
      <c r="O565" s="56">
        <f t="shared" si="530"/>
        <v>20.5</v>
      </c>
      <c r="P565" s="56">
        <f t="shared" si="570"/>
        <v>20.5</v>
      </c>
      <c r="Q565" s="56">
        <f t="shared" si="570"/>
        <v>0</v>
      </c>
      <c r="R565" s="57">
        <f t="shared" si="544"/>
        <v>20.5</v>
      </c>
      <c r="S565" s="56">
        <f t="shared" si="570"/>
        <v>0</v>
      </c>
      <c r="T565" s="57">
        <f t="shared" si="545"/>
        <v>20.5</v>
      </c>
      <c r="U565" s="56">
        <f t="shared" si="570"/>
        <v>0</v>
      </c>
      <c r="V565" s="57">
        <f t="shared" si="531"/>
        <v>20.5</v>
      </c>
    </row>
    <row r="566" spans="1:22" x14ac:dyDescent="0.2">
      <c r="A566" s="54" t="str">
        <f ca="1">IF(ISERROR(MATCH(E566,Код_КЦСР,0)),"",INDIRECT(ADDRESS(MATCH(E566,Код_КЦСР,0)+1,2,,,"КЦСР")))</f>
        <v>Расходы на судебные издержки и исполнение судебных решений</v>
      </c>
      <c r="B566" s="105">
        <v>803</v>
      </c>
      <c r="C566" s="55" t="s">
        <v>78</v>
      </c>
      <c r="D566" s="55" t="s">
        <v>78</v>
      </c>
      <c r="E566" s="105" t="s">
        <v>415</v>
      </c>
      <c r="F566" s="105"/>
      <c r="G566" s="56">
        <f t="shared" si="570"/>
        <v>20.5</v>
      </c>
      <c r="H566" s="56">
        <f t="shared" si="570"/>
        <v>0</v>
      </c>
      <c r="I566" s="56">
        <f t="shared" si="542"/>
        <v>20.5</v>
      </c>
      <c r="J566" s="56">
        <f t="shared" si="570"/>
        <v>0</v>
      </c>
      <c r="K566" s="56">
        <f t="shared" si="543"/>
        <v>20.5</v>
      </c>
      <c r="L566" s="56">
        <f t="shared" si="570"/>
        <v>0</v>
      </c>
      <c r="M566" s="56">
        <f t="shared" si="533"/>
        <v>20.5</v>
      </c>
      <c r="N566" s="56">
        <f t="shared" si="570"/>
        <v>0</v>
      </c>
      <c r="O566" s="56">
        <f t="shared" si="530"/>
        <v>20.5</v>
      </c>
      <c r="P566" s="56">
        <f t="shared" si="570"/>
        <v>20.5</v>
      </c>
      <c r="Q566" s="56">
        <f t="shared" si="570"/>
        <v>0</v>
      </c>
      <c r="R566" s="57">
        <f t="shared" si="544"/>
        <v>20.5</v>
      </c>
      <c r="S566" s="56">
        <f t="shared" si="570"/>
        <v>0</v>
      </c>
      <c r="T566" s="57">
        <f t="shared" si="545"/>
        <v>20.5</v>
      </c>
      <c r="U566" s="56">
        <f t="shared" si="570"/>
        <v>0</v>
      </c>
      <c r="V566" s="57">
        <f t="shared" si="531"/>
        <v>20.5</v>
      </c>
    </row>
    <row r="567" spans="1:22" x14ac:dyDescent="0.2">
      <c r="A567" s="54" t="str">
        <f t="shared" ref="A567:A568" ca="1" si="571">IF(ISERROR(MATCH(F567,Код_КВР,0)),"",INDIRECT(ADDRESS(MATCH(F567,Код_КВР,0)+1,2,,,"КВР")))</f>
        <v>Иные бюджетные ассигнования</v>
      </c>
      <c r="B567" s="105">
        <v>803</v>
      </c>
      <c r="C567" s="55" t="s">
        <v>78</v>
      </c>
      <c r="D567" s="55" t="s">
        <v>78</v>
      </c>
      <c r="E567" s="105" t="s">
        <v>415</v>
      </c>
      <c r="F567" s="105">
        <v>800</v>
      </c>
      <c r="G567" s="56">
        <f t="shared" si="570"/>
        <v>20.5</v>
      </c>
      <c r="H567" s="56">
        <f t="shared" si="570"/>
        <v>0</v>
      </c>
      <c r="I567" s="56">
        <f t="shared" si="542"/>
        <v>20.5</v>
      </c>
      <c r="J567" s="56">
        <f t="shared" si="570"/>
        <v>0</v>
      </c>
      <c r="K567" s="56">
        <f t="shared" si="543"/>
        <v>20.5</v>
      </c>
      <c r="L567" s="56">
        <f t="shared" si="570"/>
        <v>0</v>
      </c>
      <c r="M567" s="56">
        <f t="shared" si="533"/>
        <v>20.5</v>
      </c>
      <c r="N567" s="56">
        <f t="shared" si="570"/>
        <v>0</v>
      </c>
      <c r="O567" s="56">
        <f t="shared" si="530"/>
        <v>20.5</v>
      </c>
      <c r="P567" s="56">
        <f t="shared" si="570"/>
        <v>20.5</v>
      </c>
      <c r="Q567" s="56">
        <f t="shared" si="570"/>
        <v>0</v>
      </c>
      <c r="R567" s="57">
        <f t="shared" si="544"/>
        <v>20.5</v>
      </c>
      <c r="S567" s="56">
        <f t="shared" si="570"/>
        <v>0</v>
      </c>
      <c r="T567" s="57">
        <f t="shared" si="545"/>
        <v>20.5</v>
      </c>
      <c r="U567" s="56">
        <f t="shared" si="570"/>
        <v>0</v>
      </c>
      <c r="V567" s="57">
        <f t="shared" si="531"/>
        <v>20.5</v>
      </c>
    </row>
    <row r="568" spans="1:22" x14ac:dyDescent="0.2">
      <c r="A568" s="54" t="str">
        <f t="shared" ca="1" si="571"/>
        <v>Исполнение судебных актов</v>
      </c>
      <c r="B568" s="105">
        <v>803</v>
      </c>
      <c r="C568" s="55" t="s">
        <v>78</v>
      </c>
      <c r="D568" s="55" t="s">
        <v>78</v>
      </c>
      <c r="E568" s="105" t="s">
        <v>415</v>
      </c>
      <c r="F568" s="105">
        <v>830</v>
      </c>
      <c r="G568" s="56">
        <v>20.5</v>
      </c>
      <c r="H568" s="56"/>
      <c r="I568" s="56">
        <f t="shared" si="542"/>
        <v>20.5</v>
      </c>
      <c r="J568" s="56"/>
      <c r="K568" s="56">
        <f t="shared" si="543"/>
        <v>20.5</v>
      </c>
      <c r="L568" s="56"/>
      <c r="M568" s="56">
        <f t="shared" si="533"/>
        <v>20.5</v>
      </c>
      <c r="N568" s="56"/>
      <c r="O568" s="56">
        <f t="shared" si="530"/>
        <v>20.5</v>
      </c>
      <c r="P568" s="56">
        <v>20.5</v>
      </c>
      <c r="Q568" s="56"/>
      <c r="R568" s="57">
        <f t="shared" si="544"/>
        <v>20.5</v>
      </c>
      <c r="S568" s="56"/>
      <c r="T568" s="57">
        <f t="shared" si="545"/>
        <v>20.5</v>
      </c>
      <c r="U568" s="56"/>
      <c r="V568" s="57">
        <f t="shared" si="531"/>
        <v>20.5</v>
      </c>
    </row>
    <row r="569" spans="1:22" x14ac:dyDescent="0.2">
      <c r="A569" s="54" t="str">
        <f ca="1">IF(ISERROR(MATCH(C569,Код_Раздел,0)),"",INDIRECT(ADDRESS(MATCH(C569,Код_Раздел,0)+1,2,,,"Раздел")))</f>
        <v>Охрана окружающей среды</v>
      </c>
      <c r="B569" s="105">
        <v>803</v>
      </c>
      <c r="C569" s="55" t="s">
        <v>74</v>
      </c>
      <c r="D569" s="55"/>
      <c r="E569" s="105"/>
      <c r="F569" s="105"/>
      <c r="G569" s="56">
        <f t="shared" ref="G569:U573" si="572">G570</f>
        <v>35.700000000000003</v>
      </c>
      <c r="H569" s="56">
        <f t="shared" si="572"/>
        <v>0</v>
      </c>
      <c r="I569" s="56">
        <f t="shared" si="542"/>
        <v>35.700000000000003</v>
      </c>
      <c r="J569" s="56">
        <f t="shared" si="572"/>
        <v>0</v>
      </c>
      <c r="K569" s="56">
        <f t="shared" si="543"/>
        <v>35.700000000000003</v>
      </c>
      <c r="L569" s="56">
        <f t="shared" si="572"/>
        <v>0</v>
      </c>
      <c r="M569" s="56">
        <f t="shared" si="533"/>
        <v>35.700000000000003</v>
      </c>
      <c r="N569" s="56">
        <f t="shared" si="572"/>
        <v>0</v>
      </c>
      <c r="O569" s="56">
        <f t="shared" si="530"/>
        <v>35.700000000000003</v>
      </c>
      <c r="P569" s="56">
        <f t="shared" si="572"/>
        <v>35.700000000000003</v>
      </c>
      <c r="Q569" s="56">
        <f t="shared" si="572"/>
        <v>0</v>
      </c>
      <c r="R569" s="57">
        <f t="shared" si="544"/>
        <v>35.700000000000003</v>
      </c>
      <c r="S569" s="56">
        <f t="shared" si="572"/>
        <v>0</v>
      </c>
      <c r="T569" s="57">
        <f t="shared" si="545"/>
        <v>35.700000000000003</v>
      </c>
      <c r="U569" s="56">
        <f t="shared" si="572"/>
        <v>0</v>
      </c>
      <c r="V569" s="57">
        <f t="shared" si="531"/>
        <v>35.700000000000003</v>
      </c>
    </row>
    <row r="570" spans="1:22" x14ac:dyDescent="0.2">
      <c r="A570" s="63" t="s">
        <v>106</v>
      </c>
      <c r="B570" s="105">
        <v>803</v>
      </c>
      <c r="C570" s="55" t="s">
        <v>74</v>
      </c>
      <c r="D570" s="55" t="s">
        <v>78</v>
      </c>
      <c r="E570" s="105"/>
      <c r="F570" s="105"/>
      <c r="G570" s="56">
        <f t="shared" si="572"/>
        <v>35.700000000000003</v>
      </c>
      <c r="H570" s="56">
        <f t="shared" si="572"/>
        <v>0</v>
      </c>
      <c r="I570" s="56">
        <f t="shared" si="542"/>
        <v>35.700000000000003</v>
      </c>
      <c r="J570" s="56">
        <f t="shared" si="572"/>
        <v>0</v>
      </c>
      <c r="K570" s="56">
        <f t="shared" si="543"/>
        <v>35.700000000000003</v>
      </c>
      <c r="L570" s="56">
        <f t="shared" si="572"/>
        <v>0</v>
      </c>
      <c r="M570" s="56">
        <f t="shared" si="533"/>
        <v>35.700000000000003</v>
      </c>
      <c r="N570" s="56">
        <f t="shared" si="572"/>
        <v>0</v>
      </c>
      <c r="O570" s="56">
        <f t="shared" si="530"/>
        <v>35.700000000000003</v>
      </c>
      <c r="P570" s="56">
        <f t="shared" si="572"/>
        <v>35.700000000000003</v>
      </c>
      <c r="Q570" s="56">
        <f t="shared" si="572"/>
        <v>0</v>
      </c>
      <c r="R570" s="57">
        <f t="shared" si="544"/>
        <v>35.700000000000003</v>
      </c>
      <c r="S570" s="56">
        <f t="shared" si="572"/>
        <v>0</v>
      </c>
      <c r="T570" s="57">
        <f t="shared" si="545"/>
        <v>35.700000000000003</v>
      </c>
      <c r="U570" s="56">
        <f t="shared" si="572"/>
        <v>0</v>
      </c>
      <c r="V570" s="57">
        <f t="shared" si="531"/>
        <v>35.700000000000003</v>
      </c>
    </row>
    <row r="571" spans="1:22" ht="40.5" customHeight="1" x14ac:dyDescent="0.2">
      <c r="A571" s="54" t="str">
        <f ca="1">IF(ISERROR(MATCH(E571,Код_КЦСР,0)),"",INDIRECT(ADDRESS(MATCH(E571,Код_КЦСР,0)+1,2,,,"КЦСР")))</f>
        <v>Муниципальная программа «Охрана окружающей среды» на 2013 – 2022 годы</v>
      </c>
      <c r="B571" s="105">
        <v>803</v>
      </c>
      <c r="C571" s="55" t="s">
        <v>74</v>
      </c>
      <c r="D571" s="55" t="s">
        <v>78</v>
      </c>
      <c r="E571" s="105" t="s">
        <v>284</v>
      </c>
      <c r="F571" s="105"/>
      <c r="G571" s="56">
        <f t="shared" si="572"/>
        <v>35.700000000000003</v>
      </c>
      <c r="H571" s="56">
        <f t="shared" si="572"/>
        <v>0</v>
      </c>
      <c r="I571" s="56">
        <f t="shared" si="542"/>
        <v>35.700000000000003</v>
      </c>
      <c r="J571" s="56">
        <f t="shared" si="572"/>
        <v>0</v>
      </c>
      <c r="K571" s="56">
        <f t="shared" si="543"/>
        <v>35.700000000000003</v>
      </c>
      <c r="L571" s="56">
        <f t="shared" si="572"/>
        <v>0</v>
      </c>
      <c r="M571" s="56">
        <f t="shared" si="533"/>
        <v>35.700000000000003</v>
      </c>
      <c r="N571" s="56">
        <f t="shared" si="572"/>
        <v>0</v>
      </c>
      <c r="O571" s="56">
        <f t="shared" si="530"/>
        <v>35.700000000000003</v>
      </c>
      <c r="P571" s="56">
        <f t="shared" si="572"/>
        <v>35.700000000000003</v>
      </c>
      <c r="Q571" s="56">
        <f t="shared" si="572"/>
        <v>0</v>
      </c>
      <c r="R571" s="57">
        <f t="shared" si="544"/>
        <v>35.700000000000003</v>
      </c>
      <c r="S571" s="56">
        <f t="shared" si="572"/>
        <v>0</v>
      </c>
      <c r="T571" s="57">
        <f t="shared" si="545"/>
        <v>35.700000000000003</v>
      </c>
      <c r="U571" s="56">
        <f t="shared" si="572"/>
        <v>0</v>
      </c>
      <c r="V571" s="57">
        <f t="shared" si="531"/>
        <v>35.700000000000003</v>
      </c>
    </row>
    <row r="572" spans="1:22" ht="180" customHeight="1" x14ac:dyDescent="0.2">
      <c r="A572" s="54" t="str">
        <f ca="1">IF(ISERROR(MATCH(E572,Код_КЦСР,0)),"",INDIRECT(ADDRESS(MATCH(E572,Код_КЦСР,0)+1,2,,,"КЦСР")))</f>
        <v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</v>
      </c>
      <c r="B572" s="105">
        <v>803</v>
      </c>
      <c r="C572" s="55" t="s">
        <v>74</v>
      </c>
      <c r="D572" s="55" t="s">
        <v>78</v>
      </c>
      <c r="E572" s="105" t="s">
        <v>287</v>
      </c>
      <c r="F572" s="105"/>
      <c r="G572" s="56">
        <f t="shared" si="572"/>
        <v>35.700000000000003</v>
      </c>
      <c r="H572" s="56">
        <f t="shared" si="572"/>
        <v>0</v>
      </c>
      <c r="I572" s="56">
        <f t="shared" si="542"/>
        <v>35.700000000000003</v>
      </c>
      <c r="J572" s="56">
        <f t="shared" si="572"/>
        <v>0</v>
      </c>
      <c r="K572" s="56">
        <f t="shared" si="543"/>
        <v>35.700000000000003</v>
      </c>
      <c r="L572" s="56">
        <f t="shared" si="572"/>
        <v>0</v>
      </c>
      <c r="M572" s="56">
        <f t="shared" si="533"/>
        <v>35.700000000000003</v>
      </c>
      <c r="N572" s="56">
        <f t="shared" si="572"/>
        <v>0</v>
      </c>
      <c r="O572" s="56">
        <f t="shared" si="530"/>
        <v>35.700000000000003</v>
      </c>
      <c r="P572" s="56">
        <f t="shared" si="572"/>
        <v>35.700000000000003</v>
      </c>
      <c r="Q572" s="56">
        <f t="shared" si="572"/>
        <v>0</v>
      </c>
      <c r="R572" s="57">
        <f t="shared" si="544"/>
        <v>35.700000000000003</v>
      </c>
      <c r="S572" s="56">
        <f t="shared" si="572"/>
        <v>0</v>
      </c>
      <c r="T572" s="57">
        <f t="shared" si="545"/>
        <v>35.700000000000003</v>
      </c>
      <c r="U572" s="56">
        <f t="shared" si="572"/>
        <v>0</v>
      </c>
      <c r="V572" s="57">
        <f t="shared" si="531"/>
        <v>35.700000000000003</v>
      </c>
    </row>
    <row r="573" spans="1:22" x14ac:dyDescent="0.2">
      <c r="A573" s="54" t="str">
        <f ca="1">IF(ISERROR(MATCH(F573,Код_КВР,0)),"",INDIRECT(ADDRESS(MATCH(F573,Код_КВР,0)+1,2,,,"КВР")))</f>
        <v>Иные бюджетные ассигнования</v>
      </c>
      <c r="B573" s="105">
        <v>803</v>
      </c>
      <c r="C573" s="55" t="s">
        <v>74</v>
      </c>
      <c r="D573" s="55" t="s">
        <v>78</v>
      </c>
      <c r="E573" s="105" t="s">
        <v>287</v>
      </c>
      <c r="F573" s="105">
        <v>800</v>
      </c>
      <c r="G573" s="56">
        <f t="shared" si="572"/>
        <v>35.700000000000003</v>
      </c>
      <c r="H573" s="56">
        <f t="shared" si="572"/>
        <v>0</v>
      </c>
      <c r="I573" s="56">
        <f t="shared" si="542"/>
        <v>35.700000000000003</v>
      </c>
      <c r="J573" s="56">
        <f t="shared" si="572"/>
        <v>0</v>
      </c>
      <c r="K573" s="56">
        <f t="shared" si="543"/>
        <v>35.700000000000003</v>
      </c>
      <c r="L573" s="56">
        <f t="shared" si="572"/>
        <v>0</v>
      </c>
      <c r="M573" s="56">
        <f t="shared" si="533"/>
        <v>35.700000000000003</v>
      </c>
      <c r="N573" s="56">
        <f t="shared" si="572"/>
        <v>0</v>
      </c>
      <c r="O573" s="56">
        <f t="shared" si="530"/>
        <v>35.700000000000003</v>
      </c>
      <c r="P573" s="56">
        <f t="shared" si="572"/>
        <v>35.700000000000003</v>
      </c>
      <c r="Q573" s="56">
        <f t="shared" si="572"/>
        <v>0</v>
      </c>
      <c r="R573" s="57">
        <f t="shared" si="544"/>
        <v>35.700000000000003</v>
      </c>
      <c r="S573" s="56">
        <f t="shared" si="572"/>
        <v>0</v>
      </c>
      <c r="T573" s="57">
        <f t="shared" si="545"/>
        <v>35.700000000000003</v>
      </c>
      <c r="U573" s="56">
        <f t="shared" si="572"/>
        <v>0</v>
      </c>
      <c r="V573" s="57">
        <f t="shared" si="531"/>
        <v>35.700000000000003</v>
      </c>
    </row>
    <row r="574" spans="1:22" ht="49.5" x14ac:dyDescent="0.2">
      <c r="A574" s="54" t="str">
        <f ca="1">IF(ISERROR(MATCH(F574,Код_КВР,0)),"",INDIRECT(ADDRESS(MATCH(F574,Код_КВР,0)+1,2,,,"КВР")))</f>
        <v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v>
      </c>
      <c r="B574" s="105">
        <v>803</v>
      </c>
      <c r="C574" s="55" t="s">
        <v>74</v>
      </c>
      <c r="D574" s="55" t="s">
        <v>78</v>
      </c>
      <c r="E574" s="105" t="s">
        <v>287</v>
      </c>
      <c r="F574" s="105">
        <v>810</v>
      </c>
      <c r="G574" s="57">
        <v>35.700000000000003</v>
      </c>
      <c r="H574" s="57"/>
      <c r="I574" s="56">
        <f t="shared" si="542"/>
        <v>35.700000000000003</v>
      </c>
      <c r="J574" s="57"/>
      <c r="K574" s="56">
        <f t="shared" si="543"/>
        <v>35.700000000000003</v>
      </c>
      <c r="L574" s="57"/>
      <c r="M574" s="56">
        <f t="shared" si="533"/>
        <v>35.700000000000003</v>
      </c>
      <c r="N574" s="57"/>
      <c r="O574" s="56">
        <f t="shared" si="530"/>
        <v>35.700000000000003</v>
      </c>
      <c r="P574" s="57">
        <v>35.700000000000003</v>
      </c>
      <c r="Q574" s="57"/>
      <c r="R574" s="57">
        <f t="shared" si="544"/>
        <v>35.700000000000003</v>
      </c>
      <c r="S574" s="57"/>
      <c r="T574" s="57">
        <f t="shared" si="545"/>
        <v>35.700000000000003</v>
      </c>
      <c r="U574" s="57"/>
      <c r="V574" s="57">
        <f t="shared" si="531"/>
        <v>35.700000000000003</v>
      </c>
    </row>
    <row r="575" spans="1:22" x14ac:dyDescent="0.2">
      <c r="A575" s="54" t="str">
        <f ca="1">IF(ISERROR(MATCH(C575,Код_Раздел,0)),"",INDIRECT(ADDRESS(MATCH(C575,Код_Раздел,0)+1,2,,,"Раздел")))</f>
        <v>Здравоохранение</v>
      </c>
      <c r="B575" s="105">
        <v>803</v>
      </c>
      <c r="C575" s="55" t="s">
        <v>76</v>
      </c>
      <c r="D575" s="55"/>
      <c r="E575" s="105"/>
      <c r="F575" s="105"/>
      <c r="G575" s="56">
        <f t="shared" ref="G575:U580" si="573">G576</f>
        <v>1155.8</v>
      </c>
      <c r="H575" s="56">
        <f t="shared" si="573"/>
        <v>0</v>
      </c>
      <c r="I575" s="56">
        <f t="shared" si="542"/>
        <v>1155.8</v>
      </c>
      <c r="J575" s="56">
        <f t="shared" si="573"/>
        <v>0</v>
      </c>
      <c r="K575" s="56">
        <f t="shared" si="543"/>
        <v>1155.8</v>
      </c>
      <c r="L575" s="56">
        <f t="shared" si="573"/>
        <v>0</v>
      </c>
      <c r="M575" s="56">
        <f t="shared" si="533"/>
        <v>1155.8</v>
      </c>
      <c r="N575" s="56">
        <f t="shared" si="573"/>
        <v>0</v>
      </c>
      <c r="O575" s="56">
        <f t="shared" si="530"/>
        <v>1155.8</v>
      </c>
      <c r="P575" s="56">
        <f t="shared" si="573"/>
        <v>1155.8</v>
      </c>
      <c r="Q575" s="56">
        <f t="shared" si="573"/>
        <v>0</v>
      </c>
      <c r="R575" s="57">
        <f t="shared" si="544"/>
        <v>1155.8</v>
      </c>
      <c r="S575" s="56">
        <f t="shared" si="573"/>
        <v>0</v>
      </c>
      <c r="T575" s="57">
        <f t="shared" si="545"/>
        <v>1155.8</v>
      </c>
      <c r="U575" s="56">
        <f t="shared" si="573"/>
        <v>0</v>
      </c>
      <c r="V575" s="57">
        <f t="shared" si="531"/>
        <v>1155.8</v>
      </c>
    </row>
    <row r="576" spans="1:22" x14ac:dyDescent="0.2">
      <c r="A576" s="64" t="s">
        <v>113</v>
      </c>
      <c r="B576" s="105">
        <v>803</v>
      </c>
      <c r="C576" s="55" t="s">
        <v>76</v>
      </c>
      <c r="D576" s="55" t="s">
        <v>60</v>
      </c>
      <c r="E576" s="105"/>
      <c r="F576" s="105"/>
      <c r="G576" s="56">
        <f t="shared" si="573"/>
        <v>1155.8</v>
      </c>
      <c r="H576" s="56">
        <f t="shared" si="573"/>
        <v>0</v>
      </c>
      <c r="I576" s="56">
        <f t="shared" si="542"/>
        <v>1155.8</v>
      </c>
      <c r="J576" s="56">
        <f t="shared" si="573"/>
        <v>0</v>
      </c>
      <c r="K576" s="56">
        <f t="shared" si="543"/>
        <v>1155.8</v>
      </c>
      <c r="L576" s="56">
        <f t="shared" si="573"/>
        <v>0</v>
      </c>
      <c r="M576" s="56">
        <f t="shared" si="533"/>
        <v>1155.8</v>
      </c>
      <c r="N576" s="56">
        <f t="shared" si="573"/>
        <v>0</v>
      </c>
      <c r="O576" s="56">
        <f t="shared" si="530"/>
        <v>1155.8</v>
      </c>
      <c r="P576" s="56">
        <f t="shared" si="573"/>
        <v>1155.8</v>
      </c>
      <c r="Q576" s="56">
        <f t="shared" si="573"/>
        <v>0</v>
      </c>
      <c r="R576" s="57">
        <f t="shared" si="544"/>
        <v>1155.8</v>
      </c>
      <c r="S576" s="56">
        <f t="shared" si="573"/>
        <v>0</v>
      </c>
      <c r="T576" s="57">
        <f t="shared" si="545"/>
        <v>1155.8</v>
      </c>
      <c r="U576" s="56">
        <f t="shared" si="573"/>
        <v>0</v>
      </c>
      <c r="V576" s="57">
        <f t="shared" si="531"/>
        <v>1155.8</v>
      </c>
    </row>
    <row r="577" spans="1:22" ht="33" x14ac:dyDescent="0.2">
      <c r="A577" s="54" t="str">
        <f ca="1">IF(ISERROR(MATCH(E577,Код_КЦСР,0)),"",INDIRECT(ADDRESS(MATCH(E577,Код_КЦСР,0)+1,2,,,"КЦСР")))</f>
        <v>Муниципальная программа «Развитие жилищно-коммунального хозяйства города Череповца» на 2014 – 2020 годы</v>
      </c>
      <c r="B577" s="105">
        <v>803</v>
      </c>
      <c r="C577" s="55" t="s">
        <v>76</v>
      </c>
      <c r="D577" s="55" t="s">
        <v>60</v>
      </c>
      <c r="E577" s="105" t="s">
        <v>340</v>
      </c>
      <c r="F577" s="105"/>
      <c r="G577" s="56">
        <f t="shared" si="573"/>
        <v>1155.8</v>
      </c>
      <c r="H577" s="56">
        <f t="shared" si="573"/>
        <v>0</v>
      </c>
      <c r="I577" s="56">
        <f t="shared" si="542"/>
        <v>1155.8</v>
      </c>
      <c r="J577" s="56">
        <f t="shared" si="573"/>
        <v>0</v>
      </c>
      <c r="K577" s="56">
        <f t="shared" si="543"/>
        <v>1155.8</v>
      </c>
      <c r="L577" s="56">
        <f t="shared" si="573"/>
        <v>0</v>
      </c>
      <c r="M577" s="56">
        <f t="shared" si="533"/>
        <v>1155.8</v>
      </c>
      <c r="N577" s="56">
        <f t="shared" si="573"/>
        <v>0</v>
      </c>
      <c r="O577" s="56">
        <f t="shared" si="530"/>
        <v>1155.8</v>
      </c>
      <c r="P577" s="56">
        <f t="shared" si="573"/>
        <v>1155.8</v>
      </c>
      <c r="Q577" s="56">
        <f t="shared" si="573"/>
        <v>0</v>
      </c>
      <c r="R577" s="57">
        <f t="shared" si="544"/>
        <v>1155.8</v>
      </c>
      <c r="S577" s="56">
        <f t="shared" si="573"/>
        <v>0</v>
      </c>
      <c r="T577" s="57">
        <f t="shared" si="545"/>
        <v>1155.8</v>
      </c>
      <c r="U577" s="56">
        <f t="shared" si="573"/>
        <v>0</v>
      </c>
      <c r="V577" s="57">
        <f t="shared" si="531"/>
        <v>1155.8</v>
      </c>
    </row>
    <row r="578" spans="1:22" x14ac:dyDescent="0.2">
      <c r="A578" s="54" t="str">
        <f ca="1">IF(ISERROR(MATCH(E578,Код_КЦСР,0)),"",INDIRECT(ADDRESS(MATCH(E578,Код_КЦСР,0)+1,2,,,"КЦСР")))</f>
        <v>Развитие благоустройства города</v>
      </c>
      <c r="B578" s="105">
        <v>803</v>
      </c>
      <c r="C578" s="55" t="s">
        <v>76</v>
      </c>
      <c r="D578" s="55" t="s">
        <v>60</v>
      </c>
      <c r="E578" s="105" t="s">
        <v>341</v>
      </c>
      <c r="F578" s="105"/>
      <c r="G578" s="56">
        <f t="shared" si="573"/>
        <v>1155.8</v>
      </c>
      <c r="H578" s="56">
        <f t="shared" si="573"/>
        <v>0</v>
      </c>
      <c r="I578" s="56">
        <f t="shared" si="542"/>
        <v>1155.8</v>
      </c>
      <c r="J578" s="56">
        <f t="shared" si="573"/>
        <v>0</v>
      </c>
      <c r="K578" s="56">
        <f t="shared" si="543"/>
        <v>1155.8</v>
      </c>
      <c r="L578" s="56">
        <f t="shared" si="573"/>
        <v>0</v>
      </c>
      <c r="M578" s="56">
        <f t="shared" si="533"/>
        <v>1155.8</v>
      </c>
      <c r="N578" s="56">
        <f t="shared" si="573"/>
        <v>0</v>
      </c>
      <c r="O578" s="56">
        <f t="shared" si="530"/>
        <v>1155.8</v>
      </c>
      <c r="P578" s="56">
        <f t="shared" si="573"/>
        <v>1155.8</v>
      </c>
      <c r="Q578" s="56">
        <f t="shared" si="573"/>
        <v>0</v>
      </c>
      <c r="R578" s="57">
        <f t="shared" si="544"/>
        <v>1155.8</v>
      </c>
      <c r="S578" s="56">
        <f t="shared" si="573"/>
        <v>0</v>
      </c>
      <c r="T578" s="57">
        <f t="shared" si="545"/>
        <v>1155.8</v>
      </c>
      <c r="U578" s="56">
        <f t="shared" si="573"/>
        <v>0</v>
      </c>
      <c r="V578" s="57">
        <f t="shared" si="531"/>
        <v>1155.8</v>
      </c>
    </row>
    <row r="579" spans="1:22" ht="74.25" customHeight="1" x14ac:dyDescent="0.2">
      <c r="A579" s="54" t="str">
        <f ca="1">IF(ISERROR(MATCH(E579,Код_КЦСР,0)),"",INDIRECT(ADDRESS(MATCH(E579,Код_КЦСР,0)+1,2,,,"КЦСР")))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v>
      </c>
      <c r="B579" s="105">
        <v>803</v>
      </c>
      <c r="C579" s="55" t="s">
        <v>76</v>
      </c>
      <c r="D579" s="55" t="s">
        <v>60</v>
      </c>
      <c r="E579" s="105" t="s">
        <v>347</v>
      </c>
      <c r="F579" s="105"/>
      <c r="G579" s="56">
        <f t="shared" si="573"/>
        <v>1155.8</v>
      </c>
      <c r="H579" s="56">
        <f t="shared" si="573"/>
        <v>0</v>
      </c>
      <c r="I579" s="56">
        <f t="shared" si="542"/>
        <v>1155.8</v>
      </c>
      <c r="J579" s="56">
        <f t="shared" si="573"/>
        <v>0</v>
      </c>
      <c r="K579" s="56">
        <f t="shared" si="543"/>
        <v>1155.8</v>
      </c>
      <c r="L579" s="56">
        <f t="shared" si="573"/>
        <v>0</v>
      </c>
      <c r="M579" s="56">
        <f t="shared" si="533"/>
        <v>1155.8</v>
      </c>
      <c r="N579" s="56">
        <f t="shared" si="573"/>
        <v>0</v>
      </c>
      <c r="O579" s="56">
        <f t="shared" si="530"/>
        <v>1155.8</v>
      </c>
      <c r="P579" s="56">
        <f t="shared" si="573"/>
        <v>1155.8</v>
      </c>
      <c r="Q579" s="56">
        <f t="shared" si="573"/>
        <v>0</v>
      </c>
      <c r="R579" s="57">
        <f t="shared" si="544"/>
        <v>1155.8</v>
      </c>
      <c r="S579" s="56">
        <f t="shared" si="573"/>
        <v>0</v>
      </c>
      <c r="T579" s="57">
        <f t="shared" si="545"/>
        <v>1155.8</v>
      </c>
      <c r="U579" s="56">
        <f t="shared" si="573"/>
        <v>0</v>
      </c>
      <c r="V579" s="57">
        <f t="shared" si="531"/>
        <v>1155.8</v>
      </c>
    </row>
    <row r="580" spans="1:22" ht="92.25" customHeight="1" x14ac:dyDescent="0.2">
      <c r="A580" s="54" t="str">
        <f ca="1">IF(ISERROR(MATCH(E580,Код_КЦСР,0)),"",INDIRECT(ADDRESS(MATCH(E580,Код_КЦСР,0)+1,2,,,"КЦСР")))</f>
        <v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животных», за счет средств областного бюджета</v>
      </c>
      <c r="B580" s="105">
        <v>803</v>
      </c>
      <c r="C580" s="55" t="s">
        <v>76</v>
      </c>
      <c r="D580" s="55" t="s">
        <v>60</v>
      </c>
      <c r="E580" s="105" t="s">
        <v>348</v>
      </c>
      <c r="F580" s="105"/>
      <c r="G580" s="56">
        <f t="shared" si="573"/>
        <v>1155.8</v>
      </c>
      <c r="H580" s="56">
        <f t="shared" si="573"/>
        <v>0</v>
      </c>
      <c r="I580" s="56">
        <f t="shared" si="542"/>
        <v>1155.8</v>
      </c>
      <c r="J580" s="56">
        <f t="shared" si="573"/>
        <v>0</v>
      </c>
      <c r="K580" s="56">
        <f t="shared" si="543"/>
        <v>1155.8</v>
      </c>
      <c r="L580" s="56">
        <f t="shared" si="573"/>
        <v>0</v>
      </c>
      <c r="M580" s="56">
        <f t="shared" si="533"/>
        <v>1155.8</v>
      </c>
      <c r="N580" s="56">
        <f t="shared" si="573"/>
        <v>0</v>
      </c>
      <c r="O580" s="56">
        <f t="shared" si="530"/>
        <v>1155.8</v>
      </c>
      <c r="P580" s="56">
        <f t="shared" si="573"/>
        <v>1155.8</v>
      </c>
      <c r="Q580" s="56">
        <f t="shared" si="573"/>
        <v>0</v>
      </c>
      <c r="R580" s="57">
        <f t="shared" si="544"/>
        <v>1155.8</v>
      </c>
      <c r="S580" s="56">
        <f t="shared" si="573"/>
        <v>0</v>
      </c>
      <c r="T580" s="57">
        <f t="shared" si="545"/>
        <v>1155.8</v>
      </c>
      <c r="U580" s="56">
        <f t="shared" si="573"/>
        <v>0</v>
      </c>
      <c r="V580" s="57">
        <f t="shared" si="531"/>
        <v>1155.8</v>
      </c>
    </row>
    <row r="581" spans="1:22" ht="39" customHeight="1" x14ac:dyDescent="0.2">
      <c r="A581" s="54" t="str">
        <f ca="1">IF(ISERROR(MATCH(F581,Код_КВР,0)),"",INDIRECT(ADDRESS(MATCH(F581,Код_КВР,0)+1,2,,,"КВР")))</f>
        <v>Закупка товаров, работ и услуг для обеспечения государственных (муниципальных) нужд</v>
      </c>
      <c r="B581" s="105">
        <v>803</v>
      </c>
      <c r="C581" s="55" t="s">
        <v>76</v>
      </c>
      <c r="D581" s="55" t="s">
        <v>60</v>
      </c>
      <c r="E581" s="105" t="s">
        <v>348</v>
      </c>
      <c r="F581" s="105">
        <v>200</v>
      </c>
      <c r="G581" s="56">
        <f t="shared" ref="G581:U581" si="574">G582</f>
        <v>1155.8</v>
      </c>
      <c r="H581" s="56">
        <f t="shared" si="574"/>
        <v>0</v>
      </c>
      <c r="I581" s="56">
        <f t="shared" si="542"/>
        <v>1155.8</v>
      </c>
      <c r="J581" s="56">
        <f t="shared" si="574"/>
        <v>0</v>
      </c>
      <c r="K581" s="56">
        <f t="shared" si="543"/>
        <v>1155.8</v>
      </c>
      <c r="L581" s="56">
        <f t="shared" si="574"/>
        <v>0</v>
      </c>
      <c r="M581" s="56">
        <f t="shared" si="533"/>
        <v>1155.8</v>
      </c>
      <c r="N581" s="56">
        <f t="shared" si="574"/>
        <v>0</v>
      </c>
      <c r="O581" s="56">
        <f t="shared" si="530"/>
        <v>1155.8</v>
      </c>
      <c r="P581" s="56">
        <f t="shared" si="574"/>
        <v>1155.8</v>
      </c>
      <c r="Q581" s="56">
        <f t="shared" si="574"/>
        <v>0</v>
      </c>
      <c r="R581" s="57">
        <f t="shared" si="544"/>
        <v>1155.8</v>
      </c>
      <c r="S581" s="56">
        <f t="shared" si="574"/>
        <v>0</v>
      </c>
      <c r="T581" s="57">
        <f t="shared" si="545"/>
        <v>1155.8</v>
      </c>
      <c r="U581" s="56">
        <f t="shared" si="574"/>
        <v>0</v>
      </c>
      <c r="V581" s="57">
        <f t="shared" si="531"/>
        <v>1155.8</v>
      </c>
    </row>
    <row r="582" spans="1:22" ht="33" x14ac:dyDescent="0.2">
      <c r="A582" s="54" t="str">
        <f ca="1">IF(ISERROR(MATCH(F582,Код_КВР,0)),"",INDIRECT(ADDRESS(MATCH(F582,Код_КВР,0)+1,2,,,"КВР")))</f>
        <v>Иные закупки товаров, работ и услуг для обеспечения государственных (муниципальных) нужд</v>
      </c>
      <c r="B582" s="105">
        <v>803</v>
      </c>
      <c r="C582" s="55" t="s">
        <v>76</v>
      </c>
      <c r="D582" s="55" t="s">
        <v>60</v>
      </c>
      <c r="E582" s="105" t="s">
        <v>348</v>
      </c>
      <c r="F582" s="105">
        <v>240</v>
      </c>
      <c r="G582" s="56">
        <v>1155.8</v>
      </c>
      <c r="H582" s="56"/>
      <c r="I582" s="56">
        <f t="shared" si="542"/>
        <v>1155.8</v>
      </c>
      <c r="J582" s="56"/>
      <c r="K582" s="56">
        <f t="shared" si="543"/>
        <v>1155.8</v>
      </c>
      <c r="L582" s="56"/>
      <c r="M582" s="56">
        <f t="shared" si="533"/>
        <v>1155.8</v>
      </c>
      <c r="N582" s="56"/>
      <c r="O582" s="56">
        <f t="shared" si="530"/>
        <v>1155.8</v>
      </c>
      <c r="P582" s="56">
        <v>1155.8</v>
      </c>
      <c r="Q582" s="56"/>
      <c r="R582" s="57">
        <f t="shared" si="544"/>
        <v>1155.8</v>
      </c>
      <c r="S582" s="56"/>
      <c r="T582" s="57">
        <f t="shared" si="545"/>
        <v>1155.8</v>
      </c>
      <c r="U582" s="56"/>
      <c r="V582" s="57">
        <f t="shared" si="531"/>
        <v>1155.8</v>
      </c>
    </row>
    <row r="583" spans="1:22" x14ac:dyDescent="0.2">
      <c r="A583" s="54" t="str">
        <f ca="1">IF(ISERROR(MATCH(C583,Код_Раздел,0)),"",INDIRECT(ADDRESS(MATCH(C583,Код_Раздел,0)+1,2,,,"Раздел")))</f>
        <v>Социальная политика</v>
      </c>
      <c r="B583" s="105">
        <v>803</v>
      </c>
      <c r="C583" s="55" t="s">
        <v>53</v>
      </c>
      <c r="D583" s="55"/>
      <c r="E583" s="105"/>
      <c r="F583" s="105"/>
      <c r="G583" s="56">
        <f t="shared" ref="G583:U584" si="575">G584</f>
        <v>417.6</v>
      </c>
      <c r="H583" s="56">
        <f t="shared" si="575"/>
        <v>0</v>
      </c>
      <c r="I583" s="56">
        <f t="shared" si="542"/>
        <v>417.6</v>
      </c>
      <c r="J583" s="56">
        <f t="shared" si="575"/>
        <v>0</v>
      </c>
      <c r="K583" s="56">
        <f t="shared" si="543"/>
        <v>417.6</v>
      </c>
      <c r="L583" s="56">
        <f t="shared" si="575"/>
        <v>0</v>
      </c>
      <c r="M583" s="56">
        <f t="shared" si="533"/>
        <v>417.6</v>
      </c>
      <c r="N583" s="56">
        <f t="shared" si="575"/>
        <v>0</v>
      </c>
      <c r="O583" s="56">
        <f t="shared" si="530"/>
        <v>417.6</v>
      </c>
      <c r="P583" s="56">
        <f t="shared" si="575"/>
        <v>417.6</v>
      </c>
      <c r="Q583" s="56">
        <f t="shared" si="575"/>
        <v>0</v>
      </c>
      <c r="R583" s="57">
        <f t="shared" si="544"/>
        <v>417.6</v>
      </c>
      <c r="S583" s="56">
        <f t="shared" si="575"/>
        <v>0</v>
      </c>
      <c r="T583" s="57">
        <f t="shared" si="545"/>
        <v>417.6</v>
      </c>
      <c r="U583" s="56">
        <f t="shared" si="575"/>
        <v>0</v>
      </c>
      <c r="V583" s="57">
        <f t="shared" si="531"/>
        <v>417.6</v>
      </c>
    </row>
    <row r="584" spans="1:22" x14ac:dyDescent="0.2">
      <c r="A584" s="63" t="s">
        <v>44</v>
      </c>
      <c r="B584" s="105">
        <v>803</v>
      </c>
      <c r="C584" s="55" t="s">
        <v>53</v>
      </c>
      <c r="D584" s="55" t="s">
        <v>72</v>
      </c>
      <c r="E584" s="105"/>
      <c r="F584" s="105"/>
      <c r="G584" s="56">
        <f t="shared" si="575"/>
        <v>417.6</v>
      </c>
      <c r="H584" s="56">
        <f t="shared" si="575"/>
        <v>0</v>
      </c>
      <c r="I584" s="56">
        <f t="shared" si="542"/>
        <v>417.6</v>
      </c>
      <c r="J584" s="56">
        <f t="shared" si="575"/>
        <v>0</v>
      </c>
      <c r="K584" s="56">
        <f t="shared" si="543"/>
        <v>417.6</v>
      </c>
      <c r="L584" s="56">
        <f t="shared" si="575"/>
        <v>0</v>
      </c>
      <c r="M584" s="56">
        <f t="shared" si="533"/>
        <v>417.6</v>
      </c>
      <c r="N584" s="56">
        <f t="shared" si="575"/>
        <v>0</v>
      </c>
      <c r="O584" s="56">
        <f t="shared" si="530"/>
        <v>417.6</v>
      </c>
      <c r="P584" s="56">
        <f t="shared" si="575"/>
        <v>417.6</v>
      </c>
      <c r="Q584" s="56">
        <f t="shared" si="575"/>
        <v>0</v>
      </c>
      <c r="R584" s="57">
        <f t="shared" si="544"/>
        <v>417.6</v>
      </c>
      <c r="S584" s="56">
        <f t="shared" si="575"/>
        <v>0</v>
      </c>
      <c r="T584" s="57">
        <f t="shared" si="545"/>
        <v>417.6</v>
      </c>
      <c r="U584" s="56">
        <f t="shared" si="575"/>
        <v>0</v>
      </c>
      <c r="V584" s="57">
        <f t="shared" si="531"/>
        <v>417.6</v>
      </c>
    </row>
    <row r="585" spans="1:22" ht="33" x14ac:dyDescent="0.2">
      <c r="A585" s="54" t="str">
        <f ca="1">IF(ISERROR(MATCH(E585,Код_КЦСР,0)),"",INDIRECT(ADDRESS(MATCH(E585,Код_КЦСР,0)+1,2,,,"КЦСР")))</f>
        <v>Муниципальная программа «Социальная поддержка граждан» на 2014 – 2022 годы</v>
      </c>
      <c r="B585" s="105">
        <v>803</v>
      </c>
      <c r="C585" s="55" t="s">
        <v>53</v>
      </c>
      <c r="D585" s="55" t="s">
        <v>72</v>
      </c>
      <c r="E585" s="105" t="s">
        <v>310</v>
      </c>
      <c r="F585" s="105"/>
      <c r="G585" s="56">
        <f t="shared" ref="G585:P585" si="576">G586+G589</f>
        <v>417.6</v>
      </c>
      <c r="H585" s="56">
        <f t="shared" ref="H585:J585" si="577">H586+H589</f>
        <v>0</v>
      </c>
      <c r="I585" s="56">
        <f t="shared" si="542"/>
        <v>417.6</v>
      </c>
      <c r="J585" s="56">
        <f t="shared" si="577"/>
        <v>0</v>
      </c>
      <c r="K585" s="56">
        <f t="shared" si="543"/>
        <v>417.6</v>
      </c>
      <c r="L585" s="56">
        <f t="shared" ref="L585:N585" si="578">L586+L589</f>
        <v>0</v>
      </c>
      <c r="M585" s="56">
        <f t="shared" si="533"/>
        <v>417.6</v>
      </c>
      <c r="N585" s="56">
        <f t="shared" si="578"/>
        <v>0</v>
      </c>
      <c r="O585" s="56">
        <f t="shared" si="530"/>
        <v>417.6</v>
      </c>
      <c r="P585" s="56">
        <f t="shared" si="576"/>
        <v>417.6</v>
      </c>
      <c r="Q585" s="56">
        <f t="shared" ref="Q585:S585" si="579">Q586+Q589</f>
        <v>0</v>
      </c>
      <c r="R585" s="57">
        <f t="shared" si="544"/>
        <v>417.6</v>
      </c>
      <c r="S585" s="56">
        <f t="shared" si="579"/>
        <v>0</v>
      </c>
      <c r="T585" s="57">
        <f t="shared" si="545"/>
        <v>417.6</v>
      </c>
      <c r="U585" s="56">
        <f t="shared" ref="U585" si="580">U586+U589</f>
        <v>0</v>
      </c>
      <c r="V585" s="57">
        <f t="shared" si="531"/>
        <v>417.6</v>
      </c>
    </row>
    <row r="586" spans="1:22" ht="33" x14ac:dyDescent="0.2">
      <c r="A586" s="54" t="str">
        <f ca="1">IF(ISERROR(MATCH(E586,Код_КЦСР,0)),"",INDIRECT(ADDRESS(MATCH(E586,Код_КЦСР,0)+1,2,,,"КЦСР")))</f>
        <v>Социальная поддержка пенсионеров на условиях договора пожизненного содержания с иждивением</v>
      </c>
      <c r="B586" s="105">
        <v>803</v>
      </c>
      <c r="C586" s="55" t="s">
        <v>53</v>
      </c>
      <c r="D586" s="55" t="s">
        <v>72</v>
      </c>
      <c r="E586" s="105" t="s">
        <v>324</v>
      </c>
      <c r="F586" s="105"/>
      <c r="G586" s="56">
        <f t="shared" ref="G586:U587" si="581">G587</f>
        <v>346.6</v>
      </c>
      <c r="H586" s="56">
        <f t="shared" si="581"/>
        <v>0</v>
      </c>
      <c r="I586" s="56">
        <f t="shared" si="542"/>
        <v>346.6</v>
      </c>
      <c r="J586" s="56">
        <f t="shared" si="581"/>
        <v>0</v>
      </c>
      <c r="K586" s="56">
        <f t="shared" si="543"/>
        <v>346.6</v>
      </c>
      <c r="L586" s="56">
        <f t="shared" si="581"/>
        <v>0</v>
      </c>
      <c r="M586" s="56">
        <f t="shared" si="533"/>
        <v>346.6</v>
      </c>
      <c r="N586" s="56">
        <f t="shared" si="581"/>
        <v>0</v>
      </c>
      <c r="O586" s="56">
        <f t="shared" si="530"/>
        <v>346.6</v>
      </c>
      <c r="P586" s="56">
        <f t="shared" si="581"/>
        <v>346.6</v>
      </c>
      <c r="Q586" s="56">
        <f t="shared" si="581"/>
        <v>0</v>
      </c>
      <c r="R586" s="57">
        <f t="shared" si="544"/>
        <v>346.6</v>
      </c>
      <c r="S586" s="56">
        <f t="shared" si="581"/>
        <v>0</v>
      </c>
      <c r="T586" s="57">
        <f t="shared" si="545"/>
        <v>346.6</v>
      </c>
      <c r="U586" s="56">
        <f t="shared" si="581"/>
        <v>0</v>
      </c>
      <c r="V586" s="57">
        <f t="shared" si="531"/>
        <v>346.6</v>
      </c>
    </row>
    <row r="587" spans="1:22" ht="33" x14ac:dyDescent="0.2">
      <c r="A587" s="54" t="str">
        <f ca="1">IF(ISERROR(MATCH(F587,Код_КВР,0)),"",INDIRECT(ADDRESS(MATCH(F587,Код_КВР,0)+1,2,,,"КВР")))</f>
        <v>Закупка товаров, работ и услуг для обеспечения государственных (муниципальных) нужд</v>
      </c>
      <c r="B587" s="105">
        <v>803</v>
      </c>
      <c r="C587" s="55" t="s">
        <v>53</v>
      </c>
      <c r="D587" s="55" t="s">
        <v>72</v>
      </c>
      <c r="E587" s="105" t="s">
        <v>324</v>
      </c>
      <c r="F587" s="105">
        <v>200</v>
      </c>
      <c r="G587" s="56">
        <f t="shared" si="581"/>
        <v>346.6</v>
      </c>
      <c r="H587" s="56">
        <f t="shared" si="581"/>
        <v>0</v>
      </c>
      <c r="I587" s="56">
        <f t="shared" si="542"/>
        <v>346.6</v>
      </c>
      <c r="J587" s="56">
        <f t="shared" si="581"/>
        <v>0</v>
      </c>
      <c r="K587" s="56">
        <f t="shared" si="543"/>
        <v>346.6</v>
      </c>
      <c r="L587" s="56">
        <f t="shared" si="581"/>
        <v>0</v>
      </c>
      <c r="M587" s="56">
        <f t="shared" si="533"/>
        <v>346.6</v>
      </c>
      <c r="N587" s="56">
        <f t="shared" si="581"/>
        <v>0</v>
      </c>
      <c r="O587" s="56">
        <f t="shared" si="530"/>
        <v>346.6</v>
      </c>
      <c r="P587" s="56">
        <f t="shared" si="581"/>
        <v>346.6</v>
      </c>
      <c r="Q587" s="56">
        <f t="shared" si="581"/>
        <v>0</v>
      </c>
      <c r="R587" s="57">
        <f t="shared" si="544"/>
        <v>346.6</v>
      </c>
      <c r="S587" s="56">
        <f t="shared" si="581"/>
        <v>0</v>
      </c>
      <c r="T587" s="57">
        <f t="shared" si="545"/>
        <v>346.6</v>
      </c>
      <c r="U587" s="56">
        <f t="shared" si="581"/>
        <v>0</v>
      </c>
      <c r="V587" s="57">
        <f t="shared" si="531"/>
        <v>346.6</v>
      </c>
    </row>
    <row r="588" spans="1:22" ht="33" x14ac:dyDescent="0.2">
      <c r="A588" s="54" t="str">
        <f ca="1">IF(ISERROR(MATCH(F588,Код_КВР,0)),"",INDIRECT(ADDRESS(MATCH(F588,Код_КВР,0)+1,2,,,"КВР")))</f>
        <v>Иные закупки товаров, работ и услуг для обеспечения государственных (муниципальных) нужд</v>
      </c>
      <c r="B588" s="105">
        <v>803</v>
      </c>
      <c r="C588" s="55" t="s">
        <v>53</v>
      </c>
      <c r="D588" s="55" t="s">
        <v>72</v>
      </c>
      <c r="E588" s="105" t="s">
        <v>324</v>
      </c>
      <c r="F588" s="105">
        <v>240</v>
      </c>
      <c r="G588" s="56">
        <v>346.6</v>
      </c>
      <c r="H588" s="56"/>
      <c r="I588" s="56">
        <f t="shared" si="542"/>
        <v>346.6</v>
      </c>
      <c r="J588" s="56"/>
      <c r="K588" s="56">
        <f t="shared" si="543"/>
        <v>346.6</v>
      </c>
      <c r="L588" s="56"/>
      <c r="M588" s="56">
        <f t="shared" si="533"/>
        <v>346.6</v>
      </c>
      <c r="N588" s="56"/>
      <c r="O588" s="56">
        <f t="shared" si="530"/>
        <v>346.6</v>
      </c>
      <c r="P588" s="56">
        <v>346.6</v>
      </c>
      <c r="Q588" s="56"/>
      <c r="R588" s="57">
        <f t="shared" si="544"/>
        <v>346.6</v>
      </c>
      <c r="S588" s="56"/>
      <c r="T588" s="57">
        <f t="shared" si="545"/>
        <v>346.6</v>
      </c>
      <c r="U588" s="56"/>
      <c r="V588" s="57">
        <f t="shared" si="531"/>
        <v>346.6</v>
      </c>
    </row>
    <row r="589" spans="1:22" x14ac:dyDescent="0.2">
      <c r="A589" s="54" t="str">
        <f ca="1">IF(ISERROR(MATCH(E589,Код_КЦСР,0)),"",INDIRECT(ADDRESS(MATCH(E589,Код_КЦСР,0)+1,2,,,"КЦСР")))</f>
        <v>Оплата услуг бани по льготным помывкам</v>
      </c>
      <c r="B589" s="105">
        <v>803</v>
      </c>
      <c r="C589" s="55" t="s">
        <v>53</v>
      </c>
      <c r="D589" s="55" t="s">
        <v>72</v>
      </c>
      <c r="E589" s="105" t="s">
        <v>325</v>
      </c>
      <c r="F589" s="105"/>
      <c r="G589" s="56">
        <f t="shared" ref="G589:U590" si="582">G590</f>
        <v>71</v>
      </c>
      <c r="H589" s="56">
        <f t="shared" si="582"/>
        <v>0</v>
      </c>
      <c r="I589" s="56">
        <f t="shared" si="542"/>
        <v>71</v>
      </c>
      <c r="J589" s="56">
        <f t="shared" si="582"/>
        <v>0</v>
      </c>
      <c r="K589" s="56">
        <f t="shared" si="543"/>
        <v>71</v>
      </c>
      <c r="L589" s="56">
        <f t="shared" si="582"/>
        <v>0</v>
      </c>
      <c r="M589" s="56">
        <f t="shared" si="533"/>
        <v>71</v>
      </c>
      <c r="N589" s="56">
        <f t="shared" si="582"/>
        <v>0</v>
      </c>
      <c r="O589" s="56">
        <f t="shared" si="530"/>
        <v>71</v>
      </c>
      <c r="P589" s="56">
        <f t="shared" si="582"/>
        <v>71</v>
      </c>
      <c r="Q589" s="56">
        <f t="shared" si="582"/>
        <v>0</v>
      </c>
      <c r="R589" s="57">
        <f t="shared" si="544"/>
        <v>71</v>
      </c>
      <c r="S589" s="56">
        <f t="shared" si="582"/>
        <v>0</v>
      </c>
      <c r="T589" s="57">
        <f t="shared" si="545"/>
        <v>71</v>
      </c>
      <c r="U589" s="56">
        <f t="shared" si="582"/>
        <v>0</v>
      </c>
      <c r="V589" s="57">
        <f t="shared" si="531"/>
        <v>71</v>
      </c>
    </row>
    <row r="590" spans="1:22" x14ac:dyDescent="0.2">
      <c r="A590" s="54" t="str">
        <f ca="1">IF(ISERROR(MATCH(F590,Код_КВР,0)),"",INDIRECT(ADDRESS(MATCH(F590,Код_КВР,0)+1,2,,,"КВР")))</f>
        <v>Социальное обеспечение и иные выплаты населению</v>
      </c>
      <c r="B590" s="105">
        <v>803</v>
      </c>
      <c r="C590" s="55" t="s">
        <v>53</v>
      </c>
      <c r="D590" s="55" t="s">
        <v>72</v>
      </c>
      <c r="E590" s="105" t="s">
        <v>325</v>
      </c>
      <c r="F590" s="105">
        <v>300</v>
      </c>
      <c r="G590" s="56">
        <f t="shared" si="582"/>
        <v>71</v>
      </c>
      <c r="H590" s="56">
        <f t="shared" si="582"/>
        <v>0</v>
      </c>
      <c r="I590" s="56">
        <f t="shared" si="542"/>
        <v>71</v>
      </c>
      <c r="J590" s="56">
        <f t="shared" si="582"/>
        <v>0</v>
      </c>
      <c r="K590" s="56">
        <f t="shared" si="543"/>
        <v>71</v>
      </c>
      <c r="L590" s="56">
        <f t="shared" si="582"/>
        <v>0</v>
      </c>
      <c r="M590" s="56">
        <f t="shared" si="533"/>
        <v>71</v>
      </c>
      <c r="N590" s="56">
        <f t="shared" si="582"/>
        <v>0</v>
      </c>
      <c r="O590" s="56">
        <f t="shared" si="530"/>
        <v>71</v>
      </c>
      <c r="P590" s="56">
        <f t="shared" si="582"/>
        <v>71</v>
      </c>
      <c r="Q590" s="56">
        <f t="shared" si="582"/>
        <v>0</v>
      </c>
      <c r="R590" s="57">
        <f t="shared" si="544"/>
        <v>71</v>
      </c>
      <c r="S590" s="56">
        <f t="shared" si="582"/>
        <v>0</v>
      </c>
      <c r="T590" s="57">
        <f t="shared" si="545"/>
        <v>71</v>
      </c>
      <c r="U590" s="56">
        <f t="shared" si="582"/>
        <v>0</v>
      </c>
      <c r="V590" s="57">
        <f t="shared" si="531"/>
        <v>71</v>
      </c>
    </row>
    <row r="591" spans="1:22" ht="33" x14ac:dyDescent="0.2">
      <c r="A591" s="54" t="str">
        <f ca="1">IF(ISERROR(MATCH(F591,Код_КВР,0)),"",INDIRECT(ADDRESS(MATCH(F591,Код_КВР,0)+1,2,,,"КВР")))</f>
        <v>Социальные выплаты гражданам, кроме публичных нормативных социальных выплат</v>
      </c>
      <c r="B591" s="105">
        <v>803</v>
      </c>
      <c r="C591" s="55" t="s">
        <v>53</v>
      </c>
      <c r="D591" s="55" t="s">
        <v>72</v>
      </c>
      <c r="E591" s="105" t="s">
        <v>325</v>
      </c>
      <c r="F591" s="105">
        <v>320</v>
      </c>
      <c r="G591" s="56">
        <v>71</v>
      </c>
      <c r="H591" s="56"/>
      <c r="I591" s="56">
        <f t="shared" si="542"/>
        <v>71</v>
      </c>
      <c r="J591" s="56"/>
      <c r="K591" s="56">
        <f t="shared" si="543"/>
        <v>71</v>
      </c>
      <c r="L591" s="56"/>
      <c r="M591" s="56">
        <f t="shared" si="533"/>
        <v>71</v>
      </c>
      <c r="N591" s="56"/>
      <c r="O591" s="56">
        <f t="shared" si="530"/>
        <v>71</v>
      </c>
      <c r="P591" s="56">
        <v>71</v>
      </c>
      <c r="Q591" s="56"/>
      <c r="R591" s="57">
        <f t="shared" si="544"/>
        <v>71</v>
      </c>
      <c r="S591" s="56"/>
      <c r="T591" s="57">
        <f t="shared" si="545"/>
        <v>71</v>
      </c>
      <c r="U591" s="56"/>
      <c r="V591" s="57">
        <f t="shared" si="531"/>
        <v>71</v>
      </c>
    </row>
    <row r="592" spans="1:22" ht="33" x14ac:dyDescent="0.2">
      <c r="A592" s="54" t="str">
        <f ca="1">IF(ISERROR(MATCH(B592,Код_ППП,0)),"",INDIRECT(ADDRESS(MATCH(B592,Код_ППП,0)+1,2,,,"ППП")))</f>
        <v>УПРАВЛЕНИЕ АРХИТЕКТУРЫ И ГРАДОСТРОИТЕЛЬСТВА МЭРИИ ГОРОДА</v>
      </c>
      <c r="B592" s="105">
        <v>804</v>
      </c>
      <c r="C592" s="55"/>
      <c r="D592" s="55"/>
      <c r="E592" s="105"/>
      <c r="F592" s="105"/>
      <c r="G592" s="56">
        <f t="shared" ref="G592:U599" si="583">G593</f>
        <v>25042.2</v>
      </c>
      <c r="H592" s="56">
        <f t="shared" si="583"/>
        <v>0</v>
      </c>
      <c r="I592" s="56">
        <f t="shared" si="542"/>
        <v>25042.2</v>
      </c>
      <c r="J592" s="56">
        <f t="shared" si="583"/>
        <v>0</v>
      </c>
      <c r="K592" s="56">
        <f t="shared" si="543"/>
        <v>25042.2</v>
      </c>
      <c r="L592" s="56">
        <f t="shared" si="583"/>
        <v>0</v>
      </c>
      <c r="M592" s="56">
        <f t="shared" si="533"/>
        <v>25042.2</v>
      </c>
      <c r="N592" s="56">
        <f t="shared" si="583"/>
        <v>0</v>
      </c>
      <c r="O592" s="56">
        <f t="shared" si="530"/>
        <v>25042.2</v>
      </c>
      <c r="P592" s="56">
        <f t="shared" si="583"/>
        <v>24924.7</v>
      </c>
      <c r="Q592" s="56">
        <f t="shared" si="583"/>
        <v>0</v>
      </c>
      <c r="R592" s="57">
        <f t="shared" si="544"/>
        <v>24924.7</v>
      </c>
      <c r="S592" s="56">
        <f t="shared" si="583"/>
        <v>0</v>
      </c>
      <c r="T592" s="57">
        <f t="shared" si="545"/>
        <v>24924.7</v>
      </c>
      <c r="U592" s="56">
        <f t="shared" si="583"/>
        <v>0</v>
      </c>
      <c r="V592" s="57">
        <f t="shared" si="531"/>
        <v>24924.7</v>
      </c>
    </row>
    <row r="593" spans="1:22" x14ac:dyDescent="0.2">
      <c r="A593" s="54" t="str">
        <f ca="1">IF(ISERROR(MATCH(C593,Код_Раздел,0)),"",INDIRECT(ADDRESS(MATCH(C593,Код_Раздел,0)+1,2,,,"Раздел")))</f>
        <v>Национальная экономика</v>
      </c>
      <c r="B593" s="105">
        <v>804</v>
      </c>
      <c r="C593" s="55" t="s">
        <v>73</v>
      </c>
      <c r="D593" s="55"/>
      <c r="E593" s="105"/>
      <c r="F593" s="105"/>
      <c r="G593" s="56">
        <f t="shared" si="583"/>
        <v>25042.2</v>
      </c>
      <c r="H593" s="56">
        <f t="shared" si="583"/>
        <v>0</v>
      </c>
      <c r="I593" s="56">
        <f t="shared" si="542"/>
        <v>25042.2</v>
      </c>
      <c r="J593" s="56">
        <f t="shared" si="583"/>
        <v>0</v>
      </c>
      <c r="K593" s="56">
        <f t="shared" si="543"/>
        <v>25042.2</v>
      </c>
      <c r="L593" s="56">
        <f t="shared" si="583"/>
        <v>0</v>
      </c>
      <c r="M593" s="56">
        <f t="shared" si="533"/>
        <v>25042.2</v>
      </c>
      <c r="N593" s="56">
        <f t="shared" si="583"/>
        <v>0</v>
      </c>
      <c r="O593" s="56">
        <f t="shared" si="530"/>
        <v>25042.2</v>
      </c>
      <c r="P593" s="56">
        <f t="shared" si="583"/>
        <v>24924.7</v>
      </c>
      <c r="Q593" s="56">
        <f t="shared" si="583"/>
        <v>0</v>
      </c>
      <c r="R593" s="57">
        <f t="shared" si="544"/>
        <v>24924.7</v>
      </c>
      <c r="S593" s="56">
        <f t="shared" si="583"/>
        <v>0</v>
      </c>
      <c r="T593" s="57">
        <f t="shared" si="545"/>
        <v>24924.7</v>
      </c>
      <c r="U593" s="56">
        <f t="shared" si="583"/>
        <v>0</v>
      </c>
      <c r="V593" s="57">
        <f t="shared" si="531"/>
        <v>24924.7</v>
      </c>
    </row>
    <row r="594" spans="1:22" x14ac:dyDescent="0.2">
      <c r="A594" s="63" t="s">
        <v>80</v>
      </c>
      <c r="B594" s="105">
        <v>804</v>
      </c>
      <c r="C594" s="55" t="s">
        <v>73</v>
      </c>
      <c r="D594" s="55" t="s">
        <v>61</v>
      </c>
      <c r="E594" s="105"/>
      <c r="F594" s="105"/>
      <c r="G594" s="56">
        <f t="shared" si="583"/>
        <v>25042.2</v>
      </c>
      <c r="H594" s="56">
        <f t="shared" si="583"/>
        <v>0</v>
      </c>
      <c r="I594" s="56">
        <f t="shared" si="542"/>
        <v>25042.2</v>
      </c>
      <c r="J594" s="56">
        <f t="shared" si="583"/>
        <v>0</v>
      </c>
      <c r="K594" s="56">
        <f t="shared" si="543"/>
        <v>25042.2</v>
      </c>
      <c r="L594" s="56">
        <f t="shared" si="583"/>
        <v>0</v>
      </c>
      <c r="M594" s="56">
        <f t="shared" si="533"/>
        <v>25042.2</v>
      </c>
      <c r="N594" s="56">
        <f t="shared" si="583"/>
        <v>0</v>
      </c>
      <c r="O594" s="56">
        <f t="shared" si="530"/>
        <v>25042.2</v>
      </c>
      <c r="P594" s="56">
        <f t="shared" si="583"/>
        <v>24924.7</v>
      </c>
      <c r="Q594" s="56">
        <f t="shared" si="583"/>
        <v>0</v>
      </c>
      <c r="R594" s="57">
        <f t="shared" si="544"/>
        <v>24924.7</v>
      </c>
      <c r="S594" s="56">
        <f t="shared" si="583"/>
        <v>0</v>
      </c>
      <c r="T594" s="57">
        <f t="shared" si="545"/>
        <v>24924.7</v>
      </c>
      <c r="U594" s="56">
        <f t="shared" si="583"/>
        <v>0</v>
      </c>
      <c r="V594" s="57">
        <f t="shared" si="531"/>
        <v>24924.7</v>
      </c>
    </row>
    <row r="595" spans="1:22" ht="33" x14ac:dyDescent="0.2">
      <c r="A595" s="54" t="str">
        <f ca="1">IF(ISERROR(MATCH(E595,Код_КЦСР,0)),"",INDIRECT(ADDRESS(MATCH(E595,Код_КЦСР,0)+1,2,,,"КЦСР")))</f>
        <v>Муниципальная программа «Реализация градостроительной политики города Череповца» на 2014 – 2022 годы</v>
      </c>
      <c r="B595" s="105">
        <v>804</v>
      </c>
      <c r="C595" s="55" t="s">
        <v>73</v>
      </c>
      <c r="D595" s="55" t="s">
        <v>61</v>
      </c>
      <c r="E595" s="105" t="s">
        <v>336</v>
      </c>
      <c r="F595" s="105"/>
      <c r="G595" s="56">
        <f t="shared" ref="G595:P595" si="584">G599+G596</f>
        <v>25042.2</v>
      </c>
      <c r="H595" s="56">
        <f t="shared" ref="H595:J595" si="585">H599+H596</f>
        <v>0</v>
      </c>
      <c r="I595" s="56">
        <f t="shared" si="542"/>
        <v>25042.2</v>
      </c>
      <c r="J595" s="56">
        <f t="shared" si="585"/>
        <v>0</v>
      </c>
      <c r="K595" s="56">
        <f t="shared" si="543"/>
        <v>25042.2</v>
      </c>
      <c r="L595" s="56">
        <f t="shared" ref="L595:N595" si="586">L599+L596</f>
        <v>0</v>
      </c>
      <c r="M595" s="56">
        <f t="shared" si="533"/>
        <v>25042.2</v>
      </c>
      <c r="N595" s="56">
        <f t="shared" si="586"/>
        <v>0</v>
      </c>
      <c r="O595" s="56">
        <f t="shared" si="530"/>
        <v>25042.2</v>
      </c>
      <c r="P595" s="56">
        <f t="shared" si="584"/>
        <v>24924.7</v>
      </c>
      <c r="Q595" s="56">
        <f t="shared" ref="Q595:S595" si="587">Q599+Q596</f>
        <v>0</v>
      </c>
      <c r="R595" s="57">
        <f t="shared" si="544"/>
        <v>24924.7</v>
      </c>
      <c r="S595" s="56">
        <f t="shared" si="587"/>
        <v>0</v>
      </c>
      <c r="T595" s="57">
        <f t="shared" si="545"/>
        <v>24924.7</v>
      </c>
      <c r="U595" s="56">
        <f t="shared" ref="U595" si="588">U599+U596</f>
        <v>0</v>
      </c>
      <c r="V595" s="57">
        <f t="shared" si="531"/>
        <v>24924.7</v>
      </c>
    </row>
    <row r="596" spans="1:22" ht="33" x14ac:dyDescent="0.2">
      <c r="A596" s="54" t="str">
        <f ca="1">IF(ISERROR(MATCH(E596,Код_КЦСР,0)),"",INDIRECT(ADDRESS(MATCH(E596,Код_КЦСР,0)+1,2,,,"КЦСР")))</f>
        <v>Обеспечение подготовки градостроительной документации и нормативно-правовых актов</v>
      </c>
      <c r="B596" s="105">
        <v>804</v>
      </c>
      <c r="C596" s="55" t="s">
        <v>73</v>
      </c>
      <c r="D596" s="55" t="s">
        <v>61</v>
      </c>
      <c r="E596" s="105" t="s">
        <v>450</v>
      </c>
      <c r="F596" s="105"/>
      <c r="G596" s="56">
        <f t="shared" ref="G596:U597" si="589">G597</f>
        <v>1117.5</v>
      </c>
      <c r="H596" s="56">
        <f t="shared" si="589"/>
        <v>0</v>
      </c>
      <c r="I596" s="56">
        <f t="shared" si="542"/>
        <v>1117.5</v>
      </c>
      <c r="J596" s="56">
        <f t="shared" si="589"/>
        <v>0</v>
      </c>
      <c r="K596" s="56">
        <f t="shared" si="543"/>
        <v>1117.5</v>
      </c>
      <c r="L596" s="56">
        <f t="shared" si="589"/>
        <v>0</v>
      </c>
      <c r="M596" s="56">
        <f t="shared" si="533"/>
        <v>1117.5</v>
      </c>
      <c r="N596" s="56">
        <f t="shared" si="589"/>
        <v>0</v>
      </c>
      <c r="O596" s="56">
        <f t="shared" ref="O596:O659" si="590">M596+N596</f>
        <v>1117.5</v>
      </c>
      <c r="P596" s="56">
        <f t="shared" si="589"/>
        <v>1000</v>
      </c>
      <c r="Q596" s="56">
        <f t="shared" si="589"/>
        <v>0</v>
      </c>
      <c r="R596" s="57">
        <f t="shared" si="544"/>
        <v>1000</v>
      </c>
      <c r="S596" s="56">
        <f t="shared" si="589"/>
        <v>0</v>
      </c>
      <c r="T596" s="57">
        <f t="shared" si="545"/>
        <v>1000</v>
      </c>
      <c r="U596" s="56">
        <f t="shared" si="589"/>
        <v>0</v>
      </c>
      <c r="V596" s="57">
        <f t="shared" ref="V596:V659" si="591">T596+U596</f>
        <v>1000</v>
      </c>
    </row>
    <row r="597" spans="1:22" ht="33" x14ac:dyDescent="0.2">
      <c r="A597" s="54" t="str">
        <f t="shared" ref="A597:A598" ca="1" si="592">IF(ISERROR(MATCH(F597,Код_КВР,0)),"",INDIRECT(ADDRESS(MATCH(F597,Код_КВР,0)+1,2,,,"КВР")))</f>
        <v>Закупка товаров, работ и услуг для обеспечения государственных (муниципальных) нужд</v>
      </c>
      <c r="B597" s="105">
        <v>804</v>
      </c>
      <c r="C597" s="55" t="s">
        <v>73</v>
      </c>
      <c r="D597" s="55" t="s">
        <v>61</v>
      </c>
      <c r="E597" s="105" t="s">
        <v>450</v>
      </c>
      <c r="F597" s="105">
        <v>200</v>
      </c>
      <c r="G597" s="56">
        <f t="shared" si="589"/>
        <v>1117.5</v>
      </c>
      <c r="H597" s="56">
        <f t="shared" si="589"/>
        <v>0</v>
      </c>
      <c r="I597" s="56">
        <f t="shared" si="542"/>
        <v>1117.5</v>
      </c>
      <c r="J597" s="56">
        <f t="shared" si="589"/>
        <v>0</v>
      </c>
      <c r="K597" s="56">
        <f t="shared" si="543"/>
        <v>1117.5</v>
      </c>
      <c r="L597" s="56">
        <f t="shared" si="589"/>
        <v>0</v>
      </c>
      <c r="M597" s="56">
        <f t="shared" si="533"/>
        <v>1117.5</v>
      </c>
      <c r="N597" s="56">
        <f t="shared" si="589"/>
        <v>0</v>
      </c>
      <c r="O597" s="56">
        <f t="shared" si="590"/>
        <v>1117.5</v>
      </c>
      <c r="P597" s="56">
        <f t="shared" si="589"/>
        <v>1000</v>
      </c>
      <c r="Q597" s="56">
        <f t="shared" si="589"/>
        <v>0</v>
      </c>
      <c r="R597" s="57">
        <f t="shared" si="544"/>
        <v>1000</v>
      </c>
      <c r="S597" s="56">
        <f t="shared" si="589"/>
        <v>0</v>
      </c>
      <c r="T597" s="57">
        <f t="shared" si="545"/>
        <v>1000</v>
      </c>
      <c r="U597" s="56">
        <f t="shared" si="589"/>
        <v>0</v>
      </c>
      <c r="V597" s="57">
        <f t="shared" si="591"/>
        <v>1000</v>
      </c>
    </row>
    <row r="598" spans="1:22" ht="33" x14ac:dyDescent="0.2">
      <c r="A598" s="54" t="str">
        <f t="shared" ca="1" si="592"/>
        <v>Иные закупки товаров, работ и услуг для обеспечения государственных (муниципальных) нужд</v>
      </c>
      <c r="B598" s="105">
        <v>804</v>
      </c>
      <c r="C598" s="55" t="s">
        <v>73</v>
      </c>
      <c r="D598" s="55" t="s">
        <v>61</v>
      </c>
      <c r="E598" s="105" t="s">
        <v>450</v>
      </c>
      <c r="F598" s="105">
        <v>240</v>
      </c>
      <c r="G598" s="56">
        <v>1117.5</v>
      </c>
      <c r="H598" s="56"/>
      <c r="I598" s="56">
        <f t="shared" si="542"/>
        <v>1117.5</v>
      </c>
      <c r="J598" s="56"/>
      <c r="K598" s="56">
        <f t="shared" si="543"/>
        <v>1117.5</v>
      </c>
      <c r="L598" s="56"/>
      <c r="M598" s="56">
        <f t="shared" si="533"/>
        <v>1117.5</v>
      </c>
      <c r="N598" s="56"/>
      <c r="O598" s="56">
        <f t="shared" si="590"/>
        <v>1117.5</v>
      </c>
      <c r="P598" s="56">
        <v>1000</v>
      </c>
      <c r="Q598" s="56"/>
      <c r="R598" s="57">
        <f t="shared" si="544"/>
        <v>1000</v>
      </c>
      <c r="S598" s="56"/>
      <c r="T598" s="57">
        <f t="shared" si="545"/>
        <v>1000</v>
      </c>
      <c r="U598" s="56"/>
      <c r="V598" s="57">
        <f t="shared" si="591"/>
        <v>1000</v>
      </c>
    </row>
    <row r="599" spans="1:22" ht="33" x14ac:dyDescent="0.2">
      <c r="A599" s="54" t="str">
        <f ca="1">IF(ISERROR(MATCH(E599,Код_КЦСР,0)),"",INDIRECT(ADDRESS(MATCH(E599,Код_КЦСР,0)+1,2,,,"КЦСР")))</f>
        <v>Организация работ по реализации целей, задач управления, выполнение его функциональных обязанностей и реализации муниципальной программы</v>
      </c>
      <c r="B599" s="105">
        <v>804</v>
      </c>
      <c r="C599" s="55" t="s">
        <v>73</v>
      </c>
      <c r="D599" s="55" t="s">
        <v>61</v>
      </c>
      <c r="E599" s="105" t="s">
        <v>338</v>
      </c>
      <c r="F599" s="105"/>
      <c r="G599" s="56">
        <f t="shared" si="583"/>
        <v>23924.7</v>
      </c>
      <c r="H599" s="56">
        <f t="shared" si="583"/>
        <v>0</v>
      </c>
      <c r="I599" s="56">
        <f t="shared" si="542"/>
        <v>23924.7</v>
      </c>
      <c r="J599" s="56">
        <f t="shared" si="583"/>
        <v>0</v>
      </c>
      <c r="K599" s="56">
        <f t="shared" si="543"/>
        <v>23924.7</v>
      </c>
      <c r="L599" s="56">
        <f t="shared" si="583"/>
        <v>0</v>
      </c>
      <c r="M599" s="56">
        <f t="shared" ref="M599:M662" si="593">K599+L599</f>
        <v>23924.7</v>
      </c>
      <c r="N599" s="56">
        <f t="shared" si="583"/>
        <v>0</v>
      </c>
      <c r="O599" s="56">
        <f t="shared" si="590"/>
        <v>23924.7</v>
      </c>
      <c r="P599" s="56">
        <f t="shared" si="583"/>
        <v>23924.7</v>
      </c>
      <c r="Q599" s="56">
        <f t="shared" si="583"/>
        <v>0</v>
      </c>
      <c r="R599" s="57">
        <f t="shared" si="544"/>
        <v>23924.7</v>
      </c>
      <c r="S599" s="56">
        <f t="shared" si="583"/>
        <v>0</v>
      </c>
      <c r="T599" s="57">
        <f t="shared" si="545"/>
        <v>23924.7</v>
      </c>
      <c r="U599" s="56">
        <f t="shared" si="583"/>
        <v>0</v>
      </c>
      <c r="V599" s="57">
        <f t="shared" si="591"/>
        <v>23924.7</v>
      </c>
    </row>
    <row r="600" spans="1:22" x14ac:dyDescent="0.2">
      <c r="A600" s="54" t="str">
        <f ca="1">IF(ISERROR(MATCH(E600,Код_КЦСР,0)),"",INDIRECT(ADDRESS(MATCH(E600,Код_КЦСР,0)+1,2,,,"КЦСР")))</f>
        <v>Расходы на обеспечение функций органов местного самоуправления</v>
      </c>
      <c r="B600" s="105">
        <v>804</v>
      </c>
      <c r="C600" s="55" t="s">
        <v>73</v>
      </c>
      <c r="D600" s="55" t="s">
        <v>61</v>
      </c>
      <c r="E600" s="105" t="s">
        <v>339</v>
      </c>
      <c r="F600" s="105"/>
      <c r="G600" s="56">
        <f t="shared" ref="G600:P600" si="594">G601+G603</f>
        <v>23924.7</v>
      </c>
      <c r="H600" s="56">
        <f t="shared" ref="H600:J600" si="595">H601+H603</f>
        <v>0</v>
      </c>
      <c r="I600" s="56">
        <f t="shared" si="542"/>
        <v>23924.7</v>
      </c>
      <c r="J600" s="56">
        <f t="shared" si="595"/>
        <v>0</v>
      </c>
      <c r="K600" s="56">
        <f t="shared" si="543"/>
        <v>23924.7</v>
      </c>
      <c r="L600" s="56">
        <f t="shared" ref="L600:N600" si="596">L601+L603</f>
        <v>0</v>
      </c>
      <c r="M600" s="56">
        <f t="shared" si="593"/>
        <v>23924.7</v>
      </c>
      <c r="N600" s="56">
        <f t="shared" si="596"/>
        <v>0</v>
      </c>
      <c r="O600" s="56">
        <f t="shared" si="590"/>
        <v>23924.7</v>
      </c>
      <c r="P600" s="56">
        <f t="shared" si="594"/>
        <v>23924.7</v>
      </c>
      <c r="Q600" s="56">
        <f t="shared" ref="Q600:S600" si="597">Q601+Q603</f>
        <v>0</v>
      </c>
      <c r="R600" s="57">
        <f t="shared" si="544"/>
        <v>23924.7</v>
      </c>
      <c r="S600" s="56">
        <f t="shared" si="597"/>
        <v>0</v>
      </c>
      <c r="T600" s="57">
        <f t="shared" si="545"/>
        <v>23924.7</v>
      </c>
      <c r="U600" s="56">
        <f t="shared" ref="U600" si="598">U601+U603</f>
        <v>0</v>
      </c>
      <c r="V600" s="57">
        <f t="shared" si="591"/>
        <v>23924.7</v>
      </c>
    </row>
    <row r="601" spans="1:22" ht="49.5" x14ac:dyDescent="0.2">
      <c r="A601" s="54" t="str">
        <f t="shared" ref="A601:A604" ca="1" si="599">IF(ISERROR(MATCH(F601,Код_КВР,0)),"",INDIRECT(ADDRESS(MATCH(F601,Код_КВР,0)+1,2,,,"КВР")))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01" s="105">
        <v>804</v>
      </c>
      <c r="C601" s="55" t="s">
        <v>73</v>
      </c>
      <c r="D601" s="55" t="s">
        <v>61</v>
      </c>
      <c r="E601" s="105" t="s">
        <v>339</v>
      </c>
      <c r="F601" s="105">
        <v>100</v>
      </c>
      <c r="G601" s="56">
        <f t="shared" ref="G601:U601" si="600">G602</f>
        <v>23909.7</v>
      </c>
      <c r="H601" s="56">
        <f t="shared" si="600"/>
        <v>0</v>
      </c>
      <c r="I601" s="56">
        <f t="shared" si="542"/>
        <v>23909.7</v>
      </c>
      <c r="J601" s="56">
        <f t="shared" si="600"/>
        <v>0</v>
      </c>
      <c r="K601" s="56">
        <f t="shared" si="543"/>
        <v>23909.7</v>
      </c>
      <c r="L601" s="56">
        <f t="shared" si="600"/>
        <v>0</v>
      </c>
      <c r="M601" s="56">
        <f t="shared" si="593"/>
        <v>23909.7</v>
      </c>
      <c r="N601" s="56">
        <f t="shared" si="600"/>
        <v>0</v>
      </c>
      <c r="O601" s="56">
        <f t="shared" si="590"/>
        <v>23909.7</v>
      </c>
      <c r="P601" s="56">
        <f t="shared" si="600"/>
        <v>23909.7</v>
      </c>
      <c r="Q601" s="56">
        <f t="shared" si="600"/>
        <v>0</v>
      </c>
      <c r="R601" s="57">
        <f t="shared" si="544"/>
        <v>23909.7</v>
      </c>
      <c r="S601" s="56">
        <f t="shared" si="600"/>
        <v>0</v>
      </c>
      <c r="T601" s="57">
        <f t="shared" si="545"/>
        <v>23909.7</v>
      </c>
      <c r="U601" s="56">
        <f t="shared" si="600"/>
        <v>0</v>
      </c>
      <c r="V601" s="57">
        <f t="shared" si="591"/>
        <v>23909.7</v>
      </c>
    </row>
    <row r="602" spans="1:22" x14ac:dyDescent="0.2">
      <c r="A602" s="54" t="str">
        <f t="shared" ca="1" si="599"/>
        <v>Расходы на выплаты персоналу государственных (муниципальных) органов</v>
      </c>
      <c r="B602" s="105">
        <v>804</v>
      </c>
      <c r="C602" s="55" t="s">
        <v>73</v>
      </c>
      <c r="D602" s="55" t="s">
        <v>61</v>
      </c>
      <c r="E602" s="105" t="s">
        <v>339</v>
      </c>
      <c r="F602" s="105">
        <v>120</v>
      </c>
      <c r="G602" s="56">
        <f>18306.2+75+5528.5</f>
        <v>23909.7</v>
      </c>
      <c r="H602" s="56"/>
      <c r="I602" s="56">
        <f t="shared" si="542"/>
        <v>23909.7</v>
      </c>
      <c r="J602" s="56"/>
      <c r="K602" s="56">
        <f t="shared" si="543"/>
        <v>23909.7</v>
      </c>
      <c r="L602" s="56"/>
      <c r="M602" s="56">
        <f t="shared" si="593"/>
        <v>23909.7</v>
      </c>
      <c r="N602" s="56"/>
      <c r="O602" s="56">
        <f t="shared" si="590"/>
        <v>23909.7</v>
      </c>
      <c r="P602" s="56">
        <f>18306.2+75+5528.5</f>
        <v>23909.7</v>
      </c>
      <c r="Q602" s="56"/>
      <c r="R602" s="57">
        <f t="shared" si="544"/>
        <v>23909.7</v>
      </c>
      <c r="S602" s="56"/>
      <c r="T602" s="57">
        <f t="shared" si="545"/>
        <v>23909.7</v>
      </c>
      <c r="U602" s="56"/>
      <c r="V602" s="57">
        <f t="shared" si="591"/>
        <v>23909.7</v>
      </c>
    </row>
    <row r="603" spans="1:22" ht="33" x14ac:dyDescent="0.2">
      <c r="A603" s="54" t="str">
        <f t="shared" ca="1" si="599"/>
        <v>Закупка товаров, работ и услуг для обеспечения государственных (муниципальных) нужд</v>
      </c>
      <c r="B603" s="105">
        <v>804</v>
      </c>
      <c r="C603" s="55" t="s">
        <v>73</v>
      </c>
      <c r="D603" s="55" t="s">
        <v>61</v>
      </c>
      <c r="E603" s="105" t="s">
        <v>339</v>
      </c>
      <c r="F603" s="105">
        <v>200</v>
      </c>
      <c r="G603" s="56">
        <f t="shared" ref="G603:U603" si="601">G604</f>
        <v>15</v>
      </c>
      <c r="H603" s="56">
        <f t="shared" si="601"/>
        <v>0</v>
      </c>
      <c r="I603" s="56">
        <f t="shared" si="542"/>
        <v>15</v>
      </c>
      <c r="J603" s="56">
        <f t="shared" si="601"/>
        <v>0</v>
      </c>
      <c r="K603" s="56">
        <f t="shared" si="543"/>
        <v>15</v>
      </c>
      <c r="L603" s="56">
        <f t="shared" si="601"/>
        <v>0</v>
      </c>
      <c r="M603" s="56">
        <f t="shared" si="593"/>
        <v>15</v>
      </c>
      <c r="N603" s="56">
        <f t="shared" si="601"/>
        <v>0</v>
      </c>
      <c r="O603" s="56">
        <f t="shared" si="590"/>
        <v>15</v>
      </c>
      <c r="P603" s="56">
        <f t="shared" si="601"/>
        <v>15</v>
      </c>
      <c r="Q603" s="56">
        <f t="shared" si="601"/>
        <v>0</v>
      </c>
      <c r="R603" s="57">
        <f t="shared" si="544"/>
        <v>15</v>
      </c>
      <c r="S603" s="56">
        <f t="shared" si="601"/>
        <v>0</v>
      </c>
      <c r="T603" s="57">
        <f t="shared" si="545"/>
        <v>15</v>
      </c>
      <c r="U603" s="56">
        <f t="shared" si="601"/>
        <v>0</v>
      </c>
      <c r="V603" s="57">
        <f t="shared" si="591"/>
        <v>15</v>
      </c>
    </row>
    <row r="604" spans="1:22" ht="33" x14ac:dyDescent="0.2">
      <c r="A604" s="54" t="str">
        <f t="shared" ca="1" si="599"/>
        <v>Иные закупки товаров, работ и услуг для обеспечения государственных (муниципальных) нужд</v>
      </c>
      <c r="B604" s="105">
        <v>804</v>
      </c>
      <c r="C604" s="55" t="s">
        <v>73</v>
      </c>
      <c r="D604" s="55" t="s">
        <v>61</v>
      </c>
      <c r="E604" s="105" t="s">
        <v>339</v>
      </c>
      <c r="F604" s="105">
        <v>240</v>
      </c>
      <c r="G604" s="56">
        <v>15</v>
      </c>
      <c r="H604" s="56"/>
      <c r="I604" s="56">
        <f t="shared" si="542"/>
        <v>15</v>
      </c>
      <c r="J604" s="56"/>
      <c r="K604" s="56">
        <f t="shared" si="543"/>
        <v>15</v>
      </c>
      <c r="L604" s="56"/>
      <c r="M604" s="56">
        <f t="shared" si="593"/>
        <v>15</v>
      </c>
      <c r="N604" s="56"/>
      <c r="O604" s="56">
        <f t="shared" si="590"/>
        <v>15</v>
      </c>
      <c r="P604" s="56">
        <v>15</v>
      </c>
      <c r="Q604" s="56"/>
      <c r="R604" s="57">
        <f t="shared" si="544"/>
        <v>15</v>
      </c>
      <c r="S604" s="56"/>
      <c r="T604" s="57">
        <f t="shared" si="545"/>
        <v>15</v>
      </c>
      <c r="U604" s="56"/>
      <c r="V604" s="57">
        <f t="shared" si="591"/>
        <v>15</v>
      </c>
    </row>
    <row r="605" spans="1:22" x14ac:dyDescent="0.2">
      <c r="A605" s="54" t="str">
        <f ca="1">IF(ISERROR(MATCH(B605,Код_ППП,0)),"",INDIRECT(ADDRESS(MATCH(B605,Код_ППП,0)+1,2,,,"ППП")))</f>
        <v>УПРАВЛЕНИЕ ОБРАЗОВАНИЯ МЭРИИ ГОРОДА</v>
      </c>
      <c r="B605" s="105">
        <v>805</v>
      </c>
      <c r="C605" s="55"/>
      <c r="D605" s="55"/>
      <c r="E605" s="105"/>
      <c r="F605" s="105"/>
      <c r="G605" s="56">
        <f>G606+G802</f>
        <v>3626048.9</v>
      </c>
      <c r="H605" s="56">
        <f>H606+H802</f>
        <v>0</v>
      </c>
      <c r="I605" s="56">
        <f t="shared" si="542"/>
        <v>3626048.9</v>
      </c>
      <c r="J605" s="56">
        <f>J606+J802</f>
        <v>0</v>
      </c>
      <c r="K605" s="56">
        <f t="shared" si="543"/>
        <v>3626048.9</v>
      </c>
      <c r="L605" s="56">
        <f>L606+L802</f>
        <v>0</v>
      </c>
      <c r="M605" s="56">
        <f t="shared" si="593"/>
        <v>3626048.9</v>
      </c>
      <c r="N605" s="56">
        <f>N606+N802</f>
        <v>29000.000000000004</v>
      </c>
      <c r="O605" s="56">
        <f t="shared" si="590"/>
        <v>3655048.9</v>
      </c>
      <c r="P605" s="56">
        <f>P606+P802</f>
        <v>3641928.3999999994</v>
      </c>
      <c r="Q605" s="56">
        <f>Q606+Q802</f>
        <v>0</v>
      </c>
      <c r="R605" s="57">
        <f t="shared" si="544"/>
        <v>3641928.3999999994</v>
      </c>
      <c r="S605" s="56">
        <f>S606+S802</f>
        <v>0</v>
      </c>
      <c r="T605" s="57">
        <f t="shared" si="545"/>
        <v>3641928.3999999994</v>
      </c>
      <c r="U605" s="56">
        <f>U606+U802</f>
        <v>0</v>
      </c>
      <c r="V605" s="57">
        <f t="shared" si="591"/>
        <v>3641928.3999999994</v>
      </c>
    </row>
    <row r="606" spans="1:22" x14ac:dyDescent="0.2">
      <c r="A606" s="54" t="str">
        <f ca="1">IF(ISERROR(MATCH(C606,Код_Раздел,0)),"",INDIRECT(ADDRESS(MATCH(C606,Код_Раздел,0)+1,2,,,"Раздел")))</f>
        <v>Образование</v>
      </c>
      <c r="B606" s="105">
        <v>805</v>
      </c>
      <c r="C606" s="55" t="s">
        <v>60</v>
      </c>
      <c r="D606" s="55"/>
      <c r="E606" s="105"/>
      <c r="F606" s="105"/>
      <c r="G606" s="56">
        <f>G607+G666+G780+G743+G764</f>
        <v>3474879.1</v>
      </c>
      <c r="H606" s="56">
        <f>H607+H666+H780+H743+H764</f>
        <v>0</v>
      </c>
      <c r="I606" s="56">
        <f t="shared" si="542"/>
        <v>3474879.1</v>
      </c>
      <c r="J606" s="56">
        <f>J607+J666+J780+J743+J764</f>
        <v>0</v>
      </c>
      <c r="K606" s="56">
        <f t="shared" si="543"/>
        <v>3474879.1</v>
      </c>
      <c r="L606" s="56">
        <f>L607+L666+L780+L743+L764</f>
        <v>0</v>
      </c>
      <c r="M606" s="56">
        <f t="shared" si="593"/>
        <v>3474879.1</v>
      </c>
      <c r="N606" s="56">
        <f>N607+N666+N780+N743+N764</f>
        <v>29000.000000000004</v>
      </c>
      <c r="O606" s="56">
        <f t="shared" si="590"/>
        <v>3503879.1</v>
      </c>
      <c r="P606" s="56">
        <f>P607+P666+P780+P743+P764</f>
        <v>3490758.5999999996</v>
      </c>
      <c r="Q606" s="56">
        <f>Q607+Q666+Q780+Q743+Q764</f>
        <v>0</v>
      </c>
      <c r="R606" s="57">
        <f t="shared" si="544"/>
        <v>3490758.5999999996</v>
      </c>
      <c r="S606" s="56">
        <f>S607+S666+S780+S743+S764</f>
        <v>0</v>
      </c>
      <c r="T606" s="57">
        <f t="shared" si="545"/>
        <v>3490758.5999999996</v>
      </c>
      <c r="U606" s="56">
        <f>U607+U666+U780+U743+U764</f>
        <v>0</v>
      </c>
      <c r="V606" s="57">
        <f t="shared" si="591"/>
        <v>3490758.5999999996</v>
      </c>
    </row>
    <row r="607" spans="1:22" x14ac:dyDescent="0.2">
      <c r="A607" s="63" t="s">
        <v>109</v>
      </c>
      <c r="B607" s="105">
        <v>805</v>
      </c>
      <c r="C607" s="55" t="s">
        <v>60</v>
      </c>
      <c r="D607" s="55" t="s">
        <v>70</v>
      </c>
      <c r="E607" s="105"/>
      <c r="F607" s="105"/>
      <c r="G607" s="56">
        <f>G608+G647+G651</f>
        <v>1756645.3000000003</v>
      </c>
      <c r="H607" s="56">
        <f>H608+H647+H651</f>
        <v>0</v>
      </c>
      <c r="I607" s="56">
        <f t="shared" si="542"/>
        <v>1756645.3000000003</v>
      </c>
      <c r="J607" s="56">
        <f>J608+J647+J651</f>
        <v>0</v>
      </c>
      <c r="K607" s="56">
        <f t="shared" si="543"/>
        <v>1756645.3000000003</v>
      </c>
      <c r="L607" s="56">
        <f>L608+L647+L651</f>
        <v>0</v>
      </c>
      <c r="M607" s="56">
        <f t="shared" si="593"/>
        <v>1756645.3000000003</v>
      </c>
      <c r="N607" s="56">
        <f>N608+N647+N651</f>
        <v>0</v>
      </c>
      <c r="O607" s="56">
        <f t="shared" si="590"/>
        <v>1756645.3000000003</v>
      </c>
      <c r="P607" s="56">
        <f>P608+P647+P651</f>
        <v>1761837</v>
      </c>
      <c r="Q607" s="56">
        <f>Q608+Q647+Q651</f>
        <v>0</v>
      </c>
      <c r="R607" s="57">
        <f t="shared" si="544"/>
        <v>1761837</v>
      </c>
      <c r="S607" s="56">
        <f>S608+S647+S651</f>
        <v>0</v>
      </c>
      <c r="T607" s="57">
        <f t="shared" si="545"/>
        <v>1761837</v>
      </c>
      <c r="U607" s="56">
        <f>U608+U647+U651</f>
        <v>0</v>
      </c>
      <c r="V607" s="57">
        <f t="shared" si="591"/>
        <v>1761837</v>
      </c>
    </row>
    <row r="608" spans="1:22" x14ac:dyDescent="0.2">
      <c r="A608" s="54" t="str">
        <f ca="1">IF(ISERROR(MATCH(E608,Код_КЦСР,0)),"",INDIRECT(ADDRESS(MATCH(E608,Код_КЦСР,0)+1,2,,,"КЦСР")))</f>
        <v>Муниципальная программа «Развитие образования» на 2013 – 2022 годы</v>
      </c>
      <c r="B608" s="105">
        <v>805</v>
      </c>
      <c r="C608" s="55" t="s">
        <v>60</v>
      </c>
      <c r="D608" s="55" t="s">
        <v>70</v>
      </c>
      <c r="E608" s="105" t="s">
        <v>198</v>
      </c>
      <c r="F608" s="105"/>
      <c r="G608" s="56">
        <f>G609+G623+G629+G635</f>
        <v>1755632.8000000003</v>
      </c>
      <c r="H608" s="56">
        <f>H609+H623+H629+H635</f>
        <v>0</v>
      </c>
      <c r="I608" s="56">
        <f t="shared" si="542"/>
        <v>1755632.8000000003</v>
      </c>
      <c r="J608" s="56">
        <f>J609+J623+J629+J635</f>
        <v>0</v>
      </c>
      <c r="K608" s="56">
        <f t="shared" si="543"/>
        <v>1755632.8000000003</v>
      </c>
      <c r="L608" s="56">
        <f>L609+L623+L629+L635</f>
        <v>0</v>
      </c>
      <c r="M608" s="56">
        <f t="shared" si="593"/>
        <v>1755632.8000000003</v>
      </c>
      <c r="N608" s="56">
        <f>N609+N623+N629+N635</f>
        <v>0</v>
      </c>
      <c r="O608" s="56">
        <f t="shared" si="590"/>
        <v>1755632.8000000003</v>
      </c>
      <c r="P608" s="56">
        <f>P609+P623+P629+P635</f>
        <v>1760806.1</v>
      </c>
      <c r="Q608" s="56">
        <f>Q609+Q623+Q629+Q635</f>
        <v>0</v>
      </c>
      <c r="R608" s="57">
        <f t="shared" si="544"/>
        <v>1760806.1</v>
      </c>
      <c r="S608" s="56">
        <f>S609+S623+S629+S635</f>
        <v>0</v>
      </c>
      <c r="T608" s="57">
        <f t="shared" si="545"/>
        <v>1760806.1</v>
      </c>
      <c r="U608" s="56">
        <f>U609+U623+U629+U635</f>
        <v>0</v>
      </c>
      <c r="V608" s="57">
        <f t="shared" si="591"/>
        <v>1760806.1</v>
      </c>
    </row>
    <row r="609" spans="1:22" x14ac:dyDescent="0.2">
      <c r="A609" s="54" t="str">
        <f ca="1">IF(ISERROR(MATCH(E609,Код_КЦСР,0)),"",INDIRECT(ADDRESS(MATCH(E609,Код_КЦСР,0)+1,2,,,"КЦСР")))</f>
        <v>Дошкольное образование</v>
      </c>
      <c r="B609" s="105">
        <v>805</v>
      </c>
      <c r="C609" s="55" t="s">
        <v>60</v>
      </c>
      <c r="D609" s="55" t="s">
        <v>70</v>
      </c>
      <c r="E609" s="105" t="s">
        <v>197</v>
      </c>
      <c r="F609" s="105"/>
      <c r="G609" s="56">
        <f t="shared" ref="G609:P609" si="602">G610+G615+G619</f>
        <v>1731678.8000000003</v>
      </c>
      <c r="H609" s="56">
        <f t="shared" ref="H609:J609" si="603">H610+H615+H619</f>
        <v>0</v>
      </c>
      <c r="I609" s="56">
        <f t="shared" si="542"/>
        <v>1731678.8000000003</v>
      </c>
      <c r="J609" s="56">
        <f t="shared" si="603"/>
        <v>0</v>
      </c>
      <c r="K609" s="56">
        <f t="shared" si="543"/>
        <v>1731678.8000000003</v>
      </c>
      <c r="L609" s="56">
        <f t="shared" ref="L609:N609" si="604">L610+L615+L619</f>
        <v>0</v>
      </c>
      <c r="M609" s="56">
        <f t="shared" si="593"/>
        <v>1731678.8000000003</v>
      </c>
      <c r="N609" s="56">
        <f t="shared" si="604"/>
        <v>0</v>
      </c>
      <c r="O609" s="56">
        <f t="shared" si="590"/>
        <v>1731678.8000000003</v>
      </c>
      <c r="P609" s="56">
        <f t="shared" si="602"/>
        <v>1738737.6</v>
      </c>
      <c r="Q609" s="56">
        <f t="shared" ref="Q609:S609" si="605">Q610+Q615+Q619</f>
        <v>0</v>
      </c>
      <c r="R609" s="57">
        <f t="shared" si="544"/>
        <v>1738737.6</v>
      </c>
      <c r="S609" s="56">
        <f t="shared" si="605"/>
        <v>0</v>
      </c>
      <c r="T609" s="57">
        <f t="shared" si="545"/>
        <v>1738737.6</v>
      </c>
      <c r="U609" s="56">
        <f t="shared" ref="U609" si="606">U610+U615+U619</f>
        <v>0</v>
      </c>
      <c r="V609" s="57">
        <f t="shared" si="591"/>
        <v>1738737.6</v>
      </c>
    </row>
    <row r="610" spans="1:22" ht="33" x14ac:dyDescent="0.2">
      <c r="A610" s="62" t="str">
        <f ca="1">IF(ISERROR(MATCH(E610,Код_КЦСР,0)),"",INDIRECT(ADDRESS(MATCH(E610,Код_КЦСР,0)+1,2,,,"КЦСР")))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</v>
      </c>
      <c r="B610" s="105">
        <v>805</v>
      </c>
      <c r="C610" s="55" t="s">
        <v>60</v>
      </c>
      <c r="D610" s="55" t="s">
        <v>70</v>
      </c>
      <c r="E610" s="105" t="s">
        <v>199</v>
      </c>
      <c r="F610" s="105"/>
      <c r="G610" s="56">
        <f t="shared" ref="G610:U611" si="607">G611</f>
        <v>1167400.9000000001</v>
      </c>
      <c r="H610" s="56">
        <f t="shared" si="607"/>
        <v>0</v>
      </c>
      <c r="I610" s="56">
        <f t="shared" ref="I610:I673" si="608">G610+H610</f>
        <v>1167400.9000000001</v>
      </c>
      <c r="J610" s="56">
        <f t="shared" si="607"/>
        <v>0</v>
      </c>
      <c r="K610" s="56">
        <f t="shared" ref="K610:K673" si="609">I610+J610</f>
        <v>1167400.9000000001</v>
      </c>
      <c r="L610" s="56">
        <f t="shared" si="607"/>
        <v>0</v>
      </c>
      <c r="M610" s="56">
        <f t="shared" si="593"/>
        <v>1167400.9000000001</v>
      </c>
      <c r="N610" s="56">
        <f t="shared" si="607"/>
        <v>0</v>
      </c>
      <c r="O610" s="56">
        <f t="shared" si="590"/>
        <v>1167400.9000000001</v>
      </c>
      <c r="P610" s="56">
        <f t="shared" si="607"/>
        <v>1167400.9000000001</v>
      </c>
      <c r="Q610" s="56">
        <f t="shared" si="607"/>
        <v>0</v>
      </c>
      <c r="R610" s="57">
        <f t="shared" ref="R610:R673" si="610">P610+Q610</f>
        <v>1167400.9000000001</v>
      </c>
      <c r="S610" s="56">
        <f t="shared" si="607"/>
        <v>0</v>
      </c>
      <c r="T610" s="57">
        <f t="shared" ref="T610:T673" si="611">R610+S610</f>
        <v>1167400.9000000001</v>
      </c>
      <c r="U610" s="56">
        <f t="shared" si="607"/>
        <v>0</v>
      </c>
      <c r="V610" s="57">
        <f t="shared" si="591"/>
        <v>1167400.9000000001</v>
      </c>
    </row>
    <row r="611" spans="1:22" ht="49.5" x14ac:dyDescent="0.2">
      <c r="A611" s="54" t="str">
        <f ca="1">IF(ISERROR(MATCH(E611,Код_КЦСР,0)),"",INDIRECT(ADDRESS(MATCH(E611,Код_КЦСР,0)+1,2,,,"КЦСР")))</f>
        <v>Организация предоставления общедоступного и бесплатного дошкольного образования в муниципальных дошкольных образовательных учреждениях, за счет средств областного бюджета</v>
      </c>
      <c r="B611" s="105">
        <v>805</v>
      </c>
      <c r="C611" s="55" t="s">
        <v>60</v>
      </c>
      <c r="D611" s="55" t="s">
        <v>70</v>
      </c>
      <c r="E611" s="105" t="s">
        <v>425</v>
      </c>
      <c r="F611" s="105"/>
      <c r="G611" s="56">
        <f t="shared" si="607"/>
        <v>1167400.9000000001</v>
      </c>
      <c r="H611" s="56">
        <f t="shared" si="607"/>
        <v>0</v>
      </c>
      <c r="I611" s="56">
        <f t="shared" si="608"/>
        <v>1167400.9000000001</v>
      </c>
      <c r="J611" s="56">
        <f t="shared" si="607"/>
        <v>0</v>
      </c>
      <c r="K611" s="56">
        <f t="shared" si="609"/>
        <v>1167400.9000000001</v>
      </c>
      <c r="L611" s="56">
        <f t="shared" si="607"/>
        <v>0</v>
      </c>
      <c r="M611" s="56">
        <f t="shared" si="593"/>
        <v>1167400.9000000001</v>
      </c>
      <c r="N611" s="56">
        <f t="shared" si="607"/>
        <v>0</v>
      </c>
      <c r="O611" s="56">
        <f t="shared" si="590"/>
        <v>1167400.9000000001</v>
      </c>
      <c r="P611" s="56">
        <f t="shared" si="607"/>
        <v>1167400.9000000001</v>
      </c>
      <c r="Q611" s="56">
        <f t="shared" si="607"/>
        <v>0</v>
      </c>
      <c r="R611" s="57">
        <f t="shared" si="610"/>
        <v>1167400.9000000001</v>
      </c>
      <c r="S611" s="56">
        <f t="shared" si="607"/>
        <v>0</v>
      </c>
      <c r="T611" s="57">
        <f t="shared" si="611"/>
        <v>1167400.9000000001</v>
      </c>
      <c r="U611" s="56">
        <f t="shared" si="607"/>
        <v>0</v>
      </c>
      <c r="V611" s="57">
        <f t="shared" si="591"/>
        <v>1167400.9000000001</v>
      </c>
    </row>
    <row r="612" spans="1:22" ht="33" x14ac:dyDescent="0.2">
      <c r="A612" s="62" t="str">
        <f ca="1">IF(ISERROR(MATCH(F612,Код_КВР,0)),"",INDIRECT(ADDRESS(MATCH(F612,Код_КВР,0)+1,2,,,"КВР")))</f>
        <v>Предоставление субсидий бюджетным, автономным учреждениям и иным некоммерческим организациям</v>
      </c>
      <c r="B612" s="105">
        <v>805</v>
      </c>
      <c r="C612" s="55" t="s">
        <v>60</v>
      </c>
      <c r="D612" s="55" t="s">
        <v>70</v>
      </c>
      <c r="E612" s="105" t="s">
        <v>425</v>
      </c>
      <c r="F612" s="105">
        <v>600</v>
      </c>
      <c r="G612" s="56">
        <f t="shared" ref="G612:P612" si="612">G613+G614</f>
        <v>1167400.9000000001</v>
      </c>
      <c r="H612" s="56">
        <f t="shared" ref="H612:J612" si="613">H613+H614</f>
        <v>0</v>
      </c>
      <c r="I612" s="56">
        <f t="shared" si="608"/>
        <v>1167400.9000000001</v>
      </c>
      <c r="J612" s="56">
        <f t="shared" si="613"/>
        <v>0</v>
      </c>
      <c r="K612" s="56">
        <f t="shared" si="609"/>
        <v>1167400.9000000001</v>
      </c>
      <c r="L612" s="56">
        <f t="shared" ref="L612:N612" si="614">L613+L614</f>
        <v>0</v>
      </c>
      <c r="M612" s="56">
        <f t="shared" si="593"/>
        <v>1167400.9000000001</v>
      </c>
      <c r="N612" s="56">
        <f t="shared" si="614"/>
        <v>0</v>
      </c>
      <c r="O612" s="56">
        <f t="shared" si="590"/>
        <v>1167400.9000000001</v>
      </c>
      <c r="P612" s="56">
        <f t="shared" si="612"/>
        <v>1167400.9000000001</v>
      </c>
      <c r="Q612" s="56">
        <f t="shared" ref="Q612:S612" si="615">Q613+Q614</f>
        <v>0</v>
      </c>
      <c r="R612" s="57">
        <f t="shared" si="610"/>
        <v>1167400.9000000001</v>
      </c>
      <c r="S612" s="56">
        <f t="shared" si="615"/>
        <v>0</v>
      </c>
      <c r="T612" s="57">
        <f t="shared" si="611"/>
        <v>1167400.9000000001</v>
      </c>
      <c r="U612" s="56">
        <f t="shared" ref="U612" si="616">U613+U614</f>
        <v>0</v>
      </c>
      <c r="V612" s="57">
        <f t="shared" si="591"/>
        <v>1167400.9000000001</v>
      </c>
    </row>
    <row r="613" spans="1:22" x14ac:dyDescent="0.2">
      <c r="A613" s="54" t="str">
        <f ca="1">IF(ISERROR(MATCH(F613,Код_КВР,0)),"",INDIRECT(ADDRESS(MATCH(F613,Код_КВР,0)+1,2,,,"КВР")))</f>
        <v>Субсидии бюджетным учреждениям</v>
      </c>
      <c r="B613" s="105">
        <v>805</v>
      </c>
      <c r="C613" s="55" t="s">
        <v>60</v>
      </c>
      <c r="D613" s="55" t="s">
        <v>70</v>
      </c>
      <c r="E613" s="105" t="s">
        <v>425</v>
      </c>
      <c r="F613" s="105">
        <v>610</v>
      </c>
      <c r="G613" s="56">
        <f>770043.3+46291.6+236242.7+12476.7+5141.6+307.2</f>
        <v>1070503.1000000001</v>
      </c>
      <c r="H613" s="56"/>
      <c r="I613" s="56">
        <f t="shared" si="608"/>
        <v>1070503.1000000001</v>
      </c>
      <c r="J613" s="56"/>
      <c r="K613" s="56">
        <f t="shared" si="609"/>
        <v>1070503.1000000001</v>
      </c>
      <c r="L613" s="56"/>
      <c r="M613" s="56">
        <f t="shared" si="593"/>
        <v>1070503.1000000001</v>
      </c>
      <c r="N613" s="56"/>
      <c r="O613" s="56">
        <f t="shared" si="590"/>
        <v>1070503.1000000001</v>
      </c>
      <c r="P613" s="56">
        <f>770043.3+46291.6+236242.7+12476.7+5141.6+307.2</f>
        <v>1070503.1000000001</v>
      </c>
      <c r="Q613" s="56"/>
      <c r="R613" s="57">
        <f t="shared" si="610"/>
        <v>1070503.1000000001</v>
      </c>
      <c r="S613" s="56"/>
      <c r="T613" s="57">
        <f t="shared" si="611"/>
        <v>1070503.1000000001</v>
      </c>
      <c r="U613" s="56"/>
      <c r="V613" s="57">
        <f t="shared" si="591"/>
        <v>1070503.1000000001</v>
      </c>
    </row>
    <row r="614" spans="1:22" x14ac:dyDescent="0.2">
      <c r="A614" s="54" t="str">
        <f ca="1">IF(ISERROR(MATCH(F614,Код_КВР,0)),"",INDIRECT(ADDRESS(MATCH(F614,Код_КВР,0)+1,2,,,"КВР")))</f>
        <v>Субсидии автономным учреждениям</v>
      </c>
      <c r="B614" s="105">
        <v>805</v>
      </c>
      <c r="C614" s="55" t="s">
        <v>60</v>
      </c>
      <c r="D614" s="55" t="s">
        <v>70</v>
      </c>
      <c r="E614" s="105" t="s">
        <v>425</v>
      </c>
      <c r="F614" s="105">
        <v>620</v>
      </c>
      <c r="G614" s="56">
        <f>73888.5+22512.2+497.1</f>
        <v>96897.8</v>
      </c>
      <c r="H614" s="56"/>
      <c r="I614" s="56">
        <f t="shared" si="608"/>
        <v>96897.8</v>
      </c>
      <c r="J614" s="56"/>
      <c r="K614" s="56">
        <f t="shared" si="609"/>
        <v>96897.8</v>
      </c>
      <c r="L614" s="56"/>
      <c r="M614" s="56">
        <f t="shared" si="593"/>
        <v>96897.8</v>
      </c>
      <c r="N614" s="56"/>
      <c r="O614" s="56">
        <f t="shared" si="590"/>
        <v>96897.8</v>
      </c>
      <c r="P614" s="56">
        <f>73888.5+22512.2+497.1</f>
        <v>96897.8</v>
      </c>
      <c r="Q614" s="56"/>
      <c r="R614" s="57">
        <f t="shared" si="610"/>
        <v>96897.8</v>
      </c>
      <c r="S614" s="56"/>
      <c r="T614" s="57">
        <f t="shared" si="611"/>
        <v>96897.8</v>
      </c>
      <c r="U614" s="56"/>
      <c r="V614" s="57">
        <f t="shared" si="591"/>
        <v>96897.8</v>
      </c>
    </row>
    <row r="615" spans="1:22" ht="82.5" x14ac:dyDescent="0.2">
      <c r="A615" s="54" t="str">
        <f ca="1">IF(ISERROR(MATCH(E615,Код_КЦСР,0)),"",INDIRECT(ADDRESS(MATCH(E615,Код_КЦСР,0)+1,2,,,"КЦСР")))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615" s="105">
        <v>805</v>
      </c>
      <c r="C615" s="55" t="s">
        <v>60</v>
      </c>
      <c r="D615" s="55" t="s">
        <v>70</v>
      </c>
      <c r="E615" s="105" t="s">
        <v>200</v>
      </c>
      <c r="F615" s="105"/>
      <c r="G615" s="56">
        <f t="shared" ref="G615:U615" si="617">G616</f>
        <v>564277.9</v>
      </c>
      <c r="H615" s="56">
        <f t="shared" si="617"/>
        <v>0</v>
      </c>
      <c r="I615" s="56">
        <f t="shared" si="608"/>
        <v>564277.9</v>
      </c>
      <c r="J615" s="56">
        <f t="shared" si="617"/>
        <v>0</v>
      </c>
      <c r="K615" s="56">
        <f t="shared" si="609"/>
        <v>564277.9</v>
      </c>
      <c r="L615" s="56">
        <f t="shared" si="617"/>
        <v>0</v>
      </c>
      <c r="M615" s="56">
        <f t="shared" si="593"/>
        <v>564277.9</v>
      </c>
      <c r="N615" s="56">
        <f t="shared" si="617"/>
        <v>0</v>
      </c>
      <c r="O615" s="56">
        <f t="shared" si="590"/>
        <v>564277.9</v>
      </c>
      <c r="P615" s="56">
        <f t="shared" si="617"/>
        <v>571336.69999999995</v>
      </c>
      <c r="Q615" s="56">
        <f t="shared" si="617"/>
        <v>0</v>
      </c>
      <c r="R615" s="57">
        <f t="shared" si="610"/>
        <v>571336.69999999995</v>
      </c>
      <c r="S615" s="56">
        <f t="shared" si="617"/>
        <v>0</v>
      </c>
      <c r="T615" s="57">
        <f t="shared" si="611"/>
        <v>571336.69999999995</v>
      </c>
      <c r="U615" s="56">
        <f t="shared" si="617"/>
        <v>0</v>
      </c>
      <c r="V615" s="57">
        <f t="shared" si="591"/>
        <v>571336.69999999995</v>
      </c>
    </row>
    <row r="616" spans="1:22" ht="33" x14ac:dyDescent="0.2">
      <c r="A616" s="54" t="str">
        <f ca="1">IF(ISERROR(MATCH(F616,Код_КВР,0)),"",INDIRECT(ADDRESS(MATCH(F616,Код_КВР,0)+1,2,,,"КВР")))</f>
        <v>Предоставление субсидий бюджетным, автономным учреждениям и иным некоммерческим организациям</v>
      </c>
      <c r="B616" s="105">
        <v>805</v>
      </c>
      <c r="C616" s="55" t="s">
        <v>60</v>
      </c>
      <c r="D616" s="55" t="s">
        <v>70</v>
      </c>
      <c r="E616" s="105" t="s">
        <v>200</v>
      </c>
      <c r="F616" s="105">
        <v>600</v>
      </c>
      <c r="G616" s="56">
        <f t="shared" ref="G616:P616" si="618">G617+G618</f>
        <v>564277.9</v>
      </c>
      <c r="H616" s="56">
        <f t="shared" ref="H616:J616" si="619">H617+H618</f>
        <v>0</v>
      </c>
      <c r="I616" s="56">
        <f t="shared" si="608"/>
        <v>564277.9</v>
      </c>
      <c r="J616" s="56">
        <f t="shared" si="619"/>
        <v>0</v>
      </c>
      <c r="K616" s="56">
        <f t="shared" si="609"/>
        <v>564277.9</v>
      </c>
      <c r="L616" s="56">
        <f t="shared" ref="L616:N616" si="620">L617+L618</f>
        <v>0</v>
      </c>
      <c r="M616" s="56">
        <f t="shared" si="593"/>
        <v>564277.9</v>
      </c>
      <c r="N616" s="56">
        <f t="shared" si="620"/>
        <v>0</v>
      </c>
      <c r="O616" s="56">
        <f t="shared" si="590"/>
        <v>564277.9</v>
      </c>
      <c r="P616" s="56">
        <f t="shared" si="618"/>
        <v>571336.69999999995</v>
      </c>
      <c r="Q616" s="56">
        <f t="shared" ref="Q616:S616" si="621">Q617+Q618</f>
        <v>0</v>
      </c>
      <c r="R616" s="57">
        <f t="shared" si="610"/>
        <v>571336.69999999995</v>
      </c>
      <c r="S616" s="56">
        <f t="shared" si="621"/>
        <v>0</v>
      </c>
      <c r="T616" s="57">
        <f t="shared" si="611"/>
        <v>571336.69999999995</v>
      </c>
      <c r="U616" s="56">
        <f t="shared" ref="U616" si="622">U617+U618</f>
        <v>0</v>
      </c>
      <c r="V616" s="57">
        <f t="shared" si="591"/>
        <v>571336.69999999995</v>
      </c>
    </row>
    <row r="617" spans="1:22" x14ac:dyDescent="0.2">
      <c r="A617" s="54" t="str">
        <f ca="1">IF(ISERROR(MATCH(F617,Код_КВР,0)),"",INDIRECT(ADDRESS(MATCH(F617,Код_КВР,0)+1,2,,,"КВР")))</f>
        <v>Субсидии бюджетным учреждениям</v>
      </c>
      <c r="B617" s="105">
        <v>805</v>
      </c>
      <c r="C617" s="55" t="s">
        <v>60</v>
      </c>
      <c r="D617" s="55" t="s">
        <v>70</v>
      </c>
      <c r="E617" s="105" t="s">
        <v>200</v>
      </c>
      <c r="F617" s="105">
        <v>610</v>
      </c>
      <c r="G617" s="56">
        <f>420227.4+59159+4950.6+23806.3</f>
        <v>508143.3</v>
      </c>
      <c r="H617" s="56"/>
      <c r="I617" s="56">
        <f t="shared" si="608"/>
        <v>508143.3</v>
      </c>
      <c r="J617" s="56"/>
      <c r="K617" s="56">
        <f t="shared" si="609"/>
        <v>508143.3</v>
      </c>
      <c r="L617" s="56"/>
      <c r="M617" s="56">
        <f t="shared" si="593"/>
        <v>508143.3</v>
      </c>
      <c r="N617" s="56"/>
      <c r="O617" s="56">
        <f t="shared" si="590"/>
        <v>508143.3</v>
      </c>
      <c r="P617" s="56">
        <f>426369.6+59159+4950.6+24191.2</f>
        <v>514670.39999999997</v>
      </c>
      <c r="Q617" s="56"/>
      <c r="R617" s="57">
        <f t="shared" si="610"/>
        <v>514670.39999999997</v>
      </c>
      <c r="S617" s="56"/>
      <c r="T617" s="57">
        <f t="shared" si="611"/>
        <v>514670.39999999997</v>
      </c>
      <c r="U617" s="56"/>
      <c r="V617" s="57">
        <f t="shared" si="591"/>
        <v>514670.39999999997</v>
      </c>
    </row>
    <row r="618" spans="1:22" x14ac:dyDescent="0.2">
      <c r="A618" s="54" t="str">
        <f ca="1">IF(ISERROR(MATCH(F618,Код_КВР,0)),"",INDIRECT(ADDRESS(MATCH(F618,Код_КВР,0)+1,2,,,"КВР")))</f>
        <v>Субсидии автономным учреждениям</v>
      </c>
      <c r="B618" s="105">
        <v>805</v>
      </c>
      <c r="C618" s="55" t="s">
        <v>60</v>
      </c>
      <c r="D618" s="55" t="s">
        <v>70</v>
      </c>
      <c r="E618" s="105" t="s">
        <v>200</v>
      </c>
      <c r="F618" s="105">
        <v>620</v>
      </c>
      <c r="G618" s="56">
        <f>38768+16915.9+450.7</f>
        <v>56134.6</v>
      </c>
      <c r="H618" s="56"/>
      <c r="I618" s="56">
        <f t="shared" si="608"/>
        <v>56134.6</v>
      </c>
      <c r="J618" s="56"/>
      <c r="K618" s="56">
        <f t="shared" si="609"/>
        <v>56134.6</v>
      </c>
      <c r="L618" s="56"/>
      <c r="M618" s="56">
        <f t="shared" si="593"/>
        <v>56134.6</v>
      </c>
      <c r="N618" s="56"/>
      <c r="O618" s="56">
        <f t="shared" si="590"/>
        <v>56134.6</v>
      </c>
      <c r="P618" s="56">
        <f>39316.6+16899+450.7</f>
        <v>56666.299999999996</v>
      </c>
      <c r="Q618" s="56"/>
      <c r="R618" s="57">
        <f t="shared" si="610"/>
        <v>56666.299999999996</v>
      </c>
      <c r="S618" s="56"/>
      <c r="T618" s="57">
        <f t="shared" si="611"/>
        <v>56666.299999999996</v>
      </c>
      <c r="U618" s="56"/>
      <c r="V618" s="57">
        <f t="shared" si="591"/>
        <v>56666.299999999996</v>
      </c>
    </row>
    <row r="619" spans="1:22" ht="59.25" hidden="1" customHeight="1" x14ac:dyDescent="0.2">
      <c r="A619" s="54" t="str">
        <f ca="1">IF(ISERROR(MATCH(E619,Код_КЦСР,0)),"",INDIRECT(ADDRESS(MATCH(E619,Код_КЦСР,0)+1,2,,,"КЦСР")))</f>
        <v>Повышение уровня доступности приоритетных объектов и услуг в приоритетных сферах жизнедеятельности инвалидов и других маломобильных групп населения</v>
      </c>
      <c r="B619" s="105">
        <v>805</v>
      </c>
      <c r="C619" s="55" t="s">
        <v>60</v>
      </c>
      <c r="D619" s="55" t="s">
        <v>70</v>
      </c>
      <c r="E619" s="105" t="s">
        <v>629</v>
      </c>
      <c r="F619" s="105"/>
      <c r="G619" s="56">
        <f t="shared" ref="G619:N621" si="623">G620</f>
        <v>0</v>
      </c>
      <c r="H619" s="56">
        <f t="shared" si="623"/>
        <v>0</v>
      </c>
      <c r="I619" s="56">
        <f t="shared" si="608"/>
        <v>0</v>
      </c>
      <c r="J619" s="56">
        <f t="shared" si="623"/>
        <v>0</v>
      </c>
      <c r="K619" s="56">
        <f t="shared" si="609"/>
        <v>0</v>
      </c>
      <c r="L619" s="56">
        <f t="shared" si="623"/>
        <v>0</v>
      </c>
      <c r="M619" s="56">
        <f t="shared" si="593"/>
        <v>0</v>
      </c>
      <c r="N619" s="56">
        <f t="shared" si="623"/>
        <v>0</v>
      </c>
      <c r="O619" s="56">
        <f t="shared" si="590"/>
        <v>0</v>
      </c>
      <c r="P619" s="56"/>
      <c r="Q619" s="56"/>
      <c r="R619" s="57">
        <f t="shared" si="610"/>
        <v>0</v>
      </c>
      <c r="S619" s="56"/>
      <c r="T619" s="57">
        <f t="shared" si="611"/>
        <v>0</v>
      </c>
      <c r="U619" s="56"/>
      <c r="V619" s="57">
        <f t="shared" si="591"/>
        <v>0</v>
      </c>
    </row>
    <row r="620" spans="1:22" ht="40.5" hidden="1" customHeight="1" x14ac:dyDescent="0.2">
      <c r="A620" s="54" t="str">
        <f ca="1">IF(ISERROR(MATCH(E620,Код_КЦСР,0)),"",INDIRECT(ADDRESS(MATCH(E620,Код_КЦСР,0)+1,2,,,"КЦСР")))</f>
        <v>Мероприятия государственной программы Российской Федерации «Доступная среда», за счет средств федерального бюджета</v>
      </c>
      <c r="B620" s="105">
        <v>805</v>
      </c>
      <c r="C620" s="55" t="s">
        <v>60</v>
      </c>
      <c r="D620" s="55" t="s">
        <v>70</v>
      </c>
      <c r="E620" s="105" t="s">
        <v>632</v>
      </c>
      <c r="F620" s="105"/>
      <c r="G620" s="56">
        <f t="shared" si="623"/>
        <v>0</v>
      </c>
      <c r="H620" s="56">
        <f t="shared" si="623"/>
        <v>0</v>
      </c>
      <c r="I620" s="56">
        <f t="shared" si="608"/>
        <v>0</v>
      </c>
      <c r="J620" s="56">
        <f t="shared" si="623"/>
        <v>0</v>
      </c>
      <c r="K620" s="56">
        <f t="shared" si="609"/>
        <v>0</v>
      </c>
      <c r="L620" s="56">
        <f t="shared" si="623"/>
        <v>0</v>
      </c>
      <c r="M620" s="56">
        <f t="shared" si="593"/>
        <v>0</v>
      </c>
      <c r="N620" s="56">
        <f t="shared" si="623"/>
        <v>0</v>
      </c>
      <c r="O620" s="56">
        <f t="shared" si="590"/>
        <v>0</v>
      </c>
      <c r="P620" s="56"/>
      <c r="Q620" s="56"/>
      <c r="R620" s="57">
        <f t="shared" si="610"/>
        <v>0</v>
      </c>
      <c r="S620" s="56"/>
      <c r="T620" s="57">
        <f t="shared" si="611"/>
        <v>0</v>
      </c>
      <c r="U620" s="56"/>
      <c r="V620" s="57">
        <f t="shared" si="591"/>
        <v>0</v>
      </c>
    </row>
    <row r="621" spans="1:22" ht="33" hidden="1" x14ac:dyDescent="0.2">
      <c r="A621" s="54" t="str">
        <f ca="1">IF(ISERROR(MATCH(F621,Код_КВР,0)),"",INDIRECT(ADDRESS(MATCH(F621,Код_КВР,0)+1,2,,,"КВР")))</f>
        <v>Предоставление субсидий бюджетным, автономным учреждениям и иным некоммерческим организациям</v>
      </c>
      <c r="B621" s="105">
        <v>805</v>
      </c>
      <c r="C621" s="55" t="s">
        <v>60</v>
      </c>
      <c r="D621" s="55" t="s">
        <v>70</v>
      </c>
      <c r="E621" s="105" t="s">
        <v>632</v>
      </c>
      <c r="F621" s="105">
        <v>600</v>
      </c>
      <c r="G621" s="56">
        <f t="shared" si="623"/>
        <v>0</v>
      </c>
      <c r="H621" s="56">
        <f t="shared" si="623"/>
        <v>0</v>
      </c>
      <c r="I621" s="56">
        <f t="shared" si="608"/>
        <v>0</v>
      </c>
      <c r="J621" s="56">
        <f t="shared" si="623"/>
        <v>0</v>
      </c>
      <c r="K621" s="56">
        <f t="shared" si="609"/>
        <v>0</v>
      </c>
      <c r="L621" s="56">
        <f t="shared" si="623"/>
        <v>0</v>
      </c>
      <c r="M621" s="56">
        <f t="shared" si="593"/>
        <v>0</v>
      </c>
      <c r="N621" s="56">
        <f t="shared" si="623"/>
        <v>0</v>
      </c>
      <c r="O621" s="56">
        <f t="shared" si="590"/>
        <v>0</v>
      </c>
      <c r="P621" s="56"/>
      <c r="Q621" s="56"/>
      <c r="R621" s="57">
        <f t="shared" si="610"/>
        <v>0</v>
      </c>
      <c r="S621" s="56"/>
      <c r="T621" s="57">
        <f t="shared" si="611"/>
        <v>0</v>
      </c>
      <c r="U621" s="56"/>
      <c r="V621" s="57">
        <f t="shared" si="591"/>
        <v>0</v>
      </c>
    </row>
    <row r="622" spans="1:22" ht="23.25" hidden="1" customHeight="1" x14ac:dyDescent="0.2">
      <c r="A622" s="54" t="str">
        <f ca="1">IF(ISERROR(MATCH(F622,Код_КВР,0)),"",INDIRECT(ADDRESS(MATCH(F622,Код_КВР,0)+1,2,,,"КВР")))</f>
        <v>Субсидии автономным учреждениям</v>
      </c>
      <c r="B622" s="105">
        <v>805</v>
      </c>
      <c r="C622" s="55" t="s">
        <v>60</v>
      </c>
      <c r="D622" s="55" t="s">
        <v>70</v>
      </c>
      <c r="E622" s="105" t="s">
        <v>632</v>
      </c>
      <c r="F622" s="105">
        <v>620</v>
      </c>
      <c r="G622" s="56"/>
      <c r="H622" s="56"/>
      <c r="I622" s="56">
        <f t="shared" si="608"/>
        <v>0</v>
      </c>
      <c r="J622" s="56"/>
      <c r="K622" s="56">
        <f t="shared" si="609"/>
        <v>0</v>
      </c>
      <c r="L622" s="56"/>
      <c r="M622" s="56">
        <f t="shared" si="593"/>
        <v>0</v>
      </c>
      <c r="N622" s="56"/>
      <c r="O622" s="56">
        <f t="shared" si="590"/>
        <v>0</v>
      </c>
      <c r="P622" s="56"/>
      <c r="Q622" s="56"/>
      <c r="R622" s="57">
        <f t="shared" si="610"/>
        <v>0</v>
      </c>
      <c r="S622" s="56"/>
      <c r="T622" s="57">
        <f t="shared" si="611"/>
        <v>0</v>
      </c>
      <c r="U622" s="56"/>
      <c r="V622" s="57">
        <f t="shared" si="591"/>
        <v>0</v>
      </c>
    </row>
    <row r="623" spans="1:22" x14ac:dyDescent="0.2">
      <c r="A623" s="54" t="str">
        <f ca="1">IF(ISERROR(MATCH(E623,Код_КЦСР,0)),"",INDIRECT(ADDRESS(MATCH(E623,Код_КЦСР,0)+1,2,,,"КЦСР")))</f>
        <v>Общее образование</v>
      </c>
      <c r="B623" s="105">
        <v>805</v>
      </c>
      <c r="C623" s="55" t="s">
        <v>60</v>
      </c>
      <c r="D623" s="55" t="s">
        <v>70</v>
      </c>
      <c r="E623" s="105" t="s">
        <v>203</v>
      </c>
      <c r="F623" s="105"/>
      <c r="G623" s="56">
        <f t="shared" ref="G623:U623" si="624">G624</f>
        <v>15921.5</v>
      </c>
      <c r="H623" s="56">
        <f t="shared" si="624"/>
        <v>0</v>
      </c>
      <c r="I623" s="56">
        <f t="shared" si="608"/>
        <v>15921.5</v>
      </c>
      <c r="J623" s="56">
        <f t="shared" si="624"/>
        <v>0</v>
      </c>
      <c r="K623" s="56">
        <f t="shared" si="609"/>
        <v>15921.5</v>
      </c>
      <c r="L623" s="56">
        <f t="shared" si="624"/>
        <v>0</v>
      </c>
      <c r="M623" s="56">
        <f t="shared" si="593"/>
        <v>15921.5</v>
      </c>
      <c r="N623" s="56">
        <f t="shared" si="624"/>
        <v>0</v>
      </c>
      <c r="O623" s="56">
        <f t="shared" si="590"/>
        <v>15921.5</v>
      </c>
      <c r="P623" s="56">
        <f t="shared" si="624"/>
        <v>15921.5</v>
      </c>
      <c r="Q623" s="56">
        <f t="shared" si="624"/>
        <v>0</v>
      </c>
      <c r="R623" s="57">
        <f t="shared" si="610"/>
        <v>15921.5</v>
      </c>
      <c r="S623" s="56">
        <f t="shared" si="624"/>
        <v>0</v>
      </c>
      <c r="T623" s="57">
        <f t="shared" si="611"/>
        <v>15921.5</v>
      </c>
      <c r="U623" s="56">
        <f t="shared" si="624"/>
        <v>0</v>
      </c>
      <c r="V623" s="57">
        <f t="shared" si="591"/>
        <v>15921.5</v>
      </c>
    </row>
    <row r="624" spans="1:22" ht="66" x14ac:dyDescent="0.2">
      <c r="A624" s="54" t="str">
        <f ca="1">IF(ISERROR(MATCH(E624,Код_КЦСР,0)),"",INDIRECT(ADDRESS(MATCH(E624,Код_КЦСР,0)+1,2,,,"КЦСР")))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624" s="105">
        <v>805</v>
      </c>
      <c r="C624" s="55" t="s">
        <v>60</v>
      </c>
      <c r="D624" s="55" t="s">
        <v>70</v>
      </c>
      <c r="E624" s="105" t="s">
        <v>208</v>
      </c>
      <c r="F624" s="105"/>
      <c r="G624" s="56">
        <f t="shared" ref="G624:U625" si="625">G625</f>
        <v>15921.5</v>
      </c>
      <c r="H624" s="56">
        <f t="shared" si="625"/>
        <v>0</v>
      </c>
      <c r="I624" s="56">
        <f t="shared" si="608"/>
        <v>15921.5</v>
      </c>
      <c r="J624" s="56">
        <f t="shared" si="625"/>
        <v>0</v>
      </c>
      <c r="K624" s="56">
        <f t="shared" si="609"/>
        <v>15921.5</v>
      </c>
      <c r="L624" s="56">
        <f t="shared" si="625"/>
        <v>0</v>
      </c>
      <c r="M624" s="56">
        <f t="shared" si="593"/>
        <v>15921.5</v>
      </c>
      <c r="N624" s="56">
        <f t="shared" si="625"/>
        <v>0</v>
      </c>
      <c r="O624" s="56">
        <f t="shared" si="590"/>
        <v>15921.5</v>
      </c>
      <c r="P624" s="56">
        <f t="shared" si="625"/>
        <v>15921.5</v>
      </c>
      <c r="Q624" s="56">
        <f t="shared" si="625"/>
        <v>0</v>
      </c>
      <c r="R624" s="57">
        <f t="shared" si="610"/>
        <v>15921.5</v>
      </c>
      <c r="S624" s="56">
        <f t="shared" si="625"/>
        <v>0</v>
      </c>
      <c r="T624" s="57">
        <f t="shared" si="611"/>
        <v>15921.5</v>
      </c>
      <c r="U624" s="56">
        <f t="shared" si="625"/>
        <v>0</v>
      </c>
      <c r="V624" s="57">
        <f t="shared" si="591"/>
        <v>15921.5</v>
      </c>
    </row>
    <row r="625" spans="1:22" ht="66" x14ac:dyDescent="0.2">
      <c r="A625" s="54" t="str">
        <f ca="1">IF(ISERROR(MATCH(E625,Код_КЦСР,0)),"",INDIRECT(ADDRESS(MATCH(E625,Код_КЦСР,0)+1,2,,,"КЦСР")))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625" s="105">
        <v>805</v>
      </c>
      <c r="C625" s="55" t="s">
        <v>60</v>
      </c>
      <c r="D625" s="55" t="s">
        <v>70</v>
      </c>
      <c r="E625" s="105" t="s">
        <v>209</v>
      </c>
      <c r="F625" s="105"/>
      <c r="G625" s="56">
        <f t="shared" si="625"/>
        <v>15921.5</v>
      </c>
      <c r="H625" s="56">
        <f t="shared" si="625"/>
        <v>0</v>
      </c>
      <c r="I625" s="56">
        <f t="shared" si="608"/>
        <v>15921.5</v>
      </c>
      <c r="J625" s="56">
        <f t="shared" si="625"/>
        <v>0</v>
      </c>
      <c r="K625" s="56">
        <f t="shared" si="609"/>
        <v>15921.5</v>
      </c>
      <c r="L625" s="56">
        <f t="shared" si="625"/>
        <v>0</v>
      </c>
      <c r="M625" s="56">
        <f t="shared" si="593"/>
        <v>15921.5</v>
      </c>
      <c r="N625" s="56">
        <f t="shared" si="625"/>
        <v>0</v>
      </c>
      <c r="O625" s="56">
        <f t="shared" si="590"/>
        <v>15921.5</v>
      </c>
      <c r="P625" s="56">
        <f t="shared" si="625"/>
        <v>15921.5</v>
      </c>
      <c r="Q625" s="56">
        <f t="shared" si="625"/>
        <v>0</v>
      </c>
      <c r="R625" s="57">
        <f t="shared" si="610"/>
        <v>15921.5</v>
      </c>
      <c r="S625" s="56">
        <f t="shared" si="625"/>
        <v>0</v>
      </c>
      <c r="T625" s="57">
        <f t="shared" si="611"/>
        <v>15921.5</v>
      </c>
      <c r="U625" s="56">
        <f t="shared" si="625"/>
        <v>0</v>
      </c>
      <c r="V625" s="57">
        <f t="shared" si="591"/>
        <v>15921.5</v>
      </c>
    </row>
    <row r="626" spans="1:22" ht="33" x14ac:dyDescent="0.2">
      <c r="A626" s="54" t="str">
        <f ca="1">IF(ISERROR(MATCH(F626,Код_КВР,0)),"",INDIRECT(ADDRESS(MATCH(F626,Код_КВР,0)+1,2,,,"КВР")))</f>
        <v>Предоставление субсидий бюджетным, автономным учреждениям и иным некоммерческим организациям</v>
      </c>
      <c r="B626" s="105">
        <v>805</v>
      </c>
      <c r="C626" s="55" t="s">
        <v>60</v>
      </c>
      <c r="D626" s="55" t="s">
        <v>70</v>
      </c>
      <c r="E626" s="105" t="s">
        <v>209</v>
      </c>
      <c r="F626" s="105">
        <v>600</v>
      </c>
      <c r="G626" s="56">
        <f t="shared" ref="G626:P626" si="626">G627+G628</f>
        <v>15921.5</v>
      </c>
      <c r="H626" s="56">
        <f t="shared" ref="H626:J626" si="627">H627+H628</f>
        <v>0</v>
      </c>
      <c r="I626" s="56">
        <f t="shared" si="608"/>
        <v>15921.5</v>
      </c>
      <c r="J626" s="56">
        <f t="shared" si="627"/>
        <v>0</v>
      </c>
      <c r="K626" s="56">
        <f t="shared" si="609"/>
        <v>15921.5</v>
      </c>
      <c r="L626" s="56">
        <f t="shared" ref="L626:N626" si="628">L627+L628</f>
        <v>0</v>
      </c>
      <c r="M626" s="56">
        <f t="shared" si="593"/>
        <v>15921.5</v>
      </c>
      <c r="N626" s="56">
        <f t="shared" si="628"/>
        <v>0</v>
      </c>
      <c r="O626" s="56">
        <f t="shared" si="590"/>
        <v>15921.5</v>
      </c>
      <c r="P626" s="56">
        <f t="shared" si="626"/>
        <v>15921.5</v>
      </c>
      <c r="Q626" s="56">
        <f t="shared" ref="Q626:S626" si="629">Q627+Q628</f>
        <v>0</v>
      </c>
      <c r="R626" s="57">
        <f t="shared" si="610"/>
        <v>15921.5</v>
      </c>
      <c r="S626" s="56">
        <f t="shared" si="629"/>
        <v>0</v>
      </c>
      <c r="T626" s="57">
        <f t="shared" si="611"/>
        <v>15921.5</v>
      </c>
      <c r="U626" s="56">
        <f t="shared" ref="U626" si="630">U627+U628</f>
        <v>0</v>
      </c>
      <c r="V626" s="57">
        <f t="shared" si="591"/>
        <v>15921.5</v>
      </c>
    </row>
    <row r="627" spans="1:22" x14ac:dyDescent="0.2">
      <c r="A627" s="54" t="str">
        <f ca="1">IF(ISERROR(MATCH(F627,Код_КВР,0)),"",INDIRECT(ADDRESS(MATCH(F627,Код_КВР,0)+1,2,,,"КВР")))</f>
        <v>Субсидии бюджетным учреждениям</v>
      </c>
      <c r="B627" s="105">
        <v>805</v>
      </c>
      <c r="C627" s="55" t="s">
        <v>60</v>
      </c>
      <c r="D627" s="55" t="s">
        <v>70</v>
      </c>
      <c r="E627" s="105" t="s">
        <v>209</v>
      </c>
      <c r="F627" s="105">
        <v>610</v>
      </c>
      <c r="G627" s="56">
        <f t="shared" ref="G627:P627" si="631">14329.3</f>
        <v>14329.3</v>
      </c>
      <c r="H627" s="56"/>
      <c r="I627" s="56">
        <f t="shared" si="608"/>
        <v>14329.3</v>
      </c>
      <c r="J627" s="56"/>
      <c r="K627" s="56">
        <f t="shared" si="609"/>
        <v>14329.3</v>
      </c>
      <c r="L627" s="56"/>
      <c r="M627" s="56">
        <f t="shared" si="593"/>
        <v>14329.3</v>
      </c>
      <c r="N627" s="56"/>
      <c r="O627" s="56">
        <f t="shared" si="590"/>
        <v>14329.3</v>
      </c>
      <c r="P627" s="56">
        <f t="shared" si="631"/>
        <v>14329.3</v>
      </c>
      <c r="Q627" s="56"/>
      <c r="R627" s="57">
        <f t="shared" si="610"/>
        <v>14329.3</v>
      </c>
      <c r="S627" s="56"/>
      <c r="T627" s="57">
        <f t="shared" si="611"/>
        <v>14329.3</v>
      </c>
      <c r="U627" s="56"/>
      <c r="V627" s="57">
        <f t="shared" si="591"/>
        <v>14329.3</v>
      </c>
    </row>
    <row r="628" spans="1:22" x14ac:dyDescent="0.2">
      <c r="A628" s="54" t="str">
        <f ca="1">IF(ISERROR(MATCH(F628,Код_КВР,0)),"",INDIRECT(ADDRESS(MATCH(F628,Код_КВР,0)+1,2,,,"КВР")))</f>
        <v>Субсидии автономным учреждениям</v>
      </c>
      <c r="B628" s="105">
        <v>805</v>
      </c>
      <c r="C628" s="55" t="s">
        <v>60</v>
      </c>
      <c r="D628" s="55" t="s">
        <v>70</v>
      </c>
      <c r="E628" s="105" t="s">
        <v>209</v>
      </c>
      <c r="F628" s="105">
        <v>620</v>
      </c>
      <c r="G628" s="56">
        <v>1592.2</v>
      </c>
      <c r="H628" s="56"/>
      <c r="I628" s="56">
        <f t="shared" si="608"/>
        <v>1592.2</v>
      </c>
      <c r="J628" s="56"/>
      <c r="K628" s="56">
        <f t="shared" si="609"/>
        <v>1592.2</v>
      </c>
      <c r="L628" s="56"/>
      <c r="M628" s="56">
        <f t="shared" si="593"/>
        <v>1592.2</v>
      </c>
      <c r="N628" s="56"/>
      <c r="O628" s="56">
        <f t="shared" si="590"/>
        <v>1592.2</v>
      </c>
      <c r="P628" s="56">
        <v>1592.2</v>
      </c>
      <c r="Q628" s="56"/>
      <c r="R628" s="57">
        <f t="shared" si="610"/>
        <v>1592.2</v>
      </c>
      <c r="S628" s="56"/>
      <c r="T628" s="57">
        <f t="shared" si="611"/>
        <v>1592.2</v>
      </c>
      <c r="U628" s="56"/>
      <c r="V628" s="57">
        <f t="shared" si="591"/>
        <v>1592.2</v>
      </c>
    </row>
    <row r="629" spans="1:22" x14ac:dyDescent="0.2">
      <c r="A629" s="54" t="str">
        <f ca="1">IF(ISERROR(MATCH(E629,Код_КЦСР,0)),"",INDIRECT(ADDRESS(MATCH(E629,Код_КЦСР,0)+1,2,,,"КЦСР")))</f>
        <v>Кадровое обеспечение муниципальной системы образования</v>
      </c>
      <c r="B629" s="105">
        <v>805</v>
      </c>
      <c r="C629" s="55" t="s">
        <v>60</v>
      </c>
      <c r="D629" s="55" t="s">
        <v>70</v>
      </c>
      <c r="E629" s="105" t="s">
        <v>215</v>
      </c>
      <c r="F629" s="105"/>
      <c r="G629" s="56">
        <f t="shared" ref="G629:U629" si="632">G630</f>
        <v>130.19999999999999</v>
      </c>
      <c r="H629" s="56">
        <f t="shared" si="632"/>
        <v>0</v>
      </c>
      <c r="I629" s="56">
        <f t="shared" si="608"/>
        <v>130.19999999999999</v>
      </c>
      <c r="J629" s="56">
        <f t="shared" si="632"/>
        <v>0</v>
      </c>
      <c r="K629" s="56">
        <f t="shared" si="609"/>
        <v>130.19999999999999</v>
      </c>
      <c r="L629" s="56">
        <f t="shared" si="632"/>
        <v>0</v>
      </c>
      <c r="M629" s="56">
        <f t="shared" si="593"/>
        <v>130.19999999999999</v>
      </c>
      <c r="N629" s="56">
        <f t="shared" si="632"/>
        <v>0</v>
      </c>
      <c r="O629" s="56">
        <f t="shared" si="590"/>
        <v>130.19999999999999</v>
      </c>
      <c r="P629" s="56">
        <f t="shared" si="632"/>
        <v>130.19999999999999</v>
      </c>
      <c r="Q629" s="56">
        <f t="shared" si="632"/>
        <v>0</v>
      </c>
      <c r="R629" s="57">
        <f t="shared" si="610"/>
        <v>130.19999999999999</v>
      </c>
      <c r="S629" s="56">
        <f t="shared" si="632"/>
        <v>0</v>
      </c>
      <c r="T629" s="57">
        <f t="shared" si="611"/>
        <v>130.19999999999999</v>
      </c>
      <c r="U629" s="56">
        <f t="shared" si="632"/>
        <v>0</v>
      </c>
      <c r="V629" s="57">
        <f t="shared" si="591"/>
        <v>130.19999999999999</v>
      </c>
    </row>
    <row r="630" spans="1:22" ht="33" x14ac:dyDescent="0.2">
      <c r="A630" s="54" t="str">
        <f ca="1">IF(ISERROR(MATCH(E630,Код_КЦСР,0)),"",INDIRECT(ADDRESS(MATCH(E630,Код_КЦСР,0)+1,2,,,"КЦСР")))</f>
        <v>Осуществление выплат городских премий работникам муниципальных образовательных учреждений</v>
      </c>
      <c r="B630" s="105">
        <v>805</v>
      </c>
      <c r="C630" s="55" t="s">
        <v>60</v>
      </c>
      <c r="D630" s="55" t="s">
        <v>70</v>
      </c>
      <c r="E630" s="105" t="s">
        <v>216</v>
      </c>
      <c r="F630" s="105"/>
      <c r="G630" s="56">
        <f t="shared" ref="G630:U633" si="633">G631</f>
        <v>130.19999999999999</v>
      </c>
      <c r="H630" s="56">
        <f t="shared" si="633"/>
        <v>0</v>
      </c>
      <c r="I630" s="56">
        <f t="shared" si="608"/>
        <v>130.19999999999999</v>
      </c>
      <c r="J630" s="56">
        <f t="shared" si="633"/>
        <v>0</v>
      </c>
      <c r="K630" s="56">
        <f t="shared" si="609"/>
        <v>130.19999999999999</v>
      </c>
      <c r="L630" s="56">
        <f t="shared" si="633"/>
        <v>0</v>
      </c>
      <c r="M630" s="56">
        <f t="shared" si="593"/>
        <v>130.19999999999999</v>
      </c>
      <c r="N630" s="56">
        <f t="shared" si="633"/>
        <v>0</v>
      </c>
      <c r="O630" s="56">
        <f t="shared" si="590"/>
        <v>130.19999999999999</v>
      </c>
      <c r="P630" s="56">
        <f t="shared" si="633"/>
        <v>130.19999999999999</v>
      </c>
      <c r="Q630" s="56">
        <f t="shared" si="633"/>
        <v>0</v>
      </c>
      <c r="R630" s="57">
        <f t="shared" si="610"/>
        <v>130.19999999999999</v>
      </c>
      <c r="S630" s="56">
        <f t="shared" si="633"/>
        <v>0</v>
      </c>
      <c r="T630" s="57">
        <f t="shared" si="611"/>
        <v>130.19999999999999</v>
      </c>
      <c r="U630" s="56">
        <f t="shared" si="633"/>
        <v>0</v>
      </c>
      <c r="V630" s="57">
        <f t="shared" si="591"/>
        <v>130.19999999999999</v>
      </c>
    </row>
    <row r="631" spans="1:22" ht="33" x14ac:dyDescent="0.2">
      <c r="A631" s="54" t="str">
        <f ca="1">IF(ISERROR(MATCH(E631,Код_КЦСР,0)),"",INDIRECT(ADDRESS(MATCH(E631,Код_КЦСР,0)+1,2,,,"КЦСР")))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631" s="105">
        <v>805</v>
      </c>
      <c r="C631" s="55" t="s">
        <v>60</v>
      </c>
      <c r="D631" s="55" t="s">
        <v>70</v>
      </c>
      <c r="E631" s="105" t="s">
        <v>218</v>
      </c>
      <c r="F631" s="105"/>
      <c r="G631" s="56">
        <f t="shared" si="633"/>
        <v>130.19999999999999</v>
      </c>
      <c r="H631" s="56">
        <f t="shared" si="633"/>
        <v>0</v>
      </c>
      <c r="I631" s="56">
        <f t="shared" si="608"/>
        <v>130.19999999999999</v>
      </c>
      <c r="J631" s="56">
        <f t="shared" si="633"/>
        <v>0</v>
      </c>
      <c r="K631" s="56">
        <f t="shared" si="609"/>
        <v>130.19999999999999</v>
      </c>
      <c r="L631" s="56">
        <f t="shared" si="633"/>
        <v>0</v>
      </c>
      <c r="M631" s="56">
        <f t="shared" si="593"/>
        <v>130.19999999999999</v>
      </c>
      <c r="N631" s="56">
        <f t="shared" si="633"/>
        <v>0</v>
      </c>
      <c r="O631" s="56">
        <f t="shared" si="590"/>
        <v>130.19999999999999</v>
      </c>
      <c r="P631" s="56">
        <f t="shared" si="633"/>
        <v>130.19999999999999</v>
      </c>
      <c r="Q631" s="56">
        <f t="shared" si="633"/>
        <v>0</v>
      </c>
      <c r="R631" s="57">
        <f t="shared" si="610"/>
        <v>130.19999999999999</v>
      </c>
      <c r="S631" s="56">
        <f t="shared" si="633"/>
        <v>0</v>
      </c>
      <c r="T631" s="57">
        <f t="shared" si="611"/>
        <v>130.19999999999999</v>
      </c>
      <c r="U631" s="56">
        <f t="shared" si="633"/>
        <v>0</v>
      </c>
      <c r="V631" s="57">
        <f t="shared" si="591"/>
        <v>130.19999999999999</v>
      </c>
    </row>
    <row r="632" spans="1:22" ht="49.5" x14ac:dyDescent="0.2">
      <c r="A632" s="54" t="str">
        <f ca="1">IF(ISERROR(MATCH(E632,Код_КЦСР,0)),"",INDIRECT(ADDRESS(MATCH(E632,Код_КЦСР,0)+1,2,,,"КЦСР")))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632" s="105">
        <v>805</v>
      </c>
      <c r="C632" s="55" t="s">
        <v>60</v>
      </c>
      <c r="D632" s="55" t="s">
        <v>70</v>
      </c>
      <c r="E632" s="105" t="s">
        <v>219</v>
      </c>
      <c r="F632" s="105"/>
      <c r="G632" s="56">
        <f t="shared" si="633"/>
        <v>130.19999999999999</v>
      </c>
      <c r="H632" s="56">
        <f t="shared" si="633"/>
        <v>0</v>
      </c>
      <c r="I632" s="56">
        <f t="shared" si="608"/>
        <v>130.19999999999999</v>
      </c>
      <c r="J632" s="56">
        <f t="shared" si="633"/>
        <v>0</v>
      </c>
      <c r="K632" s="56">
        <f t="shared" si="609"/>
        <v>130.19999999999999</v>
      </c>
      <c r="L632" s="56">
        <f t="shared" si="633"/>
        <v>0</v>
      </c>
      <c r="M632" s="56">
        <f t="shared" si="593"/>
        <v>130.19999999999999</v>
      </c>
      <c r="N632" s="56">
        <f t="shared" si="633"/>
        <v>0</v>
      </c>
      <c r="O632" s="56">
        <f t="shared" si="590"/>
        <v>130.19999999999999</v>
      </c>
      <c r="P632" s="56">
        <f t="shared" si="633"/>
        <v>130.19999999999999</v>
      </c>
      <c r="Q632" s="56">
        <f t="shared" si="633"/>
        <v>0</v>
      </c>
      <c r="R632" s="57">
        <f t="shared" si="610"/>
        <v>130.19999999999999</v>
      </c>
      <c r="S632" s="56">
        <f t="shared" si="633"/>
        <v>0</v>
      </c>
      <c r="T632" s="57">
        <f t="shared" si="611"/>
        <v>130.19999999999999</v>
      </c>
      <c r="U632" s="56">
        <f t="shared" si="633"/>
        <v>0</v>
      </c>
      <c r="V632" s="57">
        <f t="shared" si="591"/>
        <v>130.19999999999999</v>
      </c>
    </row>
    <row r="633" spans="1:22" x14ac:dyDescent="0.2">
      <c r="A633" s="54" t="str">
        <f ca="1">IF(ISERROR(MATCH(F633,Код_КВР,0)),"",INDIRECT(ADDRESS(MATCH(F633,Код_КВР,0)+1,2,,,"КВР")))</f>
        <v>Социальное обеспечение и иные выплаты населению</v>
      </c>
      <c r="B633" s="105">
        <v>805</v>
      </c>
      <c r="C633" s="55" t="s">
        <v>60</v>
      </c>
      <c r="D633" s="55" t="s">
        <v>70</v>
      </c>
      <c r="E633" s="105" t="s">
        <v>219</v>
      </c>
      <c r="F633" s="105">
        <v>300</v>
      </c>
      <c r="G633" s="56">
        <f t="shared" si="633"/>
        <v>130.19999999999999</v>
      </c>
      <c r="H633" s="56">
        <f t="shared" si="633"/>
        <v>0</v>
      </c>
      <c r="I633" s="56">
        <f t="shared" si="608"/>
        <v>130.19999999999999</v>
      </c>
      <c r="J633" s="56">
        <f t="shared" si="633"/>
        <v>0</v>
      </c>
      <c r="K633" s="56">
        <f t="shared" si="609"/>
        <v>130.19999999999999</v>
      </c>
      <c r="L633" s="56">
        <f t="shared" si="633"/>
        <v>0</v>
      </c>
      <c r="M633" s="56">
        <f t="shared" si="593"/>
        <v>130.19999999999999</v>
      </c>
      <c r="N633" s="56">
        <f t="shared" si="633"/>
        <v>0</v>
      </c>
      <c r="O633" s="56">
        <f t="shared" si="590"/>
        <v>130.19999999999999</v>
      </c>
      <c r="P633" s="56">
        <f t="shared" si="633"/>
        <v>130.19999999999999</v>
      </c>
      <c r="Q633" s="56">
        <f t="shared" si="633"/>
        <v>0</v>
      </c>
      <c r="R633" s="57">
        <f t="shared" si="610"/>
        <v>130.19999999999999</v>
      </c>
      <c r="S633" s="56">
        <f t="shared" si="633"/>
        <v>0</v>
      </c>
      <c r="T633" s="57">
        <f t="shared" si="611"/>
        <v>130.19999999999999</v>
      </c>
      <c r="U633" s="56">
        <f t="shared" si="633"/>
        <v>0</v>
      </c>
      <c r="V633" s="57">
        <f t="shared" si="591"/>
        <v>130.19999999999999</v>
      </c>
    </row>
    <row r="634" spans="1:22" x14ac:dyDescent="0.2">
      <c r="A634" s="54" t="str">
        <f ca="1">IF(ISERROR(MATCH(F634,Код_КВР,0)),"",INDIRECT(ADDRESS(MATCH(F634,Код_КВР,0)+1,2,,,"КВР")))</f>
        <v>Публичные нормативные выплаты гражданам несоциального характера</v>
      </c>
      <c r="B634" s="105">
        <v>805</v>
      </c>
      <c r="C634" s="55" t="s">
        <v>60</v>
      </c>
      <c r="D634" s="55" t="s">
        <v>70</v>
      </c>
      <c r="E634" s="105" t="s">
        <v>219</v>
      </c>
      <c r="F634" s="105">
        <v>330</v>
      </c>
      <c r="G634" s="56">
        <v>130.19999999999999</v>
      </c>
      <c r="H634" s="56"/>
      <c r="I634" s="56">
        <f t="shared" si="608"/>
        <v>130.19999999999999</v>
      </c>
      <c r="J634" s="56"/>
      <c r="K634" s="56">
        <f t="shared" si="609"/>
        <v>130.19999999999999</v>
      </c>
      <c r="L634" s="56"/>
      <c r="M634" s="56">
        <f t="shared" si="593"/>
        <v>130.19999999999999</v>
      </c>
      <c r="N634" s="56"/>
      <c r="O634" s="56">
        <f t="shared" si="590"/>
        <v>130.19999999999999</v>
      </c>
      <c r="P634" s="56">
        <v>130.19999999999999</v>
      </c>
      <c r="Q634" s="56"/>
      <c r="R634" s="57">
        <f t="shared" si="610"/>
        <v>130.19999999999999</v>
      </c>
      <c r="S634" s="56"/>
      <c r="T634" s="57">
        <f t="shared" si="611"/>
        <v>130.19999999999999</v>
      </c>
      <c r="U634" s="56"/>
      <c r="V634" s="57">
        <f t="shared" si="591"/>
        <v>130.19999999999999</v>
      </c>
    </row>
    <row r="635" spans="1:22" ht="33" x14ac:dyDescent="0.2">
      <c r="A635" s="54" t="str">
        <f ca="1">IF(ISERROR(MATCH(E635,Код_КЦСР,0)),"",INDIRECT(ADDRESS(MATCH(E635,Код_КЦСР,0)+1,2,,,"КЦСР")))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635" s="105">
        <v>805</v>
      </c>
      <c r="C635" s="55" t="s">
        <v>60</v>
      </c>
      <c r="D635" s="55" t="s">
        <v>70</v>
      </c>
      <c r="E635" s="105" t="s">
        <v>230</v>
      </c>
      <c r="F635" s="105"/>
      <c r="G635" s="56">
        <f>G636+G640+G643</f>
        <v>7902.3</v>
      </c>
      <c r="H635" s="56">
        <f>H636+H640+H643</f>
        <v>0</v>
      </c>
      <c r="I635" s="56">
        <f t="shared" si="608"/>
        <v>7902.3</v>
      </c>
      <c r="J635" s="56">
        <f>J636+J640+J643</f>
        <v>0</v>
      </c>
      <c r="K635" s="56">
        <f t="shared" si="609"/>
        <v>7902.3</v>
      </c>
      <c r="L635" s="56">
        <f>L636+L640+L643</f>
        <v>0</v>
      </c>
      <c r="M635" s="56">
        <f t="shared" si="593"/>
        <v>7902.3</v>
      </c>
      <c r="N635" s="56">
        <f>N636+N640+N643</f>
        <v>0</v>
      </c>
      <c r="O635" s="56">
        <f t="shared" si="590"/>
        <v>7902.3</v>
      </c>
      <c r="P635" s="56">
        <f>P636+P640+P643</f>
        <v>6016.8</v>
      </c>
      <c r="Q635" s="56">
        <f>Q636+Q640+Q643</f>
        <v>0</v>
      </c>
      <c r="R635" s="57">
        <f t="shared" si="610"/>
        <v>6016.8</v>
      </c>
      <c r="S635" s="56">
        <f>S636+S640+S643</f>
        <v>0</v>
      </c>
      <c r="T635" s="57">
        <f t="shared" si="611"/>
        <v>6016.8</v>
      </c>
      <c r="U635" s="56">
        <f>U636+U640+U643</f>
        <v>0</v>
      </c>
      <c r="V635" s="57">
        <f t="shared" si="591"/>
        <v>6016.8</v>
      </c>
    </row>
    <row r="636" spans="1:22" x14ac:dyDescent="0.2">
      <c r="A636" s="54" t="str">
        <f ca="1">IF(ISERROR(MATCH(E636,Код_КЦСР,0)),"",INDIRECT(ADDRESS(MATCH(E636,Код_КЦСР,0)+1,2,,,"КЦСР")))</f>
        <v>Текущие ремонты и работы по благоустройству территорий</v>
      </c>
      <c r="B636" s="105">
        <v>805</v>
      </c>
      <c r="C636" s="55" t="s">
        <v>60</v>
      </c>
      <c r="D636" s="55" t="s">
        <v>70</v>
      </c>
      <c r="E636" s="105" t="s">
        <v>439</v>
      </c>
      <c r="F636" s="105"/>
      <c r="G636" s="56">
        <f t="shared" ref="G636:U636" si="634">G637</f>
        <v>5550</v>
      </c>
      <c r="H636" s="56">
        <f t="shared" si="634"/>
        <v>0</v>
      </c>
      <c r="I636" s="56">
        <f t="shared" si="608"/>
        <v>5550</v>
      </c>
      <c r="J636" s="56">
        <f t="shared" si="634"/>
        <v>0</v>
      </c>
      <c r="K636" s="56">
        <f t="shared" si="609"/>
        <v>5550</v>
      </c>
      <c r="L636" s="56">
        <f t="shared" si="634"/>
        <v>0</v>
      </c>
      <c r="M636" s="56">
        <f t="shared" si="593"/>
        <v>5550</v>
      </c>
      <c r="N636" s="56">
        <f t="shared" si="634"/>
        <v>0</v>
      </c>
      <c r="O636" s="56">
        <f t="shared" si="590"/>
        <v>5550</v>
      </c>
      <c r="P636" s="56">
        <f t="shared" si="634"/>
        <v>3800</v>
      </c>
      <c r="Q636" s="56">
        <f t="shared" si="634"/>
        <v>0</v>
      </c>
      <c r="R636" s="57">
        <f t="shared" si="610"/>
        <v>3800</v>
      </c>
      <c r="S636" s="56">
        <f t="shared" si="634"/>
        <v>0</v>
      </c>
      <c r="T636" s="57">
        <f t="shared" si="611"/>
        <v>3800</v>
      </c>
      <c r="U636" s="56">
        <f t="shared" si="634"/>
        <v>0</v>
      </c>
      <c r="V636" s="57">
        <f t="shared" si="591"/>
        <v>3800</v>
      </c>
    </row>
    <row r="637" spans="1:22" ht="33" x14ac:dyDescent="0.2">
      <c r="A637" s="54" t="str">
        <f ca="1">IF(ISERROR(MATCH(F637,Код_КВР,0)),"",INDIRECT(ADDRESS(MATCH(F637,Код_КВР,0)+1,2,,,"КВР")))</f>
        <v>Предоставление субсидий бюджетным, автономным учреждениям и иным некоммерческим организациям</v>
      </c>
      <c r="B637" s="105">
        <v>805</v>
      </c>
      <c r="C637" s="55" t="s">
        <v>60</v>
      </c>
      <c r="D637" s="55" t="s">
        <v>70</v>
      </c>
      <c r="E637" s="105" t="s">
        <v>439</v>
      </c>
      <c r="F637" s="105">
        <v>600</v>
      </c>
      <c r="G637" s="56">
        <f t="shared" ref="G637:P637" si="635">G638+G639</f>
        <v>5550</v>
      </c>
      <c r="H637" s="56">
        <f t="shared" ref="H637:J637" si="636">H638+H639</f>
        <v>0</v>
      </c>
      <c r="I637" s="56">
        <f t="shared" si="608"/>
        <v>5550</v>
      </c>
      <c r="J637" s="56">
        <f t="shared" si="636"/>
        <v>0</v>
      </c>
      <c r="K637" s="56">
        <f t="shared" si="609"/>
        <v>5550</v>
      </c>
      <c r="L637" s="56">
        <f t="shared" ref="L637:N637" si="637">L638+L639</f>
        <v>0</v>
      </c>
      <c r="M637" s="56">
        <f t="shared" si="593"/>
        <v>5550</v>
      </c>
      <c r="N637" s="56">
        <f t="shared" si="637"/>
        <v>0</v>
      </c>
      <c r="O637" s="56">
        <f t="shared" si="590"/>
        <v>5550</v>
      </c>
      <c r="P637" s="56">
        <f t="shared" si="635"/>
        <v>3800</v>
      </c>
      <c r="Q637" s="56">
        <f t="shared" ref="Q637:S637" si="638">Q638+Q639</f>
        <v>0</v>
      </c>
      <c r="R637" s="57">
        <f t="shared" si="610"/>
        <v>3800</v>
      </c>
      <c r="S637" s="56">
        <f t="shared" si="638"/>
        <v>0</v>
      </c>
      <c r="T637" s="57">
        <f t="shared" si="611"/>
        <v>3800</v>
      </c>
      <c r="U637" s="56">
        <f t="shared" ref="U637" si="639">U638+U639</f>
        <v>0</v>
      </c>
      <c r="V637" s="57">
        <f t="shared" si="591"/>
        <v>3800</v>
      </c>
    </row>
    <row r="638" spans="1:22" x14ac:dyDescent="0.2">
      <c r="A638" s="54" t="str">
        <f ca="1">IF(ISERROR(MATCH(F638,Код_КВР,0)),"",INDIRECT(ADDRESS(MATCH(F638,Код_КВР,0)+1,2,,,"КВР")))</f>
        <v>Субсидии бюджетным учреждениям</v>
      </c>
      <c r="B638" s="105">
        <v>805</v>
      </c>
      <c r="C638" s="55" t="s">
        <v>60</v>
      </c>
      <c r="D638" s="55" t="s">
        <v>70</v>
      </c>
      <c r="E638" s="105" t="s">
        <v>439</v>
      </c>
      <c r="F638" s="105">
        <v>610</v>
      </c>
      <c r="G638" s="56">
        <v>5550</v>
      </c>
      <c r="H638" s="56"/>
      <c r="I638" s="56">
        <f t="shared" si="608"/>
        <v>5550</v>
      </c>
      <c r="J638" s="56"/>
      <c r="K638" s="56">
        <f t="shared" si="609"/>
        <v>5550</v>
      </c>
      <c r="L638" s="56"/>
      <c r="M638" s="56">
        <f t="shared" si="593"/>
        <v>5550</v>
      </c>
      <c r="N638" s="56"/>
      <c r="O638" s="56">
        <f t="shared" si="590"/>
        <v>5550</v>
      </c>
      <c r="P638" s="56">
        <v>3800</v>
      </c>
      <c r="Q638" s="56"/>
      <c r="R638" s="57">
        <f t="shared" si="610"/>
        <v>3800</v>
      </c>
      <c r="S638" s="56"/>
      <c r="T638" s="57">
        <f t="shared" si="611"/>
        <v>3800</v>
      </c>
      <c r="U638" s="56"/>
      <c r="V638" s="57">
        <f t="shared" si="591"/>
        <v>3800</v>
      </c>
    </row>
    <row r="639" spans="1:22" x14ac:dyDescent="0.2">
      <c r="A639" s="54" t="str">
        <f ca="1">IF(ISERROR(MATCH(F639,Код_КВР,0)),"",INDIRECT(ADDRESS(MATCH(F639,Код_КВР,0)+1,2,,,"КВР")))</f>
        <v>Субсидии автономным учреждениям</v>
      </c>
      <c r="B639" s="105">
        <v>805</v>
      </c>
      <c r="C639" s="55" t="s">
        <v>60</v>
      </c>
      <c r="D639" s="55" t="s">
        <v>70</v>
      </c>
      <c r="E639" s="105" t="s">
        <v>439</v>
      </c>
      <c r="F639" s="105">
        <v>620</v>
      </c>
      <c r="G639" s="56"/>
      <c r="H639" s="56"/>
      <c r="I639" s="56">
        <f t="shared" si="608"/>
        <v>0</v>
      </c>
      <c r="J639" s="56"/>
      <c r="K639" s="56">
        <f t="shared" si="609"/>
        <v>0</v>
      </c>
      <c r="L639" s="56"/>
      <c r="M639" s="56">
        <f t="shared" si="593"/>
        <v>0</v>
      </c>
      <c r="N639" s="56"/>
      <c r="O639" s="56">
        <f t="shared" si="590"/>
        <v>0</v>
      </c>
      <c r="P639" s="56"/>
      <c r="Q639" s="56"/>
      <c r="R639" s="57">
        <f t="shared" si="610"/>
        <v>0</v>
      </c>
      <c r="S639" s="56"/>
      <c r="T639" s="57">
        <f t="shared" si="611"/>
        <v>0</v>
      </c>
      <c r="U639" s="56"/>
      <c r="V639" s="57">
        <f t="shared" si="591"/>
        <v>0</v>
      </c>
    </row>
    <row r="640" spans="1:22" ht="33" x14ac:dyDescent="0.2">
      <c r="A640" s="54" t="str">
        <f ca="1">IF(ISERROR(MATCH(E640,Код_КЦСР,0)),"",INDIRECT(ADDRESS(MATCH(E640,Код_КЦСР,0)+1,2,,,"КЦСР")))</f>
        <v>Оборудование, мебель, малые архитектурные формы для образовательных учреждений</v>
      </c>
      <c r="B640" s="105">
        <v>805</v>
      </c>
      <c r="C640" s="55" t="s">
        <v>60</v>
      </c>
      <c r="D640" s="55" t="s">
        <v>70</v>
      </c>
      <c r="E640" s="105" t="s">
        <v>441</v>
      </c>
      <c r="F640" s="105"/>
      <c r="G640" s="56">
        <f t="shared" ref="G640:U641" si="640">G641</f>
        <v>2352.3000000000002</v>
      </c>
      <c r="H640" s="56">
        <f t="shared" si="640"/>
        <v>0</v>
      </c>
      <c r="I640" s="56">
        <f t="shared" si="608"/>
        <v>2352.3000000000002</v>
      </c>
      <c r="J640" s="56">
        <f t="shared" si="640"/>
        <v>0</v>
      </c>
      <c r="K640" s="56">
        <f t="shared" si="609"/>
        <v>2352.3000000000002</v>
      </c>
      <c r="L640" s="56">
        <f t="shared" si="640"/>
        <v>0</v>
      </c>
      <c r="M640" s="56">
        <f t="shared" si="593"/>
        <v>2352.3000000000002</v>
      </c>
      <c r="N640" s="56">
        <f t="shared" si="640"/>
        <v>0</v>
      </c>
      <c r="O640" s="56">
        <f t="shared" si="590"/>
        <v>2352.3000000000002</v>
      </c>
      <c r="P640" s="56">
        <f t="shared" si="640"/>
        <v>2216.8000000000002</v>
      </c>
      <c r="Q640" s="56">
        <f t="shared" si="640"/>
        <v>0</v>
      </c>
      <c r="R640" s="57">
        <f t="shared" si="610"/>
        <v>2216.8000000000002</v>
      </c>
      <c r="S640" s="56">
        <f t="shared" si="640"/>
        <v>0</v>
      </c>
      <c r="T640" s="57">
        <f t="shared" si="611"/>
        <v>2216.8000000000002</v>
      </c>
      <c r="U640" s="56">
        <f t="shared" si="640"/>
        <v>0</v>
      </c>
      <c r="V640" s="57">
        <f t="shared" si="591"/>
        <v>2216.8000000000002</v>
      </c>
    </row>
    <row r="641" spans="1:22" ht="33" x14ac:dyDescent="0.2">
      <c r="A641" s="54" t="str">
        <f ca="1">IF(ISERROR(MATCH(F641,Код_КВР,0)),"",INDIRECT(ADDRESS(MATCH(F641,Код_КВР,0)+1,2,,,"КВР")))</f>
        <v>Предоставление субсидий бюджетным, автономным учреждениям и иным некоммерческим организациям</v>
      </c>
      <c r="B641" s="105">
        <v>805</v>
      </c>
      <c r="C641" s="55" t="s">
        <v>60</v>
      </c>
      <c r="D641" s="55" t="s">
        <v>70</v>
      </c>
      <c r="E641" s="105" t="s">
        <v>441</v>
      </c>
      <c r="F641" s="105">
        <v>600</v>
      </c>
      <c r="G641" s="56">
        <f t="shared" si="640"/>
        <v>2352.3000000000002</v>
      </c>
      <c r="H641" s="56">
        <f t="shared" si="640"/>
        <v>0</v>
      </c>
      <c r="I641" s="56">
        <f t="shared" si="608"/>
        <v>2352.3000000000002</v>
      </c>
      <c r="J641" s="56">
        <f t="shared" si="640"/>
        <v>0</v>
      </c>
      <c r="K641" s="56">
        <f t="shared" si="609"/>
        <v>2352.3000000000002</v>
      </c>
      <c r="L641" s="56">
        <f t="shared" si="640"/>
        <v>0</v>
      </c>
      <c r="M641" s="56">
        <f t="shared" si="593"/>
        <v>2352.3000000000002</v>
      </c>
      <c r="N641" s="56">
        <f t="shared" si="640"/>
        <v>0</v>
      </c>
      <c r="O641" s="56">
        <f t="shared" si="590"/>
        <v>2352.3000000000002</v>
      </c>
      <c r="P641" s="56">
        <f t="shared" si="640"/>
        <v>2216.8000000000002</v>
      </c>
      <c r="Q641" s="56">
        <f t="shared" si="640"/>
        <v>0</v>
      </c>
      <c r="R641" s="57">
        <f t="shared" si="610"/>
        <v>2216.8000000000002</v>
      </c>
      <c r="S641" s="56">
        <f t="shared" si="640"/>
        <v>0</v>
      </c>
      <c r="T641" s="57">
        <f t="shared" si="611"/>
        <v>2216.8000000000002</v>
      </c>
      <c r="U641" s="56">
        <f t="shared" si="640"/>
        <v>0</v>
      </c>
      <c r="V641" s="57">
        <f t="shared" si="591"/>
        <v>2216.8000000000002</v>
      </c>
    </row>
    <row r="642" spans="1:22" x14ac:dyDescent="0.2">
      <c r="A642" s="54" t="str">
        <f ca="1">IF(ISERROR(MATCH(F642,Код_КВР,0)),"",INDIRECT(ADDRESS(MATCH(F642,Код_КВР,0)+1,2,,,"КВР")))</f>
        <v>Субсидии бюджетным учреждениям</v>
      </c>
      <c r="B642" s="105">
        <v>805</v>
      </c>
      <c r="C642" s="55" t="s">
        <v>60</v>
      </c>
      <c r="D642" s="55" t="s">
        <v>70</v>
      </c>
      <c r="E642" s="105" t="s">
        <v>441</v>
      </c>
      <c r="F642" s="105">
        <v>610</v>
      </c>
      <c r="G642" s="56">
        <v>2352.3000000000002</v>
      </c>
      <c r="H642" s="56"/>
      <c r="I642" s="56">
        <f t="shared" si="608"/>
        <v>2352.3000000000002</v>
      </c>
      <c r="J642" s="56"/>
      <c r="K642" s="56">
        <f t="shared" si="609"/>
        <v>2352.3000000000002</v>
      </c>
      <c r="L642" s="56"/>
      <c r="M642" s="56">
        <f t="shared" si="593"/>
        <v>2352.3000000000002</v>
      </c>
      <c r="N642" s="56"/>
      <c r="O642" s="56">
        <f t="shared" si="590"/>
        <v>2352.3000000000002</v>
      </c>
      <c r="P642" s="56">
        <v>2216.8000000000002</v>
      </c>
      <c r="Q642" s="56"/>
      <c r="R642" s="57">
        <f t="shared" si="610"/>
        <v>2216.8000000000002</v>
      </c>
      <c r="S642" s="56"/>
      <c r="T642" s="57">
        <f t="shared" si="611"/>
        <v>2216.8000000000002</v>
      </c>
      <c r="U642" s="56"/>
      <c r="V642" s="57">
        <f t="shared" si="591"/>
        <v>2216.8000000000002</v>
      </c>
    </row>
    <row r="643" spans="1:22" ht="38.25" hidden="1" customHeight="1" x14ac:dyDescent="0.2">
      <c r="A643" s="54" t="str">
        <f ca="1">IF(ISERROR(MATCH(E643,Код_КЦСР,0)),"",INDIRECT(ADDRESS(MATCH(E643,Код_КЦСР,0)+1,2,,,"КЦСР")))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643" s="105">
        <v>805</v>
      </c>
      <c r="C643" s="55" t="s">
        <v>60</v>
      </c>
      <c r="D643" s="55" t="s">
        <v>70</v>
      </c>
      <c r="E643" s="55" t="s">
        <v>514</v>
      </c>
      <c r="F643" s="105"/>
      <c r="G643" s="56">
        <f t="shared" ref="G643:U643" si="641">G644</f>
        <v>0</v>
      </c>
      <c r="H643" s="56">
        <f t="shared" si="641"/>
        <v>0</v>
      </c>
      <c r="I643" s="56">
        <f t="shared" si="608"/>
        <v>0</v>
      </c>
      <c r="J643" s="56">
        <f t="shared" si="641"/>
        <v>0</v>
      </c>
      <c r="K643" s="56">
        <f t="shared" si="609"/>
        <v>0</v>
      </c>
      <c r="L643" s="56">
        <f t="shared" si="641"/>
        <v>0</v>
      </c>
      <c r="M643" s="56">
        <f t="shared" si="593"/>
        <v>0</v>
      </c>
      <c r="N643" s="56">
        <f t="shared" si="641"/>
        <v>0</v>
      </c>
      <c r="O643" s="56">
        <f t="shared" si="590"/>
        <v>0</v>
      </c>
      <c r="P643" s="56">
        <f t="shared" si="641"/>
        <v>0</v>
      </c>
      <c r="Q643" s="56">
        <f t="shared" si="641"/>
        <v>0</v>
      </c>
      <c r="R643" s="57">
        <f t="shared" si="610"/>
        <v>0</v>
      </c>
      <c r="S643" s="56">
        <f t="shared" si="641"/>
        <v>0</v>
      </c>
      <c r="T643" s="57">
        <f t="shared" si="611"/>
        <v>0</v>
      </c>
      <c r="U643" s="56">
        <f t="shared" si="641"/>
        <v>0</v>
      </c>
      <c r="V643" s="57">
        <f t="shared" si="591"/>
        <v>0</v>
      </c>
    </row>
    <row r="644" spans="1:22" ht="33" hidden="1" x14ac:dyDescent="0.2">
      <c r="A644" s="54" t="str">
        <f ca="1">IF(ISERROR(MATCH(F644,Код_КВР,0)),"",INDIRECT(ADDRESS(MATCH(F644,Код_КВР,0)+1,2,,,"КВР")))</f>
        <v>Предоставление субсидий бюджетным, автономным учреждениям и иным некоммерческим организациям</v>
      </c>
      <c r="B644" s="105">
        <v>805</v>
      </c>
      <c r="C644" s="55" t="s">
        <v>60</v>
      </c>
      <c r="D644" s="55" t="s">
        <v>515</v>
      </c>
      <c r="E644" s="55" t="s">
        <v>514</v>
      </c>
      <c r="F644" s="105">
        <v>600</v>
      </c>
      <c r="G644" s="56">
        <f t="shared" ref="G644:P644" si="642">G645+G646</f>
        <v>0</v>
      </c>
      <c r="H644" s="56">
        <f t="shared" ref="H644:J644" si="643">H645+H646</f>
        <v>0</v>
      </c>
      <c r="I644" s="56">
        <f t="shared" si="608"/>
        <v>0</v>
      </c>
      <c r="J644" s="56">
        <f t="shared" si="643"/>
        <v>0</v>
      </c>
      <c r="K644" s="56">
        <f t="shared" si="609"/>
        <v>0</v>
      </c>
      <c r="L644" s="56">
        <f t="shared" ref="L644:N644" si="644">L645+L646</f>
        <v>0</v>
      </c>
      <c r="M644" s="56">
        <f t="shared" si="593"/>
        <v>0</v>
      </c>
      <c r="N644" s="56">
        <f t="shared" si="644"/>
        <v>0</v>
      </c>
      <c r="O644" s="56">
        <f t="shared" si="590"/>
        <v>0</v>
      </c>
      <c r="P644" s="56">
        <f t="shared" si="642"/>
        <v>0</v>
      </c>
      <c r="Q644" s="56">
        <f t="shared" ref="Q644:S644" si="645">Q645+Q646</f>
        <v>0</v>
      </c>
      <c r="R644" s="57">
        <f t="shared" si="610"/>
        <v>0</v>
      </c>
      <c r="S644" s="56">
        <f t="shared" si="645"/>
        <v>0</v>
      </c>
      <c r="T644" s="57">
        <f t="shared" si="611"/>
        <v>0</v>
      </c>
      <c r="U644" s="56">
        <f t="shared" ref="U644" si="646">U645+U646</f>
        <v>0</v>
      </c>
      <c r="V644" s="57">
        <f t="shared" si="591"/>
        <v>0</v>
      </c>
    </row>
    <row r="645" spans="1:22" hidden="1" x14ac:dyDescent="0.2">
      <c r="A645" s="54" t="str">
        <f ca="1">IF(ISERROR(MATCH(F645,Код_КВР,0)),"",INDIRECT(ADDRESS(MATCH(F645,Код_КВР,0)+1,2,,,"КВР")))</f>
        <v>Субсидии бюджетным учреждениям</v>
      </c>
      <c r="B645" s="105">
        <v>805</v>
      </c>
      <c r="C645" s="55" t="s">
        <v>60</v>
      </c>
      <c r="D645" s="55" t="s">
        <v>515</v>
      </c>
      <c r="E645" s="55" t="s">
        <v>514</v>
      </c>
      <c r="F645" s="105">
        <v>610</v>
      </c>
      <c r="G645" s="56"/>
      <c r="H645" s="56"/>
      <c r="I645" s="56">
        <f t="shared" si="608"/>
        <v>0</v>
      </c>
      <c r="J645" s="56"/>
      <c r="K645" s="56">
        <f t="shared" si="609"/>
        <v>0</v>
      </c>
      <c r="L645" s="56"/>
      <c r="M645" s="56">
        <f t="shared" si="593"/>
        <v>0</v>
      </c>
      <c r="N645" s="56"/>
      <c r="O645" s="56">
        <f t="shared" si="590"/>
        <v>0</v>
      </c>
      <c r="P645" s="56"/>
      <c r="Q645" s="56"/>
      <c r="R645" s="57">
        <f t="shared" si="610"/>
        <v>0</v>
      </c>
      <c r="S645" s="56"/>
      <c r="T645" s="57">
        <f t="shared" si="611"/>
        <v>0</v>
      </c>
      <c r="U645" s="56"/>
      <c r="V645" s="57">
        <f t="shared" si="591"/>
        <v>0</v>
      </c>
    </row>
    <row r="646" spans="1:22" hidden="1" x14ac:dyDescent="0.2">
      <c r="A646" s="54" t="str">
        <f ca="1">IF(ISERROR(MATCH(F646,Код_КВР,0)),"",INDIRECT(ADDRESS(MATCH(F646,Код_КВР,0)+1,2,,,"КВР")))</f>
        <v>Субсидии автономным учреждениям</v>
      </c>
      <c r="B646" s="105">
        <v>805</v>
      </c>
      <c r="C646" s="55" t="s">
        <v>60</v>
      </c>
      <c r="D646" s="55" t="s">
        <v>515</v>
      </c>
      <c r="E646" s="55" t="s">
        <v>514</v>
      </c>
      <c r="F646" s="105">
        <v>620</v>
      </c>
      <c r="G646" s="56"/>
      <c r="H646" s="56"/>
      <c r="I646" s="56">
        <f t="shared" si="608"/>
        <v>0</v>
      </c>
      <c r="J646" s="56"/>
      <c r="K646" s="56">
        <f t="shared" si="609"/>
        <v>0</v>
      </c>
      <c r="L646" s="56"/>
      <c r="M646" s="56">
        <f t="shared" si="593"/>
        <v>0</v>
      </c>
      <c r="N646" s="56"/>
      <c r="O646" s="56">
        <f t="shared" si="590"/>
        <v>0</v>
      </c>
      <c r="P646" s="56"/>
      <c r="Q646" s="56"/>
      <c r="R646" s="57">
        <f t="shared" si="610"/>
        <v>0</v>
      </c>
      <c r="S646" s="56"/>
      <c r="T646" s="57">
        <f t="shared" si="611"/>
        <v>0</v>
      </c>
      <c r="U646" s="56"/>
      <c r="V646" s="57">
        <f t="shared" si="591"/>
        <v>0</v>
      </c>
    </row>
    <row r="647" spans="1:22" ht="33" x14ac:dyDescent="0.2">
      <c r="A647" s="54" t="str">
        <f ca="1">IF(ISERROR(MATCH(E647,Код_КЦСР,0)),"",INDIRECT(ADDRESS(MATCH(E647,Код_КЦСР,0)+1,2,,,"КЦСР")))</f>
        <v>Муниципальная программа «Охрана окружающей среды» на 2013 – 2022 годы</v>
      </c>
      <c r="B647" s="105">
        <v>805</v>
      </c>
      <c r="C647" s="55" t="s">
        <v>60</v>
      </c>
      <c r="D647" s="55" t="s">
        <v>70</v>
      </c>
      <c r="E647" s="105" t="s">
        <v>284</v>
      </c>
      <c r="F647" s="105"/>
      <c r="G647" s="56">
        <f t="shared" ref="G647:U649" si="647">G648</f>
        <v>12.5</v>
      </c>
      <c r="H647" s="56">
        <f t="shared" si="647"/>
        <v>0</v>
      </c>
      <c r="I647" s="56">
        <f t="shared" si="608"/>
        <v>12.5</v>
      </c>
      <c r="J647" s="56">
        <f t="shared" si="647"/>
        <v>0</v>
      </c>
      <c r="K647" s="56">
        <f t="shared" si="609"/>
        <v>12.5</v>
      </c>
      <c r="L647" s="56">
        <f t="shared" si="647"/>
        <v>0</v>
      </c>
      <c r="M647" s="56">
        <f t="shared" si="593"/>
        <v>12.5</v>
      </c>
      <c r="N647" s="56">
        <f t="shared" si="647"/>
        <v>0</v>
      </c>
      <c r="O647" s="56">
        <f t="shared" si="590"/>
        <v>12.5</v>
      </c>
      <c r="P647" s="56">
        <f t="shared" si="647"/>
        <v>30.9</v>
      </c>
      <c r="Q647" s="56">
        <f t="shared" si="647"/>
        <v>0</v>
      </c>
      <c r="R647" s="57">
        <f t="shared" si="610"/>
        <v>30.9</v>
      </c>
      <c r="S647" s="56">
        <f t="shared" si="647"/>
        <v>0</v>
      </c>
      <c r="T647" s="57">
        <f t="shared" si="611"/>
        <v>30.9</v>
      </c>
      <c r="U647" s="56">
        <f t="shared" si="647"/>
        <v>0</v>
      </c>
      <c r="V647" s="57">
        <f t="shared" si="591"/>
        <v>30.9</v>
      </c>
    </row>
    <row r="648" spans="1:22" ht="33" x14ac:dyDescent="0.2">
      <c r="A648" s="54" t="str">
        <f ca="1">IF(ISERROR(MATCH(E648,Код_КЦСР,0)),"",INDIRECT(ADDRESS(MATCH(E648,Код_КЦСР,0)+1,2,,,"КЦСР")))</f>
        <v>Организация мероприятий по экологическому образованию и воспитанию населения</v>
      </c>
      <c r="B648" s="105">
        <v>805</v>
      </c>
      <c r="C648" s="55" t="s">
        <v>60</v>
      </c>
      <c r="D648" s="55" t="s">
        <v>70</v>
      </c>
      <c r="E648" s="105" t="s">
        <v>286</v>
      </c>
      <c r="F648" s="105"/>
      <c r="G648" s="56">
        <f t="shared" si="647"/>
        <v>12.5</v>
      </c>
      <c r="H648" s="56">
        <f t="shared" si="647"/>
        <v>0</v>
      </c>
      <c r="I648" s="56">
        <f t="shared" si="608"/>
        <v>12.5</v>
      </c>
      <c r="J648" s="56">
        <f t="shared" si="647"/>
        <v>0</v>
      </c>
      <c r="K648" s="56">
        <f t="shared" si="609"/>
        <v>12.5</v>
      </c>
      <c r="L648" s="56">
        <f t="shared" si="647"/>
        <v>0</v>
      </c>
      <c r="M648" s="56">
        <f t="shared" si="593"/>
        <v>12.5</v>
      </c>
      <c r="N648" s="56">
        <f t="shared" si="647"/>
        <v>0</v>
      </c>
      <c r="O648" s="56">
        <f t="shared" si="590"/>
        <v>12.5</v>
      </c>
      <c r="P648" s="56">
        <f t="shared" si="647"/>
        <v>30.9</v>
      </c>
      <c r="Q648" s="56">
        <f t="shared" si="647"/>
        <v>0</v>
      </c>
      <c r="R648" s="57">
        <f t="shared" si="610"/>
        <v>30.9</v>
      </c>
      <c r="S648" s="56">
        <f t="shared" si="647"/>
        <v>0</v>
      </c>
      <c r="T648" s="57">
        <f t="shared" si="611"/>
        <v>30.9</v>
      </c>
      <c r="U648" s="56">
        <f t="shared" si="647"/>
        <v>0</v>
      </c>
      <c r="V648" s="57">
        <f t="shared" si="591"/>
        <v>30.9</v>
      </c>
    </row>
    <row r="649" spans="1:22" ht="33" x14ac:dyDescent="0.2">
      <c r="A649" s="54" t="str">
        <f ca="1">IF(ISERROR(MATCH(F649,Код_КВР,0)),"",INDIRECT(ADDRESS(MATCH(F649,Код_КВР,0)+1,2,,,"КВР")))</f>
        <v>Предоставление субсидий бюджетным, автономным учреждениям и иным некоммерческим организациям</v>
      </c>
      <c r="B649" s="105">
        <v>805</v>
      </c>
      <c r="C649" s="55" t="s">
        <v>60</v>
      </c>
      <c r="D649" s="55" t="s">
        <v>70</v>
      </c>
      <c r="E649" s="105" t="s">
        <v>286</v>
      </c>
      <c r="F649" s="105">
        <v>600</v>
      </c>
      <c r="G649" s="56">
        <f t="shared" si="647"/>
        <v>12.5</v>
      </c>
      <c r="H649" s="56">
        <f t="shared" si="647"/>
        <v>0</v>
      </c>
      <c r="I649" s="56">
        <f t="shared" si="608"/>
        <v>12.5</v>
      </c>
      <c r="J649" s="56">
        <f t="shared" si="647"/>
        <v>0</v>
      </c>
      <c r="K649" s="56">
        <f t="shared" si="609"/>
        <v>12.5</v>
      </c>
      <c r="L649" s="56">
        <f t="shared" si="647"/>
        <v>0</v>
      </c>
      <c r="M649" s="56">
        <f t="shared" si="593"/>
        <v>12.5</v>
      </c>
      <c r="N649" s="56">
        <f t="shared" si="647"/>
        <v>0</v>
      </c>
      <c r="O649" s="56">
        <f t="shared" si="590"/>
        <v>12.5</v>
      </c>
      <c r="P649" s="56">
        <f t="shared" si="647"/>
        <v>30.9</v>
      </c>
      <c r="Q649" s="56">
        <f t="shared" si="647"/>
        <v>0</v>
      </c>
      <c r="R649" s="57">
        <f t="shared" si="610"/>
        <v>30.9</v>
      </c>
      <c r="S649" s="56">
        <f t="shared" si="647"/>
        <v>0</v>
      </c>
      <c r="T649" s="57">
        <f t="shared" si="611"/>
        <v>30.9</v>
      </c>
      <c r="U649" s="56">
        <f t="shared" si="647"/>
        <v>0</v>
      </c>
      <c r="V649" s="57">
        <f t="shared" si="591"/>
        <v>30.9</v>
      </c>
    </row>
    <row r="650" spans="1:22" x14ac:dyDescent="0.2">
      <c r="A650" s="54" t="str">
        <f ca="1">IF(ISERROR(MATCH(F650,Код_КВР,0)),"",INDIRECT(ADDRESS(MATCH(F650,Код_КВР,0)+1,2,,,"КВР")))</f>
        <v>Субсидии бюджетным учреждениям</v>
      </c>
      <c r="B650" s="105">
        <v>805</v>
      </c>
      <c r="C650" s="55" t="s">
        <v>60</v>
      </c>
      <c r="D650" s="55" t="s">
        <v>70</v>
      </c>
      <c r="E650" s="105" t="s">
        <v>286</v>
      </c>
      <c r="F650" s="105">
        <v>610</v>
      </c>
      <c r="G650" s="56">
        <v>12.5</v>
      </c>
      <c r="H650" s="56"/>
      <c r="I650" s="56">
        <f t="shared" si="608"/>
        <v>12.5</v>
      </c>
      <c r="J650" s="56"/>
      <c r="K650" s="56">
        <f t="shared" si="609"/>
        <v>12.5</v>
      </c>
      <c r="L650" s="56"/>
      <c r="M650" s="56">
        <f t="shared" si="593"/>
        <v>12.5</v>
      </c>
      <c r="N650" s="56"/>
      <c r="O650" s="56">
        <f t="shared" si="590"/>
        <v>12.5</v>
      </c>
      <c r="P650" s="56">
        <v>30.9</v>
      </c>
      <c r="Q650" s="56"/>
      <c r="R650" s="57">
        <f t="shared" si="610"/>
        <v>30.9</v>
      </c>
      <c r="S650" s="56"/>
      <c r="T650" s="57">
        <f t="shared" si="611"/>
        <v>30.9</v>
      </c>
      <c r="U650" s="56"/>
      <c r="V650" s="57">
        <f t="shared" si="591"/>
        <v>30.9</v>
      </c>
    </row>
    <row r="651" spans="1:22" ht="33" x14ac:dyDescent="0.2">
      <c r="A651" s="54" t="str">
        <f ca="1">IF(ISERROR(MATCH(E651,Код_КЦСР,0)),"",INDIRECT(ADDRESS(MATCH(E651,Код_КЦСР,0)+1,2,,,"КЦСР")))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651" s="105">
        <v>805</v>
      </c>
      <c r="C651" s="55" t="s">
        <v>60</v>
      </c>
      <c r="D651" s="55" t="s">
        <v>70</v>
      </c>
      <c r="E651" s="105" t="s">
        <v>368</v>
      </c>
      <c r="F651" s="105"/>
      <c r="G651" s="56">
        <f t="shared" ref="G651:U651" si="648">G652</f>
        <v>1000</v>
      </c>
      <c r="H651" s="56">
        <f t="shared" si="648"/>
        <v>0</v>
      </c>
      <c r="I651" s="56">
        <f t="shared" si="608"/>
        <v>1000</v>
      </c>
      <c r="J651" s="56">
        <f t="shared" si="648"/>
        <v>0</v>
      </c>
      <c r="K651" s="56">
        <f t="shared" si="609"/>
        <v>1000</v>
      </c>
      <c r="L651" s="56">
        <f t="shared" si="648"/>
        <v>0</v>
      </c>
      <c r="M651" s="56">
        <f t="shared" si="593"/>
        <v>1000</v>
      </c>
      <c r="N651" s="56">
        <f t="shared" si="648"/>
        <v>0</v>
      </c>
      <c r="O651" s="56">
        <f t="shared" si="590"/>
        <v>1000</v>
      </c>
      <c r="P651" s="56">
        <f t="shared" si="648"/>
        <v>1000</v>
      </c>
      <c r="Q651" s="56">
        <f t="shared" si="648"/>
        <v>0</v>
      </c>
      <c r="R651" s="57">
        <f t="shared" si="610"/>
        <v>1000</v>
      </c>
      <c r="S651" s="56">
        <f t="shared" si="648"/>
        <v>0</v>
      </c>
      <c r="T651" s="57">
        <f t="shared" si="611"/>
        <v>1000</v>
      </c>
      <c r="U651" s="56">
        <f t="shared" si="648"/>
        <v>0</v>
      </c>
      <c r="V651" s="57">
        <f t="shared" si="591"/>
        <v>1000</v>
      </c>
    </row>
    <row r="652" spans="1:22" x14ac:dyDescent="0.2">
      <c r="A652" s="54" t="str">
        <f ca="1">IF(ISERROR(MATCH(E652,Код_КЦСР,0)),"",INDIRECT(ADDRESS(MATCH(E652,Код_КЦСР,0)+1,2,,,"КЦСР")))</f>
        <v>Обеспечение пожарной безопасности муниципальных учреждений города</v>
      </c>
      <c r="B652" s="105">
        <v>805</v>
      </c>
      <c r="C652" s="55" t="s">
        <v>60</v>
      </c>
      <c r="D652" s="55" t="s">
        <v>70</v>
      </c>
      <c r="E652" s="105" t="s">
        <v>369</v>
      </c>
      <c r="F652" s="105"/>
      <c r="G652" s="56">
        <f t="shared" ref="G652:P652" si="649">G653+G657+G660+G663</f>
        <v>1000</v>
      </c>
      <c r="H652" s="56">
        <f t="shared" ref="H652:J652" si="650">H653+H657+H660+H663</f>
        <v>0</v>
      </c>
      <c r="I652" s="56">
        <f t="shared" si="608"/>
        <v>1000</v>
      </c>
      <c r="J652" s="56">
        <f t="shared" si="650"/>
        <v>0</v>
      </c>
      <c r="K652" s="56">
        <f t="shared" si="609"/>
        <v>1000</v>
      </c>
      <c r="L652" s="56">
        <f t="shared" ref="L652:N652" si="651">L653+L657+L660+L663</f>
        <v>0</v>
      </c>
      <c r="M652" s="56">
        <f t="shared" si="593"/>
        <v>1000</v>
      </c>
      <c r="N652" s="56">
        <f t="shared" si="651"/>
        <v>0</v>
      </c>
      <c r="O652" s="56">
        <f t="shared" si="590"/>
        <v>1000</v>
      </c>
      <c r="P652" s="56">
        <f t="shared" si="649"/>
        <v>1000</v>
      </c>
      <c r="Q652" s="56">
        <f t="shared" ref="Q652:S652" si="652">Q653+Q657+Q660+Q663</f>
        <v>0</v>
      </c>
      <c r="R652" s="57">
        <f t="shared" si="610"/>
        <v>1000</v>
      </c>
      <c r="S652" s="56">
        <f t="shared" si="652"/>
        <v>0</v>
      </c>
      <c r="T652" s="57">
        <f t="shared" si="611"/>
        <v>1000</v>
      </c>
      <c r="U652" s="56">
        <f t="shared" ref="U652" si="653">U653+U657+U660+U663</f>
        <v>0</v>
      </c>
      <c r="V652" s="57">
        <f t="shared" si="591"/>
        <v>1000</v>
      </c>
    </row>
    <row r="653" spans="1:22" ht="33" x14ac:dyDescent="0.2">
      <c r="A653" s="54" t="str">
        <f ca="1">IF(ISERROR(MATCH(E653,Код_КЦСР,0)),"",INDIRECT(ADDRESS(MATCH(E653,Код_КЦСР,0)+1,2,,,"КЦСР")))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653" s="105">
        <v>805</v>
      </c>
      <c r="C653" s="55" t="s">
        <v>60</v>
      </c>
      <c r="D653" s="55" t="s">
        <v>70</v>
      </c>
      <c r="E653" s="105" t="s">
        <v>370</v>
      </c>
      <c r="F653" s="105"/>
      <c r="G653" s="56">
        <f t="shared" ref="G653:U653" si="654">G654</f>
        <v>1000</v>
      </c>
      <c r="H653" s="56">
        <f t="shared" si="654"/>
        <v>0</v>
      </c>
      <c r="I653" s="56">
        <f t="shared" si="608"/>
        <v>1000</v>
      </c>
      <c r="J653" s="56">
        <f t="shared" si="654"/>
        <v>0</v>
      </c>
      <c r="K653" s="56">
        <f t="shared" si="609"/>
        <v>1000</v>
      </c>
      <c r="L653" s="56">
        <f t="shared" si="654"/>
        <v>0</v>
      </c>
      <c r="M653" s="56">
        <f t="shared" si="593"/>
        <v>1000</v>
      </c>
      <c r="N653" s="56">
        <f t="shared" si="654"/>
        <v>0</v>
      </c>
      <c r="O653" s="56">
        <f t="shared" si="590"/>
        <v>1000</v>
      </c>
      <c r="P653" s="56">
        <f t="shared" si="654"/>
        <v>1000</v>
      </c>
      <c r="Q653" s="56">
        <f t="shared" si="654"/>
        <v>0</v>
      </c>
      <c r="R653" s="57">
        <f t="shared" si="610"/>
        <v>1000</v>
      </c>
      <c r="S653" s="56">
        <f t="shared" si="654"/>
        <v>0</v>
      </c>
      <c r="T653" s="57">
        <f t="shared" si="611"/>
        <v>1000</v>
      </c>
      <c r="U653" s="56">
        <f t="shared" si="654"/>
        <v>0</v>
      </c>
      <c r="V653" s="57">
        <f t="shared" si="591"/>
        <v>1000</v>
      </c>
    </row>
    <row r="654" spans="1:22" ht="33" x14ac:dyDescent="0.2">
      <c r="A654" s="54" t="str">
        <f ca="1">IF(ISERROR(MATCH(F654,Код_КВР,0)),"",INDIRECT(ADDRESS(MATCH(F654,Код_КВР,0)+1,2,,,"КВР")))</f>
        <v>Предоставление субсидий бюджетным, автономным учреждениям и иным некоммерческим организациям</v>
      </c>
      <c r="B654" s="105">
        <v>805</v>
      </c>
      <c r="C654" s="55" t="s">
        <v>60</v>
      </c>
      <c r="D654" s="55" t="s">
        <v>70</v>
      </c>
      <c r="E654" s="105" t="s">
        <v>370</v>
      </c>
      <c r="F654" s="105">
        <v>600</v>
      </c>
      <c r="G654" s="56">
        <f t="shared" ref="G654:P654" si="655">G655+G656</f>
        <v>1000</v>
      </c>
      <c r="H654" s="56">
        <f t="shared" ref="H654:J654" si="656">H655+H656</f>
        <v>0</v>
      </c>
      <c r="I654" s="56">
        <f t="shared" si="608"/>
        <v>1000</v>
      </c>
      <c r="J654" s="56">
        <f t="shared" si="656"/>
        <v>0</v>
      </c>
      <c r="K654" s="56">
        <f t="shared" si="609"/>
        <v>1000</v>
      </c>
      <c r="L654" s="56">
        <f t="shared" ref="L654:N654" si="657">L655+L656</f>
        <v>0</v>
      </c>
      <c r="M654" s="56">
        <f t="shared" si="593"/>
        <v>1000</v>
      </c>
      <c r="N654" s="56">
        <f t="shared" si="657"/>
        <v>0</v>
      </c>
      <c r="O654" s="56">
        <f t="shared" si="590"/>
        <v>1000</v>
      </c>
      <c r="P654" s="56">
        <f t="shared" si="655"/>
        <v>1000</v>
      </c>
      <c r="Q654" s="56">
        <f t="shared" ref="Q654:S654" si="658">Q655+Q656</f>
        <v>0</v>
      </c>
      <c r="R654" s="57">
        <f t="shared" si="610"/>
        <v>1000</v>
      </c>
      <c r="S654" s="56">
        <f t="shared" si="658"/>
        <v>0</v>
      </c>
      <c r="T654" s="57">
        <f t="shared" si="611"/>
        <v>1000</v>
      </c>
      <c r="U654" s="56">
        <f t="shared" ref="U654" si="659">U655+U656</f>
        <v>0</v>
      </c>
      <c r="V654" s="57">
        <f t="shared" si="591"/>
        <v>1000</v>
      </c>
    </row>
    <row r="655" spans="1:22" x14ac:dyDescent="0.2">
      <c r="A655" s="54" t="str">
        <f ca="1">IF(ISERROR(MATCH(F655,Код_КВР,0)),"",INDIRECT(ADDRESS(MATCH(F655,Код_КВР,0)+1,2,,,"КВР")))</f>
        <v>Субсидии бюджетным учреждениям</v>
      </c>
      <c r="B655" s="105">
        <v>805</v>
      </c>
      <c r="C655" s="55" t="s">
        <v>60</v>
      </c>
      <c r="D655" s="55" t="s">
        <v>70</v>
      </c>
      <c r="E655" s="105" t="s">
        <v>370</v>
      </c>
      <c r="F655" s="105">
        <v>610</v>
      </c>
      <c r="G655" s="56">
        <v>1000</v>
      </c>
      <c r="H655" s="56"/>
      <c r="I655" s="56">
        <f t="shared" si="608"/>
        <v>1000</v>
      </c>
      <c r="J655" s="56"/>
      <c r="K655" s="56">
        <f t="shared" si="609"/>
        <v>1000</v>
      </c>
      <c r="L655" s="56"/>
      <c r="M655" s="56">
        <f t="shared" si="593"/>
        <v>1000</v>
      </c>
      <c r="N655" s="56"/>
      <c r="O655" s="56">
        <f t="shared" si="590"/>
        <v>1000</v>
      </c>
      <c r="P655" s="56">
        <v>1000</v>
      </c>
      <c r="Q655" s="56"/>
      <c r="R655" s="57">
        <f t="shared" si="610"/>
        <v>1000</v>
      </c>
      <c r="S655" s="56"/>
      <c r="T655" s="57">
        <f t="shared" si="611"/>
        <v>1000</v>
      </c>
      <c r="U655" s="56"/>
      <c r="V655" s="57">
        <f t="shared" si="591"/>
        <v>1000</v>
      </c>
    </row>
    <row r="656" spans="1:22" hidden="1" x14ac:dyDescent="0.2">
      <c r="A656" s="54" t="str">
        <f ca="1">IF(ISERROR(MATCH(F656,Код_КВР,0)),"",INDIRECT(ADDRESS(MATCH(F656,Код_КВР,0)+1,2,,,"КВР")))</f>
        <v>Субсидии автономным учреждениям</v>
      </c>
      <c r="B656" s="105">
        <v>805</v>
      </c>
      <c r="C656" s="55" t="s">
        <v>60</v>
      </c>
      <c r="D656" s="55" t="s">
        <v>70</v>
      </c>
      <c r="E656" s="105" t="s">
        <v>370</v>
      </c>
      <c r="F656" s="105">
        <v>620</v>
      </c>
      <c r="G656" s="56"/>
      <c r="H656" s="56"/>
      <c r="I656" s="56">
        <f t="shared" si="608"/>
        <v>0</v>
      </c>
      <c r="J656" s="56"/>
      <c r="K656" s="56">
        <f t="shared" si="609"/>
        <v>0</v>
      </c>
      <c r="L656" s="56"/>
      <c r="M656" s="56">
        <f t="shared" si="593"/>
        <v>0</v>
      </c>
      <c r="N656" s="56"/>
      <c r="O656" s="56">
        <f t="shared" si="590"/>
        <v>0</v>
      </c>
      <c r="P656" s="56"/>
      <c r="Q656" s="56"/>
      <c r="R656" s="57">
        <f t="shared" si="610"/>
        <v>0</v>
      </c>
      <c r="S656" s="56"/>
      <c r="T656" s="57">
        <f t="shared" si="611"/>
        <v>0</v>
      </c>
      <c r="U656" s="56"/>
      <c r="V656" s="57">
        <f t="shared" si="591"/>
        <v>0</v>
      </c>
    </row>
    <row r="657" spans="1:22" hidden="1" x14ac:dyDescent="0.2">
      <c r="A657" s="54" t="str">
        <f ca="1">IF(ISERROR(MATCH(E657,Код_КЦСР,0)),"",INDIRECT(ADDRESS(MATCH(E657,Код_КЦСР,0)+1,2,,,"КЦСР")))</f>
        <v>Ремонт и оборудование эвакуационных путей зданий</v>
      </c>
      <c r="B657" s="105">
        <v>805</v>
      </c>
      <c r="C657" s="55" t="s">
        <v>60</v>
      </c>
      <c r="D657" s="55" t="s">
        <v>70</v>
      </c>
      <c r="E657" s="105" t="s">
        <v>371</v>
      </c>
      <c r="F657" s="105"/>
      <c r="G657" s="56">
        <f t="shared" ref="G657:U658" si="660">G658</f>
        <v>0</v>
      </c>
      <c r="H657" s="56">
        <f t="shared" si="660"/>
        <v>0</v>
      </c>
      <c r="I657" s="56">
        <f t="shared" si="608"/>
        <v>0</v>
      </c>
      <c r="J657" s="56">
        <f t="shared" si="660"/>
        <v>0</v>
      </c>
      <c r="K657" s="56">
        <f t="shared" si="609"/>
        <v>0</v>
      </c>
      <c r="L657" s="56">
        <f t="shared" si="660"/>
        <v>0</v>
      </c>
      <c r="M657" s="56">
        <f t="shared" si="593"/>
        <v>0</v>
      </c>
      <c r="N657" s="56">
        <f t="shared" si="660"/>
        <v>0</v>
      </c>
      <c r="O657" s="56">
        <f t="shared" si="590"/>
        <v>0</v>
      </c>
      <c r="P657" s="56">
        <f t="shared" si="660"/>
        <v>0</v>
      </c>
      <c r="Q657" s="56">
        <f t="shared" si="660"/>
        <v>0</v>
      </c>
      <c r="R657" s="57">
        <f t="shared" si="610"/>
        <v>0</v>
      </c>
      <c r="S657" s="56">
        <f t="shared" si="660"/>
        <v>0</v>
      </c>
      <c r="T657" s="57">
        <f t="shared" si="611"/>
        <v>0</v>
      </c>
      <c r="U657" s="56">
        <f t="shared" si="660"/>
        <v>0</v>
      </c>
      <c r="V657" s="57">
        <f t="shared" si="591"/>
        <v>0</v>
      </c>
    </row>
    <row r="658" spans="1:22" ht="33" hidden="1" x14ac:dyDescent="0.2">
      <c r="A658" s="54" t="str">
        <f ca="1">IF(ISERROR(MATCH(F658,Код_КВР,0)),"",INDIRECT(ADDRESS(MATCH(F658,Код_КВР,0)+1,2,,,"КВР")))</f>
        <v>Предоставление субсидий бюджетным, автономным учреждениям и иным некоммерческим организациям</v>
      </c>
      <c r="B658" s="105">
        <v>805</v>
      </c>
      <c r="C658" s="55" t="s">
        <v>60</v>
      </c>
      <c r="D658" s="55" t="s">
        <v>70</v>
      </c>
      <c r="E658" s="105" t="s">
        <v>371</v>
      </c>
      <c r="F658" s="105">
        <v>600</v>
      </c>
      <c r="G658" s="56">
        <f t="shared" si="660"/>
        <v>0</v>
      </c>
      <c r="H658" s="56">
        <f t="shared" si="660"/>
        <v>0</v>
      </c>
      <c r="I658" s="56">
        <f t="shared" si="608"/>
        <v>0</v>
      </c>
      <c r="J658" s="56">
        <f t="shared" si="660"/>
        <v>0</v>
      </c>
      <c r="K658" s="56">
        <f t="shared" si="609"/>
        <v>0</v>
      </c>
      <c r="L658" s="56">
        <f t="shared" si="660"/>
        <v>0</v>
      </c>
      <c r="M658" s="56">
        <f t="shared" si="593"/>
        <v>0</v>
      </c>
      <c r="N658" s="56">
        <f t="shared" si="660"/>
        <v>0</v>
      </c>
      <c r="O658" s="56">
        <f t="shared" si="590"/>
        <v>0</v>
      </c>
      <c r="P658" s="56">
        <f t="shared" si="660"/>
        <v>0</v>
      </c>
      <c r="Q658" s="56">
        <f t="shared" si="660"/>
        <v>0</v>
      </c>
      <c r="R658" s="57">
        <f t="shared" si="610"/>
        <v>0</v>
      </c>
      <c r="S658" s="56">
        <f t="shared" si="660"/>
        <v>0</v>
      </c>
      <c r="T658" s="57">
        <f t="shared" si="611"/>
        <v>0</v>
      </c>
      <c r="U658" s="56">
        <f t="shared" si="660"/>
        <v>0</v>
      </c>
      <c r="V658" s="57">
        <f t="shared" si="591"/>
        <v>0</v>
      </c>
    </row>
    <row r="659" spans="1:22" hidden="1" x14ac:dyDescent="0.2">
      <c r="A659" s="54" t="str">
        <f ca="1">IF(ISERROR(MATCH(F659,Код_КВР,0)),"",INDIRECT(ADDRESS(MATCH(F659,Код_КВР,0)+1,2,,,"КВР")))</f>
        <v>Субсидии бюджетным учреждениям</v>
      </c>
      <c r="B659" s="105">
        <v>805</v>
      </c>
      <c r="C659" s="55" t="s">
        <v>60</v>
      </c>
      <c r="D659" s="55" t="s">
        <v>70</v>
      </c>
      <c r="E659" s="105" t="s">
        <v>371</v>
      </c>
      <c r="F659" s="105">
        <v>610</v>
      </c>
      <c r="G659" s="56"/>
      <c r="H659" s="56"/>
      <c r="I659" s="56">
        <f t="shared" si="608"/>
        <v>0</v>
      </c>
      <c r="J659" s="56"/>
      <c r="K659" s="56">
        <f t="shared" si="609"/>
        <v>0</v>
      </c>
      <c r="L659" s="56"/>
      <c r="M659" s="56">
        <f t="shared" si="593"/>
        <v>0</v>
      </c>
      <c r="N659" s="56"/>
      <c r="O659" s="56">
        <f t="shared" si="590"/>
        <v>0</v>
      </c>
      <c r="P659" s="56"/>
      <c r="Q659" s="56"/>
      <c r="R659" s="57">
        <f t="shared" si="610"/>
        <v>0</v>
      </c>
      <c r="S659" s="56"/>
      <c r="T659" s="57">
        <f t="shared" si="611"/>
        <v>0</v>
      </c>
      <c r="U659" s="56"/>
      <c r="V659" s="57">
        <f t="shared" si="591"/>
        <v>0</v>
      </c>
    </row>
    <row r="660" spans="1:22" hidden="1" x14ac:dyDescent="0.2">
      <c r="A660" s="54" t="str">
        <f ca="1">IF(ISERROR(MATCH(E660,Код_КЦСР,0)),"",INDIRECT(ADDRESS(MATCH(E660,Код_КЦСР,0)+1,2,,,"КЦСР")))</f>
        <v>Ремонт и испытание наружных пожарных лестниц</v>
      </c>
      <c r="B660" s="105">
        <v>805</v>
      </c>
      <c r="C660" s="55" t="s">
        <v>60</v>
      </c>
      <c r="D660" s="55" t="s">
        <v>70</v>
      </c>
      <c r="E660" s="105" t="s">
        <v>374</v>
      </c>
      <c r="F660" s="105"/>
      <c r="G660" s="56">
        <f t="shared" ref="G660:U661" si="661">G661</f>
        <v>0</v>
      </c>
      <c r="H660" s="56">
        <f t="shared" si="661"/>
        <v>0</v>
      </c>
      <c r="I660" s="56">
        <f t="shared" si="608"/>
        <v>0</v>
      </c>
      <c r="J660" s="56">
        <f t="shared" si="661"/>
        <v>0</v>
      </c>
      <c r="K660" s="56">
        <f t="shared" si="609"/>
        <v>0</v>
      </c>
      <c r="L660" s="56">
        <f t="shared" si="661"/>
        <v>0</v>
      </c>
      <c r="M660" s="56">
        <f t="shared" si="593"/>
        <v>0</v>
      </c>
      <c r="N660" s="56">
        <f t="shared" si="661"/>
        <v>0</v>
      </c>
      <c r="O660" s="56">
        <f t="shared" ref="O660:O723" si="662">M660+N660</f>
        <v>0</v>
      </c>
      <c r="P660" s="56">
        <f t="shared" si="661"/>
        <v>0</v>
      </c>
      <c r="Q660" s="56">
        <f t="shared" si="661"/>
        <v>0</v>
      </c>
      <c r="R660" s="57">
        <f t="shared" si="610"/>
        <v>0</v>
      </c>
      <c r="S660" s="56">
        <f t="shared" si="661"/>
        <v>0</v>
      </c>
      <c r="T660" s="57">
        <f t="shared" si="611"/>
        <v>0</v>
      </c>
      <c r="U660" s="56">
        <f t="shared" si="661"/>
        <v>0</v>
      </c>
      <c r="V660" s="57">
        <f t="shared" ref="V660:V723" si="663">T660+U660</f>
        <v>0</v>
      </c>
    </row>
    <row r="661" spans="1:22" ht="33" hidden="1" x14ac:dyDescent="0.2">
      <c r="A661" s="54" t="str">
        <f ca="1">IF(ISERROR(MATCH(F661,Код_КВР,0)),"",INDIRECT(ADDRESS(MATCH(F661,Код_КВР,0)+1,2,,,"КВР")))</f>
        <v>Предоставление субсидий бюджетным, автономным учреждениям и иным некоммерческим организациям</v>
      </c>
      <c r="B661" s="105">
        <v>805</v>
      </c>
      <c r="C661" s="55" t="s">
        <v>60</v>
      </c>
      <c r="D661" s="55" t="s">
        <v>70</v>
      </c>
      <c r="E661" s="105" t="s">
        <v>374</v>
      </c>
      <c r="F661" s="105">
        <v>600</v>
      </c>
      <c r="G661" s="56">
        <f t="shared" si="661"/>
        <v>0</v>
      </c>
      <c r="H661" s="56">
        <f t="shared" si="661"/>
        <v>0</v>
      </c>
      <c r="I661" s="56">
        <f t="shared" si="608"/>
        <v>0</v>
      </c>
      <c r="J661" s="56">
        <f t="shared" si="661"/>
        <v>0</v>
      </c>
      <c r="K661" s="56">
        <f t="shared" si="609"/>
        <v>0</v>
      </c>
      <c r="L661" s="56">
        <f t="shared" si="661"/>
        <v>0</v>
      </c>
      <c r="M661" s="56">
        <f t="shared" si="593"/>
        <v>0</v>
      </c>
      <c r="N661" s="56">
        <f t="shared" si="661"/>
        <v>0</v>
      </c>
      <c r="O661" s="56">
        <f t="shared" si="662"/>
        <v>0</v>
      </c>
      <c r="P661" s="56">
        <f t="shared" si="661"/>
        <v>0</v>
      </c>
      <c r="Q661" s="56">
        <f t="shared" si="661"/>
        <v>0</v>
      </c>
      <c r="R661" s="57">
        <f t="shared" si="610"/>
        <v>0</v>
      </c>
      <c r="S661" s="56">
        <f t="shared" si="661"/>
        <v>0</v>
      </c>
      <c r="T661" s="57">
        <f t="shared" si="611"/>
        <v>0</v>
      </c>
      <c r="U661" s="56">
        <f t="shared" si="661"/>
        <v>0</v>
      </c>
      <c r="V661" s="57">
        <f t="shared" si="663"/>
        <v>0</v>
      </c>
    </row>
    <row r="662" spans="1:22" hidden="1" x14ac:dyDescent="0.2">
      <c r="A662" s="54" t="str">
        <f ca="1">IF(ISERROR(MATCH(F662,Код_КВР,0)),"",INDIRECT(ADDRESS(MATCH(F662,Код_КВР,0)+1,2,,,"КВР")))</f>
        <v>Субсидии бюджетным учреждениям</v>
      </c>
      <c r="B662" s="105">
        <v>805</v>
      </c>
      <c r="C662" s="55" t="s">
        <v>60</v>
      </c>
      <c r="D662" s="55" t="s">
        <v>70</v>
      </c>
      <c r="E662" s="105" t="s">
        <v>374</v>
      </c>
      <c r="F662" s="105">
        <v>610</v>
      </c>
      <c r="G662" s="56"/>
      <c r="H662" s="56"/>
      <c r="I662" s="56">
        <f t="shared" si="608"/>
        <v>0</v>
      </c>
      <c r="J662" s="56"/>
      <c r="K662" s="56">
        <f t="shared" si="609"/>
        <v>0</v>
      </c>
      <c r="L662" s="56"/>
      <c r="M662" s="56">
        <f t="shared" si="593"/>
        <v>0</v>
      </c>
      <c r="N662" s="56"/>
      <c r="O662" s="56">
        <f t="shared" si="662"/>
        <v>0</v>
      </c>
      <c r="P662" s="56"/>
      <c r="Q662" s="56"/>
      <c r="R662" s="57">
        <f t="shared" si="610"/>
        <v>0</v>
      </c>
      <c r="S662" s="56"/>
      <c r="T662" s="57">
        <f t="shared" si="611"/>
        <v>0</v>
      </c>
      <c r="U662" s="56"/>
      <c r="V662" s="57">
        <f t="shared" si="663"/>
        <v>0</v>
      </c>
    </row>
    <row r="663" spans="1:22" ht="33" hidden="1" x14ac:dyDescent="0.2">
      <c r="A663" s="54" t="str">
        <f ca="1">IF(ISERROR(MATCH(E663,Код_КЦСР,0)),"",INDIRECT(ADDRESS(MATCH(E663,Код_КЦСР,0)+1,2,,,"КЦСР")))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663" s="105">
        <v>805</v>
      </c>
      <c r="C663" s="55" t="s">
        <v>60</v>
      </c>
      <c r="D663" s="55" t="s">
        <v>70</v>
      </c>
      <c r="E663" s="105" t="s">
        <v>375</v>
      </c>
      <c r="F663" s="105"/>
      <c r="G663" s="56">
        <f t="shared" ref="G663:U664" si="664">G664</f>
        <v>0</v>
      </c>
      <c r="H663" s="56">
        <f t="shared" si="664"/>
        <v>0</v>
      </c>
      <c r="I663" s="56">
        <f t="shared" si="608"/>
        <v>0</v>
      </c>
      <c r="J663" s="56">
        <f t="shared" si="664"/>
        <v>0</v>
      </c>
      <c r="K663" s="56">
        <f t="shared" si="609"/>
        <v>0</v>
      </c>
      <c r="L663" s="56">
        <f t="shared" si="664"/>
        <v>0</v>
      </c>
      <c r="M663" s="56">
        <f t="shared" ref="M663:M733" si="665">K663+L663</f>
        <v>0</v>
      </c>
      <c r="N663" s="56">
        <f t="shared" si="664"/>
        <v>0</v>
      </c>
      <c r="O663" s="56">
        <f t="shared" si="662"/>
        <v>0</v>
      </c>
      <c r="P663" s="56">
        <f t="shared" si="664"/>
        <v>0</v>
      </c>
      <c r="Q663" s="56">
        <f t="shared" si="664"/>
        <v>0</v>
      </c>
      <c r="R663" s="57">
        <f t="shared" si="610"/>
        <v>0</v>
      </c>
      <c r="S663" s="56">
        <f t="shared" si="664"/>
        <v>0</v>
      </c>
      <c r="T663" s="57">
        <f t="shared" si="611"/>
        <v>0</v>
      </c>
      <c r="U663" s="56">
        <f t="shared" si="664"/>
        <v>0</v>
      </c>
      <c r="V663" s="57">
        <f t="shared" si="663"/>
        <v>0</v>
      </c>
    </row>
    <row r="664" spans="1:22" ht="33" hidden="1" x14ac:dyDescent="0.2">
      <c r="A664" s="54" t="str">
        <f ca="1">IF(ISERROR(MATCH(F664,Код_КВР,0)),"",INDIRECT(ADDRESS(MATCH(F664,Код_КВР,0)+1,2,,,"КВР")))</f>
        <v>Предоставление субсидий бюджетным, автономным учреждениям и иным некоммерческим организациям</v>
      </c>
      <c r="B664" s="105">
        <v>805</v>
      </c>
      <c r="C664" s="55" t="s">
        <v>60</v>
      </c>
      <c r="D664" s="55" t="s">
        <v>70</v>
      </c>
      <c r="E664" s="105" t="s">
        <v>375</v>
      </c>
      <c r="F664" s="105">
        <v>600</v>
      </c>
      <c r="G664" s="56">
        <f t="shared" si="664"/>
        <v>0</v>
      </c>
      <c r="H664" s="56">
        <f t="shared" si="664"/>
        <v>0</v>
      </c>
      <c r="I664" s="56">
        <f t="shared" si="608"/>
        <v>0</v>
      </c>
      <c r="J664" s="56">
        <f t="shared" si="664"/>
        <v>0</v>
      </c>
      <c r="K664" s="56">
        <f t="shared" si="609"/>
        <v>0</v>
      </c>
      <c r="L664" s="56">
        <f t="shared" si="664"/>
        <v>0</v>
      </c>
      <c r="M664" s="56">
        <f t="shared" si="665"/>
        <v>0</v>
      </c>
      <c r="N664" s="56">
        <f t="shared" si="664"/>
        <v>0</v>
      </c>
      <c r="O664" s="56">
        <f t="shared" si="662"/>
        <v>0</v>
      </c>
      <c r="P664" s="56">
        <f t="shared" si="664"/>
        <v>0</v>
      </c>
      <c r="Q664" s="56">
        <f t="shared" si="664"/>
        <v>0</v>
      </c>
      <c r="R664" s="57">
        <f t="shared" si="610"/>
        <v>0</v>
      </c>
      <c r="S664" s="56">
        <f t="shared" si="664"/>
        <v>0</v>
      </c>
      <c r="T664" s="57">
        <f t="shared" si="611"/>
        <v>0</v>
      </c>
      <c r="U664" s="56">
        <f t="shared" si="664"/>
        <v>0</v>
      </c>
      <c r="V664" s="57">
        <f t="shared" si="663"/>
        <v>0</v>
      </c>
    </row>
    <row r="665" spans="1:22" hidden="1" x14ac:dyDescent="0.2">
      <c r="A665" s="54" t="str">
        <f ca="1">IF(ISERROR(MATCH(F665,Код_КВР,0)),"",INDIRECT(ADDRESS(MATCH(F665,Код_КВР,0)+1,2,,,"КВР")))</f>
        <v>Субсидии бюджетным учреждениям</v>
      </c>
      <c r="B665" s="105">
        <v>805</v>
      </c>
      <c r="C665" s="55" t="s">
        <v>60</v>
      </c>
      <c r="D665" s="55" t="s">
        <v>70</v>
      </c>
      <c r="E665" s="105" t="s">
        <v>375</v>
      </c>
      <c r="F665" s="105">
        <v>610</v>
      </c>
      <c r="G665" s="56"/>
      <c r="H665" s="56"/>
      <c r="I665" s="56">
        <f t="shared" si="608"/>
        <v>0</v>
      </c>
      <c r="J665" s="56"/>
      <c r="K665" s="56">
        <f t="shared" si="609"/>
        <v>0</v>
      </c>
      <c r="L665" s="56"/>
      <c r="M665" s="56">
        <f t="shared" si="665"/>
        <v>0</v>
      </c>
      <c r="N665" s="56"/>
      <c r="O665" s="56">
        <f t="shared" si="662"/>
        <v>0</v>
      </c>
      <c r="P665" s="56"/>
      <c r="Q665" s="56"/>
      <c r="R665" s="57">
        <f t="shared" si="610"/>
        <v>0</v>
      </c>
      <c r="S665" s="56"/>
      <c r="T665" s="57">
        <f t="shared" si="611"/>
        <v>0</v>
      </c>
      <c r="U665" s="56"/>
      <c r="V665" s="57">
        <f t="shared" si="663"/>
        <v>0</v>
      </c>
    </row>
    <row r="666" spans="1:22" x14ac:dyDescent="0.2">
      <c r="A666" s="63" t="s">
        <v>102</v>
      </c>
      <c r="B666" s="105">
        <v>805</v>
      </c>
      <c r="C666" s="55" t="s">
        <v>60</v>
      </c>
      <c r="D666" s="55" t="s">
        <v>71</v>
      </c>
      <c r="E666" s="105"/>
      <c r="F666" s="105"/>
      <c r="G666" s="56">
        <f>G667+G725+G729</f>
        <v>1519109.6999999997</v>
      </c>
      <c r="H666" s="56">
        <f>H667+H725+H729</f>
        <v>0</v>
      </c>
      <c r="I666" s="56">
        <f t="shared" si="608"/>
        <v>1519109.6999999997</v>
      </c>
      <c r="J666" s="56">
        <f>J667+J725+J729</f>
        <v>0</v>
      </c>
      <c r="K666" s="56">
        <f t="shared" si="609"/>
        <v>1519109.6999999997</v>
      </c>
      <c r="L666" s="56">
        <f>L667+L725+L729</f>
        <v>0</v>
      </c>
      <c r="M666" s="56">
        <f t="shared" si="665"/>
        <v>1519109.6999999997</v>
      </c>
      <c r="N666" s="56">
        <f>N667+N725+N729</f>
        <v>29000.000000000004</v>
      </c>
      <c r="O666" s="56">
        <f t="shared" si="662"/>
        <v>1548109.6999999997</v>
      </c>
      <c r="P666" s="56">
        <f>P667+P725+P729</f>
        <v>1525311.5999999996</v>
      </c>
      <c r="Q666" s="56">
        <f>Q667+Q725+Q729</f>
        <v>0</v>
      </c>
      <c r="R666" s="57">
        <f t="shared" si="610"/>
        <v>1525311.5999999996</v>
      </c>
      <c r="S666" s="56">
        <f>S667+S725+S729</f>
        <v>0</v>
      </c>
      <c r="T666" s="57">
        <f t="shared" si="611"/>
        <v>1525311.5999999996</v>
      </c>
      <c r="U666" s="56">
        <f>U667+U725+U729</f>
        <v>0</v>
      </c>
      <c r="V666" s="57">
        <f t="shared" si="663"/>
        <v>1525311.5999999996</v>
      </c>
    </row>
    <row r="667" spans="1:22" x14ac:dyDescent="0.2">
      <c r="A667" s="54" t="str">
        <f ca="1">IF(ISERROR(MATCH(E667,Код_КЦСР,0)),"",INDIRECT(ADDRESS(MATCH(E667,Код_КЦСР,0)+1,2,,,"КЦСР")))</f>
        <v>Муниципальная программа «Развитие образования» на 2013 – 2022 годы</v>
      </c>
      <c r="B667" s="105">
        <v>805</v>
      </c>
      <c r="C667" s="55" t="s">
        <v>60</v>
      </c>
      <c r="D667" s="55" t="s">
        <v>71</v>
      </c>
      <c r="E667" s="105" t="s">
        <v>198</v>
      </c>
      <c r="F667" s="105"/>
      <c r="G667" s="56">
        <f>G668+G677+G700+G711</f>
        <v>1517056.3999999997</v>
      </c>
      <c r="H667" s="56">
        <f>H668+H677+H700+H711</f>
        <v>0</v>
      </c>
      <c r="I667" s="56">
        <f t="shared" si="608"/>
        <v>1517056.3999999997</v>
      </c>
      <c r="J667" s="56">
        <f>J668+J677+J700+J711</f>
        <v>0</v>
      </c>
      <c r="K667" s="56">
        <f t="shared" si="609"/>
        <v>1517056.3999999997</v>
      </c>
      <c r="L667" s="56">
        <f>L668+L677+L700+L711</f>
        <v>0</v>
      </c>
      <c r="M667" s="56">
        <f t="shared" si="665"/>
        <v>1517056.3999999997</v>
      </c>
      <c r="N667" s="56">
        <f>N668+N677+N700+N711</f>
        <v>29000.000000000004</v>
      </c>
      <c r="O667" s="56">
        <f t="shared" si="662"/>
        <v>1546056.3999999997</v>
      </c>
      <c r="P667" s="56">
        <f>P668+P677+P700+P711</f>
        <v>1523276.6999999997</v>
      </c>
      <c r="Q667" s="56">
        <f>Q668+Q677+Q700+Q711</f>
        <v>0</v>
      </c>
      <c r="R667" s="57">
        <f t="shared" si="610"/>
        <v>1523276.6999999997</v>
      </c>
      <c r="S667" s="56">
        <f>S668+S677+S700+S711</f>
        <v>0</v>
      </c>
      <c r="T667" s="57">
        <f t="shared" si="611"/>
        <v>1523276.6999999997</v>
      </c>
      <c r="U667" s="56">
        <f>U668+U677+U700+U711</f>
        <v>0</v>
      </c>
      <c r="V667" s="57">
        <f t="shared" si="663"/>
        <v>1523276.6999999997</v>
      </c>
    </row>
    <row r="668" spans="1:22" x14ac:dyDescent="0.2">
      <c r="A668" s="54" t="str">
        <f ca="1">IF(ISERROR(MATCH(E668,Код_КЦСР,0)),"",INDIRECT(ADDRESS(MATCH(E668,Код_КЦСР,0)+1,2,,,"КЦСР")))</f>
        <v>Обеспечение питанием обучающихся в МОУ</v>
      </c>
      <c r="B668" s="105">
        <v>805</v>
      </c>
      <c r="C668" s="55" t="s">
        <v>60</v>
      </c>
      <c r="D668" s="55" t="s">
        <v>71</v>
      </c>
      <c r="E668" s="105" t="s">
        <v>192</v>
      </c>
      <c r="F668" s="105"/>
      <c r="G668" s="56">
        <f t="shared" ref="G668:P668" si="666">G669+G673</f>
        <v>40055.800000000003</v>
      </c>
      <c r="H668" s="56">
        <f t="shared" ref="H668:J668" si="667">H669+H673</f>
        <v>0</v>
      </c>
      <c r="I668" s="56">
        <f t="shared" si="608"/>
        <v>40055.800000000003</v>
      </c>
      <c r="J668" s="56">
        <f t="shared" si="667"/>
        <v>0</v>
      </c>
      <c r="K668" s="56">
        <f t="shared" si="609"/>
        <v>40055.800000000003</v>
      </c>
      <c r="L668" s="56">
        <f t="shared" ref="L668:N668" si="668">L669+L673</f>
        <v>0</v>
      </c>
      <c r="M668" s="56">
        <f t="shared" si="665"/>
        <v>40055.800000000003</v>
      </c>
      <c r="N668" s="56">
        <f t="shared" si="668"/>
        <v>0</v>
      </c>
      <c r="O668" s="56">
        <f t="shared" si="662"/>
        <v>40055.800000000003</v>
      </c>
      <c r="P668" s="56">
        <f t="shared" si="666"/>
        <v>40055.800000000003</v>
      </c>
      <c r="Q668" s="56">
        <f t="shared" ref="Q668:S668" si="669">Q669+Q673</f>
        <v>0</v>
      </c>
      <c r="R668" s="57">
        <f t="shared" si="610"/>
        <v>40055.800000000003</v>
      </c>
      <c r="S668" s="56">
        <f t="shared" si="669"/>
        <v>0</v>
      </c>
      <c r="T668" s="57">
        <f t="shared" si="611"/>
        <v>40055.800000000003</v>
      </c>
      <c r="U668" s="56">
        <f t="shared" ref="U668" si="670">U669+U673</f>
        <v>0</v>
      </c>
      <c r="V668" s="57">
        <f t="shared" si="663"/>
        <v>40055.800000000003</v>
      </c>
    </row>
    <row r="669" spans="1:22" ht="33" x14ac:dyDescent="0.2">
      <c r="A669" s="54" t="str">
        <f ca="1">IF(ISERROR(MATCH(E669,Код_КЦСР,0)),"",INDIRECT(ADDRESS(MATCH(E669,Код_КЦСР,0)+1,2,,,"КЦСР")))</f>
        <v>Обеспечение питанием обучающихся в МОУ, за счет средств городского бюджета</v>
      </c>
      <c r="B669" s="105">
        <v>805</v>
      </c>
      <c r="C669" s="55" t="s">
        <v>60</v>
      </c>
      <c r="D669" s="55" t="s">
        <v>71</v>
      </c>
      <c r="E669" s="105" t="s">
        <v>190</v>
      </c>
      <c r="F669" s="105"/>
      <c r="G669" s="56">
        <f t="shared" ref="G669:U669" si="671">G670</f>
        <v>6921.4</v>
      </c>
      <c r="H669" s="56">
        <f t="shared" si="671"/>
        <v>0</v>
      </c>
      <c r="I669" s="56">
        <f t="shared" si="608"/>
        <v>6921.4</v>
      </c>
      <c r="J669" s="56">
        <f t="shared" si="671"/>
        <v>0</v>
      </c>
      <c r="K669" s="56">
        <f t="shared" si="609"/>
        <v>6921.4</v>
      </c>
      <c r="L669" s="56">
        <f t="shared" si="671"/>
        <v>0</v>
      </c>
      <c r="M669" s="56">
        <f t="shared" si="665"/>
        <v>6921.4</v>
      </c>
      <c r="N669" s="56">
        <f t="shared" si="671"/>
        <v>0</v>
      </c>
      <c r="O669" s="56">
        <f t="shared" si="662"/>
        <v>6921.4</v>
      </c>
      <c r="P669" s="56">
        <f t="shared" si="671"/>
        <v>6921.4</v>
      </c>
      <c r="Q669" s="56">
        <f t="shared" si="671"/>
        <v>0</v>
      </c>
      <c r="R669" s="57">
        <f t="shared" si="610"/>
        <v>6921.4</v>
      </c>
      <c r="S669" s="56">
        <f t="shared" si="671"/>
        <v>0</v>
      </c>
      <c r="T669" s="57">
        <f t="shared" si="611"/>
        <v>6921.4</v>
      </c>
      <c r="U669" s="56">
        <f t="shared" si="671"/>
        <v>0</v>
      </c>
      <c r="V669" s="57">
        <f t="shared" si="663"/>
        <v>6921.4</v>
      </c>
    </row>
    <row r="670" spans="1:22" ht="33" x14ac:dyDescent="0.2">
      <c r="A670" s="54" t="str">
        <f ca="1">IF(ISERROR(MATCH(F670,Код_КВР,0)),"",INDIRECT(ADDRESS(MATCH(F670,Код_КВР,0)+1,2,,,"КВР")))</f>
        <v>Предоставление субсидий бюджетным, автономным учреждениям и иным некоммерческим организациям</v>
      </c>
      <c r="B670" s="105">
        <v>805</v>
      </c>
      <c r="C670" s="55" t="s">
        <v>60</v>
      </c>
      <c r="D670" s="55" t="s">
        <v>71</v>
      </c>
      <c r="E670" s="105" t="s">
        <v>190</v>
      </c>
      <c r="F670" s="105">
        <v>600</v>
      </c>
      <c r="G670" s="56">
        <f t="shared" ref="G670:P670" si="672">G671+G672</f>
        <v>6921.4</v>
      </c>
      <c r="H670" s="56">
        <f t="shared" ref="H670:J670" si="673">H671+H672</f>
        <v>0</v>
      </c>
      <c r="I670" s="56">
        <f t="shared" si="608"/>
        <v>6921.4</v>
      </c>
      <c r="J670" s="56">
        <f t="shared" si="673"/>
        <v>0</v>
      </c>
      <c r="K670" s="56">
        <f t="shared" si="609"/>
        <v>6921.4</v>
      </c>
      <c r="L670" s="56">
        <f t="shared" ref="L670:N670" si="674">L671+L672</f>
        <v>0</v>
      </c>
      <c r="M670" s="56">
        <f t="shared" si="665"/>
        <v>6921.4</v>
      </c>
      <c r="N670" s="56">
        <f t="shared" si="674"/>
        <v>0</v>
      </c>
      <c r="O670" s="56">
        <f t="shared" si="662"/>
        <v>6921.4</v>
      </c>
      <c r="P670" s="56">
        <f t="shared" si="672"/>
        <v>6921.4</v>
      </c>
      <c r="Q670" s="56">
        <f t="shared" ref="Q670:S670" si="675">Q671+Q672</f>
        <v>0</v>
      </c>
      <c r="R670" s="57">
        <f t="shared" si="610"/>
        <v>6921.4</v>
      </c>
      <c r="S670" s="56">
        <f t="shared" si="675"/>
        <v>0</v>
      </c>
      <c r="T670" s="57">
        <f t="shared" si="611"/>
        <v>6921.4</v>
      </c>
      <c r="U670" s="56">
        <f t="shared" ref="U670" si="676">U671+U672</f>
        <v>0</v>
      </c>
      <c r="V670" s="57">
        <f t="shared" si="663"/>
        <v>6921.4</v>
      </c>
    </row>
    <row r="671" spans="1:22" x14ac:dyDescent="0.2">
      <c r="A671" s="54" t="str">
        <f ca="1">IF(ISERROR(MATCH(F671,Код_КВР,0)),"",INDIRECT(ADDRESS(MATCH(F671,Код_КВР,0)+1,2,,,"КВР")))</f>
        <v>Субсидии бюджетным учреждениям</v>
      </c>
      <c r="B671" s="105">
        <v>805</v>
      </c>
      <c r="C671" s="55" t="s">
        <v>60</v>
      </c>
      <c r="D671" s="55" t="s">
        <v>71</v>
      </c>
      <c r="E671" s="105" t="s">
        <v>190</v>
      </c>
      <c r="F671" s="105">
        <v>610</v>
      </c>
      <c r="G671" s="56">
        <v>6795.2</v>
      </c>
      <c r="H671" s="56"/>
      <c r="I671" s="56">
        <f t="shared" si="608"/>
        <v>6795.2</v>
      </c>
      <c r="J671" s="56"/>
      <c r="K671" s="56">
        <f t="shared" si="609"/>
        <v>6795.2</v>
      </c>
      <c r="L671" s="56"/>
      <c r="M671" s="56">
        <f t="shared" si="665"/>
        <v>6795.2</v>
      </c>
      <c r="N671" s="56"/>
      <c r="O671" s="56">
        <f t="shared" si="662"/>
        <v>6795.2</v>
      </c>
      <c r="P671" s="56">
        <v>6795.2</v>
      </c>
      <c r="Q671" s="56"/>
      <c r="R671" s="57">
        <f t="shared" si="610"/>
        <v>6795.2</v>
      </c>
      <c r="S671" s="56"/>
      <c r="T671" s="57">
        <f t="shared" si="611"/>
        <v>6795.2</v>
      </c>
      <c r="U671" s="56"/>
      <c r="V671" s="57">
        <f t="shared" si="663"/>
        <v>6795.2</v>
      </c>
    </row>
    <row r="672" spans="1:22" x14ac:dyDescent="0.2">
      <c r="A672" s="54" t="str">
        <f ca="1">IF(ISERROR(MATCH(F672,Код_КВР,0)),"",INDIRECT(ADDRESS(MATCH(F672,Код_КВР,0)+1,2,,,"КВР")))</f>
        <v>Субсидии автономным учреждениям</v>
      </c>
      <c r="B672" s="105">
        <v>805</v>
      </c>
      <c r="C672" s="55" t="s">
        <v>60</v>
      </c>
      <c r="D672" s="55" t="s">
        <v>71</v>
      </c>
      <c r="E672" s="105" t="s">
        <v>190</v>
      </c>
      <c r="F672" s="105">
        <v>620</v>
      </c>
      <c r="G672" s="56">
        <v>126.2</v>
      </c>
      <c r="H672" s="56"/>
      <c r="I672" s="56">
        <f t="shared" si="608"/>
        <v>126.2</v>
      </c>
      <c r="J672" s="56"/>
      <c r="K672" s="56">
        <f t="shared" si="609"/>
        <v>126.2</v>
      </c>
      <c r="L672" s="56"/>
      <c r="M672" s="56">
        <f t="shared" si="665"/>
        <v>126.2</v>
      </c>
      <c r="N672" s="56"/>
      <c r="O672" s="56">
        <f t="shared" si="662"/>
        <v>126.2</v>
      </c>
      <c r="P672" s="56">
        <v>126.2</v>
      </c>
      <c r="Q672" s="56"/>
      <c r="R672" s="57">
        <f t="shared" si="610"/>
        <v>126.2</v>
      </c>
      <c r="S672" s="56"/>
      <c r="T672" s="57">
        <f t="shared" si="611"/>
        <v>126.2</v>
      </c>
      <c r="U672" s="56"/>
      <c r="V672" s="57">
        <f t="shared" si="663"/>
        <v>126.2</v>
      </c>
    </row>
    <row r="673" spans="1:22" ht="33" x14ac:dyDescent="0.2">
      <c r="A673" s="54" t="str">
        <f ca="1">IF(ISERROR(MATCH(E673,Код_КЦСР,0)),"",INDIRECT(ADDRESS(MATCH(E673,Код_КЦСР,0)+1,2,,,"КЦСР")))</f>
        <v>Обеспечение питанием обучающихся в МОУ, за счет средств областного бюджета</v>
      </c>
      <c r="B673" s="105">
        <v>805</v>
      </c>
      <c r="C673" s="55" t="s">
        <v>60</v>
      </c>
      <c r="D673" s="55" t="s">
        <v>71</v>
      </c>
      <c r="E673" s="105" t="s">
        <v>191</v>
      </c>
      <c r="F673" s="105"/>
      <c r="G673" s="56">
        <f t="shared" ref="G673:U673" si="677">G674</f>
        <v>33134.400000000001</v>
      </c>
      <c r="H673" s="56">
        <f t="shared" si="677"/>
        <v>0</v>
      </c>
      <c r="I673" s="56">
        <f t="shared" si="608"/>
        <v>33134.400000000001</v>
      </c>
      <c r="J673" s="56">
        <f t="shared" si="677"/>
        <v>0</v>
      </c>
      <c r="K673" s="56">
        <f t="shared" si="609"/>
        <v>33134.400000000001</v>
      </c>
      <c r="L673" s="56">
        <f t="shared" si="677"/>
        <v>0</v>
      </c>
      <c r="M673" s="56">
        <f t="shared" si="665"/>
        <v>33134.400000000001</v>
      </c>
      <c r="N673" s="56">
        <f t="shared" si="677"/>
        <v>0</v>
      </c>
      <c r="O673" s="56">
        <f t="shared" si="662"/>
        <v>33134.400000000001</v>
      </c>
      <c r="P673" s="56">
        <f t="shared" si="677"/>
        <v>33134.400000000001</v>
      </c>
      <c r="Q673" s="56">
        <f t="shared" si="677"/>
        <v>0</v>
      </c>
      <c r="R673" s="57">
        <f t="shared" si="610"/>
        <v>33134.400000000001</v>
      </c>
      <c r="S673" s="56">
        <f t="shared" si="677"/>
        <v>0</v>
      </c>
      <c r="T673" s="57">
        <f t="shared" si="611"/>
        <v>33134.400000000001</v>
      </c>
      <c r="U673" s="56">
        <f t="shared" si="677"/>
        <v>0</v>
      </c>
      <c r="V673" s="57">
        <f t="shared" si="663"/>
        <v>33134.400000000001</v>
      </c>
    </row>
    <row r="674" spans="1:22" ht="33" x14ac:dyDescent="0.2">
      <c r="A674" s="54" t="str">
        <f ca="1">IF(ISERROR(MATCH(F674,Код_КВР,0)),"",INDIRECT(ADDRESS(MATCH(F674,Код_КВР,0)+1,2,,,"КВР")))</f>
        <v>Предоставление субсидий бюджетным, автономным учреждениям и иным некоммерческим организациям</v>
      </c>
      <c r="B674" s="105">
        <v>805</v>
      </c>
      <c r="C674" s="55" t="s">
        <v>60</v>
      </c>
      <c r="D674" s="55" t="s">
        <v>71</v>
      </c>
      <c r="E674" s="105" t="s">
        <v>191</v>
      </c>
      <c r="F674" s="105">
        <v>600</v>
      </c>
      <c r="G674" s="56">
        <f t="shared" ref="G674:P674" si="678">G675+G676</f>
        <v>33134.400000000001</v>
      </c>
      <c r="H674" s="56">
        <f t="shared" ref="H674:J674" si="679">H675+H676</f>
        <v>0</v>
      </c>
      <c r="I674" s="56">
        <f t="shared" ref="I674:I744" si="680">G674+H674</f>
        <v>33134.400000000001</v>
      </c>
      <c r="J674" s="56">
        <f t="shared" si="679"/>
        <v>0</v>
      </c>
      <c r="K674" s="56">
        <f t="shared" ref="K674:K744" si="681">I674+J674</f>
        <v>33134.400000000001</v>
      </c>
      <c r="L674" s="56">
        <f t="shared" ref="L674:N674" si="682">L675+L676</f>
        <v>0</v>
      </c>
      <c r="M674" s="56">
        <f t="shared" si="665"/>
        <v>33134.400000000001</v>
      </c>
      <c r="N674" s="56">
        <f t="shared" si="682"/>
        <v>0</v>
      </c>
      <c r="O674" s="56">
        <f t="shared" si="662"/>
        <v>33134.400000000001</v>
      </c>
      <c r="P674" s="56">
        <f t="shared" si="678"/>
        <v>33134.400000000001</v>
      </c>
      <c r="Q674" s="56">
        <f t="shared" ref="Q674:S674" si="683">Q675+Q676</f>
        <v>0</v>
      </c>
      <c r="R674" s="57">
        <f t="shared" ref="R674:R744" si="684">P674+Q674</f>
        <v>33134.400000000001</v>
      </c>
      <c r="S674" s="56">
        <f t="shared" si="683"/>
        <v>0</v>
      </c>
      <c r="T674" s="57">
        <f t="shared" ref="T674:T744" si="685">R674+S674</f>
        <v>33134.400000000001</v>
      </c>
      <c r="U674" s="56">
        <f t="shared" ref="U674" si="686">U675+U676</f>
        <v>0</v>
      </c>
      <c r="V674" s="57">
        <f t="shared" si="663"/>
        <v>33134.400000000001</v>
      </c>
    </row>
    <row r="675" spans="1:22" x14ac:dyDescent="0.2">
      <c r="A675" s="54" t="str">
        <f ca="1">IF(ISERROR(MATCH(F675,Код_КВР,0)),"",INDIRECT(ADDRESS(MATCH(F675,Код_КВР,0)+1,2,,,"КВР")))</f>
        <v>Субсидии бюджетным учреждениям</v>
      </c>
      <c r="B675" s="105">
        <v>805</v>
      </c>
      <c r="C675" s="55" t="s">
        <v>60</v>
      </c>
      <c r="D675" s="55" t="s">
        <v>71</v>
      </c>
      <c r="E675" s="105" t="s">
        <v>191</v>
      </c>
      <c r="F675" s="105">
        <v>610</v>
      </c>
      <c r="G675" s="56">
        <f t="shared" ref="G675:P675" si="687">32682.4</f>
        <v>32682.400000000001</v>
      </c>
      <c r="H675" s="56"/>
      <c r="I675" s="56">
        <f t="shared" si="680"/>
        <v>32682.400000000001</v>
      </c>
      <c r="J675" s="56"/>
      <c r="K675" s="56">
        <f t="shared" si="681"/>
        <v>32682.400000000001</v>
      </c>
      <c r="L675" s="56"/>
      <c r="M675" s="56">
        <f t="shared" si="665"/>
        <v>32682.400000000001</v>
      </c>
      <c r="N675" s="56"/>
      <c r="O675" s="56">
        <f t="shared" si="662"/>
        <v>32682.400000000001</v>
      </c>
      <c r="P675" s="56">
        <f t="shared" si="687"/>
        <v>32682.400000000001</v>
      </c>
      <c r="Q675" s="56"/>
      <c r="R675" s="57">
        <f t="shared" si="684"/>
        <v>32682.400000000001</v>
      </c>
      <c r="S675" s="56"/>
      <c r="T675" s="57">
        <f t="shared" si="685"/>
        <v>32682.400000000001</v>
      </c>
      <c r="U675" s="56"/>
      <c r="V675" s="57">
        <f t="shared" si="663"/>
        <v>32682.400000000001</v>
      </c>
    </row>
    <row r="676" spans="1:22" x14ac:dyDescent="0.2">
      <c r="A676" s="54" t="str">
        <f ca="1">IF(ISERROR(MATCH(F676,Код_КВР,0)),"",INDIRECT(ADDRESS(MATCH(F676,Код_КВР,0)+1,2,,,"КВР")))</f>
        <v>Субсидии автономным учреждениям</v>
      </c>
      <c r="B676" s="105">
        <v>805</v>
      </c>
      <c r="C676" s="55" t="s">
        <v>60</v>
      </c>
      <c r="D676" s="55" t="s">
        <v>71</v>
      </c>
      <c r="E676" s="105" t="s">
        <v>191</v>
      </c>
      <c r="F676" s="105">
        <v>620</v>
      </c>
      <c r="G676" s="56">
        <v>452</v>
      </c>
      <c r="H676" s="56"/>
      <c r="I676" s="56">
        <f t="shared" si="680"/>
        <v>452</v>
      </c>
      <c r="J676" s="56"/>
      <c r="K676" s="56">
        <f t="shared" si="681"/>
        <v>452</v>
      </c>
      <c r="L676" s="56"/>
      <c r="M676" s="56">
        <f t="shared" si="665"/>
        <v>452</v>
      </c>
      <c r="N676" s="56"/>
      <c r="O676" s="56">
        <f t="shared" si="662"/>
        <v>452</v>
      </c>
      <c r="P676" s="56">
        <v>452</v>
      </c>
      <c r="Q676" s="56"/>
      <c r="R676" s="57">
        <f t="shared" si="684"/>
        <v>452</v>
      </c>
      <c r="S676" s="56"/>
      <c r="T676" s="57">
        <f t="shared" si="685"/>
        <v>452</v>
      </c>
      <c r="U676" s="56"/>
      <c r="V676" s="57">
        <f t="shared" si="663"/>
        <v>452</v>
      </c>
    </row>
    <row r="677" spans="1:22" x14ac:dyDescent="0.2">
      <c r="A677" s="54" t="str">
        <f ca="1">IF(ISERROR(MATCH(E677,Код_КЦСР,0)),"",INDIRECT(ADDRESS(MATCH(E677,Код_КЦСР,0)+1,2,,,"КЦСР")))</f>
        <v>Общее образование</v>
      </c>
      <c r="B677" s="105">
        <v>805</v>
      </c>
      <c r="C677" s="55" t="s">
        <v>60</v>
      </c>
      <c r="D677" s="55" t="s">
        <v>71</v>
      </c>
      <c r="E677" s="105" t="s">
        <v>203</v>
      </c>
      <c r="F677" s="105"/>
      <c r="G677" s="56">
        <f t="shared" ref="G677:P677" si="688">G678+G687+G691+G696</f>
        <v>1470907.5999999996</v>
      </c>
      <c r="H677" s="56">
        <f t="shared" ref="H677:J677" si="689">H678+H687+H691+H696</f>
        <v>0</v>
      </c>
      <c r="I677" s="56">
        <f t="shared" si="680"/>
        <v>1470907.5999999996</v>
      </c>
      <c r="J677" s="56">
        <f t="shared" si="689"/>
        <v>0</v>
      </c>
      <c r="K677" s="56">
        <f t="shared" si="681"/>
        <v>1470907.5999999996</v>
      </c>
      <c r="L677" s="56">
        <f t="shared" ref="L677:N677" si="690">L678+L687+L691+L696</f>
        <v>0</v>
      </c>
      <c r="M677" s="56">
        <f t="shared" si="665"/>
        <v>1470907.5999999996</v>
      </c>
      <c r="N677" s="56">
        <f t="shared" si="690"/>
        <v>0</v>
      </c>
      <c r="O677" s="56">
        <f t="shared" si="662"/>
        <v>1470907.5999999996</v>
      </c>
      <c r="P677" s="56">
        <f t="shared" si="688"/>
        <v>1476009.7999999998</v>
      </c>
      <c r="Q677" s="56">
        <f t="shared" ref="Q677:S677" si="691">Q678+Q687+Q691+Q696</f>
        <v>0</v>
      </c>
      <c r="R677" s="57">
        <f t="shared" si="684"/>
        <v>1476009.7999999998</v>
      </c>
      <c r="S677" s="56">
        <f t="shared" si="691"/>
        <v>0</v>
      </c>
      <c r="T677" s="57">
        <f t="shared" si="685"/>
        <v>1476009.7999999998</v>
      </c>
      <c r="U677" s="56">
        <f t="shared" ref="U677" si="692">U678+U687+U691+U696</f>
        <v>0</v>
      </c>
      <c r="V677" s="57">
        <f t="shared" si="663"/>
        <v>1476009.7999999998</v>
      </c>
    </row>
    <row r="678" spans="1:22" ht="53.25" customHeight="1" x14ac:dyDescent="0.2">
      <c r="A678" s="54" t="str">
        <f ca="1">IF(ISERROR(MATCH(E678,Код_КЦСР,0)),"",INDIRECT(ADDRESS(MATCH(E678,Код_КЦСР,0)+1,2,,,"КЦСР")))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678" s="105">
        <v>805</v>
      </c>
      <c r="C678" s="55" t="s">
        <v>60</v>
      </c>
      <c r="D678" s="55" t="s">
        <v>71</v>
      </c>
      <c r="E678" s="105" t="s">
        <v>204</v>
      </c>
      <c r="F678" s="105"/>
      <c r="G678" s="56">
        <f t="shared" ref="G678:P678" si="693">G679+G683</f>
        <v>1455445.5999999996</v>
      </c>
      <c r="H678" s="56">
        <f t="shared" ref="H678:J678" si="694">H679+H683</f>
        <v>0</v>
      </c>
      <c r="I678" s="56">
        <f t="shared" si="680"/>
        <v>1455445.5999999996</v>
      </c>
      <c r="J678" s="56">
        <f t="shared" si="694"/>
        <v>0</v>
      </c>
      <c r="K678" s="56">
        <f t="shared" si="681"/>
        <v>1455445.5999999996</v>
      </c>
      <c r="L678" s="56">
        <f t="shared" ref="L678:N678" si="695">L679+L683</f>
        <v>0</v>
      </c>
      <c r="M678" s="56">
        <f t="shared" si="665"/>
        <v>1455445.5999999996</v>
      </c>
      <c r="N678" s="56">
        <f t="shared" si="695"/>
        <v>0</v>
      </c>
      <c r="O678" s="56">
        <f t="shared" si="662"/>
        <v>1455445.5999999996</v>
      </c>
      <c r="P678" s="56">
        <f t="shared" si="693"/>
        <v>1460547.7999999998</v>
      </c>
      <c r="Q678" s="56">
        <f t="shared" ref="Q678:S678" si="696">Q679+Q683</f>
        <v>0</v>
      </c>
      <c r="R678" s="57">
        <f t="shared" si="684"/>
        <v>1460547.7999999998</v>
      </c>
      <c r="S678" s="56">
        <f t="shared" si="696"/>
        <v>0</v>
      </c>
      <c r="T678" s="57">
        <f t="shared" si="685"/>
        <v>1460547.7999999998</v>
      </c>
      <c r="U678" s="56">
        <f t="shared" ref="U678" si="697">U679+U683</f>
        <v>0</v>
      </c>
      <c r="V678" s="57">
        <f t="shared" si="663"/>
        <v>1460547.7999999998</v>
      </c>
    </row>
    <row r="679" spans="1:22" ht="74.25" customHeight="1" x14ac:dyDescent="0.2">
      <c r="A679" s="54" t="str">
        <f ca="1">IF(ISERROR(MATCH(E679,Код_КЦСР,0)),"",INDIRECT(ADDRESS(MATCH(E679,Код_КЦСР,0)+1,2,,,"КЦСР")))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679" s="105">
        <v>805</v>
      </c>
      <c r="C679" s="55" t="s">
        <v>60</v>
      </c>
      <c r="D679" s="55" t="s">
        <v>71</v>
      </c>
      <c r="E679" s="105" t="s">
        <v>205</v>
      </c>
      <c r="F679" s="105"/>
      <c r="G679" s="56">
        <f t="shared" ref="G679:U679" si="698">G680</f>
        <v>293400.09999999998</v>
      </c>
      <c r="H679" s="56">
        <f t="shared" si="698"/>
        <v>0</v>
      </c>
      <c r="I679" s="56">
        <f t="shared" si="680"/>
        <v>293400.09999999998</v>
      </c>
      <c r="J679" s="56">
        <f t="shared" si="698"/>
        <v>0</v>
      </c>
      <c r="K679" s="56">
        <f t="shared" si="681"/>
        <v>293400.09999999998</v>
      </c>
      <c r="L679" s="56">
        <f t="shared" si="698"/>
        <v>0</v>
      </c>
      <c r="M679" s="56">
        <f t="shared" si="665"/>
        <v>293400.09999999998</v>
      </c>
      <c r="N679" s="56">
        <f t="shared" si="698"/>
        <v>0</v>
      </c>
      <c r="O679" s="56">
        <f t="shared" si="662"/>
        <v>293400.09999999998</v>
      </c>
      <c r="P679" s="56">
        <f t="shared" si="698"/>
        <v>298502.3</v>
      </c>
      <c r="Q679" s="56">
        <f t="shared" si="698"/>
        <v>0</v>
      </c>
      <c r="R679" s="57">
        <f t="shared" si="684"/>
        <v>298502.3</v>
      </c>
      <c r="S679" s="56">
        <f t="shared" si="698"/>
        <v>0</v>
      </c>
      <c r="T679" s="57">
        <f t="shared" si="685"/>
        <v>298502.3</v>
      </c>
      <c r="U679" s="56">
        <f t="shared" si="698"/>
        <v>0</v>
      </c>
      <c r="V679" s="57">
        <f t="shared" si="663"/>
        <v>298502.3</v>
      </c>
    </row>
    <row r="680" spans="1:22" ht="33" x14ac:dyDescent="0.2">
      <c r="A680" s="54" t="str">
        <f ca="1">IF(ISERROR(MATCH(F680,Код_КВР,0)),"",INDIRECT(ADDRESS(MATCH(F680,Код_КВР,0)+1,2,,,"КВР")))</f>
        <v>Предоставление субсидий бюджетным, автономным учреждениям и иным некоммерческим организациям</v>
      </c>
      <c r="B680" s="105">
        <v>805</v>
      </c>
      <c r="C680" s="55" t="s">
        <v>60</v>
      </c>
      <c r="D680" s="55" t="s">
        <v>71</v>
      </c>
      <c r="E680" s="105" t="s">
        <v>205</v>
      </c>
      <c r="F680" s="105">
        <v>600</v>
      </c>
      <c r="G680" s="56">
        <f t="shared" ref="G680:P680" si="699">G681+G682</f>
        <v>293400.09999999998</v>
      </c>
      <c r="H680" s="56">
        <f t="shared" ref="H680:J680" si="700">H681+H682</f>
        <v>0</v>
      </c>
      <c r="I680" s="56">
        <f t="shared" si="680"/>
        <v>293400.09999999998</v>
      </c>
      <c r="J680" s="56">
        <f t="shared" si="700"/>
        <v>0</v>
      </c>
      <c r="K680" s="56">
        <f t="shared" si="681"/>
        <v>293400.09999999998</v>
      </c>
      <c r="L680" s="56">
        <f t="shared" ref="L680:N680" si="701">L681+L682</f>
        <v>0</v>
      </c>
      <c r="M680" s="56">
        <f t="shared" si="665"/>
        <v>293400.09999999998</v>
      </c>
      <c r="N680" s="56">
        <f t="shared" si="701"/>
        <v>0</v>
      </c>
      <c r="O680" s="56">
        <f t="shared" si="662"/>
        <v>293400.09999999998</v>
      </c>
      <c r="P680" s="56">
        <f t="shared" si="699"/>
        <v>298502.3</v>
      </c>
      <c r="Q680" s="56">
        <f t="shared" ref="Q680:S680" si="702">Q681+Q682</f>
        <v>0</v>
      </c>
      <c r="R680" s="57">
        <f t="shared" si="684"/>
        <v>298502.3</v>
      </c>
      <c r="S680" s="56">
        <f t="shared" si="702"/>
        <v>0</v>
      </c>
      <c r="T680" s="57">
        <f t="shared" si="685"/>
        <v>298502.3</v>
      </c>
      <c r="U680" s="56">
        <f t="shared" ref="U680" si="703">U681+U682</f>
        <v>0</v>
      </c>
      <c r="V680" s="57">
        <f t="shared" si="663"/>
        <v>298502.3</v>
      </c>
    </row>
    <row r="681" spans="1:22" x14ac:dyDescent="0.2">
      <c r="A681" s="54" t="str">
        <f ca="1">IF(ISERROR(MATCH(F681,Код_КВР,0)),"",INDIRECT(ADDRESS(MATCH(F681,Код_КВР,0)+1,2,,,"КВР")))</f>
        <v>Субсидии бюджетным учреждениям</v>
      </c>
      <c r="B681" s="105">
        <v>805</v>
      </c>
      <c r="C681" s="55" t="s">
        <v>60</v>
      </c>
      <c r="D681" s="55" t="s">
        <v>71</v>
      </c>
      <c r="E681" s="105" t="s">
        <v>205</v>
      </c>
      <c r="F681" s="105">
        <v>610</v>
      </c>
      <c r="G681" s="56">
        <f>231589.1+56302.7</f>
        <v>287891.8</v>
      </c>
      <c r="H681" s="56"/>
      <c r="I681" s="56">
        <f t="shared" si="680"/>
        <v>287891.8</v>
      </c>
      <c r="J681" s="56"/>
      <c r="K681" s="56">
        <f t="shared" si="681"/>
        <v>287891.8</v>
      </c>
      <c r="L681" s="56"/>
      <c r="M681" s="56">
        <f t="shared" si="665"/>
        <v>287891.8</v>
      </c>
      <c r="N681" s="56"/>
      <c r="O681" s="56">
        <f t="shared" si="662"/>
        <v>287891.8</v>
      </c>
      <c r="P681" s="56">
        <f>236161.5+56724.8</f>
        <v>292886.3</v>
      </c>
      <c r="Q681" s="56"/>
      <c r="R681" s="57">
        <f t="shared" si="684"/>
        <v>292886.3</v>
      </c>
      <c r="S681" s="56"/>
      <c r="T681" s="57">
        <f t="shared" si="685"/>
        <v>292886.3</v>
      </c>
      <c r="U681" s="56"/>
      <c r="V681" s="57">
        <f t="shared" si="663"/>
        <v>292886.3</v>
      </c>
    </row>
    <row r="682" spans="1:22" x14ac:dyDescent="0.2">
      <c r="A682" s="54" t="str">
        <f ca="1">IF(ISERROR(MATCH(F682,Код_КВР,0)),"",INDIRECT(ADDRESS(MATCH(F682,Код_КВР,0)+1,2,,,"КВР")))</f>
        <v>Субсидии автономным учреждениям</v>
      </c>
      <c r="B682" s="105">
        <v>805</v>
      </c>
      <c r="C682" s="55" t="s">
        <v>60</v>
      </c>
      <c r="D682" s="55" t="s">
        <v>71</v>
      </c>
      <c r="E682" s="105" t="s">
        <v>205</v>
      </c>
      <c r="F682" s="105">
        <v>620</v>
      </c>
      <c r="G682" s="56">
        <f>4251.5+1256.8</f>
        <v>5508.3</v>
      </c>
      <c r="H682" s="56"/>
      <c r="I682" s="56">
        <f t="shared" si="680"/>
        <v>5508.3</v>
      </c>
      <c r="J682" s="56"/>
      <c r="K682" s="56">
        <f t="shared" si="681"/>
        <v>5508.3</v>
      </c>
      <c r="L682" s="56"/>
      <c r="M682" s="56">
        <f t="shared" si="665"/>
        <v>5508.3</v>
      </c>
      <c r="N682" s="56"/>
      <c r="O682" s="56">
        <f t="shared" si="662"/>
        <v>5508.3</v>
      </c>
      <c r="P682" s="56">
        <f>4359.2+1256.8</f>
        <v>5616</v>
      </c>
      <c r="Q682" s="56"/>
      <c r="R682" s="57">
        <f t="shared" si="684"/>
        <v>5616</v>
      </c>
      <c r="S682" s="56"/>
      <c r="T682" s="57">
        <f t="shared" si="685"/>
        <v>5616</v>
      </c>
      <c r="U682" s="56"/>
      <c r="V682" s="57">
        <f t="shared" si="663"/>
        <v>5616</v>
      </c>
    </row>
    <row r="683" spans="1:22" ht="69" customHeight="1" x14ac:dyDescent="0.2">
      <c r="A683" s="54" t="str">
        <f ca="1">IF(ISERROR(MATCH(E683,Код_КЦСР,0)),"",INDIRECT(ADDRESS(MATCH(E683,Код_КЦСР,0)+1,2,,,"КЦСР")))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областного бюджета</v>
      </c>
      <c r="B683" s="105">
        <v>805</v>
      </c>
      <c r="C683" s="55" t="s">
        <v>60</v>
      </c>
      <c r="D683" s="55" t="s">
        <v>71</v>
      </c>
      <c r="E683" s="105" t="s">
        <v>206</v>
      </c>
      <c r="F683" s="105"/>
      <c r="G683" s="56">
        <f t="shared" ref="G683:U683" si="704">G684</f>
        <v>1162045.4999999998</v>
      </c>
      <c r="H683" s="56">
        <f t="shared" si="704"/>
        <v>0</v>
      </c>
      <c r="I683" s="56">
        <f t="shared" si="680"/>
        <v>1162045.4999999998</v>
      </c>
      <c r="J683" s="56">
        <f t="shared" si="704"/>
        <v>0</v>
      </c>
      <c r="K683" s="56">
        <f t="shared" si="681"/>
        <v>1162045.4999999998</v>
      </c>
      <c r="L683" s="56">
        <f t="shared" si="704"/>
        <v>0</v>
      </c>
      <c r="M683" s="56">
        <f t="shared" si="665"/>
        <v>1162045.4999999998</v>
      </c>
      <c r="N683" s="56">
        <f t="shared" si="704"/>
        <v>0</v>
      </c>
      <c r="O683" s="56">
        <f t="shared" si="662"/>
        <v>1162045.4999999998</v>
      </c>
      <c r="P683" s="56">
        <f t="shared" si="704"/>
        <v>1162045.4999999998</v>
      </c>
      <c r="Q683" s="56">
        <f t="shared" si="704"/>
        <v>0</v>
      </c>
      <c r="R683" s="57">
        <f t="shared" si="684"/>
        <v>1162045.4999999998</v>
      </c>
      <c r="S683" s="56">
        <f t="shared" si="704"/>
        <v>0</v>
      </c>
      <c r="T683" s="57">
        <f t="shared" si="685"/>
        <v>1162045.4999999998</v>
      </c>
      <c r="U683" s="56">
        <f t="shared" si="704"/>
        <v>0</v>
      </c>
      <c r="V683" s="57">
        <f t="shared" si="663"/>
        <v>1162045.4999999998</v>
      </c>
    </row>
    <row r="684" spans="1:22" ht="33" x14ac:dyDescent="0.2">
      <c r="A684" s="54" t="str">
        <f ca="1">IF(ISERROR(MATCH(F684,Код_КВР,0)),"",INDIRECT(ADDRESS(MATCH(F684,Код_КВР,0)+1,2,,,"КВР")))</f>
        <v>Предоставление субсидий бюджетным, автономным учреждениям и иным некоммерческим организациям</v>
      </c>
      <c r="B684" s="105">
        <v>805</v>
      </c>
      <c r="C684" s="55" t="s">
        <v>60</v>
      </c>
      <c r="D684" s="55" t="s">
        <v>71</v>
      </c>
      <c r="E684" s="105" t="s">
        <v>206</v>
      </c>
      <c r="F684" s="105">
        <v>600</v>
      </c>
      <c r="G684" s="56">
        <f t="shared" ref="G684:P684" si="705">G685+G686</f>
        <v>1162045.4999999998</v>
      </c>
      <c r="H684" s="56">
        <f t="shared" ref="H684:J684" si="706">H685+H686</f>
        <v>0</v>
      </c>
      <c r="I684" s="56">
        <f t="shared" si="680"/>
        <v>1162045.4999999998</v>
      </c>
      <c r="J684" s="56">
        <f t="shared" si="706"/>
        <v>0</v>
      </c>
      <c r="K684" s="56">
        <f t="shared" si="681"/>
        <v>1162045.4999999998</v>
      </c>
      <c r="L684" s="56">
        <f t="shared" ref="L684:N684" si="707">L685+L686</f>
        <v>0</v>
      </c>
      <c r="M684" s="56">
        <f t="shared" si="665"/>
        <v>1162045.4999999998</v>
      </c>
      <c r="N684" s="56">
        <f t="shared" si="707"/>
        <v>0</v>
      </c>
      <c r="O684" s="56">
        <f t="shared" si="662"/>
        <v>1162045.4999999998</v>
      </c>
      <c r="P684" s="56">
        <f t="shared" si="705"/>
        <v>1162045.4999999998</v>
      </c>
      <c r="Q684" s="56">
        <f t="shared" ref="Q684:S684" si="708">Q685+Q686</f>
        <v>0</v>
      </c>
      <c r="R684" s="57">
        <f t="shared" si="684"/>
        <v>1162045.4999999998</v>
      </c>
      <c r="S684" s="56">
        <f t="shared" si="708"/>
        <v>0</v>
      </c>
      <c r="T684" s="57">
        <f t="shared" si="685"/>
        <v>1162045.4999999998</v>
      </c>
      <c r="U684" s="56">
        <f t="shared" ref="U684" si="709">U685+U686</f>
        <v>0</v>
      </c>
      <c r="V684" s="57">
        <f t="shared" si="663"/>
        <v>1162045.4999999998</v>
      </c>
    </row>
    <row r="685" spans="1:22" x14ac:dyDescent="0.2">
      <c r="A685" s="54" t="str">
        <f ca="1">IF(ISERROR(MATCH(F685,Код_КВР,0)),"",INDIRECT(ADDRESS(MATCH(F685,Код_КВР,0)+1,2,,,"КВР")))</f>
        <v>Субсидии бюджетным учреждениям</v>
      </c>
      <c r="B685" s="105">
        <v>805</v>
      </c>
      <c r="C685" s="55" t="s">
        <v>60</v>
      </c>
      <c r="D685" s="55" t="s">
        <v>71</v>
      </c>
      <c r="E685" s="105" t="s">
        <v>206</v>
      </c>
      <c r="F685" s="105">
        <v>610</v>
      </c>
      <c r="G685" s="56">
        <f>946988.7+138583.4+6491.4+47446.4</f>
        <v>1139509.8999999997</v>
      </c>
      <c r="H685" s="56"/>
      <c r="I685" s="56">
        <f t="shared" si="680"/>
        <v>1139509.8999999997</v>
      </c>
      <c r="J685" s="56"/>
      <c r="K685" s="56">
        <f t="shared" si="681"/>
        <v>1139509.8999999997</v>
      </c>
      <c r="L685" s="56"/>
      <c r="M685" s="56">
        <f t="shared" si="665"/>
        <v>1139509.8999999997</v>
      </c>
      <c r="N685" s="56"/>
      <c r="O685" s="56">
        <f t="shared" si="662"/>
        <v>1139509.8999999997</v>
      </c>
      <c r="P685" s="56">
        <f>946988.7+138583.4+6491.4+47446.4</f>
        <v>1139509.8999999997</v>
      </c>
      <c r="Q685" s="56"/>
      <c r="R685" s="57">
        <f t="shared" si="684"/>
        <v>1139509.8999999997</v>
      </c>
      <c r="S685" s="56"/>
      <c r="T685" s="57">
        <f t="shared" si="685"/>
        <v>1139509.8999999997</v>
      </c>
      <c r="U685" s="56"/>
      <c r="V685" s="57">
        <f t="shared" si="663"/>
        <v>1139509.8999999997</v>
      </c>
    </row>
    <row r="686" spans="1:22" x14ac:dyDescent="0.2">
      <c r="A686" s="54" t="str">
        <f ca="1">IF(ISERROR(MATCH(F686,Код_КВР,0)),"",INDIRECT(ADDRESS(MATCH(F686,Код_КВР,0)+1,2,,,"КВР")))</f>
        <v>Субсидии автономным учреждениям</v>
      </c>
      <c r="B686" s="105">
        <v>805</v>
      </c>
      <c r="C686" s="55" t="s">
        <v>60</v>
      </c>
      <c r="D686" s="55" t="s">
        <v>71</v>
      </c>
      <c r="E686" s="105" t="s">
        <v>206</v>
      </c>
      <c r="F686" s="105">
        <v>620</v>
      </c>
      <c r="G686" s="56">
        <f>18897.2+2854.2+91.1+693.1</f>
        <v>22535.599999999999</v>
      </c>
      <c r="H686" s="56"/>
      <c r="I686" s="56">
        <f t="shared" si="680"/>
        <v>22535.599999999999</v>
      </c>
      <c r="J686" s="56"/>
      <c r="K686" s="56">
        <f t="shared" si="681"/>
        <v>22535.599999999999</v>
      </c>
      <c r="L686" s="56"/>
      <c r="M686" s="56">
        <f t="shared" si="665"/>
        <v>22535.599999999999</v>
      </c>
      <c r="N686" s="56"/>
      <c r="O686" s="56">
        <f t="shared" si="662"/>
        <v>22535.599999999999</v>
      </c>
      <c r="P686" s="56">
        <f>18897.2+2854.2+91.1+693.1</f>
        <v>22535.599999999999</v>
      </c>
      <c r="Q686" s="56"/>
      <c r="R686" s="57">
        <f t="shared" si="684"/>
        <v>22535.599999999999</v>
      </c>
      <c r="S686" s="56"/>
      <c r="T686" s="57">
        <f t="shared" si="685"/>
        <v>22535.599999999999</v>
      </c>
      <c r="U686" s="56"/>
      <c r="V686" s="57">
        <f t="shared" si="663"/>
        <v>22535.599999999999</v>
      </c>
    </row>
    <row r="687" spans="1:22" ht="33" x14ac:dyDescent="0.2">
      <c r="A687" s="54" t="str">
        <f ca="1">IF(ISERROR(MATCH(E687,Код_КЦСР,0)),"",INDIRECT(ADDRESS(MATCH(E687,Код_КЦСР,0)+1,2,,,"КЦСР")))</f>
        <v>Формирование комплексной системы выявления, развития и поддержки одаренных детей и молодых талантов</v>
      </c>
      <c r="B687" s="105">
        <v>805</v>
      </c>
      <c r="C687" s="55" t="s">
        <v>60</v>
      </c>
      <c r="D687" s="55" t="s">
        <v>71</v>
      </c>
      <c r="E687" s="105" t="s">
        <v>207</v>
      </c>
      <c r="F687" s="105"/>
      <c r="G687" s="56">
        <f t="shared" ref="G687:U687" si="710">G688</f>
        <v>458</v>
      </c>
      <c r="H687" s="56">
        <f t="shared" si="710"/>
        <v>0</v>
      </c>
      <c r="I687" s="56">
        <f t="shared" si="680"/>
        <v>458</v>
      </c>
      <c r="J687" s="56">
        <f t="shared" si="710"/>
        <v>0</v>
      </c>
      <c r="K687" s="56">
        <f t="shared" si="681"/>
        <v>458</v>
      </c>
      <c r="L687" s="56">
        <f t="shared" si="710"/>
        <v>0</v>
      </c>
      <c r="M687" s="56">
        <f t="shared" si="665"/>
        <v>458</v>
      </c>
      <c r="N687" s="56">
        <f t="shared" si="710"/>
        <v>0</v>
      </c>
      <c r="O687" s="56">
        <f t="shared" si="662"/>
        <v>458</v>
      </c>
      <c r="P687" s="56">
        <f t="shared" si="710"/>
        <v>458</v>
      </c>
      <c r="Q687" s="56">
        <f t="shared" si="710"/>
        <v>0</v>
      </c>
      <c r="R687" s="57">
        <f t="shared" si="684"/>
        <v>458</v>
      </c>
      <c r="S687" s="56">
        <f t="shared" si="710"/>
        <v>0</v>
      </c>
      <c r="T687" s="57">
        <f t="shared" si="685"/>
        <v>458</v>
      </c>
      <c r="U687" s="56">
        <f t="shared" si="710"/>
        <v>0</v>
      </c>
      <c r="V687" s="57">
        <f t="shared" si="663"/>
        <v>458</v>
      </c>
    </row>
    <row r="688" spans="1:22" x14ac:dyDescent="0.2">
      <c r="A688" s="54" t="str">
        <f ca="1">IF(ISERROR(MATCH(F688,Код_КВР,0)),"",INDIRECT(ADDRESS(MATCH(F688,Код_КВР,0)+1,2,,,"КВР")))</f>
        <v>Социальное обеспечение и иные выплаты населению</v>
      </c>
      <c r="B688" s="105">
        <v>805</v>
      </c>
      <c r="C688" s="55" t="s">
        <v>60</v>
      </c>
      <c r="D688" s="55" t="s">
        <v>71</v>
      </c>
      <c r="E688" s="105" t="s">
        <v>207</v>
      </c>
      <c r="F688" s="105">
        <v>300</v>
      </c>
      <c r="G688" s="56">
        <f t="shared" ref="G688:P688" si="711">G689+G690</f>
        <v>458</v>
      </c>
      <c r="H688" s="56">
        <f t="shared" ref="H688:J688" si="712">H689+H690</f>
        <v>0</v>
      </c>
      <c r="I688" s="56">
        <f t="shared" si="680"/>
        <v>458</v>
      </c>
      <c r="J688" s="56">
        <f t="shared" si="712"/>
        <v>0</v>
      </c>
      <c r="K688" s="56">
        <f t="shared" si="681"/>
        <v>458</v>
      </c>
      <c r="L688" s="56">
        <f t="shared" ref="L688:N688" si="713">L689+L690</f>
        <v>0</v>
      </c>
      <c r="M688" s="56">
        <f t="shared" si="665"/>
        <v>458</v>
      </c>
      <c r="N688" s="56">
        <f t="shared" si="713"/>
        <v>0</v>
      </c>
      <c r="O688" s="56">
        <f t="shared" si="662"/>
        <v>458</v>
      </c>
      <c r="P688" s="56">
        <f t="shared" si="711"/>
        <v>458</v>
      </c>
      <c r="Q688" s="56">
        <f t="shared" ref="Q688:S688" si="714">Q689+Q690</f>
        <v>0</v>
      </c>
      <c r="R688" s="57">
        <f t="shared" si="684"/>
        <v>458</v>
      </c>
      <c r="S688" s="56">
        <f t="shared" si="714"/>
        <v>0</v>
      </c>
      <c r="T688" s="57">
        <f t="shared" si="685"/>
        <v>458</v>
      </c>
      <c r="U688" s="56">
        <f t="shared" ref="U688" si="715">U689+U690</f>
        <v>0</v>
      </c>
      <c r="V688" s="57">
        <f t="shared" si="663"/>
        <v>458</v>
      </c>
    </row>
    <row r="689" spans="1:22" x14ac:dyDescent="0.2">
      <c r="A689" s="54" t="str">
        <f ca="1">IF(ISERROR(MATCH(F689,Код_КВР,0)),"",INDIRECT(ADDRESS(MATCH(F689,Код_КВР,0)+1,2,,,"КВР")))</f>
        <v>Стипендии</v>
      </c>
      <c r="B689" s="105">
        <v>805</v>
      </c>
      <c r="C689" s="55" t="s">
        <v>60</v>
      </c>
      <c r="D689" s="55" t="s">
        <v>71</v>
      </c>
      <c r="E689" s="105" t="s">
        <v>207</v>
      </c>
      <c r="F689" s="105">
        <v>340</v>
      </c>
      <c r="G689" s="56">
        <v>200</v>
      </c>
      <c r="H689" s="56"/>
      <c r="I689" s="56">
        <f t="shared" si="680"/>
        <v>200</v>
      </c>
      <c r="J689" s="56"/>
      <c r="K689" s="56">
        <f t="shared" si="681"/>
        <v>200</v>
      </c>
      <c r="L689" s="56"/>
      <c r="M689" s="56">
        <f t="shared" si="665"/>
        <v>200</v>
      </c>
      <c r="N689" s="56"/>
      <c r="O689" s="56">
        <f t="shared" si="662"/>
        <v>200</v>
      </c>
      <c r="P689" s="56">
        <v>200</v>
      </c>
      <c r="Q689" s="56"/>
      <c r="R689" s="57">
        <f t="shared" si="684"/>
        <v>200</v>
      </c>
      <c r="S689" s="56"/>
      <c r="T689" s="57">
        <f t="shared" si="685"/>
        <v>200</v>
      </c>
      <c r="U689" s="56"/>
      <c r="V689" s="57">
        <f t="shared" si="663"/>
        <v>200</v>
      </c>
    </row>
    <row r="690" spans="1:22" x14ac:dyDescent="0.2">
      <c r="A690" s="54" t="str">
        <f ca="1">IF(ISERROR(MATCH(F690,Код_КВР,0)),"",INDIRECT(ADDRESS(MATCH(F690,Код_КВР,0)+1,2,,,"КВР")))</f>
        <v>Премии и гранты</v>
      </c>
      <c r="B690" s="105">
        <v>805</v>
      </c>
      <c r="C690" s="55" t="s">
        <v>60</v>
      </c>
      <c r="D690" s="55" t="s">
        <v>71</v>
      </c>
      <c r="E690" s="105" t="s">
        <v>207</v>
      </c>
      <c r="F690" s="105">
        <v>350</v>
      </c>
      <c r="G690" s="56">
        <v>258</v>
      </c>
      <c r="H690" s="56"/>
      <c r="I690" s="56">
        <f t="shared" si="680"/>
        <v>258</v>
      </c>
      <c r="J690" s="56"/>
      <c r="K690" s="56">
        <f t="shared" si="681"/>
        <v>258</v>
      </c>
      <c r="L690" s="56"/>
      <c r="M690" s="56">
        <f t="shared" si="665"/>
        <v>258</v>
      </c>
      <c r="N690" s="56"/>
      <c r="O690" s="56">
        <f t="shared" si="662"/>
        <v>258</v>
      </c>
      <c r="P690" s="56">
        <v>258</v>
      </c>
      <c r="Q690" s="56"/>
      <c r="R690" s="57">
        <f t="shared" si="684"/>
        <v>258</v>
      </c>
      <c r="S690" s="56"/>
      <c r="T690" s="57">
        <f t="shared" si="685"/>
        <v>258</v>
      </c>
      <c r="U690" s="56"/>
      <c r="V690" s="57">
        <f t="shared" si="663"/>
        <v>258</v>
      </c>
    </row>
    <row r="691" spans="1:22" ht="70.5" customHeight="1" x14ac:dyDescent="0.2">
      <c r="A691" s="54" t="str">
        <f ca="1">IF(ISERROR(MATCH(E691,Код_КЦСР,0)),"",INDIRECT(ADDRESS(MATCH(E691,Код_КЦСР,0)+1,2,,,"КЦСР")))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691" s="105">
        <v>805</v>
      </c>
      <c r="C691" s="55" t="s">
        <v>60</v>
      </c>
      <c r="D691" s="55" t="s">
        <v>71</v>
      </c>
      <c r="E691" s="105" t="s">
        <v>208</v>
      </c>
      <c r="F691" s="105"/>
      <c r="G691" s="56">
        <f t="shared" ref="G691:U692" si="716">G692</f>
        <v>14098.5</v>
      </c>
      <c r="H691" s="56">
        <f t="shared" si="716"/>
        <v>0</v>
      </c>
      <c r="I691" s="56">
        <f t="shared" si="680"/>
        <v>14098.5</v>
      </c>
      <c r="J691" s="56">
        <f t="shared" si="716"/>
        <v>0</v>
      </c>
      <c r="K691" s="56">
        <f t="shared" si="681"/>
        <v>14098.5</v>
      </c>
      <c r="L691" s="56">
        <f t="shared" si="716"/>
        <v>0</v>
      </c>
      <c r="M691" s="56">
        <f t="shared" si="665"/>
        <v>14098.5</v>
      </c>
      <c r="N691" s="56">
        <f t="shared" si="716"/>
        <v>0</v>
      </c>
      <c r="O691" s="56">
        <f t="shared" si="662"/>
        <v>14098.5</v>
      </c>
      <c r="P691" s="56">
        <f t="shared" si="716"/>
        <v>14098.5</v>
      </c>
      <c r="Q691" s="56">
        <f t="shared" si="716"/>
        <v>0</v>
      </c>
      <c r="R691" s="57">
        <f t="shared" si="684"/>
        <v>14098.5</v>
      </c>
      <c r="S691" s="56">
        <f t="shared" si="716"/>
        <v>0</v>
      </c>
      <c r="T691" s="57">
        <f t="shared" si="685"/>
        <v>14098.5</v>
      </c>
      <c r="U691" s="56">
        <f t="shared" si="716"/>
        <v>0</v>
      </c>
      <c r="V691" s="57">
        <f t="shared" si="663"/>
        <v>14098.5</v>
      </c>
    </row>
    <row r="692" spans="1:22" ht="73.5" customHeight="1" x14ac:dyDescent="0.2">
      <c r="A692" s="54" t="str">
        <f ca="1">IF(ISERROR(MATCH(E692,Код_КЦСР,0)),"",INDIRECT(ADDRESS(MATCH(E692,Код_КЦСР,0)+1,2,,,"КЦСР")))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692" s="105">
        <v>805</v>
      </c>
      <c r="C692" s="55" t="s">
        <v>60</v>
      </c>
      <c r="D692" s="55" t="s">
        <v>71</v>
      </c>
      <c r="E692" s="105" t="s">
        <v>209</v>
      </c>
      <c r="F692" s="105"/>
      <c r="G692" s="56">
        <f t="shared" si="716"/>
        <v>14098.5</v>
      </c>
      <c r="H692" s="56">
        <f t="shared" si="716"/>
        <v>0</v>
      </c>
      <c r="I692" s="56">
        <f t="shared" si="680"/>
        <v>14098.5</v>
      </c>
      <c r="J692" s="56">
        <f t="shared" si="716"/>
        <v>0</v>
      </c>
      <c r="K692" s="56">
        <f t="shared" si="681"/>
        <v>14098.5</v>
      </c>
      <c r="L692" s="56">
        <f t="shared" si="716"/>
        <v>0</v>
      </c>
      <c r="M692" s="56">
        <f t="shared" si="665"/>
        <v>14098.5</v>
      </c>
      <c r="N692" s="56">
        <f t="shared" si="716"/>
        <v>0</v>
      </c>
      <c r="O692" s="56">
        <f t="shared" si="662"/>
        <v>14098.5</v>
      </c>
      <c r="P692" s="56">
        <f t="shared" si="716"/>
        <v>14098.5</v>
      </c>
      <c r="Q692" s="56">
        <f t="shared" si="716"/>
        <v>0</v>
      </c>
      <c r="R692" s="57">
        <f t="shared" si="684"/>
        <v>14098.5</v>
      </c>
      <c r="S692" s="56">
        <f t="shared" si="716"/>
        <v>0</v>
      </c>
      <c r="T692" s="57">
        <f t="shared" si="685"/>
        <v>14098.5</v>
      </c>
      <c r="U692" s="56">
        <f t="shared" si="716"/>
        <v>0</v>
      </c>
      <c r="V692" s="57">
        <f t="shared" si="663"/>
        <v>14098.5</v>
      </c>
    </row>
    <row r="693" spans="1:22" ht="33" x14ac:dyDescent="0.2">
      <c r="A693" s="54" t="str">
        <f ca="1">IF(ISERROR(MATCH(F693,Код_КВР,0)),"",INDIRECT(ADDRESS(MATCH(F693,Код_КВР,0)+1,2,,,"КВР")))</f>
        <v>Предоставление субсидий бюджетным, автономным учреждениям и иным некоммерческим организациям</v>
      </c>
      <c r="B693" s="105">
        <v>805</v>
      </c>
      <c r="C693" s="55" t="s">
        <v>60</v>
      </c>
      <c r="D693" s="55" t="s">
        <v>71</v>
      </c>
      <c r="E693" s="105" t="s">
        <v>209</v>
      </c>
      <c r="F693" s="105">
        <v>600</v>
      </c>
      <c r="G693" s="56">
        <f t="shared" ref="G693:P693" si="717">G694+G695</f>
        <v>14098.5</v>
      </c>
      <c r="H693" s="56">
        <f t="shared" ref="H693:J693" si="718">H694+H695</f>
        <v>0</v>
      </c>
      <c r="I693" s="56">
        <f t="shared" si="680"/>
        <v>14098.5</v>
      </c>
      <c r="J693" s="56">
        <f t="shared" si="718"/>
        <v>0</v>
      </c>
      <c r="K693" s="56">
        <f t="shared" si="681"/>
        <v>14098.5</v>
      </c>
      <c r="L693" s="56">
        <f t="shared" ref="L693:N693" si="719">L694+L695</f>
        <v>0</v>
      </c>
      <c r="M693" s="56">
        <f t="shared" si="665"/>
        <v>14098.5</v>
      </c>
      <c r="N693" s="56">
        <f t="shared" si="719"/>
        <v>0</v>
      </c>
      <c r="O693" s="56">
        <f t="shared" si="662"/>
        <v>14098.5</v>
      </c>
      <c r="P693" s="56">
        <f t="shared" si="717"/>
        <v>14098.5</v>
      </c>
      <c r="Q693" s="56">
        <f t="shared" ref="Q693:S693" si="720">Q694+Q695</f>
        <v>0</v>
      </c>
      <c r="R693" s="57">
        <f t="shared" si="684"/>
        <v>14098.5</v>
      </c>
      <c r="S693" s="56">
        <f t="shared" si="720"/>
        <v>0</v>
      </c>
      <c r="T693" s="57">
        <f t="shared" si="685"/>
        <v>14098.5</v>
      </c>
      <c r="U693" s="56">
        <f t="shared" ref="U693" si="721">U694+U695</f>
        <v>0</v>
      </c>
      <c r="V693" s="57">
        <f t="shared" si="663"/>
        <v>14098.5</v>
      </c>
    </row>
    <row r="694" spans="1:22" x14ac:dyDescent="0.2">
      <c r="A694" s="54" t="str">
        <f ca="1">IF(ISERROR(MATCH(F694,Код_КВР,0)),"",INDIRECT(ADDRESS(MATCH(F694,Код_КВР,0)+1,2,,,"КВР")))</f>
        <v>Субсидии бюджетным учреждениям</v>
      </c>
      <c r="B694" s="105">
        <v>805</v>
      </c>
      <c r="C694" s="55" t="s">
        <v>60</v>
      </c>
      <c r="D694" s="55" t="s">
        <v>71</v>
      </c>
      <c r="E694" s="105" t="s">
        <v>209</v>
      </c>
      <c r="F694" s="105">
        <v>610</v>
      </c>
      <c r="G694" s="56">
        <v>14090.6</v>
      </c>
      <c r="H694" s="56"/>
      <c r="I694" s="56">
        <f t="shared" si="680"/>
        <v>14090.6</v>
      </c>
      <c r="J694" s="56"/>
      <c r="K694" s="56">
        <f t="shared" si="681"/>
        <v>14090.6</v>
      </c>
      <c r="L694" s="56"/>
      <c r="M694" s="56">
        <f t="shared" si="665"/>
        <v>14090.6</v>
      </c>
      <c r="N694" s="56"/>
      <c r="O694" s="56">
        <f t="shared" si="662"/>
        <v>14090.6</v>
      </c>
      <c r="P694" s="56">
        <v>14090.6</v>
      </c>
      <c r="Q694" s="56"/>
      <c r="R694" s="57">
        <f t="shared" si="684"/>
        <v>14090.6</v>
      </c>
      <c r="S694" s="56"/>
      <c r="T694" s="57">
        <f t="shared" si="685"/>
        <v>14090.6</v>
      </c>
      <c r="U694" s="56"/>
      <c r="V694" s="57">
        <f t="shared" si="663"/>
        <v>14090.6</v>
      </c>
    </row>
    <row r="695" spans="1:22" x14ac:dyDescent="0.2">
      <c r="A695" s="54" t="str">
        <f ca="1">IF(ISERROR(MATCH(F695,Код_КВР,0)),"",INDIRECT(ADDRESS(MATCH(F695,Код_КВР,0)+1,2,,,"КВР")))</f>
        <v>Субсидии автономным учреждениям</v>
      </c>
      <c r="B695" s="105">
        <v>805</v>
      </c>
      <c r="C695" s="55" t="s">
        <v>60</v>
      </c>
      <c r="D695" s="55" t="s">
        <v>71</v>
      </c>
      <c r="E695" s="105" t="s">
        <v>209</v>
      </c>
      <c r="F695" s="105">
        <v>620</v>
      </c>
      <c r="G695" s="56">
        <v>7.9</v>
      </c>
      <c r="H695" s="56"/>
      <c r="I695" s="56">
        <f t="shared" si="680"/>
        <v>7.9</v>
      </c>
      <c r="J695" s="56"/>
      <c r="K695" s="56">
        <f t="shared" si="681"/>
        <v>7.9</v>
      </c>
      <c r="L695" s="56"/>
      <c r="M695" s="56">
        <f t="shared" si="665"/>
        <v>7.9</v>
      </c>
      <c r="N695" s="56"/>
      <c r="O695" s="56">
        <f t="shared" si="662"/>
        <v>7.9</v>
      </c>
      <c r="P695" s="56">
        <v>7.9</v>
      </c>
      <c r="Q695" s="56"/>
      <c r="R695" s="57">
        <f t="shared" si="684"/>
        <v>7.9</v>
      </c>
      <c r="S695" s="56"/>
      <c r="T695" s="57">
        <f t="shared" si="685"/>
        <v>7.9</v>
      </c>
      <c r="U695" s="56"/>
      <c r="V695" s="57">
        <f t="shared" si="663"/>
        <v>7.9</v>
      </c>
    </row>
    <row r="696" spans="1:22" ht="33" x14ac:dyDescent="0.2">
      <c r="A696" s="54" t="str">
        <f ca="1">IF(ISERROR(MATCH(E696,Код_КЦСР,0)),"",INDIRECT(ADDRESS(MATCH(E696,Код_КЦСР,0)+1,2,,,"КЦСР")))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696" s="105">
        <v>805</v>
      </c>
      <c r="C696" s="55" t="s">
        <v>60</v>
      </c>
      <c r="D696" s="55" t="s">
        <v>71</v>
      </c>
      <c r="E696" s="105" t="s">
        <v>436</v>
      </c>
      <c r="F696" s="105"/>
      <c r="G696" s="56">
        <f t="shared" ref="G696:U696" si="722">G697</f>
        <v>905.5</v>
      </c>
      <c r="H696" s="56">
        <f t="shared" si="722"/>
        <v>0</v>
      </c>
      <c r="I696" s="56">
        <f t="shared" si="680"/>
        <v>905.5</v>
      </c>
      <c r="J696" s="56">
        <f t="shared" si="722"/>
        <v>0</v>
      </c>
      <c r="K696" s="56">
        <f t="shared" si="681"/>
        <v>905.5</v>
      </c>
      <c r="L696" s="56">
        <f t="shared" si="722"/>
        <v>0</v>
      </c>
      <c r="M696" s="56">
        <f t="shared" si="665"/>
        <v>905.5</v>
      </c>
      <c r="N696" s="56">
        <f t="shared" si="722"/>
        <v>0</v>
      </c>
      <c r="O696" s="56">
        <f t="shared" si="662"/>
        <v>905.5</v>
      </c>
      <c r="P696" s="56">
        <f t="shared" si="722"/>
        <v>905.5</v>
      </c>
      <c r="Q696" s="56">
        <f t="shared" si="722"/>
        <v>0</v>
      </c>
      <c r="R696" s="57">
        <f t="shared" si="684"/>
        <v>905.5</v>
      </c>
      <c r="S696" s="56">
        <f t="shared" si="722"/>
        <v>0</v>
      </c>
      <c r="T696" s="57">
        <f t="shared" si="685"/>
        <v>905.5</v>
      </c>
      <c r="U696" s="56">
        <f t="shared" si="722"/>
        <v>0</v>
      </c>
      <c r="V696" s="57">
        <f t="shared" si="663"/>
        <v>905.5</v>
      </c>
    </row>
    <row r="697" spans="1:22" ht="33" x14ac:dyDescent="0.2">
      <c r="A697" s="54" t="str">
        <f ca="1">IF(ISERROR(MATCH(F697,Код_КВР,0)),"",INDIRECT(ADDRESS(MATCH(F697,Код_КВР,0)+1,2,,,"КВР")))</f>
        <v>Предоставление субсидий бюджетным, автономным учреждениям и иным некоммерческим организациям</v>
      </c>
      <c r="B697" s="105">
        <v>805</v>
      </c>
      <c r="C697" s="55" t="s">
        <v>60</v>
      </c>
      <c r="D697" s="55" t="s">
        <v>71</v>
      </c>
      <c r="E697" s="105" t="s">
        <v>436</v>
      </c>
      <c r="F697" s="105">
        <v>600</v>
      </c>
      <c r="G697" s="56">
        <f t="shared" ref="G697:P697" si="723">G698+G699</f>
        <v>905.5</v>
      </c>
      <c r="H697" s="56">
        <f t="shared" ref="H697:J697" si="724">H698+H699</f>
        <v>0</v>
      </c>
      <c r="I697" s="56">
        <f t="shared" si="680"/>
        <v>905.5</v>
      </c>
      <c r="J697" s="56">
        <f t="shared" si="724"/>
        <v>0</v>
      </c>
      <c r="K697" s="56">
        <f t="shared" si="681"/>
        <v>905.5</v>
      </c>
      <c r="L697" s="56">
        <f t="shared" ref="L697:N697" si="725">L698+L699</f>
        <v>0</v>
      </c>
      <c r="M697" s="56">
        <f t="shared" si="665"/>
        <v>905.5</v>
      </c>
      <c r="N697" s="56">
        <f t="shared" si="725"/>
        <v>0</v>
      </c>
      <c r="O697" s="56">
        <f t="shared" si="662"/>
        <v>905.5</v>
      </c>
      <c r="P697" s="56">
        <f t="shared" si="723"/>
        <v>905.5</v>
      </c>
      <c r="Q697" s="56">
        <f t="shared" ref="Q697:S697" si="726">Q698+Q699</f>
        <v>0</v>
      </c>
      <c r="R697" s="57">
        <f t="shared" si="684"/>
        <v>905.5</v>
      </c>
      <c r="S697" s="56">
        <f t="shared" si="726"/>
        <v>0</v>
      </c>
      <c r="T697" s="57">
        <f t="shared" si="685"/>
        <v>905.5</v>
      </c>
      <c r="U697" s="56">
        <f t="shared" ref="U697" si="727">U698+U699</f>
        <v>0</v>
      </c>
      <c r="V697" s="57">
        <f t="shared" si="663"/>
        <v>905.5</v>
      </c>
    </row>
    <row r="698" spans="1:22" x14ac:dyDescent="0.2">
      <c r="A698" s="54" t="str">
        <f ca="1">IF(ISERROR(MATCH(F698,Код_КВР,0)),"",INDIRECT(ADDRESS(MATCH(F698,Код_КВР,0)+1,2,,,"КВР")))</f>
        <v>Субсидии бюджетным учреждениям</v>
      </c>
      <c r="B698" s="105">
        <v>805</v>
      </c>
      <c r="C698" s="55" t="s">
        <v>60</v>
      </c>
      <c r="D698" s="55" t="s">
        <v>71</v>
      </c>
      <c r="E698" s="105" t="s">
        <v>436</v>
      </c>
      <c r="F698" s="105">
        <v>610</v>
      </c>
      <c r="G698" s="56">
        <v>886.1</v>
      </c>
      <c r="H698" s="56"/>
      <c r="I698" s="56">
        <f t="shared" si="680"/>
        <v>886.1</v>
      </c>
      <c r="J698" s="56"/>
      <c r="K698" s="56">
        <f t="shared" si="681"/>
        <v>886.1</v>
      </c>
      <c r="L698" s="56"/>
      <c r="M698" s="56">
        <f t="shared" si="665"/>
        <v>886.1</v>
      </c>
      <c r="N698" s="56"/>
      <c r="O698" s="56">
        <f t="shared" si="662"/>
        <v>886.1</v>
      </c>
      <c r="P698" s="56">
        <v>886.1</v>
      </c>
      <c r="Q698" s="56"/>
      <c r="R698" s="57">
        <f t="shared" si="684"/>
        <v>886.1</v>
      </c>
      <c r="S698" s="56"/>
      <c r="T698" s="57">
        <f t="shared" si="685"/>
        <v>886.1</v>
      </c>
      <c r="U698" s="56"/>
      <c r="V698" s="57">
        <f t="shared" si="663"/>
        <v>886.1</v>
      </c>
    </row>
    <row r="699" spans="1:22" x14ac:dyDescent="0.2">
      <c r="A699" s="54" t="str">
        <f ca="1">IF(ISERROR(MATCH(F699,Код_КВР,0)),"",INDIRECT(ADDRESS(MATCH(F699,Код_КВР,0)+1,2,,,"КВР")))</f>
        <v>Субсидии автономным учреждениям</v>
      </c>
      <c r="B699" s="105">
        <v>805</v>
      </c>
      <c r="C699" s="55" t="s">
        <v>60</v>
      </c>
      <c r="D699" s="55" t="s">
        <v>71</v>
      </c>
      <c r="E699" s="105" t="s">
        <v>436</v>
      </c>
      <c r="F699" s="105">
        <v>620</v>
      </c>
      <c r="G699" s="56">
        <v>19.399999999999999</v>
      </c>
      <c r="H699" s="56"/>
      <c r="I699" s="56">
        <f t="shared" si="680"/>
        <v>19.399999999999999</v>
      </c>
      <c r="J699" s="56"/>
      <c r="K699" s="56">
        <f t="shared" si="681"/>
        <v>19.399999999999999</v>
      </c>
      <c r="L699" s="56"/>
      <c r="M699" s="56">
        <f t="shared" si="665"/>
        <v>19.399999999999999</v>
      </c>
      <c r="N699" s="56"/>
      <c r="O699" s="56">
        <f t="shared" si="662"/>
        <v>19.399999999999999</v>
      </c>
      <c r="P699" s="56">
        <v>19.399999999999999</v>
      </c>
      <c r="Q699" s="56"/>
      <c r="R699" s="57">
        <f t="shared" si="684"/>
        <v>19.399999999999999</v>
      </c>
      <c r="S699" s="56"/>
      <c r="T699" s="57">
        <f t="shared" si="685"/>
        <v>19.399999999999999</v>
      </c>
      <c r="U699" s="56"/>
      <c r="V699" s="57">
        <f t="shared" si="663"/>
        <v>19.399999999999999</v>
      </c>
    </row>
    <row r="700" spans="1:22" x14ac:dyDescent="0.2">
      <c r="A700" s="54" t="str">
        <f ca="1">IF(ISERROR(MATCH(E700,Код_КЦСР,0)),"",INDIRECT(ADDRESS(MATCH(E700,Код_КЦСР,0)+1,2,,,"КЦСР")))</f>
        <v>Кадровое обеспечение муниципальной системы образования</v>
      </c>
      <c r="B700" s="105">
        <v>805</v>
      </c>
      <c r="C700" s="55" t="s">
        <v>60</v>
      </c>
      <c r="D700" s="55" t="s">
        <v>71</v>
      </c>
      <c r="E700" s="105" t="s">
        <v>215</v>
      </c>
      <c r="F700" s="105"/>
      <c r="G700" s="57">
        <f t="shared" ref="G700:P700" si="728">G701+G706</f>
        <v>195.3</v>
      </c>
      <c r="H700" s="57">
        <f t="shared" ref="H700:J700" si="729">H701+H706</f>
        <v>0</v>
      </c>
      <c r="I700" s="56">
        <f t="shared" si="680"/>
        <v>195.3</v>
      </c>
      <c r="J700" s="57">
        <f t="shared" si="729"/>
        <v>0</v>
      </c>
      <c r="K700" s="56">
        <f t="shared" si="681"/>
        <v>195.3</v>
      </c>
      <c r="L700" s="57">
        <f t="shared" ref="L700:N700" si="730">L701+L706</f>
        <v>0</v>
      </c>
      <c r="M700" s="56">
        <f t="shared" si="665"/>
        <v>195.3</v>
      </c>
      <c r="N700" s="57">
        <f t="shared" si="730"/>
        <v>0</v>
      </c>
      <c r="O700" s="56">
        <f t="shared" si="662"/>
        <v>195.3</v>
      </c>
      <c r="P700" s="57">
        <f t="shared" si="728"/>
        <v>227.9</v>
      </c>
      <c r="Q700" s="57">
        <f t="shared" ref="Q700:S700" si="731">Q701+Q706</f>
        <v>0</v>
      </c>
      <c r="R700" s="57">
        <f t="shared" si="684"/>
        <v>227.9</v>
      </c>
      <c r="S700" s="57">
        <f t="shared" si="731"/>
        <v>0</v>
      </c>
      <c r="T700" s="57">
        <f t="shared" si="685"/>
        <v>227.9</v>
      </c>
      <c r="U700" s="57">
        <f t="shared" ref="U700" si="732">U701+U706</f>
        <v>0</v>
      </c>
      <c r="V700" s="57">
        <f t="shared" si="663"/>
        <v>227.9</v>
      </c>
    </row>
    <row r="701" spans="1:22" ht="33" x14ac:dyDescent="0.2">
      <c r="A701" s="54" t="str">
        <f ca="1">IF(ISERROR(MATCH(E701,Код_КЦСР,0)),"",INDIRECT(ADDRESS(MATCH(E701,Код_КЦСР,0)+1,2,,,"КЦСР")))</f>
        <v>Осуществление выплат городских премий работникам муниципальных образовательных учреждений</v>
      </c>
      <c r="B701" s="105">
        <v>805</v>
      </c>
      <c r="C701" s="55" t="s">
        <v>60</v>
      </c>
      <c r="D701" s="55" t="s">
        <v>71</v>
      </c>
      <c r="E701" s="105" t="s">
        <v>216</v>
      </c>
      <c r="F701" s="105"/>
      <c r="G701" s="57">
        <f t="shared" ref="G701:U709" si="733">G702</f>
        <v>195.3</v>
      </c>
      <c r="H701" s="57">
        <f t="shared" si="733"/>
        <v>0</v>
      </c>
      <c r="I701" s="56">
        <f t="shared" si="680"/>
        <v>195.3</v>
      </c>
      <c r="J701" s="57">
        <f t="shared" si="733"/>
        <v>0</v>
      </c>
      <c r="K701" s="56">
        <f t="shared" si="681"/>
        <v>195.3</v>
      </c>
      <c r="L701" s="57">
        <f t="shared" si="733"/>
        <v>0</v>
      </c>
      <c r="M701" s="56">
        <f t="shared" si="665"/>
        <v>195.3</v>
      </c>
      <c r="N701" s="57">
        <f t="shared" si="733"/>
        <v>0</v>
      </c>
      <c r="O701" s="56">
        <f t="shared" si="662"/>
        <v>195.3</v>
      </c>
      <c r="P701" s="57">
        <f t="shared" si="733"/>
        <v>195.3</v>
      </c>
      <c r="Q701" s="57">
        <f t="shared" si="733"/>
        <v>0</v>
      </c>
      <c r="R701" s="57">
        <f t="shared" si="684"/>
        <v>195.3</v>
      </c>
      <c r="S701" s="57">
        <f t="shared" si="733"/>
        <v>0</v>
      </c>
      <c r="T701" s="57">
        <f t="shared" si="685"/>
        <v>195.3</v>
      </c>
      <c r="U701" s="57">
        <f t="shared" si="733"/>
        <v>0</v>
      </c>
      <c r="V701" s="57">
        <f t="shared" si="663"/>
        <v>195.3</v>
      </c>
    </row>
    <row r="702" spans="1:22" ht="33" x14ac:dyDescent="0.2">
      <c r="A702" s="54" t="str">
        <f ca="1">IF(ISERROR(MATCH(E702,Код_КЦСР,0)),"",INDIRECT(ADDRESS(MATCH(E702,Код_КЦСР,0)+1,2,,,"КЦСР")))</f>
        <v>Осуществление выплат городских премий работникам муниципальных образовательных учреждений, за счет средств городского бюджета</v>
      </c>
      <c r="B702" s="105">
        <v>805</v>
      </c>
      <c r="C702" s="55" t="s">
        <v>60</v>
      </c>
      <c r="D702" s="55" t="s">
        <v>71</v>
      </c>
      <c r="E702" s="105" t="s">
        <v>218</v>
      </c>
      <c r="F702" s="105"/>
      <c r="G702" s="57">
        <f t="shared" si="733"/>
        <v>195.3</v>
      </c>
      <c r="H702" s="57">
        <f t="shared" si="733"/>
        <v>0</v>
      </c>
      <c r="I702" s="56">
        <f t="shared" si="680"/>
        <v>195.3</v>
      </c>
      <c r="J702" s="57">
        <f t="shared" si="733"/>
        <v>0</v>
      </c>
      <c r="K702" s="56">
        <f t="shared" si="681"/>
        <v>195.3</v>
      </c>
      <c r="L702" s="57">
        <f t="shared" si="733"/>
        <v>0</v>
      </c>
      <c r="M702" s="56">
        <f t="shared" si="665"/>
        <v>195.3</v>
      </c>
      <c r="N702" s="57">
        <f t="shared" si="733"/>
        <v>0</v>
      </c>
      <c r="O702" s="56">
        <f t="shared" si="662"/>
        <v>195.3</v>
      </c>
      <c r="P702" s="57">
        <f t="shared" si="733"/>
        <v>195.3</v>
      </c>
      <c r="Q702" s="57">
        <f t="shared" si="733"/>
        <v>0</v>
      </c>
      <c r="R702" s="57">
        <f t="shared" si="684"/>
        <v>195.3</v>
      </c>
      <c r="S702" s="57">
        <f t="shared" si="733"/>
        <v>0</v>
      </c>
      <c r="T702" s="57">
        <f t="shared" si="685"/>
        <v>195.3</v>
      </c>
      <c r="U702" s="57">
        <f t="shared" si="733"/>
        <v>0</v>
      </c>
      <c r="V702" s="57">
        <f t="shared" si="663"/>
        <v>195.3</v>
      </c>
    </row>
    <row r="703" spans="1:22" ht="49.5" x14ac:dyDescent="0.2">
      <c r="A703" s="54" t="str">
        <f ca="1">IF(ISERROR(MATCH(E703,Код_КЦСР,0)),"",INDIRECT(ADDRESS(MATCH(E703,Код_КЦСР,0)+1,2,,,"КЦСР")))</f>
        <v>Городские премии имени И.А. Милютина в области образования в соответствии с постановлением Череповецкой городской Думы от 23.09.2003 № 120</v>
      </c>
      <c r="B703" s="105">
        <v>805</v>
      </c>
      <c r="C703" s="55" t="s">
        <v>60</v>
      </c>
      <c r="D703" s="55" t="s">
        <v>71</v>
      </c>
      <c r="E703" s="105" t="s">
        <v>219</v>
      </c>
      <c r="F703" s="105"/>
      <c r="G703" s="57">
        <f t="shared" si="733"/>
        <v>195.3</v>
      </c>
      <c r="H703" s="57">
        <f t="shared" si="733"/>
        <v>0</v>
      </c>
      <c r="I703" s="56">
        <f t="shared" si="680"/>
        <v>195.3</v>
      </c>
      <c r="J703" s="57">
        <f t="shared" si="733"/>
        <v>0</v>
      </c>
      <c r="K703" s="56">
        <f t="shared" si="681"/>
        <v>195.3</v>
      </c>
      <c r="L703" s="57">
        <f t="shared" si="733"/>
        <v>0</v>
      </c>
      <c r="M703" s="56">
        <f t="shared" si="665"/>
        <v>195.3</v>
      </c>
      <c r="N703" s="57">
        <f t="shared" si="733"/>
        <v>0</v>
      </c>
      <c r="O703" s="56">
        <f t="shared" si="662"/>
        <v>195.3</v>
      </c>
      <c r="P703" s="57">
        <f t="shared" si="733"/>
        <v>195.3</v>
      </c>
      <c r="Q703" s="57">
        <f t="shared" si="733"/>
        <v>0</v>
      </c>
      <c r="R703" s="57">
        <f t="shared" si="684"/>
        <v>195.3</v>
      </c>
      <c r="S703" s="57">
        <f t="shared" si="733"/>
        <v>0</v>
      </c>
      <c r="T703" s="57">
        <f t="shared" si="685"/>
        <v>195.3</v>
      </c>
      <c r="U703" s="57">
        <f t="shared" si="733"/>
        <v>0</v>
      </c>
      <c r="V703" s="57">
        <f t="shared" si="663"/>
        <v>195.3</v>
      </c>
    </row>
    <row r="704" spans="1:22" x14ac:dyDescent="0.2">
      <c r="A704" s="54" t="str">
        <f ca="1">IF(ISERROR(MATCH(F704,Код_КВР,0)),"",INDIRECT(ADDRESS(MATCH(F704,Код_КВР,0)+1,2,,,"КВР")))</f>
        <v>Социальное обеспечение и иные выплаты населению</v>
      </c>
      <c r="B704" s="105">
        <v>805</v>
      </c>
      <c r="C704" s="55" t="s">
        <v>60</v>
      </c>
      <c r="D704" s="55" t="s">
        <v>71</v>
      </c>
      <c r="E704" s="105" t="s">
        <v>219</v>
      </c>
      <c r="F704" s="105">
        <v>300</v>
      </c>
      <c r="G704" s="57">
        <f t="shared" si="733"/>
        <v>195.3</v>
      </c>
      <c r="H704" s="57">
        <f t="shared" si="733"/>
        <v>0</v>
      </c>
      <c r="I704" s="56">
        <f t="shared" si="680"/>
        <v>195.3</v>
      </c>
      <c r="J704" s="57">
        <f t="shared" si="733"/>
        <v>0</v>
      </c>
      <c r="K704" s="56">
        <f t="shared" si="681"/>
        <v>195.3</v>
      </c>
      <c r="L704" s="57">
        <f t="shared" si="733"/>
        <v>0</v>
      </c>
      <c r="M704" s="56">
        <f t="shared" si="665"/>
        <v>195.3</v>
      </c>
      <c r="N704" s="57">
        <f t="shared" si="733"/>
        <v>0</v>
      </c>
      <c r="O704" s="56">
        <f t="shared" si="662"/>
        <v>195.3</v>
      </c>
      <c r="P704" s="57">
        <f t="shared" si="733"/>
        <v>195.3</v>
      </c>
      <c r="Q704" s="57">
        <f t="shared" si="733"/>
        <v>0</v>
      </c>
      <c r="R704" s="57">
        <f t="shared" si="684"/>
        <v>195.3</v>
      </c>
      <c r="S704" s="57">
        <f t="shared" si="733"/>
        <v>0</v>
      </c>
      <c r="T704" s="57">
        <f t="shared" si="685"/>
        <v>195.3</v>
      </c>
      <c r="U704" s="57">
        <f t="shared" si="733"/>
        <v>0</v>
      </c>
      <c r="V704" s="57">
        <f t="shared" si="663"/>
        <v>195.3</v>
      </c>
    </row>
    <row r="705" spans="1:22" x14ac:dyDescent="0.2">
      <c r="A705" s="54" t="str">
        <f ca="1">IF(ISERROR(MATCH(F705,Код_КВР,0)),"",INDIRECT(ADDRESS(MATCH(F705,Код_КВР,0)+1,2,,,"КВР")))</f>
        <v>Публичные нормативные выплаты гражданам несоциального характера</v>
      </c>
      <c r="B705" s="105">
        <v>805</v>
      </c>
      <c r="C705" s="55" t="s">
        <v>60</v>
      </c>
      <c r="D705" s="55" t="s">
        <v>71</v>
      </c>
      <c r="E705" s="105" t="s">
        <v>219</v>
      </c>
      <c r="F705" s="105">
        <v>330</v>
      </c>
      <c r="G705" s="57">
        <v>195.3</v>
      </c>
      <c r="H705" s="57"/>
      <c r="I705" s="56">
        <f t="shared" si="680"/>
        <v>195.3</v>
      </c>
      <c r="J705" s="57"/>
      <c r="K705" s="56">
        <f t="shared" si="681"/>
        <v>195.3</v>
      </c>
      <c r="L705" s="57"/>
      <c r="M705" s="56">
        <f t="shared" si="665"/>
        <v>195.3</v>
      </c>
      <c r="N705" s="57"/>
      <c r="O705" s="56">
        <f t="shared" si="662"/>
        <v>195.3</v>
      </c>
      <c r="P705" s="57">
        <v>195.3</v>
      </c>
      <c r="Q705" s="57"/>
      <c r="R705" s="57">
        <f t="shared" si="684"/>
        <v>195.3</v>
      </c>
      <c r="S705" s="57"/>
      <c r="T705" s="57">
        <f t="shared" si="685"/>
        <v>195.3</v>
      </c>
      <c r="U705" s="57"/>
      <c r="V705" s="57">
        <f t="shared" si="663"/>
        <v>195.3</v>
      </c>
    </row>
    <row r="706" spans="1:22" ht="33" x14ac:dyDescent="0.2">
      <c r="A706" s="54" t="str">
        <f ca="1">IF(ISERROR(MATCH(E706,Код_КЦСР,0)),"",INDIRECT(ADDRESS(MATCH(E706,Код_КЦСР,0)+1,2,,,"КЦСР")))</f>
        <v>Представление лучших педагогов сферы образования к поощрению наградами всех уровней</v>
      </c>
      <c r="B706" s="105">
        <v>805</v>
      </c>
      <c r="C706" s="55" t="s">
        <v>60</v>
      </c>
      <c r="D706" s="55" t="s">
        <v>71</v>
      </c>
      <c r="E706" s="105" t="s">
        <v>226</v>
      </c>
      <c r="F706" s="105"/>
      <c r="G706" s="57">
        <f t="shared" si="733"/>
        <v>0</v>
      </c>
      <c r="H706" s="57">
        <f t="shared" si="733"/>
        <v>0</v>
      </c>
      <c r="I706" s="56">
        <f t="shared" si="680"/>
        <v>0</v>
      </c>
      <c r="J706" s="57">
        <f t="shared" si="733"/>
        <v>0</v>
      </c>
      <c r="K706" s="56">
        <f t="shared" si="681"/>
        <v>0</v>
      </c>
      <c r="L706" s="57">
        <f t="shared" si="733"/>
        <v>0</v>
      </c>
      <c r="M706" s="56">
        <f t="shared" si="665"/>
        <v>0</v>
      </c>
      <c r="N706" s="57">
        <f t="shared" si="733"/>
        <v>0</v>
      </c>
      <c r="O706" s="56">
        <f t="shared" si="662"/>
        <v>0</v>
      </c>
      <c r="P706" s="57">
        <f t="shared" si="733"/>
        <v>32.6</v>
      </c>
      <c r="Q706" s="57">
        <f t="shared" si="733"/>
        <v>0</v>
      </c>
      <c r="R706" s="57">
        <f t="shared" si="684"/>
        <v>32.6</v>
      </c>
      <c r="S706" s="57">
        <f t="shared" si="733"/>
        <v>0</v>
      </c>
      <c r="T706" s="57">
        <f t="shared" si="685"/>
        <v>32.6</v>
      </c>
      <c r="U706" s="57">
        <f t="shared" si="733"/>
        <v>0</v>
      </c>
      <c r="V706" s="57">
        <f t="shared" si="663"/>
        <v>32.6</v>
      </c>
    </row>
    <row r="707" spans="1:22" ht="39" customHeight="1" x14ac:dyDescent="0.2">
      <c r="A707" s="54" t="str">
        <f ca="1">IF(ISERROR(MATCH(E707,Код_КЦСР,0)),"",INDIRECT(ADDRESS(MATCH(E707,Код_КЦСР,0)+1,2,,,"КЦСР")))</f>
        <v>Представление лучших педагогов сферы образования к поощрению наградами всех уровней, за счет средств городского бюджета</v>
      </c>
      <c r="B707" s="105">
        <v>805</v>
      </c>
      <c r="C707" s="55" t="s">
        <v>60</v>
      </c>
      <c r="D707" s="55" t="s">
        <v>71</v>
      </c>
      <c r="E707" s="105" t="s">
        <v>228</v>
      </c>
      <c r="F707" s="105"/>
      <c r="G707" s="57">
        <f t="shared" si="733"/>
        <v>0</v>
      </c>
      <c r="H707" s="57">
        <f t="shared" si="733"/>
        <v>0</v>
      </c>
      <c r="I707" s="56">
        <f t="shared" si="680"/>
        <v>0</v>
      </c>
      <c r="J707" s="57">
        <f t="shared" si="733"/>
        <v>0</v>
      </c>
      <c r="K707" s="56">
        <f t="shared" si="681"/>
        <v>0</v>
      </c>
      <c r="L707" s="57">
        <f t="shared" si="733"/>
        <v>0</v>
      </c>
      <c r="M707" s="56">
        <f t="shared" si="665"/>
        <v>0</v>
      </c>
      <c r="N707" s="57">
        <f t="shared" si="733"/>
        <v>0</v>
      </c>
      <c r="O707" s="56">
        <f t="shared" si="662"/>
        <v>0</v>
      </c>
      <c r="P707" s="57">
        <f t="shared" si="733"/>
        <v>32.6</v>
      </c>
      <c r="Q707" s="57">
        <f t="shared" si="733"/>
        <v>0</v>
      </c>
      <c r="R707" s="57">
        <f t="shared" si="684"/>
        <v>32.6</v>
      </c>
      <c r="S707" s="57">
        <f t="shared" si="733"/>
        <v>0</v>
      </c>
      <c r="T707" s="57">
        <f t="shared" si="685"/>
        <v>32.6</v>
      </c>
      <c r="U707" s="57">
        <f t="shared" si="733"/>
        <v>0</v>
      </c>
      <c r="V707" s="57">
        <f t="shared" si="663"/>
        <v>32.6</v>
      </c>
    </row>
    <row r="708" spans="1:22" ht="50.25" customHeight="1" x14ac:dyDescent="0.2">
      <c r="A708" s="54" t="str">
        <f ca="1">IF(ISERROR(MATCH(E708,Код_КЦСР,0)),"",INDIRECT(ADDRESS(MATCH(E708,Код_КЦСР,0)+1,2,,,"КЦСР")))</f>
        <v>Премии победителям конкурса профессионального мастерства «Учитель года» в соответствии с решением Череповецкой городской Думы от 29.06.2010 № 128</v>
      </c>
      <c r="B708" s="105">
        <v>805</v>
      </c>
      <c r="C708" s="55" t="s">
        <v>60</v>
      </c>
      <c r="D708" s="55" t="s">
        <v>71</v>
      </c>
      <c r="E708" s="105" t="s">
        <v>229</v>
      </c>
      <c r="F708" s="105"/>
      <c r="G708" s="57">
        <f t="shared" si="733"/>
        <v>0</v>
      </c>
      <c r="H708" s="57">
        <f t="shared" si="733"/>
        <v>0</v>
      </c>
      <c r="I708" s="56">
        <f t="shared" si="680"/>
        <v>0</v>
      </c>
      <c r="J708" s="57">
        <f t="shared" si="733"/>
        <v>0</v>
      </c>
      <c r="K708" s="56">
        <f t="shared" si="681"/>
        <v>0</v>
      </c>
      <c r="L708" s="57">
        <f t="shared" si="733"/>
        <v>0</v>
      </c>
      <c r="M708" s="56">
        <f t="shared" si="665"/>
        <v>0</v>
      </c>
      <c r="N708" s="57">
        <f t="shared" si="733"/>
        <v>0</v>
      </c>
      <c r="O708" s="56">
        <f t="shared" si="662"/>
        <v>0</v>
      </c>
      <c r="P708" s="57">
        <f t="shared" si="733"/>
        <v>32.6</v>
      </c>
      <c r="Q708" s="57">
        <f t="shared" si="733"/>
        <v>0</v>
      </c>
      <c r="R708" s="57">
        <f t="shared" si="684"/>
        <v>32.6</v>
      </c>
      <c r="S708" s="57">
        <f t="shared" si="733"/>
        <v>0</v>
      </c>
      <c r="T708" s="57">
        <f t="shared" si="685"/>
        <v>32.6</v>
      </c>
      <c r="U708" s="57">
        <f t="shared" si="733"/>
        <v>0</v>
      </c>
      <c r="V708" s="57">
        <f t="shared" si="663"/>
        <v>32.6</v>
      </c>
    </row>
    <row r="709" spans="1:22" ht="20.25" customHeight="1" x14ac:dyDescent="0.2">
      <c r="A709" s="54" t="str">
        <f ca="1">IF(ISERROR(MATCH(F709,Код_КВР,0)),"",INDIRECT(ADDRESS(MATCH(F709,Код_КВР,0)+1,2,,,"КВР")))</f>
        <v>Социальное обеспечение и иные выплаты населению</v>
      </c>
      <c r="B709" s="105">
        <v>805</v>
      </c>
      <c r="C709" s="55" t="s">
        <v>60</v>
      </c>
      <c r="D709" s="55" t="s">
        <v>71</v>
      </c>
      <c r="E709" s="105" t="s">
        <v>229</v>
      </c>
      <c r="F709" s="105">
        <v>300</v>
      </c>
      <c r="G709" s="57">
        <f t="shared" si="733"/>
        <v>0</v>
      </c>
      <c r="H709" s="57">
        <f t="shared" si="733"/>
        <v>0</v>
      </c>
      <c r="I709" s="56">
        <f t="shared" si="680"/>
        <v>0</v>
      </c>
      <c r="J709" s="57">
        <f t="shared" si="733"/>
        <v>0</v>
      </c>
      <c r="K709" s="56">
        <f t="shared" si="681"/>
        <v>0</v>
      </c>
      <c r="L709" s="57">
        <f t="shared" si="733"/>
        <v>0</v>
      </c>
      <c r="M709" s="56">
        <f t="shared" si="665"/>
        <v>0</v>
      </c>
      <c r="N709" s="57">
        <f t="shared" si="733"/>
        <v>0</v>
      </c>
      <c r="O709" s="56">
        <f t="shared" si="662"/>
        <v>0</v>
      </c>
      <c r="P709" s="57">
        <f t="shared" si="733"/>
        <v>32.6</v>
      </c>
      <c r="Q709" s="57">
        <f t="shared" si="733"/>
        <v>0</v>
      </c>
      <c r="R709" s="57">
        <f t="shared" si="684"/>
        <v>32.6</v>
      </c>
      <c r="S709" s="57">
        <f t="shared" si="733"/>
        <v>0</v>
      </c>
      <c r="T709" s="57">
        <f t="shared" si="685"/>
        <v>32.6</v>
      </c>
      <c r="U709" s="57">
        <f t="shared" si="733"/>
        <v>0</v>
      </c>
      <c r="V709" s="57">
        <f t="shared" si="663"/>
        <v>32.6</v>
      </c>
    </row>
    <row r="710" spans="1:22" ht="21" customHeight="1" x14ac:dyDescent="0.2">
      <c r="A710" s="54" t="str">
        <f ca="1">IF(ISERROR(MATCH(F710,Код_КВР,0)),"",INDIRECT(ADDRESS(MATCH(F710,Код_КВР,0)+1,2,,,"КВР")))</f>
        <v>Публичные нормативные выплаты гражданам несоциального характера</v>
      </c>
      <c r="B710" s="105">
        <v>805</v>
      </c>
      <c r="C710" s="55" t="s">
        <v>60</v>
      </c>
      <c r="D710" s="55" t="s">
        <v>71</v>
      </c>
      <c r="E710" s="105" t="s">
        <v>229</v>
      </c>
      <c r="F710" s="105">
        <v>330</v>
      </c>
      <c r="G710" s="57"/>
      <c r="H710" s="57"/>
      <c r="I710" s="56">
        <f t="shared" si="680"/>
        <v>0</v>
      </c>
      <c r="J710" s="57"/>
      <c r="K710" s="56">
        <f t="shared" si="681"/>
        <v>0</v>
      </c>
      <c r="L710" s="57"/>
      <c r="M710" s="56">
        <f t="shared" si="665"/>
        <v>0</v>
      </c>
      <c r="N710" s="57"/>
      <c r="O710" s="56">
        <f t="shared" si="662"/>
        <v>0</v>
      </c>
      <c r="P710" s="57">
        <v>32.6</v>
      </c>
      <c r="Q710" s="57"/>
      <c r="R710" s="57">
        <f t="shared" si="684"/>
        <v>32.6</v>
      </c>
      <c r="S710" s="57"/>
      <c r="T710" s="57">
        <f t="shared" si="685"/>
        <v>32.6</v>
      </c>
      <c r="U710" s="57"/>
      <c r="V710" s="57">
        <f t="shared" si="663"/>
        <v>32.6</v>
      </c>
    </row>
    <row r="711" spans="1:22" ht="33" x14ac:dyDescent="0.2">
      <c r="A711" s="54" t="str">
        <f ca="1">IF(ISERROR(MATCH(E711,Код_КЦСР,0)),"",INDIRECT(ADDRESS(MATCH(E711,Код_КЦСР,0)+1,2,,,"КЦСР")))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711" s="105">
        <v>805</v>
      </c>
      <c r="C711" s="55" t="s">
        <v>60</v>
      </c>
      <c r="D711" s="55" t="s">
        <v>71</v>
      </c>
      <c r="E711" s="105" t="s">
        <v>230</v>
      </c>
      <c r="F711" s="105"/>
      <c r="G711" s="56">
        <f>G712+G715</f>
        <v>5897.7</v>
      </c>
      <c r="H711" s="56">
        <f>H712+H715</f>
        <v>0</v>
      </c>
      <c r="I711" s="56">
        <f t="shared" si="680"/>
        <v>5897.7</v>
      </c>
      <c r="J711" s="56">
        <f>J712+J715</f>
        <v>0</v>
      </c>
      <c r="K711" s="56">
        <f t="shared" si="681"/>
        <v>5897.7</v>
      </c>
      <c r="L711" s="56">
        <f>L712+L715</f>
        <v>0</v>
      </c>
      <c r="M711" s="56">
        <f t="shared" si="665"/>
        <v>5897.7</v>
      </c>
      <c r="N711" s="56">
        <f>N712+N715+N718</f>
        <v>29000.000000000004</v>
      </c>
      <c r="O711" s="56">
        <f t="shared" si="662"/>
        <v>34897.700000000004</v>
      </c>
      <c r="P711" s="56">
        <f>P712+P715</f>
        <v>6983.2</v>
      </c>
      <c r="Q711" s="56">
        <f>Q712+Q715</f>
        <v>0</v>
      </c>
      <c r="R711" s="57">
        <f t="shared" si="684"/>
        <v>6983.2</v>
      </c>
      <c r="S711" s="56">
        <f>S712+S715</f>
        <v>0</v>
      </c>
      <c r="T711" s="57">
        <f t="shared" si="685"/>
        <v>6983.2</v>
      </c>
      <c r="U711" s="56">
        <f>U712+U715</f>
        <v>0</v>
      </c>
      <c r="V711" s="57">
        <f t="shared" si="663"/>
        <v>6983.2</v>
      </c>
    </row>
    <row r="712" spans="1:22" ht="22.5" customHeight="1" x14ac:dyDescent="0.2">
      <c r="A712" s="54" t="str">
        <f ca="1">IF(ISERROR(MATCH(E712,Код_КЦСР,0)),"",INDIRECT(ADDRESS(MATCH(E712,Код_КЦСР,0)+1,2,,,"КЦСР")))</f>
        <v>Текущие ремонты и работы по благоустройству территорий</v>
      </c>
      <c r="B712" s="105">
        <v>805</v>
      </c>
      <c r="C712" s="55" t="s">
        <v>60</v>
      </c>
      <c r="D712" s="55" t="s">
        <v>71</v>
      </c>
      <c r="E712" s="105" t="s">
        <v>439</v>
      </c>
      <c r="F712" s="105"/>
      <c r="G712" s="56">
        <f t="shared" ref="G712:U712" si="734">G713</f>
        <v>4450</v>
      </c>
      <c r="H712" s="56">
        <f t="shared" si="734"/>
        <v>0</v>
      </c>
      <c r="I712" s="56">
        <f t="shared" si="680"/>
        <v>4450</v>
      </c>
      <c r="J712" s="56">
        <f t="shared" si="734"/>
        <v>0</v>
      </c>
      <c r="K712" s="56">
        <f t="shared" si="681"/>
        <v>4450</v>
      </c>
      <c r="L712" s="56">
        <f t="shared" si="734"/>
        <v>0</v>
      </c>
      <c r="M712" s="56">
        <f t="shared" si="665"/>
        <v>4450</v>
      </c>
      <c r="N712" s="56">
        <f t="shared" si="734"/>
        <v>0</v>
      </c>
      <c r="O712" s="56">
        <f t="shared" si="662"/>
        <v>4450</v>
      </c>
      <c r="P712" s="56">
        <f t="shared" si="734"/>
        <v>5400</v>
      </c>
      <c r="Q712" s="56">
        <f t="shared" si="734"/>
        <v>0</v>
      </c>
      <c r="R712" s="57">
        <f t="shared" si="684"/>
        <v>5400</v>
      </c>
      <c r="S712" s="56">
        <f t="shared" si="734"/>
        <v>0</v>
      </c>
      <c r="T712" s="57">
        <f t="shared" si="685"/>
        <v>5400</v>
      </c>
      <c r="U712" s="56">
        <f t="shared" si="734"/>
        <v>0</v>
      </c>
      <c r="V712" s="57">
        <f t="shared" si="663"/>
        <v>5400</v>
      </c>
    </row>
    <row r="713" spans="1:22" ht="33" x14ac:dyDescent="0.2">
      <c r="A713" s="54" t="str">
        <f ca="1">IF(ISERROR(MATCH(F713,Код_КВР,0)),"",INDIRECT(ADDRESS(MATCH(F713,Код_КВР,0)+1,2,,,"КВР")))</f>
        <v>Предоставление субсидий бюджетным, автономным учреждениям и иным некоммерческим организациям</v>
      </c>
      <c r="B713" s="105">
        <v>805</v>
      </c>
      <c r="C713" s="55" t="s">
        <v>60</v>
      </c>
      <c r="D713" s="55" t="s">
        <v>71</v>
      </c>
      <c r="E713" s="105" t="s">
        <v>439</v>
      </c>
      <c r="F713" s="105">
        <v>600</v>
      </c>
      <c r="G713" s="56">
        <f t="shared" ref="G713:U713" si="735">G714</f>
        <v>4450</v>
      </c>
      <c r="H713" s="56">
        <f t="shared" si="735"/>
        <v>0</v>
      </c>
      <c r="I713" s="56">
        <f t="shared" si="680"/>
        <v>4450</v>
      </c>
      <c r="J713" s="56">
        <f t="shared" si="735"/>
        <v>0</v>
      </c>
      <c r="K713" s="56">
        <f t="shared" si="681"/>
        <v>4450</v>
      </c>
      <c r="L713" s="56">
        <f t="shared" si="735"/>
        <v>0</v>
      </c>
      <c r="M713" s="56">
        <f t="shared" si="665"/>
        <v>4450</v>
      </c>
      <c r="N713" s="56">
        <f t="shared" si="735"/>
        <v>0</v>
      </c>
      <c r="O713" s="56">
        <f t="shared" si="662"/>
        <v>4450</v>
      </c>
      <c r="P713" s="56">
        <f t="shared" si="735"/>
        <v>5400</v>
      </c>
      <c r="Q713" s="56">
        <f t="shared" si="735"/>
        <v>0</v>
      </c>
      <c r="R713" s="57">
        <f t="shared" si="684"/>
        <v>5400</v>
      </c>
      <c r="S713" s="56">
        <f t="shared" si="735"/>
        <v>0</v>
      </c>
      <c r="T713" s="57">
        <f t="shared" si="685"/>
        <v>5400</v>
      </c>
      <c r="U713" s="56">
        <f t="shared" si="735"/>
        <v>0</v>
      </c>
      <c r="V713" s="57">
        <f t="shared" si="663"/>
        <v>5400</v>
      </c>
    </row>
    <row r="714" spans="1:22" x14ac:dyDescent="0.2">
      <c r="A714" s="54" t="str">
        <f ca="1">IF(ISERROR(MATCH(F714,Код_КВР,0)),"",INDIRECT(ADDRESS(MATCH(F714,Код_КВР,0)+1,2,,,"КВР")))</f>
        <v>Субсидии бюджетным учреждениям</v>
      </c>
      <c r="B714" s="105">
        <v>805</v>
      </c>
      <c r="C714" s="55" t="s">
        <v>60</v>
      </c>
      <c r="D714" s="55" t="s">
        <v>71</v>
      </c>
      <c r="E714" s="105" t="s">
        <v>439</v>
      </c>
      <c r="F714" s="105">
        <v>610</v>
      </c>
      <c r="G714" s="56">
        <v>4450</v>
      </c>
      <c r="H714" s="56"/>
      <c r="I714" s="56">
        <f t="shared" si="680"/>
        <v>4450</v>
      </c>
      <c r="J714" s="56"/>
      <c r="K714" s="56">
        <f t="shared" si="681"/>
        <v>4450</v>
      </c>
      <c r="L714" s="56"/>
      <c r="M714" s="56">
        <f t="shared" si="665"/>
        <v>4450</v>
      </c>
      <c r="N714" s="56"/>
      <c r="O714" s="56">
        <f t="shared" si="662"/>
        <v>4450</v>
      </c>
      <c r="P714" s="56">
        <v>5400</v>
      </c>
      <c r="Q714" s="56"/>
      <c r="R714" s="57">
        <f t="shared" si="684"/>
        <v>5400</v>
      </c>
      <c r="S714" s="56"/>
      <c r="T714" s="57">
        <f t="shared" si="685"/>
        <v>5400</v>
      </c>
      <c r="U714" s="56"/>
      <c r="V714" s="57">
        <f t="shared" si="663"/>
        <v>5400</v>
      </c>
    </row>
    <row r="715" spans="1:22" ht="33" x14ac:dyDescent="0.2">
      <c r="A715" s="54" t="str">
        <f ca="1">IF(ISERROR(MATCH(E715,Код_КЦСР,0)),"",INDIRECT(ADDRESS(MATCH(E715,Код_КЦСР,0)+1,2,,,"КЦСР")))</f>
        <v>Оборудование, мебель, малые архитектурные формы для образовательных учреждений</v>
      </c>
      <c r="B715" s="105">
        <v>805</v>
      </c>
      <c r="C715" s="55" t="s">
        <v>60</v>
      </c>
      <c r="D715" s="55" t="s">
        <v>71</v>
      </c>
      <c r="E715" s="105" t="s">
        <v>441</v>
      </c>
      <c r="F715" s="105"/>
      <c r="G715" s="56">
        <f t="shared" ref="G715:U716" si="736">G716</f>
        <v>1447.7</v>
      </c>
      <c r="H715" s="56">
        <f t="shared" si="736"/>
        <v>0</v>
      </c>
      <c r="I715" s="56">
        <f t="shared" si="680"/>
        <v>1447.7</v>
      </c>
      <c r="J715" s="56">
        <f t="shared" si="736"/>
        <v>0</v>
      </c>
      <c r="K715" s="56">
        <f t="shared" si="681"/>
        <v>1447.7</v>
      </c>
      <c r="L715" s="56">
        <f t="shared" si="736"/>
        <v>0</v>
      </c>
      <c r="M715" s="56">
        <f t="shared" si="665"/>
        <v>1447.7</v>
      </c>
      <c r="N715" s="56">
        <f t="shared" si="736"/>
        <v>0</v>
      </c>
      <c r="O715" s="56">
        <f t="shared" si="662"/>
        <v>1447.7</v>
      </c>
      <c r="P715" s="56">
        <f t="shared" si="736"/>
        <v>1583.2</v>
      </c>
      <c r="Q715" s="56">
        <f t="shared" si="736"/>
        <v>0</v>
      </c>
      <c r="R715" s="57">
        <f t="shared" si="684"/>
        <v>1583.2</v>
      </c>
      <c r="S715" s="56">
        <f t="shared" si="736"/>
        <v>0</v>
      </c>
      <c r="T715" s="57">
        <f t="shared" si="685"/>
        <v>1583.2</v>
      </c>
      <c r="U715" s="56">
        <f t="shared" si="736"/>
        <v>0</v>
      </c>
      <c r="V715" s="57">
        <f t="shared" si="663"/>
        <v>1583.2</v>
      </c>
    </row>
    <row r="716" spans="1:22" ht="33" x14ac:dyDescent="0.2">
      <c r="A716" s="54" t="str">
        <f ca="1">IF(ISERROR(MATCH(F716,Код_КВР,0)),"",INDIRECT(ADDRESS(MATCH(F716,Код_КВР,0)+1,2,,,"КВР")))</f>
        <v>Предоставление субсидий бюджетным, автономным учреждениям и иным некоммерческим организациям</v>
      </c>
      <c r="B716" s="105">
        <v>805</v>
      </c>
      <c r="C716" s="55" t="s">
        <v>60</v>
      </c>
      <c r="D716" s="55" t="s">
        <v>71</v>
      </c>
      <c r="E716" s="105" t="s">
        <v>441</v>
      </c>
      <c r="F716" s="105">
        <v>600</v>
      </c>
      <c r="G716" s="56">
        <f t="shared" si="736"/>
        <v>1447.7</v>
      </c>
      <c r="H716" s="56">
        <f t="shared" si="736"/>
        <v>0</v>
      </c>
      <c r="I716" s="56">
        <f t="shared" si="680"/>
        <v>1447.7</v>
      </c>
      <c r="J716" s="56">
        <f t="shared" si="736"/>
        <v>0</v>
      </c>
      <c r="K716" s="56">
        <f t="shared" si="681"/>
        <v>1447.7</v>
      </c>
      <c r="L716" s="56">
        <f t="shared" si="736"/>
        <v>0</v>
      </c>
      <c r="M716" s="56">
        <f t="shared" si="665"/>
        <v>1447.7</v>
      </c>
      <c r="N716" s="56">
        <f t="shared" si="736"/>
        <v>0</v>
      </c>
      <c r="O716" s="56">
        <f t="shared" si="662"/>
        <v>1447.7</v>
      </c>
      <c r="P716" s="56">
        <f t="shared" si="736"/>
        <v>1583.2</v>
      </c>
      <c r="Q716" s="56">
        <f t="shared" si="736"/>
        <v>0</v>
      </c>
      <c r="R716" s="57">
        <f t="shared" si="684"/>
        <v>1583.2</v>
      </c>
      <c r="S716" s="56">
        <f t="shared" si="736"/>
        <v>0</v>
      </c>
      <c r="T716" s="57">
        <f t="shared" si="685"/>
        <v>1583.2</v>
      </c>
      <c r="U716" s="56">
        <f t="shared" si="736"/>
        <v>0</v>
      </c>
      <c r="V716" s="57">
        <f t="shared" si="663"/>
        <v>1583.2</v>
      </c>
    </row>
    <row r="717" spans="1:22" x14ac:dyDescent="0.2">
      <c r="A717" s="54" t="str">
        <f ca="1">IF(ISERROR(MATCH(F717,Код_КВР,0)),"",INDIRECT(ADDRESS(MATCH(F717,Код_КВР,0)+1,2,,,"КВР")))</f>
        <v>Субсидии бюджетным учреждениям</v>
      </c>
      <c r="B717" s="105">
        <v>805</v>
      </c>
      <c r="C717" s="55" t="s">
        <v>60</v>
      </c>
      <c r="D717" s="55" t="s">
        <v>71</v>
      </c>
      <c r="E717" s="105" t="s">
        <v>441</v>
      </c>
      <c r="F717" s="105">
        <v>610</v>
      </c>
      <c r="G717" s="56">
        <v>1447.7</v>
      </c>
      <c r="H717" s="56"/>
      <c r="I717" s="56">
        <f t="shared" si="680"/>
        <v>1447.7</v>
      </c>
      <c r="J717" s="56"/>
      <c r="K717" s="56">
        <f t="shared" si="681"/>
        <v>1447.7</v>
      </c>
      <c r="L717" s="56"/>
      <c r="M717" s="56">
        <f t="shared" si="665"/>
        <v>1447.7</v>
      </c>
      <c r="N717" s="56"/>
      <c r="O717" s="56">
        <f t="shared" si="662"/>
        <v>1447.7</v>
      </c>
      <c r="P717" s="56">
        <v>1583.2</v>
      </c>
      <c r="Q717" s="56"/>
      <c r="R717" s="57">
        <f t="shared" si="684"/>
        <v>1583.2</v>
      </c>
      <c r="S717" s="56"/>
      <c r="T717" s="57">
        <f t="shared" si="685"/>
        <v>1583.2</v>
      </c>
      <c r="U717" s="56"/>
      <c r="V717" s="57">
        <f t="shared" si="663"/>
        <v>1583.2</v>
      </c>
    </row>
    <row r="718" spans="1:22" ht="33" x14ac:dyDescent="0.2">
      <c r="A718" s="54" t="str">
        <f ca="1">IF(ISERROR(MATCH(E718,Код_КЦСР,0)),"",INDIRECT(ADDRESS(MATCH(E718,Код_КЦСР,0)+1,2,,,"КЦСР")))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</v>
      </c>
      <c r="B718" s="112">
        <v>805</v>
      </c>
      <c r="C718" s="55" t="s">
        <v>60</v>
      </c>
      <c r="D718" s="55" t="s">
        <v>71</v>
      </c>
      <c r="E718" s="112" t="s">
        <v>514</v>
      </c>
      <c r="F718" s="112"/>
      <c r="G718" s="56"/>
      <c r="H718" s="56"/>
      <c r="I718" s="56"/>
      <c r="J718" s="56"/>
      <c r="K718" s="56"/>
      <c r="L718" s="56"/>
      <c r="M718" s="56"/>
      <c r="N718" s="56">
        <f>N719+N722</f>
        <v>29000.000000000004</v>
      </c>
      <c r="O718" s="56">
        <f t="shared" si="662"/>
        <v>29000.000000000004</v>
      </c>
      <c r="P718" s="56"/>
      <c r="Q718" s="56"/>
      <c r="R718" s="57"/>
      <c r="S718" s="56"/>
      <c r="T718" s="57"/>
      <c r="U718" s="56"/>
      <c r="V718" s="57">
        <f t="shared" si="663"/>
        <v>0</v>
      </c>
    </row>
    <row r="719" spans="1:22" ht="33" x14ac:dyDescent="0.2">
      <c r="A719" s="54" t="str">
        <f ca="1">IF(ISERROR(MATCH(E719,Код_КЦСР,0)),"",INDIRECT(ADDRESS(MATCH(E719,Код_КЦСР,0)+1,2,,,"КЦСР")))</f>
        <v xml:space="preserve">Открытие групп на базе функционирующих, строящихся дошкольных учреждений, открытие новых общеобразовательных учреждений, </v>
      </c>
      <c r="B719" s="112">
        <v>805</v>
      </c>
      <c r="C719" s="55" t="s">
        <v>60</v>
      </c>
      <c r="D719" s="55" t="s">
        <v>71</v>
      </c>
      <c r="E719" s="112" t="s">
        <v>703</v>
      </c>
      <c r="F719" s="112"/>
      <c r="G719" s="56"/>
      <c r="H719" s="56"/>
      <c r="I719" s="56"/>
      <c r="J719" s="56"/>
      <c r="K719" s="56"/>
      <c r="L719" s="56"/>
      <c r="M719" s="56"/>
      <c r="N719" s="56">
        <f>N720</f>
        <v>523.4</v>
      </c>
      <c r="O719" s="56">
        <f t="shared" si="662"/>
        <v>523.4</v>
      </c>
      <c r="P719" s="56"/>
      <c r="Q719" s="56"/>
      <c r="R719" s="57"/>
      <c r="S719" s="56"/>
      <c r="T719" s="57"/>
      <c r="U719" s="56"/>
      <c r="V719" s="57">
        <f t="shared" si="663"/>
        <v>0</v>
      </c>
    </row>
    <row r="720" spans="1:22" ht="33" x14ac:dyDescent="0.2">
      <c r="A720" s="54" t="str">
        <f ca="1">IF(ISERROR(MATCH(F720,Код_КВР,0)),"",INDIRECT(ADDRESS(MATCH(F720,Код_КВР,0)+1,2,,,"КВР")))</f>
        <v>Предоставление субсидий бюджетным, автономным учреждениям и иным некоммерческим организациям</v>
      </c>
      <c r="B720" s="112">
        <v>805</v>
      </c>
      <c r="C720" s="55" t="s">
        <v>60</v>
      </c>
      <c r="D720" s="55" t="s">
        <v>71</v>
      </c>
      <c r="E720" s="112" t="s">
        <v>703</v>
      </c>
      <c r="F720" s="112">
        <v>600</v>
      </c>
      <c r="G720" s="56"/>
      <c r="H720" s="56"/>
      <c r="I720" s="56"/>
      <c r="J720" s="56"/>
      <c r="K720" s="56"/>
      <c r="L720" s="56"/>
      <c r="M720" s="56"/>
      <c r="N720" s="56">
        <f>N721</f>
        <v>523.4</v>
      </c>
      <c r="O720" s="56">
        <f t="shared" si="662"/>
        <v>523.4</v>
      </c>
      <c r="P720" s="56"/>
      <c r="Q720" s="56"/>
      <c r="R720" s="57"/>
      <c r="S720" s="56"/>
      <c r="T720" s="57"/>
      <c r="U720" s="56"/>
      <c r="V720" s="57">
        <f t="shared" si="663"/>
        <v>0</v>
      </c>
    </row>
    <row r="721" spans="1:22" x14ac:dyDescent="0.2">
      <c r="A721" s="54" t="str">
        <f ca="1">IF(ISERROR(MATCH(F721,Код_КВР,0)),"",INDIRECT(ADDRESS(MATCH(F721,Код_КВР,0)+1,2,,,"КВР")))</f>
        <v>Субсидии бюджетным учреждениям</v>
      </c>
      <c r="B721" s="112">
        <v>805</v>
      </c>
      <c r="C721" s="55" t="s">
        <v>60</v>
      </c>
      <c r="D721" s="55" t="s">
        <v>71</v>
      </c>
      <c r="E721" s="112" t="s">
        <v>703</v>
      </c>
      <c r="F721" s="112">
        <v>610</v>
      </c>
      <c r="G721" s="56"/>
      <c r="H721" s="56"/>
      <c r="I721" s="56"/>
      <c r="J721" s="56"/>
      <c r="K721" s="56"/>
      <c r="L721" s="56"/>
      <c r="M721" s="56"/>
      <c r="N721" s="56">
        <v>523.4</v>
      </c>
      <c r="O721" s="56">
        <f t="shared" si="662"/>
        <v>523.4</v>
      </c>
      <c r="P721" s="56"/>
      <c r="Q721" s="56"/>
      <c r="R721" s="57"/>
      <c r="S721" s="56"/>
      <c r="T721" s="57"/>
      <c r="U721" s="56"/>
      <c r="V721" s="57">
        <f t="shared" si="663"/>
        <v>0</v>
      </c>
    </row>
    <row r="722" spans="1:22" ht="49.5" x14ac:dyDescent="0.2">
      <c r="A722" s="54" t="str">
        <f ca="1">IF(ISERROR(MATCH(E722,Код_КЦСР,0)),"",INDIRECT(ADDRESS(MATCH(E722,Код_КЦСР,0)+1,2,,,"КЦСР")))</f>
        <v>Открытие групп на базе функционирующих, строящихся дошкольных учреждений, открытие новых общеобразовательных учреждений, за счет средств вышестоящих бюджетов</v>
      </c>
      <c r="B722" s="112">
        <v>805</v>
      </c>
      <c r="C722" s="55" t="s">
        <v>60</v>
      </c>
      <c r="D722" s="55" t="s">
        <v>71</v>
      </c>
      <c r="E722" s="112" t="s">
        <v>704</v>
      </c>
      <c r="F722" s="112"/>
      <c r="G722" s="56"/>
      <c r="H722" s="56"/>
      <c r="I722" s="56"/>
      <c r="J722" s="56"/>
      <c r="K722" s="56"/>
      <c r="L722" s="56"/>
      <c r="M722" s="56"/>
      <c r="N722" s="56">
        <f>N723</f>
        <v>28476.600000000002</v>
      </c>
      <c r="O722" s="56">
        <f t="shared" si="662"/>
        <v>28476.600000000002</v>
      </c>
      <c r="P722" s="56"/>
      <c r="Q722" s="56"/>
      <c r="R722" s="57"/>
      <c r="S722" s="56"/>
      <c r="T722" s="57"/>
      <c r="U722" s="56"/>
      <c r="V722" s="57">
        <f t="shared" si="663"/>
        <v>0</v>
      </c>
    </row>
    <row r="723" spans="1:22" ht="33" x14ac:dyDescent="0.2">
      <c r="A723" s="54" t="str">
        <f ca="1">IF(ISERROR(MATCH(F723,Код_КВР,0)),"",INDIRECT(ADDRESS(MATCH(F723,Код_КВР,0)+1,2,,,"КВР")))</f>
        <v>Предоставление субсидий бюджетным, автономным учреждениям и иным некоммерческим организациям</v>
      </c>
      <c r="B723" s="112">
        <v>805</v>
      </c>
      <c r="C723" s="55" t="s">
        <v>60</v>
      </c>
      <c r="D723" s="55" t="s">
        <v>71</v>
      </c>
      <c r="E723" s="112" t="s">
        <v>704</v>
      </c>
      <c r="F723" s="112">
        <v>600</v>
      </c>
      <c r="G723" s="56"/>
      <c r="H723" s="56"/>
      <c r="I723" s="56"/>
      <c r="J723" s="56"/>
      <c r="K723" s="56"/>
      <c r="L723" s="56"/>
      <c r="M723" s="56"/>
      <c r="N723" s="56">
        <f>N724</f>
        <v>28476.600000000002</v>
      </c>
      <c r="O723" s="56">
        <f t="shared" si="662"/>
        <v>28476.600000000002</v>
      </c>
      <c r="P723" s="56"/>
      <c r="Q723" s="56"/>
      <c r="R723" s="57"/>
      <c r="S723" s="56"/>
      <c r="T723" s="57"/>
      <c r="U723" s="56"/>
      <c r="V723" s="57">
        <f t="shared" si="663"/>
        <v>0</v>
      </c>
    </row>
    <row r="724" spans="1:22" ht="24" customHeight="1" x14ac:dyDescent="0.2">
      <c r="A724" s="54" t="str">
        <f ca="1">IF(ISERROR(MATCH(F724,Код_КВР,0)),"",INDIRECT(ADDRESS(MATCH(F724,Код_КВР,0)+1,2,,,"КВР")))</f>
        <v>Субсидии бюджетным учреждениям</v>
      </c>
      <c r="B724" s="112">
        <v>805</v>
      </c>
      <c r="C724" s="55" t="s">
        <v>60</v>
      </c>
      <c r="D724" s="55" t="s">
        <v>71</v>
      </c>
      <c r="E724" s="112" t="s">
        <v>704</v>
      </c>
      <c r="F724" s="112">
        <v>610</v>
      </c>
      <c r="G724" s="56"/>
      <c r="H724" s="56"/>
      <c r="I724" s="56"/>
      <c r="J724" s="56"/>
      <c r="K724" s="56"/>
      <c r="L724" s="56"/>
      <c r="M724" s="56"/>
      <c r="N724" s="56">
        <f>523.4+27953.2</f>
        <v>28476.600000000002</v>
      </c>
      <c r="O724" s="56">
        <f t="shared" ref="O724:O787" si="737">M724+N724</f>
        <v>28476.600000000002</v>
      </c>
      <c r="P724" s="56"/>
      <c r="Q724" s="56"/>
      <c r="R724" s="57"/>
      <c r="S724" s="56"/>
      <c r="T724" s="57"/>
      <c r="U724" s="56"/>
      <c r="V724" s="57">
        <f t="shared" ref="V724:V787" si="738">T724+U724</f>
        <v>0</v>
      </c>
    </row>
    <row r="725" spans="1:22" ht="33" x14ac:dyDescent="0.2">
      <c r="A725" s="54" t="str">
        <f ca="1">IF(ISERROR(MATCH(E725,Код_КЦСР,0)),"",INDIRECT(ADDRESS(MATCH(E725,Код_КЦСР,0)+1,2,,,"КЦСР")))</f>
        <v>Муниципальная программа «Охрана окружающей среды» на 2013 – 2022 годы</v>
      </c>
      <c r="B725" s="105">
        <v>805</v>
      </c>
      <c r="C725" s="55" t="s">
        <v>60</v>
      </c>
      <c r="D725" s="55" t="s">
        <v>71</v>
      </c>
      <c r="E725" s="105" t="s">
        <v>284</v>
      </c>
      <c r="F725" s="105"/>
      <c r="G725" s="56">
        <f t="shared" ref="G725:U727" si="739">G726</f>
        <v>153.30000000000001</v>
      </c>
      <c r="H725" s="56">
        <f t="shared" si="739"/>
        <v>0</v>
      </c>
      <c r="I725" s="56">
        <f t="shared" si="680"/>
        <v>153.30000000000001</v>
      </c>
      <c r="J725" s="56">
        <f t="shared" si="739"/>
        <v>0</v>
      </c>
      <c r="K725" s="56">
        <f t="shared" si="681"/>
        <v>153.30000000000001</v>
      </c>
      <c r="L725" s="56">
        <f t="shared" si="739"/>
        <v>0</v>
      </c>
      <c r="M725" s="56">
        <f t="shared" si="665"/>
        <v>153.30000000000001</v>
      </c>
      <c r="N725" s="56">
        <f t="shared" si="739"/>
        <v>0</v>
      </c>
      <c r="O725" s="56">
        <f t="shared" si="737"/>
        <v>153.30000000000001</v>
      </c>
      <c r="P725" s="56">
        <f t="shared" si="739"/>
        <v>134.9</v>
      </c>
      <c r="Q725" s="56">
        <f t="shared" si="739"/>
        <v>0</v>
      </c>
      <c r="R725" s="57">
        <f t="shared" si="684"/>
        <v>134.9</v>
      </c>
      <c r="S725" s="56">
        <f t="shared" si="739"/>
        <v>0</v>
      </c>
      <c r="T725" s="57">
        <f t="shared" si="685"/>
        <v>134.9</v>
      </c>
      <c r="U725" s="56">
        <f t="shared" si="739"/>
        <v>0</v>
      </c>
      <c r="V725" s="57">
        <f t="shared" si="738"/>
        <v>134.9</v>
      </c>
    </row>
    <row r="726" spans="1:22" ht="33" x14ac:dyDescent="0.2">
      <c r="A726" s="54" t="str">
        <f ca="1">IF(ISERROR(MATCH(E726,Код_КЦСР,0)),"",INDIRECT(ADDRESS(MATCH(E726,Код_КЦСР,0)+1,2,,,"КЦСР")))</f>
        <v>Организация мероприятий по экологическому образованию и воспитанию населения</v>
      </c>
      <c r="B726" s="105">
        <v>805</v>
      </c>
      <c r="C726" s="55" t="s">
        <v>60</v>
      </c>
      <c r="D726" s="55" t="s">
        <v>71</v>
      </c>
      <c r="E726" s="105" t="s">
        <v>286</v>
      </c>
      <c r="F726" s="105"/>
      <c r="G726" s="56">
        <f t="shared" si="739"/>
        <v>153.30000000000001</v>
      </c>
      <c r="H726" s="56">
        <f t="shared" si="739"/>
        <v>0</v>
      </c>
      <c r="I726" s="56">
        <f t="shared" si="680"/>
        <v>153.30000000000001</v>
      </c>
      <c r="J726" s="56">
        <f t="shared" si="739"/>
        <v>0</v>
      </c>
      <c r="K726" s="56">
        <f t="shared" si="681"/>
        <v>153.30000000000001</v>
      </c>
      <c r="L726" s="56">
        <f t="shared" si="739"/>
        <v>0</v>
      </c>
      <c r="M726" s="56">
        <f t="shared" si="665"/>
        <v>153.30000000000001</v>
      </c>
      <c r="N726" s="56">
        <f t="shared" si="739"/>
        <v>0</v>
      </c>
      <c r="O726" s="56">
        <f t="shared" si="737"/>
        <v>153.30000000000001</v>
      </c>
      <c r="P726" s="56">
        <f t="shared" si="739"/>
        <v>134.9</v>
      </c>
      <c r="Q726" s="56">
        <f t="shared" si="739"/>
        <v>0</v>
      </c>
      <c r="R726" s="57">
        <f t="shared" si="684"/>
        <v>134.9</v>
      </c>
      <c r="S726" s="56">
        <f t="shared" si="739"/>
        <v>0</v>
      </c>
      <c r="T726" s="57">
        <f t="shared" si="685"/>
        <v>134.9</v>
      </c>
      <c r="U726" s="56">
        <f t="shared" si="739"/>
        <v>0</v>
      </c>
      <c r="V726" s="57">
        <f t="shared" si="738"/>
        <v>134.9</v>
      </c>
    </row>
    <row r="727" spans="1:22" ht="33" x14ac:dyDescent="0.2">
      <c r="A727" s="54" t="str">
        <f ca="1">IF(ISERROR(MATCH(F727,Код_КВР,0)),"",INDIRECT(ADDRESS(MATCH(F727,Код_КВР,0)+1,2,,,"КВР")))</f>
        <v>Предоставление субсидий бюджетным, автономным учреждениям и иным некоммерческим организациям</v>
      </c>
      <c r="B727" s="105">
        <v>805</v>
      </c>
      <c r="C727" s="55" t="s">
        <v>60</v>
      </c>
      <c r="D727" s="55" t="s">
        <v>71</v>
      </c>
      <c r="E727" s="105" t="s">
        <v>286</v>
      </c>
      <c r="F727" s="105">
        <v>600</v>
      </c>
      <c r="G727" s="56">
        <f t="shared" si="739"/>
        <v>153.30000000000001</v>
      </c>
      <c r="H727" s="56">
        <f t="shared" si="739"/>
        <v>0</v>
      </c>
      <c r="I727" s="56">
        <f t="shared" si="680"/>
        <v>153.30000000000001</v>
      </c>
      <c r="J727" s="56">
        <f t="shared" si="739"/>
        <v>0</v>
      </c>
      <c r="K727" s="56">
        <f t="shared" si="681"/>
        <v>153.30000000000001</v>
      </c>
      <c r="L727" s="56">
        <f t="shared" si="739"/>
        <v>0</v>
      </c>
      <c r="M727" s="56">
        <f t="shared" si="665"/>
        <v>153.30000000000001</v>
      </c>
      <c r="N727" s="56">
        <f t="shared" si="739"/>
        <v>0</v>
      </c>
      <c r="O727" s="56">
        <f t="shared" si="737"/>
        <v>153.30000000000001</v>
      </c>
      <c r="P727" s="56">
        <f t="shared" si="739"/>
        <v>134.9</v>
      </c>
      <c r="Q727" s="56">
        <f t="shared" si="739"/>
        <v>0</v>
      </c>
      <c r="R727" s="57">
        <f t="shared" si="684"/>
        <v>134.9</v>
      </c>
      <c r="S727" s="56">
        <f t="shared" si="739"/>
        <v>0</v>
      </c>
      <c r="T727" s="57">
        <f t="shared" si="685"/>
        <v>134.9</v>
      </c>
      <c r="U727" s="56">
        <f t="shared" si="739"/>
        <v>0</v>
      </c>
      <c r="V727" s="57">
        <f t="shared" si="738"/>
        <v>134.9</v>
      </c>
    </row>
    <row r="728" spans="1:22" x14ac:dyDescent="0.2">
      <c r="A728" s="54" t="str">
        <f ca="1">IF(ISERROR(MATCH(F728,Код_КВР,0)),"",INDIRECT(ADDRESS(MATCH(F728,Код_КВР,0)+1,2,,,"КВР")))</f>
        <v>Субсидии бюджетным учреждениям</v>
      </c>
      <c r="B728" s="105">
        <v>805</v>
      </c>
      <c r="C728" s="55" t="s">
        <v>60</v>
      </c>
      <c r="D728" s="55" t="s">
        <v>71</v>
      </c>
      <c r="E728" s="105" t="s">
        <v>286</v>
      </c>
      <c r="F728" s="105">
        <v>610</v>
      </c>
      <c r="G728" s="56">
        <v>153.30000000000001</v>
      </c>
      <c r="H728" s="56"/>
      <c r="I728" s="56">
        <f t="shared" si="680"/>
        <v>153.30000000000001</v>
      </c>
      <c r="J728" s="56"/>
      <c r="K728" s="56">
        <f t="shared" si="681"/>
        <v>153.30000000000001</v>
      </c>
      <c r="L728" s="56"/>
      <c r="M728" s="56">
        <f t="shared" si="665"/>
        <v>153.30000000000001</v>
      </c>
      <c r="N728" s="56"/>
      <c r="O728" s="56">
        <f t="shared" si="737"/>
        <v>153.30000000000001</v>
      </c>
      <c r="P728" s="56">
        <v>134.9</v>
      </c>
      <c r="Q728" s="56"/>
      <c r="R728" s="57">
        <f t="shared" si="684"/>
        <v>134.9</v>
      </c>
      <c r="S728" s="56"/>
      <c r="T728" s="57">
        <f t="shared" si="685"/>
        <v>134.9</v>
      </c>
      <c r="U728" s="56"/>
      <c r="V728" s="57">
        <f t="shared" si="738"/>
        <v>134.9</v>
      </c>
    </row>
    <row r="729" spans="1:22" ht="33" x14ac:dyDescent="0.2">
      <c r="A729" s="54" t="str">
        <f ca="1">IF(ISERROR(MATCH(E729,Код_КЦСР,0)),"",INDIRECT(ADDRESS(MATCH(E729,Код_КЦСР,0)+1,2,,,"КЦСР")))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729" s="105">
        <v>805</v>
      </c>
      <c r="C729" s="55" t="s">
        <v>60</v>
      </c>
      <c r="D729" s="55" t="s">
        <v>71</v>
      </c>
      <c r="E729" s="105" t="s">
        <v>368</v>
      </c>
      <c r="F729" s="105"/>
      <c r="G729" s="56">
        <f t="shared" ref="G729:U729" si="740">G730</f>
        <v>1900</v>
      </c>
      <c r="H729" s="56">
        <f t="shared" si="740"/>
        <v>0</v>
      </c>
      <c r="I729" s="56">
        <f t="shared" si="680"/>
        <v>1900</v>
      </c>
      <c r="J729" s="56">
        <f t="shared" si="740"/>
        <v>0</v>
      </c>
      <c r="K729" s="56">
        <f t="shared" si="681"/>
        <v>1900</v>
      </c>
      <c r="L729" s="56">
        <f t="shared" si="740"/>
        <v>0</v>
      </c>
      <c r="M729" s="56">
        <f t="shared" si="665"/>
        <v>1900</v>
      </c>
      <c r="N729" s="56">
        <f t="shared" si="740"/>
        <v>0</v>
      </c>
      <c r="O729" s="56">
        <f t="shared" si="737"/>
        <v>1900</v>
      </c>
      <c r="P729" s="56">
        <f t="shared" si="740"/>
        <v>1900</v>
      </c>
      <c r="Q729" s="56">
        <f t="shared" si="740"/>
        <v>0</v>
      </c>
      <c r="R729" s="57">
        <f t="shared" si="684"/>
        <v>1900</v>
      </c>
      <c r="S729" s="56">
        <f t="shared" si="740"/>
        <v>0</v>
      </c>
      <c r="T729" s="57">
        <f t="shared" si="685"/>
        <v>1900</v>
      </c>
      <c r="U729" s="56">
        <f t="shared" si="740"/>
        <v>0</v>
      </c>
      <c r="V729" s="57">
        <f t="shared" si="738"/>
        <v>1900</v>
      </c>
    </row>
    <row r="730" spans="1:22" x14ac:dyDescent="0.2">
      <c r="A730" s="54" t="str">
        <f ca="1">IF(ISERROR(MATCH(E730,Код_КЦСР,0)),"",INDIRECT(ADDRESS(MATCH(E730,Код_КЦСР,0)+1,2,,,"КЦСР")))</f>
        <v>Обеспечение пожарной безопасности муниципальных учреждений города</v>
      </c>
      <c r="B730" s="105">
        <v>805</v>
      </c>
      <c r="C730" s="55" t="s">
        <v>60</v>
      </c>
      <c r="D730" s="55" t="s">
        <v>71</v>
      </c>
      <c r="E730" s="105" t="s">
        <v>369</v>
      </c>
      <c r="F730" s="105"/>
      <c r="G730" s="56">
        <f t="shared" ref="G730:P730" si="741">G731+G734+G737+G740</f>
        <v>1900</v>
      </c>
      <c r="H730" s="56">
        <f t="shared" ref="H730:J730" si="742">H731+H734+H737+H740</f>
        <v>0</v>
      </c>
      <c r="I730" s="56">
        <f t="shared" si="680"/>
        <v>1900</v>
      </c>
      <c r="J730" s="56">
        <f t="shared" si="742"/>
        <v>0</v>
      </c>
      <c r="K730" s="56">
        <f t="shared" si="681"/>
        <v>1900</v>
      </c>
      <c r="L730" s="56">
        <f t="shared" ref="L730:N730" si="743">L731+L734+L737+L740</f>
        <v>0</v>
      </c>
      <c r="M730" s="56">
        <f t="shared" si="665"/>
        <v>1900</v>
      </c>
      <c r="N730" s="56">
        <f t="shared" si="743"/>
        <v>0</v>
      </c>
      <c r="O730" s="56">
        <f t="shared" si="737"/>
        <v>1900</v>
      </c>
      <c r="P730" s="56">
        <f t="shared" si="741"/>
        <v>1900</v>
      </c>
      <c r="Q730" s="56">
        <f t="shared" ref="Q730:S730" si="744">Q731+Q734+Q737+Q740</f>
        <v>0</v>
      </c>
      <c r="R730" s="57">
        <f t="shared" si="684"/>
        <v>1900</v>
      </c>
      <c r="S730" s="56">
        <f t="shared" si="744"/>
        <v>0</v>
      </c>
      <c r="T730" s="57">
        <f t="shared" si="685"/>
        <v>1900</v>
      </c>
      <c r="U730" s="56">
        <f t="shared" ref="U730" si="745">U731+U734+U737+U740</f>
        <v>0</v>
      </c>
      <c r="V730" s="57">
        <f t="shared" si="738"/>
        <v>1900</v>
      </c>
    </row>
    <row r="731" spans="1:22" ht="33" x14ac:dyDescent="0.2">
      <c r="A731" s="62" t="str">
        <f ca="1">IF(ISERROR(MATCH(E731,Код_КЦСР,0)),"",INDIRECT(ADDRESS(MATCH(E731,Код_КЦСР,0)+1,2,,,"КЦСР")))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731" s="105">
        <v>805</v>
      </c>
      <c r="C731" s="55" t="s">
        <v>60</v>
      </c>
      <c r="D731" s="55" t="s">
        <v>71</v>
      </c>
      <c r="E731" s="105" t="s">
        <v>370</v>
      </c>
      <c r="F731" s="105"/>
      <c r="G731" s="56">
        <f t="shared" ref="G731:U732" si="746">G732</f>
        <v>500</v>
      </c>
      <c r="H731" s="56">
        <f t="shared" si="746"/>
        <v>0</v>
      </c>
      <c r="I731" s="56">
        <f t="shared" si="680"/>
        <v>500</v>
      </c>
      <c r="J731" s="56">
        <f t="shared" si="746"/>
        <v>0</v>
      </c>
      <c r="K731" s="56">
        <f t="shared" si="681"/>
        <v>500</v>
      </c>
      <c r="L731" s="56">
        <f t="shared" si="746"/>
        <v>0</v>
      </c>
      <c r="M731" s="56">
        <f t="shared" si="665"/>
        <v>500</v>
      </c>
      <c r="N731" s="56">
        <f t="shared" si="746"/>
        <v>0</v>
      </c>
      <c r="O731" s="56">
        <f t="shared" si="737"/>
        <v>500</v>
      </c>
      <c r="P731" s="56">
        <f t="shared" si="746"/>
        <v>500</v>
      </c>
      <c r="Q731" s="56">
        <f t="shared" si="746"/>
        <v>0</v>
      </c>
      <c r="R731" s="57">
        <f t="shared" si="684"/>
        <v>500</v>
      </c>
      <c r="S731" s="56">
        <f t="shared" si="746"/>
        <v>0</v>
      </c>
      <c r="T731" s="57">
        <f t="shared" si="685"/>
        <v>500</v>
      </c>
      <c r="U731" s="56">
        <f t="shared" si="746"/>
        <v>0</v>
      </c>
      <c r="V731" s="57">
        <f t="shared" si="738"/>
        <v>500</v>
      </c>
    </row>
    <row r="732" spans="1:22" ht="33" x14ac:dyDescent="0.2">
      <c r="A732" s="54" t="str">
        <f ca="1">IF(ISERROR(MATCH(F732,Код_КВР,0)),"",INDIRECT(ADDRESS(MATCH(F732,Код_КВР,0)+1,2,,,"КВР")))</f>
        <v>Предоставление субсидий бюджетным, автономным учреждениям и иным некоммерческим организациям</v>
      </c>
      <c r="B732" s="105">
        <v>805</v>
      </c>
      <c r="C732" s="55" t="s">
        <v>60</v>
      </c>
      <c r="D732" s="55" t="s">
        <v>71</v>
      </c>
      <c r="E732" s="105" t="s">
        <v>370</v>
      </c>
      <c r="F732" s="105">
        <v>600</v>
      </c>
      <c r="G732" s="56">
        <f t="shared" si="746"/>
        <v>500</v>
      </c>
      <c r="H732" s="56">
        <f t="shared" si="746"/>
        <v>0</v>
      </c>
      <c r="I732" s="56">
        <f t="shared" si="680"/>
        <v>500</v>
      </c>
      <c r="J732" s="56">
        <f t="shared" si="746"/>
        <v>0</v>
      </c>
      <c r="K732" s="56">
        <f t="shared" si="681"/>
        <v>500</v>
      </c>
      <c r="L732" s="56">
        <f t="shared" si="746"/>
        <v>0</v>
      </c>
      <c r="M732" s="56">
        <f t="shared" si="665"/>
        <v>500</v>
      </c>
      <c r="N732" s="56">
        <f t="shared" si="746"/>
        <v>0</v>
      </c>
      <c r="O732" s="56">
        <f t="shared" si="737"/>
        <v>500</v>
      </c>
      <c r="P732" s="56">
        <f t="shared" si="746"/>
        <v>500</v>
      </c>
      <c r="Q732" s="56">
        <f t="shared" si="746"/>
        <v>0</v>
      </c>
      <c r="R732" s="57">
        <f t="shared" si="684"/>
        <v>500</v>
      </c>
      <c r="S732" s="56">
        <f t="shared" si="746"/>
        <v>0</v>
      </c>
      <c r="T732" s="57">
        <f t="shared" si="685"/>
        <v>500</v>
      </c>
      <c r="U732" s="56">
        <f t="shared" si="746"/>
        <v>0</v>
      </c>
      <c r="V732" s="57">
        <f t="shared" si="738"/>
        <v>500</v>
      </c>
    </row>
    <row r="733" spans="1:22" x14ac:dyDescent="0.2">
      <c r="A733" s="54" t="str">
        <f ca="1">IF(ISERROR(MATCH(F733,Код_КВР,0)),"",INDIRECT(ADDRESS(MATCH(F733,Код_КВР,0)+1,2,,,"КВР")))</f>
        <v>Субсидии бюджетным учреждениям</v>
      </c>
      <c r="B733" s="105">
        <v>805</v>
      </c>
      <c r="C733" s="55" t="s">
        <v>60</v>
      </c>
      <c r="D733" s="55" t="s">
        <v>71</v>
      </c>
      <c r="E733" s="105" t="s">
        <v>370</v>
      </c>
      <c r="F733" s="105">
        <v>610</v>
      </c>
      <c r="G733" s="56">
        <v>500</v>
      </c>
      <c r="H733" s="56"/>
      <c r="I733" s="56">
        <f t="shared" si="680"/>
        <v>500</v>
      </c>
      <c r="J733" s="56"/>
      <c r="K733" s="56">
        <f t="shared" si="681"/>
        <v>500</v>
      </c>
      <c r="L733" s="56"/>
      <c r="M733" s="56">
        <f t="shared" si="665"/>
        <v>500</v>
      </c>
      <c r="N733" s="56"/>
      <c r="O733" s="56">
        <f t="shared" si="737"/>
        <v>500</v>
      </c>
      <c r="P733" s="56">
        <v>500</v>
      </c>
      <c r="Q733" s="56"/>
      <c r="R733" s="57">
        <f t="shared" si="684"/>
        <v>500</v>
      </c>
      <c r="S733" s="56"/>
      <c r="T733" s="57">
        <f t="shared" si="685"/>
        <v>500</v>
      </c>
      <c r="U733" s="56"/>
      <c r="V733" s="57">
        <f t="shared" si="738"/>
        <v>500</v>
      </c>
    </row>
    <row r="734" spans="1:22" x14ac:dyDescent="0.2">
      <c r="A734" s="54" t="str">
        <f ca="1">IF(ISERROR(MATCH(E734,Код_КЦСР,0)),"",INDIRECT(ADDRESS(MATCH(E734,Код_КЦСР,0)+1,2,,,"КЦСР")))</f>
        <v>Ремонт и оборудование эвакуационных путей зданий</v>
      </c>
      <c r="B734" s="105">
        <v>805</v>
      </c>
      <c r="C734" s="55" t="s">
        <v>60</v>
      </c>
      <c r="D734" s="55" t="s">
        <v>71</v>
      </c>
      <c r="E734" s="105" t="s">
        <v>371</v>
      </c>
      <c r="F734" s="105"/>
      <c r="G734" s="56">
        <f t="shared" ref="G734:U735" si="747">G735</f>
        <v>1400</v>
      </c>
      <c r="H734" s="56">
        <f t="shared" si="747"/>
        <v>0</v>
      </c>
      <c r="I734" s="56">
        <f t="shared" si="680"/>
        <v>1400</v>
      </c>
      <c r="J734" s="56">
        <f t="shared" si="747"/>
        <v>0</v>
      </c>
      <c r="K734" s="56">
        <f t="shared" si="681"/>
        <v>1400</v>
      </c>
      <c r="L734" s="56">
        <f t="shared" si="747"/>
        <v>0</v>
      </c>
      <c r="M734" s="56">
        <f t="shared" ref="M734:M797" si="748">K734+L734</f>
        <v>1400</v>
      </c>
      <c r="N734" s="56">
        <f t="shared" si="747"/>
        <v>0</v>
      </c>
      <c r="O734" s="56">
        <f t="shared" si="737"/>
        <v>1400</v>
      </c>
      <c r="P734" s="56">
        <f t="shared" si="747"/>
        <v>1400</v>
      </c>
      <c r="Q734" s="56">
        <f t="shared" si="747"/>
        <v>0</v>
      </c>
      <c r="R734" s="57">
        <f t="shared" si="684"/>
        <v>1400</v>
      </c>
      <c r="S734" s="56">
        <f t="shared" si="747"/>
        <v>0</v>
      </c>
      <c r="T734" s="57">
        <f t="shared" si="685"/>
        <v>1400</v>
      </c>
      <c r="U734" s="56">
        <f t="shared" si="747"/>
        <v>0</v>
      </c>
      <c r="V734" s="57">
        <f t="shared" si="738"/>
        <v>1400</v>
      </c>
    </row>
    <row r="735" spans="1:22" ht="33" x14ac:dyDescent="0.2">
      <c r="A735" s="54" t="str">
        <f ca="1">IF(ISERROR(MATCH(F735,Код_КВР,0)),"",INDIRECT(ADDRESS(MATCH(F735,Код_КВР,0)+1,2,,,"КВР")))</f>
        <v>Предоставление субсидий бюджетным, автономным учреждениям и иным некоммерческим организациям</v>
      </c>
      <c r="B735" s="105">
        <v>805</v>
      </c>
      <c r="C735" s="55" t="s">
        <v>60</v>
      </c>
      <c r="D735" s="55" t="s">
        <v>71</v>
      </c>
      <c r="E735" s="105" t="s">
        <v>371</v>
      </c>
      <c r="F735" s="105">
        <v>600</v>
      </c>
      <c r="G735" s="56">
        <f t="shared" si="747"/>
        <v>1400</v>
      </c>
      <c r="H735" s="56">
        <f t="shared" si="747"/>
        <v>0</v>
      </c>
      <c r="I735" s="56">
        <f t="shared" si="680"/>
        <v>1400</v>
      </c>
      <c r="J735" s="56">
        <f t="shared" si="747"/>
        <v>0</v>
      </c>
      <c r="K735" s="56">
        <f t="shared" si="681"/>
        <v>1400</v>
      </c>
      <c r="L735" s="56">
        <f t="shared" si="747"/>
        <v>0</v>
      </c>
      <c r="M735" s="56">
        <f t="shared" si="748"/>
        <v>1400</v>
      </c>
      <c r="N735" s="56">
        <f t="shared" si="747"/>
        <v>0</v>
      </c>
      <c r="O735" s="56">
        <f t="shared" si="737"/>
        <v>1400</v>
      </c>
      <c r="P735" s="56">
        <f t="shared" si="747"/>
        <v>1400</v>
      </c>
      <c r="Q735" s="56">
        <f t="shared" si="747"/>
        <v>0</v>
      </c>
      <c r="R735" s="57">
        <f t="shared" si="684"/>
        <v>1400</v>
      </c>
      <c r="S735" s="56">
        <f t="shared" si="747"/>
        <v>0</v>
      </c>
      <c r="T735" s="57">
        <f t="shared" si="685"/>
        <v>1400</v>
      </c>
      <c r="U735" s="56">
        <f t="shared" si="747"/>
        <v>0</v>
      </c>
      <c r="V735" s="57">
        <f t="shared" si="738"/>
        <v>1400</v>
      </c>
    </row>
    <row r="736" spans="1:22" x14ac:dyDescent="0.2">
      <c r="A736" s="54" t="str">
        <f ca="1">IF(ISERROR(MATCH(F736,Код_КВР,0)),"",INDIRECT(ADDRESS(MATCH(F736,Код_КВР,0)+1,2,,,"КВР")))</f>
        <v>Субсидии бюджетным учреждениям</v>
      </c>
      <c r="B736" s="105">
        <v>805</v>
      </c>
      <c r="C736" s="55" t="s">
        <v>60</v>
      </c>
      <c r="D736" s="55" t="s">
        <v>71</v>
      </c>
      <c r="E736" s="105" t="s">
        <v>371</v>
      </c>
      <c r="F736" s="105">
        <v>610</v>
      </c>
      <c r="G736" s="56">
        <v>1400</v>
      </c>
      <c r="H736" s="56"/>
      <c r="I736" s="56">
        <f t="shared" si="680"/>
        <v>1400</v>
      </c>
      <c r="J736" s="56"/>
      <c r="K736" s="56">
        <f t="shared" si="681"/>
        <v>1400</v>
      </c>
      <c r="L736" s="56"/>
      <c r="M736" s="56">
        <f t="shared" si="748"/>
        <v>1400</v>
      </c>
      <c r="N736" s="56"/>
      <c r="O736" s="56">
        <f t="shared" si="737"/>
        <v>1400</v>
      </c>
      <c r="P736" s="56">
        <v>1400</v>
      </c>
      <c r="Q736" s="56"/>
      <c r="R736" s="57">
        <f t="shared" si="684"/>
        <v>1400</v>
      </c>
      <c r="S736" s="56"/>
      <c r="T736" s="57">
        <f t="shared" si="685"/>
        <v>1400</v>
      </c>
      <c r="U736" s="56"/>
      <c r="V736" s="57">
        <f t="shared" si="738"/>
        <v>1400</v>
      </c>
    </row>
    <row r="737" spans="1:22" hidden="1" x14ac:dyDescent="0.2">
      <c r="A737" s="54" t="str">
        <f ca="1">IF(ISERROR(MATCH(E737,Код_КЦСР,0)),"",INDIRECT(ADDRESS(MATCH(E737,Код_КЦСР,0)+1,2,,,"КЦСР")))</f>
        <v>Ремонт и испытание наружных пожарных лестниц</v>
      </c>
      <c r="B737" s="105">
        <v>805</v>
      </c>
      <c r="C737" s="55" t="s">
        <v>60</v>
      </c>
      <c r="D737" s="55" t="s">
        <v>71</v>
      </c>
      <c r="E737" s="105" t="s">
        <v>374</v>
      </c>
      <c r="F737" s="105"/>
      <c r="G737" s="56">
        <f t="shared" ref="G737:U738" si="749">G738</f>
        <v>0</v>
      </c>
      <c r="H737" s="56">
        <f t="shared" si="749"/>
        <v>0</v>
      </c>
      <c r="I737" s="56">
        <f t="shared" si="680"/>
        <v>0</v>
      </c>
      <c r="J737" s="56">
        <f t="shared" si="749"/>
        <v>0</v>
      </c>
      <c r="K737" s="56">
        <f t="shared" si="681"/>
        <v>0</v>
      </c>
      <c r="L737" s="56">
        <f t="shared" si="749"/>
        <v>0</v>
      </c>
      <c r="M737" s="56">
        <f t="shared" si="748"/>
        <v>0</v>
      </c>
      <c r="N737" s="56">
        <f t="shared" si="749"/>
        <v>0</v>
      </c>
      <c r="O737" s="56">
        <f t="shared" si="737"/>
        <v>0</v>
      </c>
      <c r="P737" s="56">
        <f t="shared" si="749"/>
        <v>0</v>
      </c>
      <c r="Q737" s="56">
        <f t="shared" si="749"/>
        <v>0</v>
      </c>
      <c r="R737" s="57">
        <f t="shared" si="684"/>
        <v>0</v>
      </c>
      <c r="S737" s="56">
        <f t="shared" si="749"/>
        <v>0</v>
      </c>
      <c r="T737" s="57">
        <f t="shared" si="685"/>
        <v>0</v>
      </c>
      <c r="U737" s="56">
        <f t="shared" si="749"/>
        <v>0</v>
      </c>
      <c r="V737" s="57">
        <f t="shared" si="738"/>
        <v>0</v>
      </c>
    </row>
    <row r="738" spans="1:22" ht="33" hidden="1" x14ac:dyDescent="0.2">
      <c r="A738" s="54" t="str">
        <f ca="1">IF(ISERROR(MATCH(F738,Код_КВР,0)),"",INDIRECT(ADDRESS(MATCH(F738,Код_КВР,0)+1,2,,,"КВР")))</f>
        <v>Предоставление субсидий бюджетным, автономным учреждениям и иным некоммерческим организациям</v>
      </c>
      <c r="B738" s="105">
        <v>805</v>
      </c>
      <c r="C738" s="55" t="s">
        <v>60</v>
      </c>
      <c r="D738" s="55" t="s">
        <v>71</v>
      </c>
      <c r="E738" s="105" t="s">
        <v>374</v>
      </c>
      <c r="F738" s="105">
        <v>600</v>
      </c>
      <c r="G738" s="56">
        <f t="shared" si="749"/>
        <v>0</v>
      </c>
      <c r="H738" s="56">
        <f t="shared" si="749"/>
        <v>0</v>
      </c>
      <c r="I738" s="56">
        <f t="shared" si="680"/>
        <v>0</v>
      </c>
      <c r="J738" s="56">
        <f t="shared" si="749"/>
        <v>0</v>
      </c>
      <c r="K738" s="56">
        <f t="shared" si="681"/>
        <v>0</v>
      </c>
      <c r="L738" s="56">
        <f t="shared" si="749"/>
        <v>0</v>
      </c>
      <c r="M738" s="56">
        <f t="shared" si="748"/>
        <v>0</v>
      </c>
      <c r="N738" s="56">
        <f t="shared" si="749"/>
        <v>0</v>
      </c>
      <c r="O738" s="56">
        <f t="shared" si="737"/>
        <v>0</v>
      </c>
      <c r="P738" s="56">
        <f t="shared" si="749"/>
        <v>0</v>
      </c>
      <c r="Q738" s="56">
        <f t="shared" si="749"/>
        <v>0</v>
      </c>
      <c r="R738" s="57">
        <f t="shared" si="684"/>
        <v>0</v>
      </c>
      <c r="S738" s="56">
        <f t="shared" si="749"/>
        <v>0</v>
      </c>
      <c r="T738" s="57">
        <f t="shared" si="685"/>
        <v>0</v>
      </c>
      <c r="U738" s="56">
        <f t="shared" si="749"/>
        <v>0</v>
      </c>
      <c r="V738" s="57">
        <f t="shared" si="738"/>
        <v>0</v>
      </c>
    </row>
    <row r="739" spans="1:22" hidden="1" x14ac:dyDescent="0.2">
      <c r="A739" s="54" t="str">
        <f ca="1">IF(ISERROR(MATCH(F739,Код_КВР,0)),"",INDIRECT(ADDRESS(MATCH(F739,Код_КВР,0)+1,2,,,"КВР")))</f>
        <v>Субсидии бюджетным учреждениям</v>
      </c>
      <c r="B739" s="105">
        <v>805</v>
      </c>
      <c r="C739" s="55" t="s">
        <v>60</v>
      </c>
      <c r="D739" s="55" t="s">
        <v>71</v>
      </c>
      <c r="E739" s="105" t="s">
        <v>374</v>
      </c>
      <c r="F739" s="105">
        <v>610</v>
      </c>
      <c r="G739" s="56"/>
      <c r="H739" s="56"/>
      <c r="I739" s="56">
        <f t="shared" si="680"/>
        <v>0</v>
      </c>
      <c r="J739" s="56"/>
      <c r="K739" s="56">
        <f t="shared" si="681"/>
        <v>0</v>
      </c>
      <c r="L739" s="56"/>
      <c r="M739" s="56">
        <f t="shared" si="748"/>
        <v>0</v>
      </c>
      <c r="N739" s="56"/>
      <c r="O739" s="56">
        <f t="shared" si="737"/>
        <v>0</v>
      </c>
      <c r="P739" s="56"/>
      <c r="Q739" s="56"/>
      <c r="R739" s="57">
        <f t="shared" si="684"/>
        <v>0</v>
      </c>
      <c r="S739" s="56"/>
      <c r="T739" s="57">
        <f t="shared" si="685"/>
        <v>0</v>
      </c>
      <c r="U739" s="56"/>
      <c r="V739" s="57">
        <f t="shared" si="738"/>
        <v>0</v>
      </c>
    </row>
    <row r="740" spans="1:22" ht="33" hidden="1" x14ac:dyDescent="0.2">
      <c r="A740" s="54" t="str">
        <f ca="1">IF(ISERROR(MATCH(E740,Код_КЦСР,0)),"",INDIRECT(ADDRESS(MATCH(E740,Код_КЦСР,0)+1,2,,,"КЦСР")))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740" s="105">
        <v>805</v>
      </c>
      <c r="C740" s="55" t="s">
        <v>60</v>
      </c>
      <c r="D740" s="55" t="s">
        <v>71</v>
      </c>
      <c r="E740" s="105" t="s">
        <v>375</v>
      </c>
      <c r="F740" s="105"/>
      <c r="G740" s="56">
        <f t="shared" ref="G740:U741" si="750">G741</f>
        <v>0</v>
      </c>
      <c r="H740" s="56">
        <f t="shared" si="750"/>
        <v>0</v>
      </c>
      <c r="I740" s="56">
        <f t="shared" si="680"/>
        <v>0</v>
      </c>
      <c r="J740" s="56">
        <f t="shared" si="750"/>
        <v>0</v>
      </c>
      <c r="K740" s="56">
        <f t="shared" si="681"/>
        <v>0</v>
      </c>
      <c r="L740" s="56">
        <f t="shared" si="750"/>
        <v>0</v>
      </c>
      <c r="M740" s="56">
        <f t="shared" si="748"/>
        <v>0</v>
      </c>
      <c r="N740" s="56">
        <f t="shared" si="750"/>
        <v>0</v>
      </c>
      <c r="O740" s="56">
        <f t="shared" si="737"/>
        <v>0</v>
      </c>
      <c r="P740" s="56">
        <f t="shared" si="750"/>
        <v>0</v>
      </c>
      <c r="Q740" s="56">
        <f t="shared" si="750"/>
        <v>0</v>
      </c>
      <c r="R740" s="57">
        <f t="shared" si="684"/>
        <v>0</v>
      </c>
      <c r="S740" s="56">
        <f t="shared" si="750"/>
        <v>0</v>
      </c>
      <c r="T740" s="57">
        <f t="shared" si="685"/>
        <v>0</v>
      </c>
      <c r="U740" s="56">
        <f t="shared" si="750"/>
        <v>0</v>
      </c>
      <c r="V740" s="57">
        <f t="shared" si="738"/>
        <v>0</v>
      </c>
    </row>
    <row r="741" spans="1:22" ht="33" hidden="1" x14ac:dyDescent="0.2">
      <c r="A741" s="54" t="str">
        <f ca="1">IF(ISERROR(MATCH(F741,Код_КВР,0)),"",INDIRECT(ADDRESS(MATCH(F741,Код_КВР,0)+1,2,,,"КВР")))</f>
        <v>Предоставление субсидий бюджетным, автономным учреждениям и иным некоммерческим организациям</v>
      </c>
      <c r="B741" s="105">
        <v>805</v>
      </c>
      <c r="C741" s="55" t="s">
        <v>60</v>
      </c>
      <c r="D741" s="55" t="s">
        <v>71</v>
      </c>
      <c r="E741" s="105" t="s">
        <v>375</v>
      </c>
      <c r="F741" s="105">
        <v>600</v>
      </c>
      <c r="G741" s="56">
        <f t="shared" si="750"/>
        <v>0</v>
      </c>
      <c r="H741" s="56">
        <f t="shared" si="750"/>
        <v>0</v>
      </c>
      <c r="I741" s="56">
        <f t="shared" si="680"/>
        <v>0</v>
      </c>
      <c r="J741" s="56">
        <f t="shared" si="750"/>
        <v>0</v>
      </c>
      <c r="K741" s="56">
        <f t="shared" si="681"/>
        <v>0</v>
      </c>
      <c r="L741" s="56">
        <f t="shared" si="750"/>
        <v>0</v>
      </c>
      <c r="M741" s="56">
        <f t="shared" si="748"/>
        <v>0</v>
      </c>
      <c r="N741" s="56">
        <f t="shared" si="750"/>
        <v>0</v>
      </c>
      <c r="O741" s="56">
        <f t="shared" si="737"/>
        <v>0</v>
      </c>
      <c r="P741" s="56">
        <f t="shared" si="750"/>
        <v>0</v>
      </c>
      <c r="Q741" s="56">
        <f t="shared" si="750"/>
        <v>0</v>
      </c>
      <c r="R741" s="57">
        <f t="shared" si="684"/>
        <v>0</v>
      </c>
      <c r="S741" s="56">
        <f t="shared" si="750"/>
        <v>0</v>
      </c>
      <c r="T741" s="57">
        <f t="shared" si="685"/>
        <v>0</v>
      </c>
      <c r="U741" s="56">
        <f t="shared" si="750"/>
        <v>0</v>
      </c>
      <c r="V741" s="57">
        <f t="shared" si="738"/>
        <v>0</v>
      </c>
    </row>
    <row r="742" spans="1:22" hidden="1" x14ac:dyDescent="0.2">
      <c r="A742" s="54" t="str">
        <f ca="1">IF(ISERROR(MATCH(F742,Код_КВР,0)),"",INDIRECT(ADDRESS(MATCH(F742,Код_КВР,0)+1,2,,,"КВР")))</f>
        <v>Субсидии бюджетным учреждениям</v>
      </c>
      <c r="B742" s="105">
        <v>805</v>
      </c>
      <c r="C742" s="55" t="s">
        <v>60</v>
      </c>
      <c r="D742" s="55" t="s">
        <v>71</v>
      </c>
      <c r="E742" s="105" t="s">
        <v>375</v>
      </c>
      <c r="F742" s="105">
        <v>610</v>
      </c>
      <c r="G742" s="56"/>
      <c r="H742" s="56"/>
      <c r="I742" s="56">
        <f t="shared" si="680"/>
        <v>0</v>
      </c>
      <c r="J742" s="56"/>
      <c r="K742" s="56">
        <f t="shared" si="681"/>
        <v>0</v>
      </c>
      <c r="L742" s="56"/>
      <c r="M742" s="56">
        <f t="shared" si="748"/>
        <v>0</v>
      </c>
      <c r="N742" s="56"/>
      <c r="O742" s="56">
        <f t="shared" si="737"/>
        <v>0</v>
      </c>
      <c r="P742" s="56"/>
      <c r="Q742" s="56"/>
      <c r="R742" s="57">
        <f t="shared" si="684"/>
        <v>0</v>
      </c>
      <c r="S742" s="56"/>
      <c r="T742" s="57">
        <f t="shared" si="685"/>
        <v>0</v>
      </c>
      <c r="U742" s="56"/>
      <c r="V742" s="57">
        <f t="shared" si="738"/>
        <v>0</v>
      </c>
    </row>
    <row r="743" spans="1:22" x14ac:dyDescent="0.2">
      <c r="A743" s="63" t="s">
        <v>465</v>
      </c>
      <c r="B743" s="105">
        <v>805</v>
      </c>
      <c r="C743" s="55" t="s">
        <v>60</v>
      </c>
      <c r="D743" s="55" t="s">
        <v>72</v>
      </c>
      <c r="E743" s="105"/>
      <c r="F743" s="105"/>
      <c r="G743" s="56">
        <f>G744+G760</f>
        <v>117435.9</v>
      </c>
      <c r="H743" s="56">
        <f>H744+H760</f>
        <v>0</v>
      </c>
      <c r="I743" s="56">
        <f t="shared" si="680"/>
        <v>117435.9</v>
      </c>
      <c r="J743" s="56">
        <f>J744+J760</f>
        <v>0</v>
      </c>
      <c r="K743" s="56">
        <f t="shared" si="681"/>
        <v>117435.9</v>
      </c>
      <c r="L743" s="56">
        <f>L744+L760</f>
        <v>0</v>
      </c>
      <c r="M743" s="56">
        <f t="shared" si="748"/>
        <v>117435.9</v>
      </c>
      <c r="N743" s="56">
        <f>N744+N760</f>
        <v>0</v>
      </c>
      <c r="O743" s="56">
        <f t="shared" si="737"/>
        <v>117435.9</v>
      </c>
      <c r="P743" s="56">
        <f>P744+P760</f>
        <v>121824.29999999999</v>
      </c>
      <c r="Q743" s="56">
        <f>Q744+Q760</f>
        <v>0</v>
      </c>
      <c r="R743" s="57">
        <f t="shared" si="684"/>
        <v>121824.29999999999</v>
      </c>
      <c r="S743" s="56">
        <f>S744+S760</f>
        <v>0</v>
      </c>
      <c r="T743" s="57">
        <f t="shared" si="685"/>
        <v>121824.29999999999</v>
      </c>
      <c r="U743" s="56">
        <f>U744+U760</f>
        <v>0</v>
      </c>
      <c r="V743" s="57">
        <f t="shared" si="738"/>
        <v>121824.29999999999</v>
      </c>
    </row>
    <row r="744" spans="1:22" x14ac:dyDescent="0.2">
      <c r="A744" s="54" t="str">
        <f ca="1">IF(ISERROR(MATCH(E744,Код_КЦСР,0)),"",INDIRECT(ADDRESS(MATCH(E744,Код_КЦСР,0)+1,2,,,"КЦСР")))</f>
        <v>Муниципальная программа «Развитие образования» на 2013 – 2022 годы</v>
      </c>
      <c r="B744" s="105">
        <v>805</v>
      </c>
      <c r="C744" s="55" t="s">
        <v>60</v>
      </c>
      <c r="D744" s="55" t="s">
        <v>72</v>
      </c>
      <c r="E744" s="105" t="s">
        <v>198</v>
      </c>
      <c r="F744" s="105"/>
      <c r="G744" s="56">
        <f>G745+G756</f>
        <v>117325.9</v>
      </c>
      <c r="H744" s="56">
        <f>H745+H756</f>
        <v>0</v>
      </c>
      <c r="I744" s="56">
        <f t="shared" si="680"/>
        <v>117325.9</v>
      </c>
      <c r="J744" s="56">
        <f>J745+J756</f>
        <v>0</v>
      </c>
      <c r="K744" s="56">
        <f t="shared" si="681"/>
        <v>117325.9</v>
      </c>
      <c r="L744" s="56">
        <f>L745+L756</f>
        <v>0</v>
      </c>
      <c r="M744" s="56">
        <f t="shared" si="748"/>
        <v>117325.9</v>
      </c>
      <c r="N744" s="56">
        <f>N745+N756</f>
        <v>0</v>
      </c>
      <c r="O744" s="56">
        <f t="shared" si="737"/>
        <v>117325.9</v>
      </c>
      <c r="P744" s="56">
        <f>P745+P756</f>
        <v>121714.29999999999</v>
      </c>
      <c r="Q744" s="56">
        <f>Q745+Q756</f>
        <v>0</v>
      </c>
      <c r="R744" s="57">
        <f t="shared" si="684"/>
        <v>121714.29999999999</v>
      </c>
      <c r="S744" s="56">
        <f>S745+S756</f>
        <v>0</v>
      </c>
      <c r="T744" s="57">
        <f t="shared" si="685"/>
        <v>121714.29999999999</v>
      </c>
      <c r="U744" s="56">
        <f>U745+U756</f>
        <v>0</v>
      </c>
      <c r="V744" s="57">
        <f t="shared" si="738"/>
        <v>121714.29999999999</v>
      </c>
    </row>
    <row r="745" spans="1:22" x14ac:dyDescent="0.2">
      <c r="A745" s="54" t="str">
        <f ca="1">IF(ISERROR(MATCH(E745,Код_КЦСР,0)),"",INDIRECT(ADDRESS(MATCH(E745,Код_КЦСР,0)+1,2,,,"КЦСР")))</f>
        <v>Дополнительное образование</v>
      </c>
      <c r="B745" s="105">
        <v>805</v>
      </c>
      <c r="C745" s="55" t="s">
        <v>60</v>
      </c>
      <c r="D745" s="55" t="s">
        <v>72</v>
      </c>
      <c r="E745" s="105" t="s">
        <v>210</v>
      </c>
      <c r="F745" s="105"/>
      <c r="G745" s="56">
        <f t="shared" ref="G745:P745" si="751">G746+G750+G753</f>
        <v>117325.9</v>
      </c>
      <c r="H745" s="56">
        <f t="shared" ref="H745:J745" si="752">H746+H750+H753</f>
        <v>0</v>
      </c>
      <c r="I745" s="56">
        <f t="shared" ref="I745:I808" si="753">G745+H745</f>
        <v>117325.9</v>
      </c>
      <c r="J745" s="56">
        <f t="shared" si="752"/>
        <v>0</v>
      </c>
      <c r="K745" s="56">
        <f t="shared" ref="K745:K808" si="754">I745+J745</f>
        <v>117325.9</v>
      </c>
      <c r="L745" s="56">
        <f t="shared" ref="L745:N745" si="755">L746+L750+L753</f>
        <v>0</v>
      </c>
      <c r="M745" s="56">
        <f t="shared" si="748"/>
        <v>117325.9</v>
      </c>
      <c r="N745" s="56">
        <f t="shared" si="755"/>
        <v>0</v>
      </c>
      <c r="O745" s="56">
        <f t="shared" si="737"/>
        <v>117325.9</v>
      </c>
      <c r="P745" s="56">
        <f t="shared" si="751"/>
        <v>120914.29999999999</v>
      </c>
      <c r="Q745" s="56">
        <f t="shared" ref="Q745:S745" si="756">Q746+Q750+Q753</f>
        <v>0</v>
      </c>
      <c r="R745" s="57">
        <f t="shared" ref="R745:R808" si="757">P745+Q745</f>
        <v>120914.29999999999</v>
      </c>
      <c r="S745" s="56">
        <f t="shared" si="756"/>
        <v>0</v>
      </c>
      <c r="T745" s="57">
        <f t="shared" ref="T745:T808" si="758">R745+S745</f>
        <v>120914.29999999999</v>
      </c>
      <c r="U745" s="56">
        <f t="shared" ref="U745" si="759">U746+U750+U753</f>
        <v>0</v>
      </c>
      <c r="V745" s="57">
        <f t="shared" si="738"/>
        <v>120914.29999999999</v>
      </c>
    </row>
    <row r="746" spans="1:22" x14ac:dyDescent="0.2">
      <c r="A746" s="54" t="str">
        <f ca="1">IF(ISERROR(MATCH(E746,Код_КЦСР,0)),"",INDIRECT(ADDRESS(MATCH(E746,Код_КЦСР,0)+1,2,,,"КЦСР")))</f>
        <v>Организация предоставления дополнительного образования детям</v>
      </c>
      <c r="B746" s="105">
        <v>805</v>
      </c>
      <c r="C746" s="55" t="s">
        <v>60</v>
      </c>
      <c r="D746" s="55" t="s">
        <v>72</v>
      </c>
      <c r="E746" s="105" t="s">
        <v>211</v>
      </c>
      <c r="F746" s="105"/>
      <c r="G746" s="56">
        <f t="shared" ref="G746:U746" si="760">G747</f>
        <v>116473.4</v>
      </c>
      <c r="H746" s="56">
        <f t="shared" si="760"/>
        <v>0</v>
      </c>
      <c r="I746" s="56">
        <f t="shared" si="753"/>
        <v>116473.4</v>
      </c>
      <c r="J746" s="56">
        <f t="shared" si="760"/>
        <v>0</v>
      </c>
      <c r="K746" s="56">
        <f t="shared" si="754"/>
        <v>116473.4</v>
      </c>
      <c r="L746" s="56">
        <f t="shared" si="760"/>
        <v>0</v>
      </c>
      <c r="M746" s="56">
        <f t="shared" si="748"/>
        <v>116473.4</v>
      </c>
      <c r="N746" s="56">
        <f t="shared" si="760"/>
        <v>0</v>
      </c>
      <c r="O746" s="56">
        <f t="shared" si="737"/>
        <v>116473.4</v>
      </c>
      <c r="P746" s="56">
        <f t="shared" si="760"/>
        <v>120061.79999999999</v>
      </c>
      <c r="Q746" s="56">
        <f t="shared" si="760"/>
        <v>0</v>
      </c>
      <c r="R746" s="57">
        <f t="shared" si="757"/>
        <v>120061.79999999999</v>
      </c>
      <c r="S746" s="56">
        <f t="shared" si="760"/>
        <v>0</v>
      </c>
      <c r="T746" s="57">
        <f t="shared" si="758"/>
        <v>120061.79999999999</v>
      </c>
      <c r="U746" s="56">
        <f t="shared" si="760"/>
        <v>0</v>
      </c>
      <c r="V746" s="57">
        <f t="shared" si="738"/>
        <v>120061.79999999999</v>
      </c>
    </row>
    <row r="747" spans="1:22" ht="33" x14ac:dyDescent="0.2">
      <c r="A747" s="54" t="str">
        <f ca="1">IF(ISERROR(MATCH(F747,Код_КВР,0)),"",INDIRECT(ADDRESS(MATCH(F747,Код_КВР,0)+1,2,,,"КВР")))</f>
        <v>Предоставление субсидий бюджетным, автономным учреждениям и иным некоммерческим организациям</v>
      </c>
      <c r="B747" s="105">
        <v>805</v>
      </c>
      <c r="C747" s="55" t="s">
        <v>60</v>
      </c>
      <c r="D747" s="55" t="s">
        <v>72</v>
      </c>
      <c r="E747" s="105" t="s">
        <v>211</v>
      </c>
      <c r="F747" s="105">
        <v>600</v>
      </c>
      <c r="G747" s="56">
        <f t="shared" ref="G747:P747" si="761">G748+G749</f>
        <v>116473.4</v>
      </c>
      <c r="H747" s="56">
        <f t="shared" ref="H747:J747" si="762">H748+H749</f>
        <v>0</v>
      </c>
      <c r="I747" s="56">
        <f t="shared" si="753"/>
        <v>116473.4</v>
      </c>
      <c r="J747" s="56">
        <f t="shared" si="762"/>
        <v>0</v>
      </c>
      <c r="K747" s="56">
        <f t="shared" si="754"/>
        <v>116473.4</v>
      </c>
      <c r="L747" s="56">
        <f t="shared" ref="L747:N747" si="763">L748+L749</f>
        <v>0</v>
      </c>
      <c r="M747" s="56">
        <f t="shared" si="748"/>
        <v>116473.4</v>
      </c>
      <c r="N747" s="56">
        <f t="shared" si="763"/>
        <v>0</v>
      </c>
      <c r="O747" s="56">
        <f t="shared" si="737"/>
        <v>116473.4</v>
      </c>
      <c r="P747" s="56">
        <f t="shared" si="761"/>
        <v>120061.79999999999</v>
      </c>
      <c r="Q747" s="56">
        <f t="shared" ref="Q747:S747" si="764">Q748+Q749</f>
        <v>0</v>
      </c>
      <c r="R747" s="57">
        <f t="shared" si="757"/>
        <v>120061.79999999999</v>
      </c>
      <c r="S747" s="56">
        <f t="shared" si="764"/>
        <v>0</v>
      </c>
      <c r="T747" s="57">
        <f t="shared" si="758"/>
        <v>120061.79999999999</v>
      </c>
      <c r="U747" s="56">
        <f t="shared" ref="U747" si="765">U748+U749</f>
        <v>0</v>
      </c>
      <c r="V747" s="57">
        <f t="shared" si="738"/>
        <v>120061.79999999999</v>
      </c>
    </row>
    <row r="748" spans="1:22" x14ac:dyDescent="0.2">
      <c r="A748" s="54" t="str">
        <f ca="1">IF(ISERROR(MATCH(F748,Код_КВР,0)),"",INDIRECT(ADDRESS(MATCH(F748,Код_КВР,0)+1,2,,,"КВР")))</f>
        <v>Субсидии бюджетным учреждениям</v>
      </c>
      <c r="B748" s="105">
        <v>805</v>
      </c>
      <c r="C748" s="55" t="s">
        <v>60</v>
      </c>
      <c r="D748" s="55" t="s">
        <v>72</v>
      </c>
      <c r="E748" s="105" t="s">
        <v>211</v>
      </c>
      <c r="F748" s="105">
        <v>610</v>
      </c>
      <c r="G748" s="56">
        <f>72410.4+28294.3+1723.4</f>
        <v>102428.09999999999</v>
      </c>
      <c r="H748" s="56"/>
      <c r="I748" s="56">
        <f t="shared" si="753"/>
        <v>102428.09999999999</v>
      </c>
      <c r="J748" s="56"/>
      <c r="K748" s="56">
        <f t="shared" si="754"/>
        <v>102428.09999999999</v>
      </c>
      <c r="L748" s="56"/>
      <c r="M748" s="56">
        <f t="shared" si="748"/>
        <v>102428.09999999999</v>
      </c>
      <c r="N748" s="56"/>
      <c r="O748" s="56">
        <f t="shared" si="737"/>
        <v>102428.09999999999</v>
      </c>
      <c r="P748" s="56">
        <f>75611.9+28456.1+1723.4</f>
        <v>105791.4</v>
      </c>
      <c r="Q748" s="56"/>
      <c r="R748" s="57">
        <f t="shared" si="757"/>
        <v>105791.4</v>
      </c>
      <c r="S748" s="56"/>
      <c r="T748" s="57">
        <f t="shared" si="758"/>
        <v>105791.4</v>
      </c>
      <c r="U748" s="56"/>
      <c r="V748" s="57">
        <f t="shared" si="738"/>
        <v>105791.4</v>
      </c>
    </row>
    <row r="749" spans="1:22" x14ac:dyDescent="0.2">
      <c r="A749" s="54" t="str">
        <f ca="1">IF(ISERROR(MATCH(F749,Код_КВР,0)),"",INDIRECT(ADDRESS(MATCH(F749,Код_КВР,0)+1,2,,,"КВР")))</f>
        <v>Субсидии автономным учреждениям</v>
      </c>
      <c r="B749" s="105">
        <v>805</v>
      </c>
      <c r="C749" s="55" t="s">
        <v>60</v>
      </c>
      <c r="D749" s="55" t="s">
        <v>72</v>
      </c>
      <c r="E749" s="105" t="s">
        <v>211</v>
      </c>
      <c r="F749" s="105">
        <v>620</v>
      </c>
      <c r="G749" s="56">
        <f>5430.8+7710.6+903.9</f>
        <v>14045.300000000001</v>
      </c>
      <c r="H749" s="56"/>
      <c r="I749" s="56">
        <f t="shared" si="753"/>
        <v>14045.300000000001</v>
      </c>
      <c r="J749" s="56"/>
      <c r="K749" s="56">
        <f t="shared" si="754"/>
        <v>14045.300000000001</v>
      </c>
      <c r="L749" s="56"/>
      <c r="M749" s="56">
        <f t="shared" si="748"/>
        <v>14045.300000000001</v>
      </c>
      <c r="N749" s="56"/>
      <c r="O749" s="56">
        <f t="shared" si="737"/>
        <v>14045.300000000001</v>
      </c>
      <c r="P749" s="56">
        <f>5549+7817.5+903.9</f>
        <v>14270.4</v>
      </c>
      <c r="Q749" s="56"/>
      <c r="R749" s="57">
        <f t="shared" si="757"/>
        <v>14270.4</v>
      </c>
      <c r="S749" s="56"/>
      <c r="T749" s="57">
        <f t="shared" si="758"/>
        <v>14270.4</v>
      </c>
      <c r="U749" s="56"/>
      <c r="V749" s="57">
        <f t="shared" si="738"/>
        <v>14270.4</v>
      </c>
    </row>
    <row r="750" spans="1:22" ht="49.5" x14ac:dyDescent="0.2">
      <c r="A750" s="54" t="str">
        <f ca="1">IF(ISERROR(MATCH(E750,Код_КЦСР,0)),"",INDIRECT(ADDRESS(MATCH(E750,Код_КЦСР,0)+1,2,,,"КЦСР")))</f>
        <v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v>
      </c>
      <c r="B750" s="105">
        <v>805</v>
      </c>
      <c r="C750" s="55" t="s">
        <v>60</v>
      </c>
      <c r="D750" s="55" t="s">
        <v>72</v>
      </c>
      <c r="E750" s="105" t="s">
        <v>213</v>
      </c>
      <c r="F750" s="105"/>
      <c r="G750" s="56">
        <f t="shared" ref="G750:U751" si="766">G751</f>
        <v>258</v>
      </c>
      <c r="H750" s="56">
        <f t="shared" si="766"/>
        <v>0</v>
      </c>
      <c r="I750" s="56">
        <f t="shared" si="753"/>
        <v>258</v>
      </c>
      <c r="J750" s="56">
        <f t="shared" si="766"/>
        <v>0</v>
      </c>
      <c r="K750" s="56">
        <f t="shared" si="754"/>
        <v>258</v>
      </c>
      <c r="L750" s="56">
        <f t="shared" si="766"/>
        <v>0</v>
      </c>
      <c r="M750" s="56">
        <f t="shared" si="748"/>
        <v>258</v>
      </c>
      <c r="N750" s="56">
        <f t="shared" si="766"/>
        <v>0</v>
      </c>
      <c r="O750" s="56">
        <f t="shared" si="737"/>
        <v>258</v>
      </c>
      <c r="P750" s="56">
        <f t="shared" si="766"/>
        <v>258</v>
      </c>
      <c r="Q750" s="56">
        <f t="shared" si="766"/>
        <v>0</v>
      </c>
      <c r="R750" s="57">
        <f t="shared" si="757"/>
        <v>258</v>
      </c>
      <c r="S750" s="56">
        <f t="shared" si="766"/>
        <v>0</v>
      </c>
      <c r="T750" s="57">
        <f t="shared" si="758"/>
        <v>258</v>
      </c>
      <c r="U750" s="56">
        <f t="shared" si="766"/>
        <v>0</v>
      </c>
      <c r="V750" s="57">
        <f t="shared" si="738"/>
        <v>258</v>
      </c>
    </row>
    <row r="751" spans="1:22" ht="33" x14ac:dyDescent="0.2">
      <c r="A751" s="54" t="str">
        <f ca="1">IF(ISERROR(MATCH(F751,Код_КВР,0)),"",INDIRECT(ADDRESS(MATCH(F751,Код_КВР,0)+1,2,,,"КВР")))</f>
        <v>Предоставление субсидий бюджетным, автономным учреждениям и иным некоммерческим организациям</v>
      </c>
      <c r="B751" s="105">
        <v>805</v>
      </c>
      <c r="C751" s="55" t="s">
        <v>60</v>
      </c>
      <c r="D751" s="55" t="s">
        <v>72</v>
      </c>
      <c r="E751" s="105" t="s">
        <v>213</v>
      </c>
      <c r="F751" s="105">
        <v>600</v>
      </c>
      <c r="G751" s="56">
        <f t="shared" si="766"/>
        <v>258</v>
      </c>
      <c r="H751" s="56">
        <f t="shared" si="766"/>
        <v>0</v>
      </c>
      <c r="I751" s="56">
        <f t="shared" si="753"/>
        <v>258</v>
      </c>
      <c r="J751" s="56">
        <f t="shared" si="766"/>
        <v>0</v>
      </c>
      <c r="K751" s="56">
        <f t="shared" si="754"/>
        <v>258</v>
      </c>
      <c r="L751" s="56">
        <f t="shared" si="766"/>
        <v>0</v>
      </c>
      <c r="M751" s="56">
        <f t="shared" si="748"/>
        <v>258</v>
      </c>
      <c r="N751" s="56">
        <f t="shared" si="766"/>
        <v>0</v>
      </c>
      <c r="O751" s="56">
        <f t="shared" si="737"/>
        <v>258</v>
      </c>
      <c r="P751" s="56">
        <f t="shared" si="766"/>
        <v>258</v>
      </c>
      <c r="Q751" s="56">
        <f t="shared" si="766"/>
        <v>0</v>
      </c>
      <c r="R751" s="57">
        <f t="shared" si="757"/>
        <v>258</v>
      </c>
      <c r="S751" s="56">
        <f t="shared" si="766"/>
        <v>0</v>
      </c>
      <c r="T751" s="57">
        <f t="shared" si="758"/>
        <v>258</v>
      </c>
      <c r="U751" s="56">
        <f t="shared" si="766"/>
        <v>0</v>
      </c>
      <c r="V751" s="57">
        <f t="shared" si="738"/>
        <v>258</v>
      </c>
    </row>
    <row r="752" spans="1:22" x14ac:dyDescent="0.2">
      <c r="A752" s="54" t="str">
        <f ca="1">IF(ISERROR(MATCH(F752,Код_КВР,0)),"",INDIRECT(ADDRESS(MATCH(F752,Код_КВР,0)+1,2,,,"КВР")))</f>
        <v>Субсидии бюджетным учреждениям</v>
      </c>
      <c r="B752" s="105">
        <v>805</v>
      </c>
      <c r="C752" s="55" t="s">
        <v>60</v>
      </c>
      <c r="D752" s="55" t="s">
        <v>72</v>
      </c>
      <c r="E752" s="105" t="s">
        <v>213</v>
      </c>
      <c r="F752" s="105">
        <v>610</v>
      </c>
      <c r="G752" s="56">
        <v>258</v>
      </c>
      <c r="H752" s="56"/>
      <c r="I752" s="56">
        <f t="shared" si="753"/>
        <v>258</v>
      </c>
      <c r="J752" s="56"/>
      <c r="K752" s="56">
        <f t="shared" si="754"/>
        <v>258</v>
      </c>
      <c r="L752" s="56"/>
      <c r="M752" s="56">
        <f t="shared" si="748"/>
        <v>258</v>
      </c>
      <c r="N752" s="56"/>
      <c r="O752" s="56">
        <f t="shared" si="737"/>
        <v>258</v>
      </c>
      <c r="P752" s="56">
        <v>258</v>
      </c>
      <c r="Q752" s="56"/>
      <c r="R752" s="57">
        <f t="shared" si="757"/>
        <v>258</v>
      </c>
      <c r="S752" s="56"/>
      <c r="T752" s="57">
        <f t="shared" si="758"/>
        <v>258</v>
      </c>
      <c r="U752" s="56"/>
      <c r="V752" s="57">
        <f t="shared" si="738"/>
        <v>258</v>
      </c>
    </row>
    <row r="753" spans="1:22" ht="33" x14ac:dyDescent="0.2">
      <c r="A753" s="54" t="str">
        <f ca="1">IF(ISERROR(MATCH(E753,Код_КЦСР,0)),"",INDIRECT(ADDRESS(MATCH(E753,Код_КЦСР,0)+1,2,,,"КЦСР")))</f>
        <v>Организация проведения общественно-значимых мероприятий в сфере образования, науки и молодежной политики</v>
      </c>
      <c r="B753" s="105">
        <v>805</v>
      </c>
      <c r="C753" s="55" t="s">
        <v>60</v>
      </c>
      <c r="D753" s="55" t="s">
        <v>72</v>
      </c>
      <c r="E753" s="105" t="s">
        <v>438</v>
      </c>
      <c r="F753" s="105"/>
      <c r="G753" s="56">
        <f t="shared" ref="G753:U754" si="767">G754</f>
        <v>594.5</v>
      </c>
      <c r="H753" s="56">
        <f t="shared" si="767"/>
        <v>0</v>
      </c>
      <c r="I753" s="56">
        <f t="shared" si="753"/>
        <v>594.5</v>
      </c>
      <c r="J753" s="56">
        <f t="shared" si="767"/>
        <v>0</v>
      </c>
      <c r="K753" s="56">
        <f t="shared" si="754"/>
        <v>594.5</v>
      </c>
      <c r="L753" s="56">
        <f t="shared" si="767"/>
        <v>0</v>
      </c>
      <c r="M753" s="56">
        <f t="shared" si="748"/>
        <v>594.5</v>
      </c>
      <c r="N753" s="56">
        <f t="shared" si="767"/>
        <v>0</v>
      </c>
      <c r="O753" s="56">
        <f t="shared" si="737"/>
        <v>594.5</v>
      </c>
      <c r="P753" s="56">
        <f t="shared" si="767"/>
        <v>594.5</v>
      </c>
      <c r="Q753" s="56">
        <f t="shared" si="767"/>
        <v>0</v>
      </c>
      <c r="R753" s="57">
        <f t="shared" si="757"/>
        <v>594.5</v>
      </c>
      <c r="S753" s="56">
        <f t="shared" si="767"/>
        <v>0</v>
      </c>
      <c r="T753" s="57">
        <f t="shared" si="758"/>
        <v>594.5</v>
      </c>
      <c r="U753" s="56">
        <f t="shared" si="767"/>
        <v>0</v>
      </c>
      <c r="V753" s="57">
        <f t="shared" si="738"/>
        <v>594.5</v>
      </c>
    </row>
    <row r="754" spans="1:22" ht="33" x14ac:dyDescent="0.2">
      <c r="A754" s="54" t="str">
        <f ca="1">IF(ISERROR(MATCH(F754,Код_КВР,0)),"",INDIRECT(ADDRESS(MATCH(F754,Код_КВР,0)+1,2,,,"КВР")))</f>
        <v>Предоставление субсидий бюджетным, автономным учреждениям и иным некоммерческим организациям</v>
      </c>
      <c r="B754" s="105">
        <v>805</v>
      </c>
      <c r="C754" s="55" t="s">
        <v>60</v>
      </c>
      <c r="D754" s="55" t="s">
        <v>72</v>
      </c>
      <c r="E754" s="105" t="s">
        <v>438</v>
      </c>
      <c r="F754" s="105">
        <v>600</v>
      </c>
      <c r="G754" s="56">
        <f t="shared" si="767"/>
        <v>594.5</v>
      </c>
      <c r="H754" s="56">
        <f t="shared" si="767"/>
        <v>0</v>
      </c>
      <c r="I754" s="56">
        <f t="shared" si="753"/>
        <v>594.5</v>
      </c>
      <c r="J754" s="56">
        <f t="shared" si="767"/>
        <v>0</v>
      </c>
      <c r="K754" s="56">
        <f t="shared" si="754"/>
        <v>594.5</v>
      </c>
      <c r="L754" s="56">
        <f t="shared" si="767"/>
        <v>0</v>
      </c>
      <c r="M754" s="56">
        <f t="shared" si="748"/>
        <v>594.5</v>
      </c>
      <c r="N754" s="56">
        <f t="shared" si="767"/>
        <v>0</v>
      </c>
      <c r="O754" s="56">
        <f t="shared" si="737"/>
        <v>594.5</v>
      </c>
      <c r="P754" s="56">
        <f t="shared" si="767"/>
        <v>594.5</v>
      </c>
      <c r="Q754" s="56">
        <f t="shared" si="767"/>
        <v>0</v>
      </c>
      <c r="R754" s="57">
        <f t="shared" si="757"/>
        <v>594.5</v>
      </c>
      <c r="S754" s="56">
        <f t="shared" si="767"/>
        <v>0</v>
      </c>
      <c r="T754" s="57">
        <f t="shared" si="758"/>
        <v>594.5</v>
      </c>
      <c r="U754" s="56">
        <f t="shared" si="767"/>
        <v>0</v>
      </c>
      <c r="V754" s="57">
        <f t="shared" si="738"/>
        <v>594.5</v>
      </c>
    </row>
    <row r="755" spans="1:22" x14ac:dyDescent="0.2">
      <c r="A755" s="54" t="str">
        <f ca="1">IF(ISERROR(MATCH(F755,Код_КВР,0)),"",INDIRECT(ADDRESS(MATCH(F755,Код_КВР,0)+1,2,,,"КВР")))</f>
        <v>Субсидии бюджетным учреждениям</v>
      </c>
      <c r="B755" s="105">
        <v>805</v>
      </c>
      <c r="C755" s="55" t="s">
        <v>60</v>
      </c>
      <c r="D755" s="55" t="s">
        <v>72</v>
      </c>
      <c r="E755" s="105" t="s">
        <v>438</v>
      </c>
      <c r="F755" s="105">
        <v>610</v>
      </c>
      <c r="G755" s="56">
        <v>594.5</v>
      </c>
      <c r="H755" s="56"/>
      <c r="I755" s="56">
        <f t="shared" si="753"/>
        <v>594.5</v>
      </c>
      <c r="J755" s="56"/>
      <c r="K755" s="56">
        <f t="shared" si="754"/>
        <v>594.5</v>
      </c>
      <c r="L755" s="56"/>
      <c r="M755" s="56">
        <f t="shared" si="748"/>
        <v>594.5</v>
      </c>
      <c r="N755" s="56"/>
      <c r="O755" s="56">
        <f t="shared" si="737"/>
        <v>594.5</v>
      </c>
      <c r="P755" s="56">
        <v>594.5</v>
      </c>
      <c r="Q755" s="56"/>
      <c r="R755" s="57">
        <f t="shared" si="757"/>
        <v>594.5</v>
      </c>
      <c r="S755" s="56"/>
      <c r="T755" s="57">
        <f t="shared" si="758"/>
        <v>594.5</v>
      </c>
      <c r="U755" s="56"/>
      <c r="V755" s="57">
        <f t="shared" si="738"/>
        <v>594.5</v>
      </c>
    </row>
    <row r="756" spans="1:22" ht="33" x14ac:dyDescent="0.2">
      <c r="A756" s="54" t="str">
        <f ca="1">IF(ISERROR(MATCH(E756,Код_КЦСР,0)),"",INDIRECT(ADDRESS(MATCH(E756,Код_КЦСР,0)+1,2,,,"КЦСР")))</f>
        <v>Укрепление материально-технической базы образовательных учреждений города и обеспечение их безопасности</v>
      </c>
      <c r="B756" s="105">
        <v>805</v>
      </c>
      <c r="C756" s="55" t="s">
        <v>60</v>
      </c>
      <c r="D756" s="55" t="s">
        <v>72</v>
      </c>
      <c r="E756" s="105" t="s">
        <v>230</v>
      </c>
      <c r="F756" s="105"/>
      <c r="G756" s="56">
        <f t="shared" ref="G756:U758" si="768">G757</f>
        <v>0</v>
      </c>
      <c r="H756" s="56">
        <f t="shared" si="768"/>
        <v>0</v>
      </c>
      <c r="I756" s="56">
        <f t="shared" si="753"/>
        <v>0</v>
      </c>
      <c r="J756" s="56">
        <f t="shared" si="768"/>
        <v>0</v>
      </c>
      <c r="K756" s="56">
        <f t="shared" si="754"/>
        <v>0</v>
      </c>
      <c r="L756" s="56">
        <f t="shared" si="768"/>
        <v>0</v>
      </c>
      <c r="M756" s="56">
        <f t="shared" si="748"/>
        <v>0</v>
      </c>
      <c r="N756" s="56">
        <f t="shared" si="768"/>
        <v>0</v>
      </c>
      <c r="O756" s="56">
        <f t="shared" si="737"/>
        <v>0</v>
      </c>
      <c r="P756" s="56">
        <f t="shared" si="768"/>
        <v>800</v>
      </c>
      <c r="Q756" s="56">
        <f t="shared" si="768"/>
        <v>0</v>
      </c>
      <c r="R756" s="57">
        <f t="shared" si="757"/>
        <v>800</v>
      </c>
      <c r="S756" s="56">
        <f t="shared" si="768"/>
        <v>0</v>
      </c>
      <c r="T756" s="57">
        <f t="shared" si="758"/>
        <v>800</v>
      </c>
      <c r="U756" s="56">
        <f t="shared" si="768"/>
        <v>0</v>
      </c>
      <c r="V756" s="57">
        <f t="shared" si="738"/>
        <v>800</v>
      </c>
    </row>
    <row r="757" spans="1:22" x14ac:dyDescent="0.2">
      <c r="A757" s="54" t="str">
        <f ca="1">IF(ISERROR(MATCH(E757,Код_КЦСР,0)),"",INDIRECT(ADDRESS(MATCH(E757,Код_КЦСР,0)+1,2,,,"КЦСР")))</f>
        <v>Текущие ремонты и работы по благоустройству территорий</v>
      </c>
      <c r="B757" s="105">
        <v>805</v>
      </c>
      <c r="C757" s="55" t="s">
        <v>60</v>
      </c>
      <c r="D757" s="55" t="s">
        <v>72</v>
      </c>
      <c r="E757" s="105" t="s">
        <v>439</v>
      </c>
      <c r="F757" s="105"/>
      <c r="G757" s="56">
        <f t="shared" ref="G757:U757" si="769">G758</f>
        <v>0</v>
      </c>
      <c r="H757" s="56">
        <f t="shared" si="769"/>
        <v>0</v>
      </c>
      <c r="I757" s="56">
        <f t="shared" si="753"/>
        <v>0</v>
      </c>
      <c r="J757" s="56">
        <f t="shared" si="769"/>
        <v>0</v>
      </c>
      <c r="K757" s="56">
        <f t="shared" si="754"/>
        <v>0</v>
      </c>
      <c r="L757" s="56">
        <f t="shared" si="769"/>
        <v>0</v>
      </c>
      <c r="M757" s="56">
        <f t="shared" si="748"/>
        <v>0</v>
      </c>
      <c r="N757" s="56">
        <f t="shared" si="769"/>
        <v>0</v>
      </c>
      <c r="O757" s="56">
        <f t="shared" si="737"/>
        <v>0</v>
      </c>
      <c r="P757" s="56">
        <f t="shared" si="769"/>
        <v>800</v>
      </c>
      <c r="Q757" s="56">
        <f t="shared" si="769"/>
        <v>0</v>
      </c>
      <c r="R757" s="57">
        <f t="shared" si="757"/>
        <v>800</v>
      </c>
      <c r="S757" s="56">
        <f t="shared" si="769"/>
        <v>0</v>
      </c>
      <c r="T757" s="57">
        <f t="shared" si="758"/>
        <v>800</v>
      </c>
      <c r="U757" s="56">
        <f t="shared" si="769"/>
        <v>0</v>
      </c>
      <c r="V757" s="57">
        <f t="shared" si="738"/>
        <v>800</v>
      </c>
    </row>
    <row r="758" spans="1:22" ht="33" x14ac:dyDescent="0.2">
      <c r="A758" s="54" t="str">
        <f ca="1">IF(ISERROR(MATCH(F758,Код_КВР,0)),"",INDIRECT(ADDRESS(MATCH(F758,Код_КВР,0)+1,2,,,"КВР")))</f>
        <v>Предоставление субсидий бюджетным, автономным учреждениям и иным некоммерческим организациям</v>
      </c>
      <c r="B758" s="105">
        <v>805</v>
      </c>
      <c r="C758" s="55" t="s">
        <v>60</v>
      </c>
      <c r="D758" s="55" t="s">
        <v>72</v>
      </c>
      <c r="E758" s="105" t="s">
        <v>439</v>
      </c>
      <c r="F758" s="105">
        <v>600</v>
      </c>
      <c r="G758" s="56">
        <f t="shared" si="768"/>
        <v>0</v>
      </c>
      <c r="H758" s="56">
        <f t="shared" si="768"/>
        <v>0</v>
      </c>
      <c r="I758" s="56">
        <f t="shared" si="753"/>
        <v>0</v>
      </c>
      <c r="J758" s="56">
        <f t="shared" si="768"/>
        <v>0</v>
      </c>
      <c r="K758" s="56">
        <f t="shared" si="754"/>
        <v>0</v>
      </c>
      <c r="L758" s="56">
        <f t="shared" si="768"/>
        <v>0</v>
      </c>
      <c r="M758" s="56">
        <f t="shared" si="748"/>
        <v>0</v>
      </c>
      <c r="N758" s="56">
        <f t="shared" si="768"/>
        <v>0</v>
      </c>
      <c r="O758" s="56">
        <f t="shared" si="737"/>
        <v>0</v>
      </c>
      <c r="P758" s="56">
        <f t="shared" si="768"/>
        <v>800</v>
      </c>
      <c r="Q758" s="56">
        <f t="shared" si="768"/>
        <v>0</v>
      </c>
      <c r="R758" s="57">
        <f t="shared" si="757"/>
        <v>800</v>
      </c>
      <c r="S758" s="56">
        <f t="shared" si="768"/>
        <v>0</v>
      </c>
      <c r="T758" s="57">
        <f t="shared" si="758"/>
        <v>800</v>
      </c>
      <c r="U758" s="56">
        <f t="shared" si="768"/>
        <v>0</v>
      </c>
      <c r="V758" s="57">
        <f t="shared" si="738"/>
        <v>800</v>
      </c>
    </row>
    <row r="759" spans="1:22" x14ac:dyDescent="0.2">
      <c r="A759" s="54" t="str">
        <f ca="1">IF(ISERROR(MATCH(F759,Код_КВР,0)),"",INDIRECT(ADDRESS(MATCH(F759,Код_КВР,0)+1,2,,,"КВР")))</f>
        <v>Субсидии бюджетным учреждениям</v>
      </c>
      <c r="B759" s="105">
        <v>805</v>
      </c>
      <c r="C759" s="55" t="s">
        <v>60</v>
      </c>
      <c r="D759" s="55" t="s">
        <v>72</v>
      </c>
      <c r="E759" s="105" t="s">
        <v>439</v>
      </c>
      <c r="F759" s="105">
        <v>610</v>
      </c>
      <c r="G759" s="56"/>
      <c r="H759" s="56"/>
      <c r="I759" s="56">
        <f t="shared" si="753"/>
        <v>0</v>
      </c>
      <c r="J759" s="56"/>
      <c r="K759" s="56">
        <f t="shared" si="754"/>
        <v>0</v>
      </c>
      <c r="L759" s="56"/>
      <c r="M759" s="56">
        <f t="shared" si="748"/>
        <v>0</v>
      </c>
      <c r="N759" s="56"/>
      <c r="O759" s="56">
        <f t="shared" si="737"/>
        <v>0</v>
      </c>
      <c r="P759" s="56">
        <v>800</v>
      </c>
      <c r="Q759" s="56"/>
      <c r="R759" s="57">
        <f t="shared" si="757"/>
        <v>800</v>
      </c>
      <c r="S759" s="56"/>
      <c r="T759" s="57">
        <f t="shared" si="758"/>
        <v>800</v>
      </c>
      <c r="U759" s="56"/>
      <c r="V759" s="57">
        <f t="shared" si="738"/>
        <v>800</v>
      </c>
    </row>
    <row r="760" spans="1:22" ht="33" x14ac:dyDescent="0.2">
      <c r="A760" s="54" t="str">
        <f ca="1">IF(ISERROR(MATCH(E760,Код_КЦСР,0)),"",INDIRECT(ADDRESS(MATCH(E760,Код_КЦСР,0)+1,2,,,"КЦСР")))</f>
        <v>Муниципальная программа «Охрана окружающей среды» на 2013 – 2022 годы</v>
      </c>
      <c r="B760" s="105">
        <v>805</v>
      </c>
      <c r="C760" s="55" t="s">
        <v>60</v>
      </c>
      <c r="D760" s="55" t="s">
        <v>72</v>
      </c>
      <c r="E760" s="105" t="s">
        <v>284</v>
      </c>
      <c r="F760" s="105"/>
      <c r="G760" s="56">
        <f t="shared" ref="G760:U762" si="770">G761</f>
        <v>110</v>
      </c>
      <c r="H760" s="56">
        <f t="shared" si="770"/>
        <v>0</v>
      </c>
      <c r="I760" s="56">
        <f t="shared" si="753"/>
        <v>110</v>
      </c>
      <c r="J760" s="56">
        <f t="shared" si="770"/>
        <v>0</v>
      </c>
      <c r="K760" s="56">
        <f t="shared" si="754"/>
        <v>110</v>
      </c>
      <c r="L760" s="56">
        <f t="shared" si="770"/>
        <v>0</v>
      </c>
      <c r="M760" s="56">
        <f t="shared" si="748"/>
        <v>110</v>
      </c>
      <c r="N760" s="56">
        <f t="shared" si="770"/>
        <v>0</v>
      </c>
      <c r="O760" s="56">
        <f t="shared" si="737"/>
        <v>110</v>
      </c>
      <c r="P760" s="56">
        <f t="shared" si="770"/>
        <v>110</v>
      </c>
      <c r="Q760" s="56">
        <f t="shared" si="770"/>
        <v>0</v>
      </c>
      <c r="R760" s="57">
        <f t="shared" si="757"/>
        <v>110</v>
      </c>
      <c r="S760" s="56">
        <f t="shared" si="770"/>
        <v>0</v>
      </c>
      <c r="T760" s="57">
        <f t="shared" si="758"/>
        <v>110</v>
      </c>
      <c r="U760" s="56">
        <f t="shared" si="770"/>
        <v>0</v>
      </c>
      <c r="V760" s="57">
        <f t="shared" si="738"/>
        <v>110</v>
      </c>
    </row>
    <row r="761" spans="1:22" ht="33" x14ac:dyDescent="0.2">
      <c r="A761" s="54" t="str">
        <f ca="1">IF(ISERROR(MATCH(E761,Код_КЦСР,0)),"",INDIRECT(ADDRESS(MATCH(E761,Код_КЦСР,0)+1,2,,,"КЦСР")))</f>
        <v>Организация мероприятий по экологическому образованию и воспитанию населения</v>
      </c>
      <c r="B761" s="105">
        <v>805</v>
      </c>
      <c r="C761" s="55" t="s">
        <v>60</v>
      </c>
      <c r="D761" s="55" t="s">
        <v>72</v>
      </c>
      <c r="E761" s="105" t="s">
        <v>286</v>
      </c>
      <c r="F761" s="105"/>
      <c r="G761" s="56">
        <f t="shared" si="770"/>
        <v>110</v>
      </c>
      <c r="H761" s="56">
        <f t="shared" si="770"/>
        <v>0</v>
      </c>
      <c r="I761" s="56">
        <f t="shared" si="753"/>
        <v>110</v>
      </c>
      <c r="J761" s="56">
        <f t="shared" si="770"/>
        <v>0</v>
      </c>
      <c r="K761" s="56">
        <f t="shared" si="754"/>
        <v>110</v>
      </c>
      <c r="L761" s="56">
        <f t="shared" si="770"/>
        <v>0</v>
      </c>
      <c r="M761" s="56">
        <f t="shared" si="748"/>
        <v>110</v>
      </c>
      <c r="N761" s="56">
        <f t="shared" si="770"/>
        <v>0</v>
      </c>
      <c r="O761" s="56">
        <f t="shared" si="737"/>
        <v>110</v>
      </c>
      <c r="P761" s="56">
        <f t="shared" si="770"/>
        <v>110</v>
      </c>
      <c r="Q761" s="56">
        <f t="shared" si="770"/>
        <v>0</v>
      </c>
      <c r="R761" s="57">
        <f t="shared" si="757"/>
        <v>110</v>
      </c>
      <c r="S761" s="56">
        <f t="shared" si="770"/>
        <v>0</v>
      </c>
      <c r="T761" s="57">
        <f t="shared" si="758"/>
        <v>110</v>
      </c>
      <c r="U761" s="56">
        <f t="shared" si="770"/>
        <v>0</v>
      </c>
      <c r="V761" s="57">
        <f t="shared" si="738"/>
        <v>110</v>
      </c>
    </row>
    <row r="762" spans="1:22" ht="33" x14ac:dyDescent="0.2">
      <c r="A762" s="54" t="str">
        <f ca="1">IF(ISERROR(MATCH(F762,Код_КВР,0)),"",INDIRECT(ADDRESS(MATCH(F762,Код_КВР,0)+1,2,,,"КВР")))</f>
        <v>Предоставление субсидий бюджетным, автономным учреждениям и иным некоммерческим организациям</v>
      </c>
      <c r="B762" s="105">
        <v>805</v>
      </c>
      <c r="C762" s="55" t="s">
        <v>60</v>
      </c>
      <c r="D762" s="55" t="s">
        <v>72</v>
      </c>
      <c r="E762" s="105" t="s">
        <v>286</v>
      </c>
      <c r="F762" s="105">
        <v>600</v>
      </c>
      <c r="G762" s="56">
        <f t="shared" si="770"/>
        <v>110</v>
      </c>
      <c r="H762" s="56">
        <f t="shared" si="770"/>
        <v>0</v>
      </c>
      <c r="I762" s="56">
        <f t="shared" si="753"/>
        <v>110</v>
      </c>
      <c r="J762" s="56">
        <f t="shared" si="770"/>
        <v>0</v>
      </c>
      <c r="K762" s="56">
        <f t="shared" si="754"/>
        <v>110</v>
      </c>
      <c r="L762" s="56">
        <f t="shared" si="770"/>
        <v>0</v>
      </c>
      <c r="M762" s="56">
        <f t="shared" si="748"/>
        <v>110</v>
      </c>
      <c r="N762" s="56">
        <f t="shared" si="770"/>
        <v>0</v>
      </c>
      <c r="O762" s="56">
        <f t="shared" si="737"/>
        <v>110</v>
      </c>
      <c r="P762" s="56">
        <f t="shared" si="770"/>
        <v>110</v>
      </c>
      <c r="Q762" s="56">
        <f t="shared" si="770"/>
        <v>0</v>
      </c>
      <c r="R762" s="57">
        <f t="shared" si="757"/>
        <v>110</v>
      </c>
      <c r="S762" s="56">
        <f t="shared" si="770"/>
        <v>0</v>
      </c>
      <c r="T762" s="57">
        <f t="shared" si="758"/>
        <v>110</v>
      </c>
      <c r="U762" s="56">
        <f t="shared" si="770"/>
        <v>0</v>
      </c>
      <c r="V762" s="57">
        <f t="shared" si="738"/>
        <v>110</v>
      </c>
    </row>
    <row r="763" spans="1:22" x14ac:dyDescent="0.2">
      <c r="A763" s="54" t="str">
        <f ca="1">IF(ISERROR(MATCH(F763,Код_КВР,0)),"",INDIRECT(ADDRESS(MATCH(F763,Код_КВР,0)+1,2,,,"КВР")))</f>
        <v>Субсидии бюджетным учреждениям</v>
      </c>
      <c r="B763" s="105">
        <v>805</v>
      </c>
      <c r="C763" s="55" t="s">
        <v>60</v>
      </c>
      <c r="D763" s="55" t="s">
        <v>72</v>
      </c>
      <c r="E763" s="105" t="s">
        <v>286</v>
      </c>
      <c r="F763" s="105">
        <v>610</v>
      </c>
      <c r="G763" s="56">
        <v>110</v>
      </c>
      <c r="H763" s="56"/>
      <c r="I763" s="56">
        <f t="shared" si="753"/>
        <v>110</v>
      </c>
      <c r="J763" s="56"/>
      <c r="K763" s="56">
        <f t="shared" si="754"/>
        <v>110</v>
      </c>
      <c r="L763" s="56"/>
      <c r="M763" s="56">
        <f t="shared" si="748"/>
        <v>110</v>
      </c>
      <c r="N763" s="56"/>
      <c r="O763" s="56">
        <f t="shared" si="737"/>
        <v>110</v>
      </c>
      <c r="P763" s="56">
        <v>110</v>
      </c>
      <c r="Q763" s="56"/>
      <c r="R763" s="57">
        <f t="shared" si="757"/>
        <v>110</v>
      </c>
      <c r="S763" s="56"/>
      <c r="T763" s="57">
        <f t="shared" si="758"/>
        <v>110</v>
      </c>
      <c r="U763" s="56"/>
      <c r="V763" s="57">
        <f t="shared" si="738"/>
        <v>110</v>
      </c>
    </row>
    <row r="764" spans="1:22" hidden="1" x14ac:dyDescent="0.2">
      <c r="A764" s="42" t="s">
        <v>530</v>
      </c>
      <c r="B764" s="105">
        <v>805</v>
      </c>
      <c r="C764" s="55" t="s">
        <v>60</v>
      </c>
      <c r="D764" s="55" t="s">
        <v>78</v>
      </c>
      <c r="E764" s="105"/>
      <c r="F764" s="105"/>
      <c r="G764" s="56">
        <f t="shared" ref="G764:U764" si="771">G765</f>
        <v>0</v>
      </c>
      <c r="H764" s="56">
        <f t="shared" si="771"/>
        <v>0</v>
      </c>
      <c r="I764" s="56">
        <f t="shared" si="753"/>
        <v>0</v>
      </c>
      <c r="J764" s="56">
        <f t="shared" si="771"/>
        <v>0</v>
      </c>
      <c r="K764" s="56">
        <f t="shared" si="754"/>
        <v>0</v>
      </c>
      <c r="L764" s="56">
        <f t="shared" si="771"/>
        <v>0</v>
      </c>
      <c r="M764" s="56">
        <f t="shared" si="748"/>
        <v>0</v>
      </c>
      <c r="N764" s="56">
        <f t="shared" si="771"/>
        <v>0</v>
      </c>
      <c r="O764" s="56">
        <f t="shared" si="737"/>
        <v>0</v>
      </c>
      <c r="P764" s="56">
        <f t="shared" si="771"/>
        <v>0</v>
      </c>
      <c r="Q764" s="56">
        <f t="shared" si="771"/>
        <v>0</v>
      </c>
      <c r="R764" s="57">
        <f t="shared" si="757"/>
        <v>0</v>
      </c>
      <c r="S764" s="56">
        <f t="shared" si="771"/>
        <v>0</v>
      </c>
      <c r="T764" s="57">
        <f t="shared" si="758"/>
        <v>0</v>
      </c>
      <c r="U764" s="56">
        <f t="shared" si="771"/>
        <v>0</v>
      </c>
      <c r="V764" s="57">
        <f t="shared" si="738"/>
        <v>0</v>
      </c>
    </row>
    <row r="765" spans="1:22" hidden="1" x14ac:dyDescent="0.2">
      <c r="A765" s="54" t="str">
        <f ca="1">IF(ISERROR(MATCH(E765,Код_КЦСР,0)),"",INDIRECT(ADDRESS(MATCH(E765,Код_КЦСР,0)+1,2,,,"КЦСР")))</f>
        <v>Муниципальная программа «Развитие образования» на 2013 – 2022 годы</v>
      </c>
      <c r="B765" s="105">
        <v>805</v>
      </c>
      <c r="C765" s="55" t="s">
        <v>60</v>
      </c>
      <c r="D765" s="55" t="s">
        <v>78</v>
      </c>
      <c r="E765" s="105" t="s">
        <v>198</v>
      </c>
      <c r="F765" s="105"/>
      <c r="G765" s="56">
        <f t="shared" ref="G765:P765" si="772">G766+G771+G776</f>
        <v>0</v>
      </c>
      <c r="H765" s="56">
        <f t="shared" ref="H765:J765" si="773">H766+H771+H776</f>
        <v>0</v>
      </c>
      <c r="I765" s="56">
        <f t="shared" si="753"/>
        <v>0</v>
      </c>
      <c r="J765" s="56">
        <f t="shared" si="773"/>
        <v>0</v>
      </c>
      <c r="K765" s="56">
        <f t="shared" si="754"/>
        <v>0</v>
      </c>
      <c r="L765" s="56">
        <f t="shared" ref="L765:N765" si="774">L766+L771+L776</f>
        <v>0</v>
      </c>
      <c r="M765" s="56">
        <f t="shared" si="748"/>
        <v>0</v>
      </c>
      <c r="N765" s="56">
        <f t="shared" si="774"/>
        <v>0</v>
      </c>
      <c r="O765" s="56">
        <f t="shared" si="737"/>
        <v>0</v>
      </c>
      <c r="P765" s="56">
        <f t="shared" si="772"/>
        <v>0</v>
      </c>
      <c r="Q765" s="56">
        <f t="shared" ref="Q765:S765" si="775">Q766+Q771+Q776</f>
        <v>0</v>
      </c>
      <c r="R765" s="57">
        <f t="shared" si="757"/>
        <v>0</v>
      </c>
      <c r="S765" s="56">
        <f t="shared" si="775"/>
        <v>0</v>
      </c>
      <c r="T765" s="57">
        <f t="shared" si="758"/>
        <v>0</v>
      </c>
      <c r="U765" s="56">
        <f t="shared" ref="U765" si="776">U766+U771+U776</f>
        <v>0</v>
      </c>
      <c r="V765" s="57">
        <f t="shared" si="738"/>
        <v>0</v>
      </c>
    </row>
    <row r="766" spans="1:22" hidden="1" x14ac:dyDescent="0.2">
      <c r="A766" s="54" t="str">
        <f ca="1">IF(ISERROR(MATCH(E766,Код_КЦСР,0)),"",INDIRECT(ADDRESS(MATCH(E766,Код_КЦСР,0)+1,2,,,"КЦСР")))</f>
        <v>Дошкольное образование</v>
      </c>
      <c r="B766" s="105">
        <v>805</v>
      </c>
      <c r="C766" s="55" t="s">
        <v>60</v>
      </c>
      <c r="D766" s="55" t="s">
        <v>78</v>
      </c>
      <c r="E766" s="105" t="s">
        <v>197</v>
      </c>
      <c r="F766" s="105"/>
      <c r="G766" s="56">
        <f t="shared" ref="G766:U767" si="777">G767</f>
        <v>0</v>
      </c>
      <c r="H766" s="56">
        <f t="shared" si="777"/>
        <v>0</v>
      </c>
      <c r="I766" s="56">
        <f t="shared" si="753"/>
        <v>0</v>
      </c>
      <c r="J766" s="56">
        <f t="shared" si="777"/>
        <v>0</v>
      </c>
      <c r="K766" s="56">
        <f t="shared" si="754"/>
        <v>0</v>
      </c>
      <c r="L766" s="56">
        <f t="shared" si="777"/>
        <v>0</v>
      </c>
      <c r="M766" s="56">
        <f t="shared" si="748"/>
        <v>0</v>
      </c>
      <c r="N766" s="56">
        <f t="shared" si="777"/>
        <v>0</v>
      </c>
      <c r="O766" s="56">
        <f t="shared" si="737"/>
        <v>0</v>
      </c>
      <c r="P766" s="56">
        <f t="shared" si="777"/>
        <v>0</v>
      </c>
      <c r="Q766" s="56">
        <f t="shared" si="777"/>
        <v>0</v>
      </c>
      <c r="R766" s="57">
        <f t="shared" si="757"/>
        <v>0</v>
      </c>
      <c r="S766" s="56">
        <f t="shared" si="777"/>
        <v>0</v>
      </c>
      <c r="T766" s="57">
        <f t="shared" si="758"/>
        <v>0</v>
      </c>
      <c r="U766" s="56">
        <f t="shared" si="777"/>
        <v>0</v>
      </c>
      <c r="V766" s="57">
        <f t="shared" si="738"/>
        <v>0</v>
      </c>
    </row>
    <row r="767" spans="1:22" ht="82.5" hidden="1" x14ac:dyDescent="0.2">
      <c r="A767" s="54" t="str">
        <f ca="1">IF(ISERROR(MATCH(E767,Код_КЦСР,0)),"",INDIRECT(ADDRESS(MATCH(E767,Код_КЦСР,0)+1,2,,,"КЦСР")))</f>
        <v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v>
      </c>
      <c r="B767" s="105">
        <v>805</v>
      </c>
      <c r="C767" s="55" t="s">
        <v>60</v>
      </c>
      <c r="D767" s="55" t="s">
        <v>78</v>
      </c>
      <c r="E767" s="105" t="s">
        <v>200</v>
      </c>
      <c r="F767" s="105"/>
      <c r="G767" s="56">
        <f t="shared" si="777"/>
        <v>0</v>
      </c>
      <c r="H767" s="56">
        <f t="shared" si="777"/>
        <v>0</v>
      </c>
      <c r="I767" s="56">
        <f t="shared" si="753"/>
        <v>0</v>
      </c>
      <c r="J767" s="56">
        <f t="shared" si="777"/>
        <v>0</v>
      </c>
      <c r="K767" s="56">
        <f t="shared" si="754"/>
        <v>0</v>
      </c>
      <c r="L767" s="56">
        <f t="shared" si="777"/>
        <v>0</v>
      </c>
      <c r="M767" s="56">
        <f t="shared" si="748"/>
        <v>0</v>
      </c>
      <c r="N767" s="56">
        <f t="shared" si="777"/>
        <v>0</v>
      </c>
      <c r="O767" s="56">
        <f t="shared" si="737"/>
        <v>0</v>
      </c>
      <c r="P767" s="56">
        <f t="shared" si="777"/>
        <v>0</v>
      </c>
      <c r="Q767" s="56">
        <f t="shared" si="777"/>
        <v>0</v>
      </c>
      <c r="R767" s="57">
        <f t="shared" si="757"/>
        <v>0</v>
      </c>
      <c r="S767" s="56">
        <f t="shared" si="777"/>
        <v>0</v>
      </c>
      <c r="T767" s="57">
        <f t="shared" si="758"/>
        <v>0</v>
      </c>
      <c r="U767" s="56">
        <f t="shared" si="777"/>
        <v>0</v>
      </c>
      <c r="V767" s="57">
        <f t="shared" si="738"/>
        <v>0</v>
      </c>
    </row>
    <row r="768" spans="1:22" ht="33" hidden="1" x14ac:dyDescent="0.2">
      <c r="A768" s="54" t="str">
        <f ca="1">IF(ISERROR(MATCH(F768,Код_КВР,0)),"",INDIRECT(ADDRESS(MATCH(F768,Код_КВР,0)+1,2,,,"КВР")))</f>
        <v>Предоставление субсидий бюджетным, автономным учреждениям и иным некоммерческим организациям</v>
      </c>
      <c r="B768" s="105">
        <v>805</v>
      </c>
      <c r="C768" s="55" t="s">
        <v>60</v>
      </c>
      <c r="D768" s="55" t="s">
        <v>78</v>
      </c>
      <c r="E768" s="105" t="s">
        <v>200</v>
      </c>
      <c r="F768" s="105">
        <v>600</v>
      </c>
      <c r="G768" s="56">
        <f t="shared" ref="G768:P768" si="778">G769+G770</f>
        <v>0</v>
      </c>
      <c r="H768" s="56">
        <f t="shared" ref="H768:J768" si="779">H769+H770</f>
        <v>0</v>
      </c>
      <c r="I768" s="56">
        <f t="shared" si="753"/>
        <v>0</v>
      </c>
      <c r="J768" s="56">
        <f t="shared" si="779"/>
        <v>0</v>
      </c>
      <c r="K768" s="56">
        <f t="shared" si="754"/>
        <v>0</v>
      </c>
      <c r="L768" s="56">
        <f t="shared" ref="L768:N768" si="780">L769+L770</f>
        <v>0</v>
      </c>
      <c r="M768" s="56">
        <f t="shared" si="748"/>
        <v>0</v>
      </c>
      <c r="N768" s="56">
        <f t="shared" si="780"/>
        <v>0</v>
      </c>
      <c r="O768" s="56">
        <f t="shared" si="737"/>
        <v>0</v>
      </c>
      <c r="P768" s="56">
        <f t="shared" si="778"/>
        <v>0</v>
      </c>
      <c r="Q768" s="56">
        <f t="shared" ref="Q768:S768" si="781">Q769+Q770</f>
        <v>0</v>
      </c>
      <c r="R768" s="57">
        <f t="shared" si="757"/>
        <v>0</v>
      </c>
      <c r="S768" s="56">
        <f t="shared" si="781"/>
        <v>0</v>
      </c>
      <c r="T768" s="57">
        <f t="shared" si="758"/>
        <v>0</v>
      </c>
      <c r="U768" s="56">
        <f t="shared" ref="U768" si="782">U769+U770</f>
        <v>0</v>
      </c>
      <c r="V768" s="57">
        <f t="shared" si="738"/>
        <v>0</v>
      </c>
    </row>
    <row r="769" spans="1:22" hidden="1" x14ac:dyDescent="0.2">
      <c r="A769" s="54" t="str">
        <f ca="1">IF(ISERROR(MATCH(F769,Код_КВР,0)),"",INDIRECT(ADDRESS(MATCH(F769,Код_КВР,0)+1,2,,,"КВР")))</f>
        <v>Субсидии бюджетным учреждениям</v>
      </c>
      <c r="B769" s="105">
        <v>805</v>
      </c>
      <c r="C769" s="55" t="s">
        <v>60</v>
      </c>
      <c r="D769" s="55" t="s">
        <v>78</v>
      </c>
      <c r="E769" s="105" t="s">
        <v>200</v>
      </c>
      <c r="F769" s="105">
        <v>610</v>
      </c>
      <c r="G769" s="56"/>
      <c r="H769" s="56"/>
      <c r="I769" s="56">
        <f t="shared" si="753"/>
        <v>0</v>
      </c>
      <c r="J769" s="56"/>
      <c r="K769" s="56">
        <f t="shared" si="754"/>
        <v>0</v>
      </c>
      <c r="L769" s="56"/>
      <c r="M769" s="56">
        <f t="shared" si="748"/>
        <v>0</v>
      </c>
      <c r="N769" s="56"/>
      <c r="O769" s="56">
        <f t="shared" si="737"/>
        <v>0</v>
      </c>
      <c r="P769" s="56"/>
      <c r="Q769" s="56"/>
      <c r="R769" s="57">
        <f t="shared" si="757"/>
        <v>0</v>
      </c>
      <c r="S769" s="56"/>
      <c r="T769" s="57">
        <f t="shared" si="758"/>
        <v>0</v>
      </c>
      <c r="U769" s="56"/>
      <c r="V769" s="57">
        <f t="shared" si="738"/>
        <v>0</v>
      </c>
    </row>
    <row r="770" spans="1:22" hidden="1" x14ac:dyDescent="0.2">
      <c r="A770" s="54" t="str">
        <f ca="1">IF(ISERROR(MATCH(F770,Код_КВР,0)),"",INDIRECT(ADDRESS(MATCH(F770,Код_КВР,0)+1,2,,,"КВР")))</f>
        <v>Субсидии автономным учреждениям</v>
      </c>
      <c r="B770" s="105">
        <v>805</v>
      </c>
      <c r="C770" s="55" t="s">
        <v>60</v>
      </c>
      <c r="D770" s="55" t="s">
        <v>78</v>
      </c>
      <c r="E770" s="105" t="s">
        <v>200</v>
      </c>
      <c r="F770" s="105">
        <v>620</v>
      </c>
      <c r="G770" s="56"/>
      <c r="H770" s="56"/>
      <c r="I770" s="56">
        <f t="shared" si="753"/>
        <v>0</v>
      </c>
      <c r="J770" s="56"/>
      <c r="K770" s="56">
        <f t="shared" si="754"/>
        <v>0</v>
      </c>
      <c r="L770" s="56"/>
      <c r="M770" s="56">
        <f t="shared" si="748"/>
        <v>0</v>
      </c>
      <c r="N770" s="56"/>
      <c r="O770" s="56">
        <f t="shared" si="737"/>
        <v>0</v>
      </c>
      <c r="P770" s="56"/>
      <c r="Q770" s="56"/>
      <c r="R770" s="57">
        <f t="shared" si="757"/>
        <v>0</v>
      </c>
      <c r="S770" s="56"/>
      <c r="T770" s="57">
        <f t="shared" si="758"/>
        <v>0</v>
      </c>
      <c r="U770" s="56"/>
      <c r="V770" s="57">
        <f t="shared" si="738"/>
        <v>0</v>
      </c>
    </row>
    <row r="771" spans="1:22" hidden="1" x14ac:dyDescent="0.2">
      <c r="A771" s="54" t="str">
        <f ca="1">IF(ISERROR(MATCH(E771,Код_КЦСР,0)),"",INDIRECT(ADDRESS(MATCH(E771,Код_КЦСР,0)+1,2,,,"КЦСР")))</f>
        <v>Общее образование</v>
      </c>
      <c r="B771" s="105">
        <v>805</v>
      </c>
      <c r="C771" s="55" t="s">
        <v>60</v>
      </c>
      <c r="D771" s="55" t="s">
        <v>71</v>
      </c>
      <c r="E771" s="105" t="s">
        <v>203</v>
      </c>
      <c r="F771" s="105"/>
      <c r="G771" s="56">
        <f t="shared" ref="G771:U774" si="783">G772</f>
        <v>0</v>
      </c>
      <c r="H771" s="56">
        <f t="shared" si="783"/>
        <v>0</v>
      </c>
      <c r="I771" s="56">
        <f t="shared" si="753"/>
        <v>0</v>
      </c>
      <c r="J771" s="56">
        <f t="shared" si="783"/>
        <v>0</v>
      </c>
      <c r="K771" s="56">
        <f t="shared" si="754"/>
        <v>0</v>
      </c>
      <c r="L771" s="56">
        <f t="shared" si="783"/>
        <v>0</v>
      </c>
      <c r="M771" s="56">
        <f t="shared" si="748"/>
        <v>0</v>
      </c>
      <c r="N771" s="56">
        <f t="shared" si="783"/>
        <v>0</v>
      </c>
      <c r="O771" s="56">
        <f t="shared" si="737"/>
        <v>0</v>
      </c>
      <c r="P771" s="56">
        <f t="shared" si="783"/>
        <v>0</v>
      </c>
      <c r="Q771" s="56">
        <f t="shared" si="783"/>
        <v>0</v>
      </c>
      <c r="R771" s="57">
        <f t="shared" si="757"/>
        <v>0</v>
      </c>
      <c r="S771" s="56">
        <f t="shared" si="783"/>
        <v>0</v>
      </c>
      <c r="T771" s="57">
        <f t="shared" si="758"/>
        <v>0</v>
      </c>
      <c r="U771" s="56">
        <f t="shared" si="783"/>
        <v>0</v>
      </c>
      <c r="V771" s="57">
        <f t="shared" si="738"/>
        <v>0</v>
      </c>
    </row>
    <row r="772" spans="1:22" ht="49.5" hidden="1" x14ac:dyDescent="0.2">
      <c r="A772" s="54" t="str">
        <f ca="1">IF(ISERROR(MATCH(E772,Код_КЦСР,0)),"",INDIRECT(ADDRESS(MATCH(E772,Код_КЦСР,0)+1,2,,,"КЦСР")))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v>
      </c>
      <c r="B772" s="105">
        <v>805</v>
      </c>
      <c r="C772" s="55" t="s">
        <v>60</v>
      </c>
      <c r="D772" s="55" t="s">
        <v>78</v>
      </c>
      <c r="E772" s="105" t="s">
        <v>204</v>
      </c>
      <c r="F772" s="105"/>
      <c r="G772" s="56">
        <f t="shared" si="783"/>
        <v>0</v>
      </c>
      <c r="H772" s="56">
        <f t="shared" si="783"/>
        <v>0</v>
      </c>
      <c r="I772" s="56">
        <f t="shared" si="753"/>
        <v>0</v>
      </c>
      <c r="J772" s="56">
        <f t="shared" si="783"/>
        <v>0</v>
      </c>
      <c r="K772" s="56">
        <f t="shared" si="754"/>
        <v>0</v>
      </c>
      <c r="L772" s="56">
        <f t="shared" si="783"/>
        <v>0</v>
      </c>
      <c r="M772" s="56">
        <f t="shared" si="748"/>
        <v>0</v>
      </c>
      <c r="N772" s="56">
        <f t="shared" si="783"/>
        <v>0</v>
      </c>
      <c r="O772" s="56">
        <f t="shared" si="737"/>
        <v>0</v>
      </c>
      <c r="P772" s="56">
        <f t="shared" si="783"/>
        <v>0</v>
      </c>
      <c r="Q772" s="56">
        <f t="shared" si="783"/>
        <v>0</v>
      </c>
      <c r="R772" s="57">
        <f t="shared" si="757"/>
        <v>0</v>
      </c>
      <c r="S772" s="56">
        <f t="shared" si="783"/>
        <v>0</v>
      </c>
      <c r="T772" s="57">
        <f t="shared" si="758"/>
        <v>0</v>
      </c>
      <c r="U772" s="56">
        <f t="shared" si="783"/>
        <v>0</v>
      </c>
      <c r="V772" s="57">
        <f t="shared" si="738"/>
        <v>0</v>
      </c>
    </row>
    <row r="773" spans="1:22" ht="66" hidden="1" x14ac:dyDescent="0.2">
      <c r="A773" s="54" t="str">
        <f ca="1">IF(ISERROR(MATCH(E773,Код_КЦСР,0)),"",INDIRECT(ADDRESS(MATCH(E773,Код_КЦСР,0)+1,2,,,"КЦСР")))</f>
        <v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учреждениях, за счет средств городского бюджета</v>
      </c>
      <c r="B773" s="105">
        <v>805</v>
      </c>
      <c r="C773" s="55" t="s">
        <v>60</v>
      </c>
      <c r="D773" s="55" t="s">
        <v>78</v>
      </c>
      <c r="E773" s="105" t="s">
        <v>205</v>
      </c>
      <c r="F773" s="105"/>
      <c r="G773" s="56">
        <f t="shared" si="783"/>
        <v>0</v>
      </c>
      <c r="H773" s="56">
        <f t="shared" si="783"/>
        <v>0</v>
      </c>
      <c r="I773" s="56">
        <f t="shared" si="753"/>
        <v>0</v>
      </c>
      <c r="J773" s="56">
        <f t="shared" si="783"/>
        <v>0</v>
      </c>
      <c r="K773" s="56">
        <f t="shared" si="754"/>
        <v>0</v>
      </c>
      <c r="L773" s="56">
        <f t="shared" si="783"/>
        <v>0</v>
      </c>
      <c r="M773" s="56">
        <f t="shared" si="748"/>
        <v>0</v>
      </c>
      <c r="N773" s="56">
        <f t="shared" si="783"/>
        <v>0</v>
      </c>
      <c r="O773" s="56">
        <f t="shared" si="737"/>
        <v>0</v>
      </c>
      <c r="P773" s="56">
        <f t="shared" si="783"/>
        <v>0</v>
      </c>
      <c r="Q773" s="56">
        <f t="shared" si="783"/>
        <v>0</v>
      </c>
      <c r="R773" s="57">
        <f t="shared" si="757"/>
        <v>0</v>
      </c>
      <c r="S773" s="56">
        <f t="shared" si="783"/>
        <v>0</v>
      </c>
      <c r="T773" s="57">
        <f t="shared" si="758"/>
        <v>0</v>
      </c>
      <c r="U773" s="56">
        <f t="shared" si="783"/>
        <v>0</v>
      </c>
      <c r="V773" s="57">
        <f t="shared" si="738"/>
        <v>0</v>
      </c>
    </row>
    <row r="774" spans="1:22" ht="33" hidden="1" x14ac:dyDescent="0.2">
      <c r="A774" s="54" t="str">
        <f ca="1">IF(ISERROR(MATCH(F774,Код_КВР,0)),"",INDIRECT(ADDRESS(MATCH(F774,Код_КВР,0)+1,2,,,"КВР")))</f>
        <v>Предоставление субсидий бюджетным, автономным учреждениям и иным некоммерческим организациям</v>
      </c>
      <c r="B774" s="105">
        <v>805</v>
      </c>
      <c r="C774" s="55" t="s">
        <v>60</v>
      </c>
      <c r="D774" s="55" t="s">
        <v>78</v>
      </c>
      <c r="E774" s="105" t="s">
        <v>205</v>
      </c>
      <c r="F774" s="105">
        <v>600</v>
      </c>
      <c r="G774" s="56">
        <f t="shared" si="783"/>
        <v>0</v>
      </c>
      <c r="H774" s="56">
        <f t="shared" si="783"/>
        <v>0</v>
      </c>
      <c r="I774" s="56">
        <f t="shared" si="753"/>
        <v>0</v>
      </c>
      <c r="J774" s="56">
        <f t="shared" si="783"/>
        <v>0</v>
      </c>
      <c r="K774" s="56">
        <f t="shared" si="754"/>
        <v>0</v>
      </c>
      <c r="L774" s="56">
        <f t="shared" si="783"/>
        <v>0</v>
      </c>
      <c r="M774" s="56">
        <f t="shared" si="748"/>
        <v>0</v>
      </c>
      <c r="N774" s="56">
        <f t="shared" si="783"/>
        <v>0</v>
      </c>
      <c r="O774" s="56">
        <f t="shared" si="737"/>
        <v>0</v>
      </c>
      <c r="P774" s="56">
        <f t="shared" si="783"/>
        <v>0</v>
      </c>
      <c r="Q774" s="56">
        <f t="shared" si="783"/>
        <v>0</v>
      </c>
      <c r="R774" s="57">
        <f t="shared" si="757"/>
        <v>0</v>
      </c>
      <c r="S774" s="56">
        <f t="shared" si="783"/>
        <v>0</v>
      </c>
      <c r="T774" s="57">
        <f t="shared" si="758"/>
        <v>0</v>
      </c>
      <c r="U774" s="56">
        <f t="shared" si="783"/>
        <v>0</v>
      </c>
      <c r="V774" s="57">
        <f t="shared" si="738"/>
        <v>0</v>
      </c>
    </row>
    <row r="775" spans="1:22" hidden="1" x14ac:dyDescent="0.2">
      <c r="A775" s="54" t="str">
        <f ca="1">IF(ISERROR(MATCH(F775,Код_КВР,0)),"",INDIRECT(ADDRESS(MATCH(F775,Код_КВР,0)+1,2,,,"КВР")))</f>
        <v>Субсидии бюджетным учреждениям</v>
      </c>
      <c r="B775" s="105">
        <v>805</v>
      </c>
      <c r="C775" s="55" t="s">
        <v>60</v>
      </c>
      <c r="D775" s="55" t="s">
        <v>78</v>
      </c>
      <c r="E775" s="105" t="s">
        <v>205</v>
      </c>
      <c r="F775" s="105">
        <v>610</v>
      </c>
      <c r="G775" s="56"/>
      <c r="H775" s="56"/>
      <c r="I775" s="56">
        <f t="shared" si="753"/>
        <v>0</v>
      </c>
      <c r="J775" s="56"/>
      <c r="K775" s="56">
        <f t="shared" si="754"/>
        <v>0</v>
      </c>
      <c r="L775" s="56"/>
      <c r="M775" s="56">
        <f t="shared" si="748"/>
        <v>0</v>
      </c>
      <c r="N775" s="56"/>
      <c r="O775" s="56">
        <f t="shared" si="737"/>
        <v>0</v>
      </c>
      <c r="P775" s="56"/>
      <c r="Q775" s="56"/>
      <c r="R775" s="57">
        <f t="shared" si="757"/>
        <v>0</v>
      </c>
      <c r="S775" s="56"/>
      <c r="T775" s="57">
        <f t="shared" si="758"/>
        <v>0</v>
      </c>
      <c r="U775" s="56"/>
      <c r="V775" s="57">
        <f t="shared" si="738"/>
        <v>0</v>
      </c>
    </row>
    <row r="776" spans="1:22" hidden="1" x14ac:dyDescent="0.2">
      <c r="A776" s="54" t="str">
        <f ca="1">IF(ISERROR(MATCH(E776,Код_КЦСР,0)),"",INDIRECT(ADDRESS(MATCH(E776,Код_КЦСР,0)+1,2,,,"КЦСР")))</f>
        <v>Дополнительное образование</v>
      </c>
      <c r="B776" s="105">
        <v>805</v>
      </c>
      <c r="C776" s="55" t="s">
        <v>60</v>
      </c>
      <c r="D776" s="55" t="s">
        <v>78</v>
      </c>
      <c r="E776" s="105" t="s">
        <v>210</v>
      </c>
      <c r="F776" s="105"/>
      <c r="G776" s="56">
        <f t="shared" ref="G776:U778" si="784">G777</f>
        <v>0</v>
      </c>
      <c r="H776" s="56">
        <f t="shared" si="784"/>
        <v>0</v>
      </c>
      <c r="I776" s="56">
        <f t="shared" si="753"/>
        <v>0</v>
      </c>
      <c r="J776" s="56">
        <f t="shared" si="784"/>
        <v>0</v>
      </c>
      <c r="K776" s="56">
        <f t="shared" si="754"/>
        <v>0</v>
      </c>
      <c r="L776" s="56">
        <f t="shared" si="784"/>
        <v>0</v>
      </c>
      <c r="M776" s="56">
        <f t="shared" si="748"/>
        <v>0</v>
      </c>
      <c r="N776" s="56">
        <f t="shared" si="784"/>
        <v>0</v>
      </c>
      <c r="O776" s="56">
        <f t="shared" si="737"/>
        <v>0</v>
      </c>
      <c r="P776" s="56">
        <f t="shared" si="784"/>
        <v>0</v>
      </c>
      <c r="Q776" s="56">
        <f t="shared" si="784"/>
        <v>0</v>
      </c>
      <c r="R776" s="57">
        <f t="shared" si="757"/>
        <v>0</v>
      </c>
      <c r="S776" s="56">
        <f t="shared" si="784"/>
        <v>0</v>
      </c>
      <c r="T776" s="57">
        <f t="shared" si="758"/>
        <v>0</v>
      </c>
      <c r="U776" s="56">
        <f t="shared" si="784"/>
        <v>0</v>
      </c>
      <c r="V776" s="57">
        <f t="shared" si="738"/>
        <v>0</v>
      </c>
    </row>
    <row r="777" spans="1:22" hidden="1" x14ac:dyDescent="0.2">
      <c r="A777" s="54" t="str">
        <f ca="1">IF(ISERROR(MATCH(E777,Код_КЦСР,0)),"",INDIRECT(ADDRESS(MATCH(E777,Код_КЦСР,0)+1,2,,,"КЦСР")))</f>
        <v>Организация предоставления дополнительного образования детям</v>
      </c>
      <c r="B777" s="105">
        <v>805</v>
      </c>
      <c r="C777" s="55" t="s">
        <v>60</v>
      </c>
      <c r="D777" s="55" t="s">
        <v>78</v>
      </c>
      <c r="E777" s="105" t="s">
        <v>211</v>
      </c>
      <c r="F777" s="105"/>
      <c r="G777" s="56">
        <f t="shared" si="784"/>
        <v>0</v>
      </c>
      <c r="H777" s="56">
        <f t="shared" si="784"/>
        <v>0</v>
      </c>
      <c r="I777" s="56">
        <f t="shared" si="753"/>
        <v>0</v>
      </c>
      <c r="J777" s="56">
        <f t="shared" si="784"/>
        <v>0</v>
      </c>
      <c r="K777" s="56">
        <f t="shared" si="754"/>
        <v>0</v>
      </c>
      <c r="L777" s="56">
        <f t="shared" si="784"/>
        <v>0</v>
      </c>
      <c r="M777" s="56">
        <f t="shared" si="748"/>
        <v>0</v>
      </c>
      <c r="N777" s="56">
        <f t="shared" si="784"/>
        <v>0</v>
      </c>
      <c r="O777" s="56">
        <f t="shared" si="737"/>
        <v>0</v>
      </c>
      <c r="P777" s="56">
        <f t="shared" si="784"/>
        <v>0</v>
      </c>
      <c r="Q777" s="56">
        <f t="shared" si="784"/>
        <v>0</v>
      </c>
      <c r="R777" s="57">
        <f t="shared" si="757"/>
        <v>0</v>
      </c>
      <c r="S777" s="56">
        <f t="shared" si="784"/>
        <v>0</v>
      </c>
      <c r="T777" s="57">
        <f t="shared" si="758"/>
        <v>0</v>
      </c>
      <c r="U777" s="56">
        <f t="shared" si="784"/>
        <v>0</v>
      </c>
      <c r="V777" s="57">
        <f t="shared" si="738"/>
        <v>0</v>
      </c>
    </row>
    <row r="778" spans="1:22" ht="33" hidden="1" x14ac:dyDescent="0.2">
      <c r="A778" s="54" t="str">
        <f ca="1">IF(ISERROR(MATCH(F778,Код_КВР,0)),"",INDIRECT(ADDRESS(MATCH(F778,Код_КВР,0)+1,2,,,"КВР")))</f>
        <v>Предоставление субсидий бюджетным, автономным учреждениям и иным некоммерческим организациям</v>
      </c>
      <c r="B778" s="105">
        <v>805</v>
      </c>
      <c r="C778" s="55" t="s">
        <v>60</v>
      </c>
      <c r="D778" s="55" t="s">
        <v>78</v>
      </c>
      <c r="E778" s="105" t="s">
        <v>211</v>
      </c>
      <c r="F778" s="105">
        <v>600</v>
      </c>
      <c r="G778" s="56">
        <f t="shared" si="784"/>
        <v>0</v>
      </c>
      <c r="H778" s="56">
        <f t="shared" si="784"/>
        <v>0</v>
      </c>
      <c r="I778" s="56">
        <f t="shared" si="753"/>
        <v>0</v>
      </c>
      <c r="J778" s="56">
        <f t="shared" si="784"/>
        <v>0</v>
      </c>
      <c r="K778" s="56">
        <f t="shared" si="754"/>
        <v>0</v>
      </c>
      <c r="L778" s="56">
        <f t="shared" si="784"/>
        <v>0</v>
      </c>
      <c r="M778" s="56">
        <f t="shared" si="748"/>
        <v>0</v>
      </c>
      <c r="N778" s="56">
        <f t="shared" si="784"/>
        <v>0</v>
      </c>
      <c r="O778" s="56">
        <f t="shared" si="737"/>
        <v>0</v>
      </c>
      <c r="P778" s="56">
        <f t="shared" si="784"/>
        <v>0</v>
      </c>
      <c r="Q778" s="56">
        <f t="shared" si="784"/>
        <v>0</v>
      </c>
      <c r="R778" s="57">
        <f t="shared" si="757"/>
        <v>0</v>
      </c>
      <c r="S778" s="56">
        <f t="shared" si="784"/>
        <v>0</v>
      </c>
      <c r="T778" s="57">
        <f t="shared" si="758"/>
        <v>0</v>
      </c>
      <c r="U778" s="56">
        <f t="shared" si="784"/>
        <v>0</v>
      </c>
      <c r="V778" s="57">
        <f t="shared" si="738"/>
        <v>0</v>
      </c>
    </row>
    <row r="779" spans="1:22" hidden="1" x14ac:dyDescent="0.2">
      <c r="A779" s="54" t="str">
        <f ca="1">IF(ISERROR(MATCH(F779,Код_КВР,0)),"",INDIRECT(ADDRESS(MATCH(F779,Код_КВР,0)+1,2,,,"КВР")))</f>
        <v>Субсидии бюджетным учреждениям</v>
      </c>
      <c r="B779" s="105">
        <v>805</v>
      </c>
      <c r="C779" s="55" t="s">
        <v>60</v>
      </c>
      <c r="D779" s="55" t="s">
        <v>78</v>
      </c>
      <c r="E779" s="105" t="s">
        <v>211</v>
      </c>
      <c r="F779" s="105">
        <v>610</v>
      </c>
      <c r="G779" s="56"/>
      <c r="H779" s="56"/>
      <c r="I779" s="56">
        <f t="shared" si="753"/>
        <v>0</v>
      </c>
      <c r="J779" s="56"/>
      <c r="K779" s="56">
        <f t="shared" si="754"/>
        <v>0</v>
      </c>
      <c r="L779" s="56"/>
      <c r="M779" s="56">
        <f t="shared" si="748"/>
        <v>0</v>
      </c>
      <c r="N779" s="56"/>
      <c r="O779" s="56">
        <f t="shared" si="737"/>
        <v>0</v>
      </c>
      <c r="P779" s="56"/>
      <c r="Q779" s="56"/>
      <c r="R779" s="57">
        <f t="shared" si="757"/>
        <v>0</v>
      </c>
      <c r="S779" s="56"/>
      <c r="T779" s="57">
        <f t="shared" si="758"/>
        <v>0</v>
      </c>
      <c r="U779" s="56"/>
      <c r="V779" s="57">
        <f t="shared" si="738"/>
        <v>0</v>
      </c>
    </row>
    <row r="780" spans="1:22" x14ac:dyDescent="0.2">
      <c r="A780" s="63" t="s">
        <v>103</v>
      </c>
      <c r="B780" s="105">
        <v>805</v>
      </c>
      <c r="C780" s="55" t="s">
        <v>60</v>
      </c>
      <c r="D780" s="55" t="s">
        <v>76</v>
      </c>
      <c r="E780" s="105"/>
      <c r="F780" s="105"/>
      <c r="G780" s="56">
        <f t="shared" ref="G780:U780" si="785">G781</f>
        <v>81688.199999999983</v>
      </c>
      <c r="H780" s="56">
        <f t="shared" si="785"/>
        <v>0</v>
      </c>
      <c r="I780" s="56">
        <f t="shared" si="753"/>
        <v>81688.199999999983</v>
      </c>
      <c r="J780" s="56">
        <f t="shared" si="785"/>
        <v>0</v>
      </c>
      <c r="K780" s="56">
        <f t="shared" si="754"/>
        <v>81688.199999999983</v>
      </c>
      <c r="L780" s="56">
        <f t="shared" si="785"/>
        <v>0</v>
      </c>
      <c r="M780" s="56">
        <f t="shared" si="748"/>
        <v>81688.199999999983</v>
      </c>
      <c r="N780" s="56">
        <f t="shared" si="785"/>
        <v>0</v>
      </c>
      <c r="O780" s="56">
        <f t="shared" si="737"/>
        <v>81688.199999999983</v>
      </c>
      <c r="P780" s="56">
        <f t="shared" si="785"/>
        <v>81785.699999999983</v>
      </c>
      <c r="Q780" s="56">
        <f t="shared" si="785"/>
        <v>0</v>
      </c>
      <c r="R780" s="57">
        <f t="shared" si="757"/>
        <v>81785.699999999983</v>
      </c>
      <c r="S780" s="56">
        <f t="shared" si="785"/>
        <v>0</v>
      </c>
      <c r="T780" s="57">
        <f t="shared" si="758"/>
        <v>81785.699999999983</v>
      </c>
      <c r="U780" s="56">
        <f t="shared" si="785"/>
        <v>0</v>
      </c>
      <c r="V780" s="57">
        <f t="shared" si="738"/>
        <v>81785.699999999983</v>
      </c>
    </row>
    <row r="781" spans="1:22" x14ac:dyDescent="0.2">
      <c r="A781" s="54" t="str">
        <f ca="1">IF(ISERROR(MATCH(E781,Код_КЦСР,0)),"",INDIRECT(ADDRESS(MATCH(E781,Код_КЦСР,0)+1,2,,,"КЦСР")))</f>
        <v>Муниципальная программа «Развитие образования» на 2013 – 2022 годы</v>
      </c>
      <c r="B781" s="105">
        <v>805</v>
      </c>
      <c r="C781" s="55" t="s">
        <v>60</v>
      </c>
      <c r="D781" s="55" t="s">
        <v>76</v>
      </c>
      <c r="E781" s="105" t="s">
        <v>198</v>
      </c>
      <c r="F781" s="105"/>
      <c r="G781" s="56">
        <f t="shared" ref="G781:P781" si="786">G782+G785+G789+G796</f>
        <v>81688.199999999983</v>
      </c>
      <c r="H781" s="56">
        <f t="shared" ref="H781:J781" si="787">H782+H785+H789+H796</f>
        <v>0</v>
      </c>
      <c r="I781" s="56">
        <f t="shared" si="753"/>
        <v>81688.199999999983</v>
      </c>
      <c r="J781" s="56">
        <f t="shared" si="787"/>
        <v>0</v>
      </c>
      <c r="K781" s="56">
        <f t="shared" si="754"/>
        <v>81688.199999999983</v>
      </c>
      <c r="L781" s="56">
        <f t="shared" ref="L781:N781" si="788">L782+L785+L789+L796</f>
        <v>0</v>
      </c>
      <c r="M781" s="56">
        <f t="shared" si="748"/>
        <v>81688.199999999983</v>
      </c>
      <c r="N781" s="56">
        <f t="shared" si="788"/>
        <v>0</v>
      </c>
      <c r="O781" s="56">
        <f t="shared" si="737"/>
        <v>81688.199999999983</v>
      </c>
      <c r="P781" s="56">
        <f t="shared" si="786"/>
        <v>81785.699999999983</v>
      </c>
      <c r="Q781" s="56">
        <f t="shared" ref="Q781:S781" si="789">Q782+Q785+Q789+Q796</f>
        <v>0</v>
      </c>
      <c r="R781" s="57">
        <f t="shared" si="757"/>
        <v>81785.699999999983</v>
      </c>
      <c r="S781" s="56">
        <f t="shared" si="789"/>
        <v>0</v>
      </c>
      <c r="T781" s="57">
        <f t="shared" si="758"/>
        <v>81785.699999999983</v>
      </c>
      <c r="U781" s="56">
        <f t="shared" ref="U781" si="790">U782+U785+U789+U796</f>
        <v>0</v>
      </c>
      <c r="V781" s="57">
        <f t="shared" si="738"/>
        <v>81785.699999999983</v>
      </c>
    </row>
    <row r="782" spans="1:22" ht="66" x14ac:dyDescent="0.2">
      <c r="A782" s="54" t="str">
        <f ca="1">IF(ISERROR(MATCH(E782,Код_КЦСР,0)),"",INDIRECT(ADDRESS(MATCH(E782,Код_КЦСР,0)+1,2,,,"КЦСР")))</f>
        <v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v>
      </c>
      <c r="B782" s="105">
        <v>805</v>
      </c>
      <c r="C782" s="55" t="s">
        <v>60</v>
      </c>
      <c r="D782" s="55" t="s">
        <v>76</v>
      </c>
      <c r="E782" s="105" t="s">
        <v>189</v>
      </c>
      <c r="F782" s="105"/>
      <c r="G782" s="56">
        <f t="shared" ref="G782:U783" si="791">G783</f>
        <v>92.7</v>
      </c>
      <c r="H782" s="56">
        <f t="shared" si="791"/>
        <v>0</v>
      </c>
      <c r="I782" s="56">
        <f t="shared" si="753"/>
        <v>92.7</v>
      </c>
      <c r="J782" s="56">
        <f t="shared" si="791"/>
        <v>0</v>
      </c>
      <c r="K782" s="56">
        <f t="shared" si="754"/>
        <v>92.7</v>
      </c>
      <c r="L782" s="56">
        <f t="shared" si="791"/>
        <v>0</v>
      </c>
      <c r="M782" s="56">
        <f t="shared" si="748"/>
        <v>92.7</v>
      </c>
      <c r="N782" s="56">
        <f t="shared" si="791"/>
        <v>0</v>
      </c>
      <c r="O782" s="56">
        <f t="shared" si="737"/>
        <v>92.7</v>
      </c>
      <c r="P782" s="56">
        <f t="shared" si="791"/>
        <v>92.7</v>
      </c>
      <c r="Q782" s="56">
        <f t="shared" si="791"/>
        <v>0</v>
      </c>
      <c r="R782" s="57">
        <f t="shared" si="757"/>
        <v>92.7</v>
      </c>
      <c r="S782" s="56">
        <f t="shared" si="791"/>
        <v>0</v>
      </c>
      <c r="T782" s="57">
        <f t="shared" si="758"/>
        <v>92.7</v>
      </c>
      <c r="U782" s="56">
        <f t="shared" si="791"/>
        <v>0</v>
      </c>
      <c r="V782" s="57">
        <f t="shared" si="738"/>
        <v>92.7</v>
      </c>
    </row>
    <row r="783" spans="1:22" ht="33" x14ac:dyDescent="0.2">
      <c r="A783" s="54" t="str">
        <f ca="1">IF(ISERROR(MATCH(F783,Код_КВР,0)),"",INDIRECT(ADDRESS(MATCH(F783,Код_КВР,0)+1,2,,,"КВР")))</f>
        <v>Закупка товаров, работ и услуг для обеспечения государственных (муниципальных) нужд</v>
      </c>
      <c r="B783" s="105">
        <v>805</v>
      </c>
      <c r="C783" s="55" t="s">
        <v>60</v>
      </c>
      <c r="D783" s="55" t="s">
        <v>76</v>
      </c>
      <c r="E783" s="105" t="s">
        <v>189</v>
      </c>
      <c r="F783" s="105">
        <v>200</v>
      </c>
      <c r="G783" s="56">
        <f t="shared" si="791"/>
        <v>92.7</v>
      </c>
      <c r="H783" s="56">
        <f t="shared" si="791"/>
        <v>0</v>
      </c>
      <c r="I783" s="56">
        <f t="shared" si="753"/>
        <v>92.7</v>
      </c>
      <c r="J783" s="56">
        <f t="shared" si="791"/>
        <v>0</v>
      </c>
      <c r="K783" s="56">
        <f t="shared" si="754"/>
        <v>92.7</v>
      </c>
      <c r="L783" s="56">
        <f t="shared" si="791"/>
        <v>0</v>
      </c>
      <c r="M783" s="56">
        <f t="shared" si="748"/>
        <v>92.7</v>
      </c>
      <c r="N783" s="56">
        <f t="shared" si="791"/>
        <v>0</v>
      </c>
      <c r="O783" s="56">
        <f t="shared" si="737"/>
        <v>92.7</v>
      </c>
      <c r="P783" s="56">
        <f t="shared" si="791"/>
        <v>92.7</v>
      </c>
      <c r="Q783" s="56">
        <f t="shared" si="791"/>
        <v>0</v>
      </c>
      <c r="R783" s="57">
        <f t="shared" si="757"/>
        <v>92.7</v>
      </c>
      <c r="S783" s="56">
        <f t="shared" si="791"/>
        <v>0</v>
      </c>
      <c r="T783" s="57">
        <f t="shared" si="758"/>
        <v>92.7</v>
      </c>
      <c r="U783" s="56">
        <f t="shared" si="791"/>
        <v>0</v>
      </c>
      <c r="V783" s="57">
        <f t="shared" si="738"/>
        <v>92.7</v>
      </c>
    </row>
    <row r="784" spans="1:22" ht="33" x14ac:dyDescent="0.2">
      <c r="A784" s="54" t="str">
        <f ca="1">IF(ISERROR(MATCH(F784,Код_КВР,0)),"",INDIRECT(ADDRESS(MATCH(F784,Код_КВР,0)+1,2,,,"КВР")))</f>
        <v>Иные закупки товаров, работ и услуг для обеспечения государственных (муниципальных) нужд</v>
      </c>
      <c r="B784" s="105">
        <v>805</v>
      </c>
      <c r="C784" s="55" t="s">
        <v>60</v>
      </c>
      <c r="D784" s="55" t="s">
        <v>76</v>
      </c>
      <c r="E784" s="105" t="s">
        <v>189</v>
      </c>
      <c r="F784" s="105">
        <v>240</v>
      </c>
      <c r="G784" s="56">
        <v>92.7</v>
      </c>
      <c r="H784" s="56"/>
      <c r="I784" s="56">
        <f t="shared" si="753"/>
        <v>92.7</v>
      </c>
      <c r="J784" s="56"/>
      <c r="K784" s="56">
        <f t="shared" si="754"/>
        <v>92.7</v>
      </c>
      <c r="L784" s="56"/>
      <c r="M784" s="56">
        <f t="shared" si="748"/>
        <v>92.7</v>
      </c>
      <c r="N784" s="56"/>
      <c r="O784" s="56">
        <f t="shared" si="737"/>
        <v>92.7</v>
      </c>
      <c r="P784" s="56">
        <v>92.7</v>
      </c>
      <c r="Q784" s="56"/>
      <c r="R784" s="57">
        <f t="shared" si="757"/>
        <v>92.7</v>
      </c>
      <c r="S784" s="56"/>
      <c r="T784" s="57">
        <f t="shared" si="758"/>
        <v>92.7</v>
      </c>
      <c r="U784" s="56"/>
      <c r="V784" s="57">
        <f t="shared" si="738"/>
        <v>92.7</v>
      </c>
    </row>
    <row r="785" spans="1:22" hidden="1" x14ac:dyDescent="0.2">
      <c r="A785" s="54" t="str">
        <f ca="1">IF(ISERROR(MATCH(E785,Код_КЦСР,0)),"",INDIRECT(ADDRESS(MATCH(E785,Код_КЦСР,0)+1,2,,,"КЦСР")))</f>
        <v>Обеспечение питанием обучающихся в МОУ</v>
      </c>
      <c r="B785" s="105">
        <v>805</v>
      </c>
      <c r="C785" s="55" t="s">
        <v>60</v>
      </c>
      <c r="D785" s="55" t="s">
        <v>76</v>
      </c>
      <c r="E785" s="105" t="s">
        <v>192</v>
      </c>
      <c r="F785" s="105"/>
      <c r="G785" s="56">
        <f t="shared" ref="G785:U787" si="792">G786</f>
        <v>0</v>
      </c>
      <c r="H785" s="56">
        <f t="shared" si="792"/>
        <v>0</v>
      </c>
      <c r="I785" s="56">
        <f t="shared" si="753"/>
        <v>0</v>
      </c>
      <c r="J785" s="56">
        <f t="shared" si="792"/>
        <v>0</v>
      </c>
      <c r="K785" s="56">
        <f t="shared" si="754"/>
        <v>0</v>
      </c>
      <c r="L785" s="56">
        <f t="shared" si="792"/>
        <v>0</v>
      </c>
      <c r="M785" s="56">
        <f t="shared" si="748"/>
        <v>0</v>
      </c>
      <c r="N785" s="56">
        <f t="shared" si="792"/>
        <v>0</v>
      </c>
      <c r="O785" s="56">
        <f t="shared" si="737"/>
        <v>0</v>
      </c>
      <c r="P785" s="56">
        <f t="shared" si="792"/>
        <v>0</v>
      </c>
      <c r="Q785" s="56">
        <f t="shared" si="792"/>
        <v>0</v>
      </c>
      <c r="R785" s="57">
        <f t="shared" si="757"/>
        <v>0</v>
      </c>
      <c r="S785" s="56">
        <f t="shared" si="792"/>
        <v>0</v>
      </c>
      <c r="T785" s="57">
        <f t="shared" si="758"/>
        <v>0</v>
      </c>
      <c r="U785" s="56">
        <f t="shared" si="792"/>
        <v>0</v>
      </c>
      <c r="V785" s="57">
        <f t="shared" si="738"/>
        <v>0</v>
      </c>
    </row>
    <row r="786" spans="1:22" ht="33" hidden="1" x14ac:dyDescent="0.2">
      <c r="A786" s="54" t="str">
        <f ca="1">IF(ISERROR(MATCH(E786,Код_КЦСР,0)),"",INDIRECT(ADDRESS(MATCH(E786,Код_КЦСР,0)+1,2,,,"КЦСР")))</f>
        <v>Обеспечение питанием обучающихся в МОУ, за счет средств городского бюджета</v>
      </c>
      <c r="B786" s="105">
        <v>805</v>
      </c>
      <c r="C786" s="55" t="s">
        <v>60</v>
      </c>
      <c r="D786" s="55" t="s">
        <v>76</v>
      </c>
      <c r="E786" s="105" t="s">
        <v>190</v>
      </c>
      <c r="F786" s="105"/>
      <c r="G786" s="56">
        <f t="shared" si="792"/>
        <v>0</v>
      </c>
      <c r="H786" s="56">
        <f t="shared" si="792"/>
        <v>0</v>
      </c>
      <c r="I786" s="56">
        <f t="shared" si="753"/>
        <v>0</v>
      </c>
      <c r="J786" s="56">
        <f t="shared" si="792"/>
        <v>0</v>
      </c>
      <c r="K786" s="56">
        <f t="shared" si="754"/>
        <v>0</v>
      </c>
      <c r="L786" s="56">
        <f t="shared" si="792"/>
        <v>0</v>
      </c>
      <c r="M786" s="56">
        <f t="shared" si="748"/>
        <v>0</v>
      </c>
      <c r="N786" s="56">
        <f t="shared" si="792"/>
        <v>0</v>
      </c>
      <c r="O786" s="56">
        <f t="shared" si="737"/>
        <v>0</v>
      </c>
      <c r="P786" s="56">
        <f t="shared" si="792"/>
        <v>0</v>
      </c>
      <c r="Q786" s="56">
        <f t="shared" si="792"/>
        <v>0</v>
      </c>
      <c r="R786" s="57">
        <f t="shared" si="757"/>
        <v>0</v>
      </c>
      <c r="S786" s="56">
        <f t="shared" si="792"/>
        <v>0</v>
      </c>
      <c r="T786" s="57">
        <f t="shared" si="758"/>
        <v>0</v>
      </c>
      <c r="U786" s="56">
        <f t="shared" si="792"/>
        <v>0</v>
      </c>
      <c r="V786" s="57">
        <f t="shared" si="738"/>
        <v>0</v>
      </c>
    </row>
    <row r="787" spans="1:22" ht="33" hidden="1" x14ac:dyDescent="0.2">
      <c r="A787" s="54" t="str">
        <f ca="1">IF(ISERROR(MATCH(F787,Код_КВР,0)),"",INDIRECT(ADDRESS(MATCH(F787,Код_КВР,0)+1,2,,,"КВР")))</f>
        <v>Предоставление субсидий бюджетным, автономным учреждениям и иным некоммерческим организациям</v>
      </c>
      <c r="B787" s="105">
        <v>805</v>
      </c>
      <c r="C787" s="55" t="s">
        <v>60</v>
      </c>
      <c r="D787" s="55" t="s">
        <v>76</v>
      </c>
      <c r="E787" s="105" t="s">
        <v>190</v>
      </c>
      <c r="F787" s="105">
        <v>600</v>
      </c>
      <c r="G787" s="56">
        <f t="shared" si="792"/>
        <v>0</v>
      </c>
      <c r="H787" s="56">
        <f t="shared" si="792"/>
        <v>0</v>
      </c>
      <c r="I787" s="56">
        <f t="shared" si="753"/>
        <v>0</v>
      </c>
      <c r="J787" s="56">
        <f t="shared" si="792"/>
        <v>0</v>
      </c>
      <c r="K787" s="56">
        <f t="shared" si="754"/>
        <v>0</v>
      </c>
      <c r="L787" s="56">
        <f t="shared" si="792"/>
        <v>0</v>
      </c>
      <c r="M787" s="56">
        <f t="shared" si="748"/>
        <v>0</v>
      </c>
      <c r="N787" s="56">
        <f t="shared" si="792"/>
        <v>0</v>
      </c>
      <c r="O787" s="56">
        <f t="shared" si="737"/>
        <v>0</v>
      </c>
      <c r="P787" s="56">
        <f t="shared" si="792"/>
        <v>0</v>
      </c>
      <c r="Q787" s="56">
        <f t="shared" si="792"/>
        <v>0</v>
      </c>
      <c r="R787" s="57">
        <f t="shared" si="757"/>
        <v>0</v>
      </c>
      <c r="S787" s="56">
        <f t="shared" si="792"/>
        <v>0</v>
      </c>
      <c r="T787" s="57">
        <f t="shared" si="758"/>
        <v>0</v>
      </c>
      <c r="U787" s="56">
        <f t="shared" si="792"/>
        <v>0</v>
      </c>
      <c r="V787" s="57">
        <f t="shared" si="738"/>
        <v>0</v>
      </c>
    </row>
    <row r="788" spans="1:22" hidden="1" x14ac:dyDescent="0.2">
      <c r="A788" s="54" t="str">
        <f ca="1">IF(ISERROR(MATCH(F788,Код_КВР,0)),"",INDIRECT(ADDRESS(MATCH(F788,Код_КВР,0)+1,2,,,"КВР")))</f>
        <v>Субсидии автономным учреждениям</v>
      </c>
      <c r="B788" s="105">
        <v>805</v>
      </c>
      <c r="C788" s="55" t="s">
        <v>60</v>
      </c>
      <c r="D788" s="55" t="s">
        <v>76</v>
      </c>
      <c r="E788" s="105" t="s">
        <v>190</v>
      </c>
      <c r="F788" s="105">
        <v>620</v>
      </c>
      <c r="G788" s="57"/>
      <c r="H788" s="57"/>
      <c r="I788" s="56">
        <f t="shared" si="753"/>
        <v>0</v>
      </c>
      <c r="J788" s="57"/>
      <c r="K788" s="56">
        <f t="shared" si="754"/>
        <v>0</v>
      </c>
      <c r="L788" s="57"/>
      <c r="M788" s="56">
        <f t="shared" si="748"/>
        <v>0</v>
      </c>
      <c r="N788" s="57"/>
      <c r="O788" s="56">
        <f t="shared" ref="O788:O851" si="793">M788+N788</f>
        <v>0</v>
      </c>
      <c r="P788" s="57"/>
      <c r="Q788" s="57"/>
      <c r="R788" s="57">
        <f t="shared" si="757"/>
        <v>0</v>
      </c>
      <c r="S788" s="57"/>
      <c r="T788" s="57">
        <f t="shared" si="758"/>
        <v>0</v>
      </c>
      <c r="U788" s="57"/>
      <c r="V788" s="57">
        <f t="shared" ref="V788:V851" si="794">T788+U788</f>
        <v>0</v>
      </c>
    </row>
    <row r="789" spans="1:22" ht="33" x14ac:dyDescent="0.2">
      <c r="A789" s="54" t="str">
        <f ca="1">IF(ISERROR(MATCH(E789,Код_КЦСР,0)),"",INDIRECT(ADDRESS(MATCH(E789,Код_КЦСР,0)+1,2,,,"КЦСР")))</f>
        <v>Обеспечение работы по организации и ведению бухгалтерского (бюджетного) учета и отчетности</v>
      </c>
      <c r="B789" s="105">
        <v>805</v>
      </c>
      <c r="C789" s="55" t="s">
        <v>60</v>
      </c>
      <c r="D789" s="55" t="s">
        <v>76</v>
      </c>
      <c r="E789" s="105" t="s">
        <v>193</v>
      </c>
      <c r="F789" s="105"/>
      <c r="G789" s="56">
        <f t="shared" ref="G789:P789" si="795">G790+G792+G794</f>
        <v>66267.399999999994</v>
      </c>
      <c r="H789" s="56">
        <f t="shared" ref="H789:J789" si="796">H790+H792+H794</f>
        <v>0</v>
      </c>
      <c r="I789" s="56">
        <f t="shared" si="753"/>
        <v>66267.399999999994</v>
      </c>
      <c r="J789" s="56">
        <f t="shared" si="796"/>
        <v>0</v>
      </c>
      <c r="K789" s="56">
        <f t="shared" si="754"/>
        <v>66267.399999999994</v>
      </c>
      <c r="L789" s="56">
        <f t="shared" ref="L789:N789" si="797">L790+L792+L794</f>
        <v>0</v>
      </c>
      <c r="M789" s="56">
        <f t="shared" si="748"/>
        <v>66267.399999999994</v>
      </c>
      <c r="N789" s="56">
        <f t="shared" si="797"/>
        <v>0</v>
      </c>
      <c r="O789" s="56">
        <f t="shared" si="793"/>
        <v>66267.399999999994</v>
      </c>
      <c r="P789" s="56">
        <f t="shared" si="795"/>
        <v>66364.899999999994</v>
      </c>
      <c r="Q789" s="56">
        <f t="shared" ref="Q789:S789" si="798">Q790+Q792+Q794</f>
        <v>0</v>
      </c>
      <c r="R789" s="57">
        <f t="shared" si="757"/>
        <v>66364.899999999994</v>
      </c>
      <c r="S789" s="56">
        <f t="shared" si="798"/>
        <v>0</v>
      </c>
      <c r="T789" s="57">
        <f t="shared" si="758"/>
        <v>66364.899999999994</v>
      </c>
      <c r="U789" s="56">
        <f t="shared" ref="U789" si="799">U790+U792+U794</f>
        <v>0</v>
      </c>
      <c r="V789" s="57">
        <f t="shared" si="794"/>
        <v>66364.899999999994</v>
      </c>
    </row>
    <row r="790" spans="1:22" ht="49.5" x14ac:dyDescent="0.2">
      <c r="A790" s="54" t="str">
        <f t="shared" ref="A790:A795" ca="1" si="800">IF(ISERROR(MATCH(F790,Код_КВР,0)),"",INDIRECT(ADDRESS(MATCH(F790,Код_КВР,0)+1,2,,,"КВР")))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0" s="105">
        <v>805</v>
      </c>
      <c r="C790" s="55" t="s">
        <v>60</v>
      </c>
      <c r="D790" s="55" t="s">
        <v>76</v>
      </c>
      <c r="E790" s="105" t="s">
        <v>193</v>
      </c>
      <c r="F790" s="105">
        <v>100</v>
      </c>
      <c r="G790" s="56">
        <f t="shared" ref="G790:U790" si="801">G791</f>
        <v>58954.3</v>
      </c>
      <c r="H790" s="56">
        <f t="shared" si="801"/>
        <v>0</v>
      </c>
      <c r="I790" s="56">
        <f t="shared" si="753"/>
        <v>58954.3</v>
      </c>
      <c r="J790" s="56">
        <f t="shared" si="801"/>
        <v>0</v>
      </c>
      <c r="K790" s="56">
        <f t="shared" si="754"/>
        <v>58954.3</v>
      </c>
      <c r="L790" s="56">
        <f t="shared" si="801"/>
        <v>0</v>
      </c>
      <c r="M790" s="56">
        <f t="shared" si="748"/>
        <v>58954.3</v>
      </c>
      <c r="N790" s="56">
        <f t="shared" si="801"/>
        <v>0</v>
      </c>
      <c r="O790" s="56">
        <f t="shared" si="793"/>
        <v>58954.3</v>
      </c>
      <c r="P790" s="56">
        <f t="shared" si="801"/>
        <v>58958.2</v>
      </c>
      <c r="Q790" s="56">
        <f t="shared" si="801"/>
        <v>0</v>
      </c>
      <c r="R790" s="57">
        <f t="shared" si="757"/>
        <v>58958.2</v>
      </c>
      <c r="S790" s="56">
        <f t="shared" si="801"/>
        <v>0</v>
      </c>
      <c r="T790" s="57">
        <f t="shared" si="758"/>
        <v>58958.2</v>
      </c>
      <c r="U790" s="56">
        <f t="shared" si="801"/>
        <v>0</v>
      </c>
      <c r="V790" s="57">
        <f t="shared" si="794"/>
        <v>58958.2</v>
      </c>
    </row>
    <row r="791" spans="1:22" x14ac:dyDescent="0.2">
      <c r="A791" s="54" t="str">
        <f t="shared" ca="1" si="800"/>
        <v>Расходы на выплаты персоналу казенных учреждений</v>
      </c>
      <c r="B791" s="105">
        <v>805</v>
      </c>
      <c r="C791" s="55" t="s">
        <v>60</v>
      </c>
      <c r="D791" s="55" t="s">
        <v>76</v>
      </c>
      <c r="E791" s="105" t="s">
        <v>193</v>
      </c>
      <c r="F791" s="105">
        <v>110</v>
      </c>
      <c r="G791" s="56">
        <v>58954.3</v>
      </c>
      <c r="H791" s="56"/>
      <c r="I791" s="56">
        <f t="shared" si="753"/>
        <v>58954.3</v>
      </c>
      <c r="J791" s="56"/>
      <c r="K791" s="56">
        <f t="shared" si="754"/>
        <v>58954.3</v>
      </c>
      <c r="L791" s="56"/>
      <c r="M791" s="56">
        <f t="shared" si="748"/>
        <v>58954.3</v>
      </c>
      <c r="N791" s="56"/>
      <c r="O791" s="56">
        <f t="shared" si="793"/>
        <v>58954.3</v>
      </c>
      <c r="P791" s="56">
        <v>58958.2</v>
      </c>
      <c r="Q791" s="56"/>
      <c r="R791" s="57">
        <f t="shared" si="757"/>
        <v>58958.2</v>
      </c>
      <c r="S791" s="56"/>
      <c r="T791" s="57">
        <f t="shared" si="758"/>
        <v>58958.2</v>
      </c>
      <c r="U791" s="56"/>
      <c r="V791" s="57">
        <f t="shared" si="794"/>
        <v>58958.2</v>
      </c>
    </row>
    <row r="792" spans="1:22" ht="33" x14ac:dyDescent="0.2">
      <c r="A792" s="54" t="str">
        <f t="shared" ca="1" si="800"/>
        <v>Закупка товаров, работ и услуг для обеспечения государственных (муниципальных) нужд</v>
      </c>
      <c r="B792" s="105">
        <v>805</v>
      </c>
      <c r="C792" s="55" t="s">
        <v>60</v>
      </c>
      <c r="D792" s="55" t="s">
        <v>76</v>
      </c>
      <c r="E792" s="105" t="s">
        <v>193</v>
      </c>
      <c r="F792" s="105">
        <v>200</v>
      </c>
      <c r="G792" s="56">
        <f t="shared" ref="G792:U792" si="802">G793</f>
        <v>7037.2</v>
      </c>
      <c r="H792" s="56">
        <f t="shared" si="802"/>
        <v>0</v>
      </c>
      <c r="I792" s="56">
        <f t="shared" si="753"/>
        <v>7037.2</v>
      </c>
      <c r="J792" s="56">
        <f t="shared" si="802"/>
        <v>0</v>
      </c>
      <c r="K792" s="56">
        <f t="shared" si="754"/>
        <v>7037.2</v>
      </c>
      <c r="L792" s="56">
        <f t="shared" si="802"/>
        <v>0</v>
      </c>
      <c r="M792" s="56">
        <f t="shared" si="748"/>
        <v>7037.2</v>
      </c>
      <c r="N792" s="56">
        <f t="shared" si="802"/>
        <v>0</v>
      </c>
      <c r="O792" s="56">
        <f t="shared" si="793"/>
        <v>7037.2</v>
      </c>
      <c r="P792" s="56">
        <f t="shared" si="802"/>
        <v>7130.8</v>
      </c>
      <c r="Q792" s="56">
        <f t="shared" si="802"/>
        <v>0</v>
      </c>
      <c r="R792" s="57">
        <f t="shared" si="757"/>
        <v>7130.8</v>
      </c>
      <c r="S792" s="56">
        <f t="shared" si="802"/>
        <v>0</v>
      </c>
      <c r="T792" s="57">
        <f t="shared" si="758"/>
        <v>7130.8</v>
      </c>
      <c r="U792" s="56">
        <f t="shared" si="802"/>
        <v>0</v>
      </c>
      <c r="V792" s="57">
        <f t="shared" si="794"/>
        <v>7130.8</v>
      </c>
    </row>
    <row r="793" spans="1:22" ht="33" x14ac:dyDescent="0.2">
      <c r="A793" s="54" t="str">
        <f t="shared" ca="1" si="800"/>
        <v>Иные закупки товаров, работ и услуг для обеспечения государственных (муниципальных) нужд</v>
      </c>
      <c r="B793" s="105">
        <v>805</v>
      </c>
      <c r="C793" s="55" t="s">
        <v>60</v>
      </c>
      <c r="D793" s="55" t="s">
        <v>76</v>
      </c>
      <c r="E793" s="105" t="s">
        <v>193</v>
      </c>
      <c r="F793" s="105">
        <v>240</v>
      </c>
      <c r="G793" s="56">
        <v>7037.2</v>
      </c>
      <c r="H793" s="56"/>
      <c r="I793" s="56">
        <f t="shared" si="753"/>
        <v>7037.2</v>
      </c>
      <c r="J793" s="56"/>
      <c r="K793" s="56">
        <f t="shared" si="754"/>
        <v>7037.2</v>
      </c>
      <c r="L793" s="56"/>
      <c r="M793" s="56">
        <f t="shared" si="748"/>
        <v>7037.2</v>
      </c>
      <c r="N793" s="56"/>
      <c r="O793" s="56">
        <f t="shared" si="793"/>
        <v>7037.2</v>
      </c>
      <c r="P793" s="56">
        <v>7130.8</v>
      </c>
      <c r="Q793" s="56"/>
      <c r="R793" s="57">
        <f t="shared" si="757"/>
        <v>7130.8</v>
      </c>
      <c r="S793" s="56"/>
      <c r="T793" s="57">
        <f t="shared" si="758"/>
        <v>7130.8</v>
      </c>
      <c r="U793" s="56"/>
      <c r="V793" s="57">
        <f t="shared" si="794"/>
        <v>7130.8</v>
      </c>
    </row>
    <row r="794" spans="1:22" x14ac:dyDescent="0.2">
      <c r="A794" s="54" t="str">
        <f t="shared" ca="1" si="800"/>
        <v>Иные бюджетные ассигнования</v>
      </c>
      <c r="B794" s="105">
        <v>805</v>
      </c>
      <c r="C794" s="55" t="s">
        <v>60</v>
      </c>
      <c r="D794" s="55" t="s">
        <v>76</v>
      </c>
      <c r="E794" s="105" t="s">
        <v>193</v>
      </c>
      <c r="F794" s="105">
        <v>800</v>
      </c>
      <c r="G794" s="56">
        <f t="shared" ref="G794:U794" si="803">G795</f>
        <v>275.89999999999998</v>
      </c>
      <c r="H794" s="56">
        <f t="shared" si="803"/>
        <v>0</v>
      </c>
      <c r="I794" s="56">
        <f t="shared" si="753"/>
        <v>275.89999999999998</v>
      </c>
      <c r="J794" s="56">
        <f t="shared" si="803"/>
        <v>0</v>
      </c>
      <c r="K794" s="56">
        <f t="shared" si="754"/>
        <v>275.89999999999998</v>
      </c>
      <c r="L794" s="56">
        <f t="shared" si="803"/>
        <v>0</v>
      </c>
      <c r="M794" s="56">
        <f t="shared" si="748"/>
        <v>275.89999999999998</v>
      </c>
      <c r="N794" s="56">
        <f t="shared" si="803"/>
        <v>0</v>
      </c>
      <c r="O794" s="56">
        <f t="shared" si="793"/>
        <v>275.89999999999998</v>
      </c>
      <c r="P794" s="56">
        <f t="shared" si="803"/>
        <v>275.89999999999998</v>
      </c>
      <c r="Q794" s="56">
        <f t="shared" si="803"/>
        <v>0</v>
      </c>
      <c r="R794" s="57">
        <f t="shared" si="757"/>
        <v>275.89999999999998</v>
      </c>
      <c r="S794" s="56">
        <f t="shared" si="803"/>
        <v>0</v>
      </c>
      <c r="T794" s="57">
        <f t="shared" si="758"/>
        <v>275.89999999999998</v>
      </c>
      <c r="U794" s="56">
        <f t="shared" si="803"/>
        <v>0</v>
      </c>
      <c r="V794" s="57">
        <f t="shared" si="794"/>
        <v>275.89999999999998</v>
      </c>
    </row>
    <row r="795" spans="1:22" x14ac:dyDescent="0.2">
      <c r="A795" s="54" t="str">
        <f t="shared" ca="1" si="800"/>
        <v>Уплата налогов, сборов и иных платежей</v>
      </c>
      <c r="B795" s="105">
        <v>805</v>
      </c>
      <c r="C795" s="55" t="s">
        <v>60</v>
      </c>
      <c r="D795" s="55" t="s">
        <v>76</v>
      </c>
      <c r="E795" s="105" t="s">
        <v>193</v>
      </c>
      <c r="F795" s="105">
        <v>850</v>
      </c>
      <c r="G795" s="56">
        <v>275.89999999999998</v>
      </c>
      <c r="H795" s="56"/>
      <c r="I795" s="56">
        <f t="shared" si="753"/>
        <v>275.89999999999998</v>
      </c>
      <c r="J795" s="56"/>
      <c r="K795" s="56">
        <f t="shared" si="754"/>
        <v>275.89999999999998</v>
      </c>
      <c r="L795" s="56"/>
      <c r="M795" s="56">
        <f t="shared" si="748"/>
        <v>275.89999999999998</v>
      </c>
      <c r="N795" s="56"/>
      <c r="O795" s="56">
        <f t="shared" si="793"/>
        <v>275.89999999999998</v>
      </c>
      <c r="P795" s="56">
        <v>275.89999999999998</v>
      </c>
      <c r="Q795" s="56"/>
      <c r="R795" s="57">
        <f t="shared" si="757"/>
        <v>275.89999999999998</v>
      </c>
      <c r="S795" s="56"/>
      <c r="T795" s="57">
        <f t="shared" si="758"/>
        <v>275.89999999999998</v>
      </c>
      <c r="U795" s="56"/>
      <c r="V795" s="57">
        <f t="shared" si="794"/>
        <v>275.89999999999998</v>
      </c>
    </row>
    <row r="796" spans="1:22" ht="49.5" x14ac:dyDescent="0.2">
      <c r="A796" s="54" t="str">
        <f ca="1">IF(ISERROR(MATCH(E796,Код_КЦСР,0)),"",INDIRECT(ADDRESS(MATCH(E796,Код_КЦСР,0)+1,2,,,"КЦСР")))</f>
        <v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v>
      </c>
      <c r="B796" s="105">
        <v>805</v>
      </c>
      <c r="C796" s="55" t="s">
        <v>60</v>
      </c>
      <c r="D796" s="55" t="s">
        <v>76</v>
      </c>
      <c r="E796" s="105" t="s">
        <v>194</v>
      </c>
      <c r="F796" s="105"/>
      <c r="G796" s="56">
        <f t="shared" ref="G796:U796" si="804">G797</f>
        <v>15328.099999999999</v>
      </c>
      <c r="H796" s="56">
        <f t="shared" si="804"/>
        <v>0</v>
      </c>
      <c r="I796" s="56">
        <f t="shared" si="753"/>
        <v>15328.099999999999</v>
      </c>
      <c r="J796" s="56">
        <f t="shared" si="804"/>
        <v>0</v>
      </c>
      <c r="K796" s="56">
        <f t="shared" si="754"/>
        <v>15328.099999999999</v>
      </c>
      <c r="L796" s="56">
        <f t="shared" si="804"/>
        <v>0</v>
      </c>
      <c r="M796" s="56">
        <f t="shared" si="748"/>
        <v>15328.099999999999</v>
      </c>
      <c r="N796" s="56">
        <f t="shared" si="804"/>
        <v>0</v>
      </c>
      <c r="O796" s="56">
        <f t="shared" si="793"/>
        <v>15328.099999999999</v>
      </c>
      <c r="P796" s="56">
        <f t="shared" si="804"/>
        <v>15328.099999999999</v>
      </c>
      <c r="Q796" s="56">
        <f t="shared" si="804"/>
        <v>0</v>
      </c>
      <c r="R796" s="57">
        <f t="shared" si="757"/>
        <v>15328.099999999999</v>
      </c>
      <c r="S796" s="56">
        <f t="shared" si="804"/>
        <v>0</v>
      </c>
      <c r="T796" s="57">
        <f t="shared" si="758"/>
        <v>15328.099999999999</v>
      </c>
      <c r="U796" s="56">
        <f t="shared" si="804"/>
        <v>0</v>
      </c>
      <c r="V796" s="57">
        <f t="shared" si="794"/>
        <v>15328.099999999999</v>
      </c>
    </row>
    <row r="797" spans="1:22" x14ac:dyDescent="0.2">
      <c r="A797" s="54" t="str">
        <f ca="1">IF(ISERROR(MATCH(E797,Код_КЦСР,0)),"",INDIRECT(ADDRESS(MATCH(E797,Код_КЦСР,0)+1,2,,,"КЦСР")))</f>
        <v>Расходы на обеспечение функций органов местного самоуправления</v>
      </c>
      <c r="B797" s="105">
        <v>805</v>
      </c>
      <c r="C797" s="55" t="s">
        <v>60</v>
      </c>
      <c r="D797" s="55" t="s">
        <v>76</v>
      </c>
      <c r="E797" s="105" t="s">
        <v>195</v>
      </c>
      <c r="F797" s="105"/>
      <c r="G797" s="56">
        <f t="shared" ref="G797:P797" si="805">G798+G800</f>
        <v>15328.099999999999</v>
      </c>
      <c r="H797" s="56">
        <f t="shared" ref="H797:J797" si="806">H798+H800</f>
        <v>0</v>
      </c>
      <c r="I797" s="56">
        <f t="shared" si="753"/>
        <v>15328.099999999999</v>
      </c>
      <c r="J797" s="56">
        <f t="shared" si="806"/>
        <v>0</v>
      </c>
      <c r="K797" s="56">
        <f t="shared" si="754"/>
        <v>15328.099999999999</v>
      </c>
      <c r="L797" s="56">
        <f t="shared" ref="L797:N797" si="807">L798+L800</f>
        <v>0</v>
      </c>
      <c r="M797" s="56">
        <f t="shared" si="748"/>
        <v>15328.099999999999</v>
      </c>
      <c r="N797" s="56">
        <f t="shared" si="807"/>
        <v>0</v>
      </c>
      <c r="O797" s="56">
        <f t="shared" si="793"/>
        <v>15328.099999999999</v>
      </c>
      <c r="P797" s="56">
        <f t="shared" si="805"/>
        <v>15328.099999999999</v>
      </c>
      <c r="Q797" s="56">
        <f t="shared" ref="Q797:S797" si="808">Q798+Q800</f>
        <v>0</v>
      </c>
      <c r="R797" s="57">
        <f t="shared" si="757"/>
        <v>15328.099999999999</v>
      </c>
      <c r="S797" s="56">
        <f t="shared" si="808"/>
        <v>0</v>
      </c>
      <c r="T797" s="57">
        <f t="shared" si="758"/>
        <v>15328.099999999999</v>
      </c>
      <c r="U797" s="56">
        <f t="shared" ref="U797" si="809">U798+U800</f>
        <v>0</v>
      </c>
      <c r="V797" s="57">
        <f t="shared" si="794"/>
        <v>15328.099999999999</v>
      </c>
    </row>
    <row r="798" spans="1:22" ht="49.5" x14ac:dyDescent="0.2">
      <c r="A798" s="54" t="str">
        <f ca="1">IF(ISERROR(MATCH(F798,Код_КВР,0)),"",INDIRECT(ADDRESS(MATCH(F798,Код_КВР,0)+1,2,,,"КВР")))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8" s="105">
        <v>805</v>
      </c>
      <c r="C798" s="55" t="s">
        <v>60</v>
      </c>
      <c r="D798" s="55" t="s">
        <v>76</v>
      </c>
      <c r="E798" s="105" t="s">
        <v>195</v>
      </c>
      <c r="F798" s="105">
        <v>100</v>
      </c>
      <c r="G798" s="56">
        <f t="shared" ref="G798:U798" si="810">G799</f>
        <v>15272.8</v>
      </c>
      <c r="H798" s="56">
        <f t="shared" si="810"/>
        <v>0</v>
      </c>
      <c r="I798" s="56">
        <f t="shared" si="753"/>
        <v>15272.8</v>
      </c>
      <c r="J798" s="56">
        <f t="shared" si="810"/>
        <v>0</v>
      </c>
      <c r="K798" s="56">
        <f t="shared" si="754"/>
        <v>15272.8</v>
      </c>
      <c r="L798" s="56">
        <f t="shared" si="810"/>
        <v>0</v>
      </c>
      <c r="M798" s="56">
        <f t="shared" ref="M798:M861" si="811">K798+L798</f>
        <v>15272.8</v>
      </c>
      <c r="N798" s="56">
        <f t="shared" si="810"/>
        <v>0</v>
      </c>
      <c r="O798" s="56">
        <f t="shared" si="793"/>
        <v>15272.8</v>
      </c>
      <c r="P798" s="56">
        <f t="shared" si="810"/>
        <v>15272.8</v>
      </c>
      <c r="Q798" s="56">
        <f t="shared" si="810"/>
        <v>0</v>
      </c>
      <c r="R798" s="57">
        <f t="shared" si="757"/>
        <v>15272.8</v>
      </c>
      <c r="S798" s="56">
        <f t="shared" si="810"/>
        <v>0</v>
      </c>
      <c r="T798" s="57">
        <f t="shared" si="758"/>
        <v>15272.8</v>
      </c>
      <c r="U798" s="56">
        <f t="shared" si="810"/>
        <v>0</v>
      </c>
      <c r="V798" s="57">
        <f t="shared" si="794"/>
        <v>15272.8</v>
      </c>
    </row>
    <row r="799" spans="1:22" x14ac:dyDescent="0.2">
      <c r="A799" s="54" t="str">
        <f ca="1">IF(ISERROR(MATCH(F799,Код_КВР,0)),"",INDIRECT(ADDRESS(MATCH(F799,Код_КВР,0)+1,2,,,"КВР")))</f>
        <v>Расходы на выплаты персоналу государственных (муниципальных) органов</v>
      </c>
      <c r="B799" s="105">
        <v>805</v>
      </c>
      <c r="C799" s="55" t="s">
        <v>60</v>
      </c>
      <c r="D799" s="55" t="s">
        <v>76</v>
      </c>
      <c r="E799" s="105" t="s">
        <v>195</v>
      </c>
      <c r="F799" s="105">
        <v>120</v>
      </c>
      <c r="G799" s="56">
        <v>15272.8</v>
      </c>
      <c r="H799" s="56"/>
      <c r="I799" s="56">
        <f t="shared" si="753"/>
        <v>15272.8</v>
      </c>
      <c r="J799" s="56"/>
      <c r="K799" s="56">
        <f t="shared" si="754"/>
        <v>15272.8</v>
      </c>
      <c r="L799" s="56"/>
      <c r="M799" s="56">
        <f t="shared" si="811"/>
        <v>15272.8</v>
      </c>
      <c r="N799" s="56"/>
      <c r="O799" s="56">
        <f t="shared" si="793"/>
        <v>15272.8</v>
      </c>
      <c r="P799" s="56">
        <v>15272.8</v>
      </c>
      <c r="Q799" s="56"/>
      <c r="R799" s="57">
        <f t="shared" si="757"/>
        <v>15272.8</v>
      </c>
      <c r="S799" s="56"/>
      <c r="T799" s="57">
        <f t="shared" si="758"/>
        <v>15272.8</v>
      </c>
      <c r="U799" s="56"/>
      <c r="V799" s="57">
        <f t="shared" si="794"/>
        <v>15272.8</v>
      </c>
    </row>
    <row r="800" spans="1:22" ht="33" x14ac:dyDescent="0.2">
      <c r="A800" s="54" t="str">
        <f ca="1">IF(ISERROR(MATCH(F800,Код_КВР,0)),"",INDIRECT(ADDRESS(MATCH(F800,Код_КВР,0)+1,2,,,"КВР")))</f>
        <v>Закупка товаров, работ и услуг для обеспечения государственных (муниципальных) нужд</v>
      </c>
      <c r="B800" s="105">
        <v>805</v>
      </c>
      <c r="C800" s="55" t="s">
        <v>60</v>
      </c>
      <c r="D800" s="55" t="s">
        <v>76</v>
      </c>
      <c r="E800" s="105" t="s">
        <v>195</v>
      </c>
      <c r="F800" s="105">
        <v>200</v>
      </c>
      <c r="G800" s="56">
        <f t="shared" ref="G800:U800" si="812">G801</f>
        <v>55.3</v>
      </c>
      <c r="H800" s="56">
        <f t="shared" si="812"/>
        <v>0</v>
      </c>
      <c r="I800" s="56">
        <f t="shared" si="753"/>
        <v>55.3</v>
      </c>
      <c r="J800" s="56">
        <f t="shared" si="812"/>
        <v>0</v>
      </c>
      <c r="K800" s="56">
        <f t="shared" si="754"/>
        <v>55.3</v>
      </c>
      <c r="L800" s="56">
        <f t="shared" si="812"/>
        <v>0</v>
      </c>
      <c r="M800" s="56">
        <f t="shared" si="811"/>
        <v>55.3</v>
      </c>
      <c r="N800" s="56">
        <f t="shared" si="812"/>
        <v>0</v>
      </c>
      <c r="O800" s="56">
        <f t="shared" si="793"/>
        <v>55.3</v>
      </c>
      <c r="P800" s="56">
        <f t="shared" si="812"/>
        <v>55.3</v>
      </c>
      <c r="Q800" s="56">
        <f t="shared" si="812"/>
        <v>0</v>
      </c>
      <c r="R800" s="57">
        <f t="shared" si="757"/>
        <v>55.3</v>
      </c>
      <c r="S800" s="56">
        <f t="shared" si="812"/>
        <v>0</v>
      </c>
      <c r="T800" s="57">
        <f t="shared" si="758"/>
        <v>55.3</v>
      </c>
      <c r="U800" s="56">
        <f t="shared" si="812"/>
        <v>0</v>
      </c>
      <c r="V800" s="57">
        <f t="shared" si="794"/>
        <v>55.3</v>
      </c>
    </row>
    <row r="801" spans="1:22" ht="33" x14ac:dyDescent="0.2">
      <c r="A801" s="54" t="str">
        <f ca="1">IF(ISERROR(MATCH(F801,Код_КВР,0)),"",INDIRECT(ADDRESS(MATCH(F801,Код_КВР,0)+1,2,,,"КВР")))</f>
        <v>Иные закупки товаров, работ и услуг для обеспечения государственных (муниципальных) нужд</v>
      </c>
      <c r="B801" s="105">
        <v>805</v>
      </c>
      <c r="C801" s="55" t="s">
        <v>60</v>
      </c>
      <c r="D801" s="55" t="s">
        <v>76</v>
      </c>
      <c r="E801" s="105" t="s">
        <v>195</v>
      </c>
      <c r="F801" s="105">
        <v>240</v>
      </c>
      <c r="G801" s="56">
        <v>55.3</v>
      </c>
      <c r="H801" s="56"/>
      <c r="I801" s="56">
        <f t="shared" si="753"/>
        <v>55.3</v>
      </c>
      <c r="J801" s="56"/>
      <c r="K801" s="56">
        <f t="shared" si="754"/>
        <v>55.3</v>
      </c>
      <c r="L801" s="56"/>
      <c r="M801" s="56">
        <f t="shared" si="811"/>
        <v>55.3</v>
      </c>
      <c r="N801" s="56"/>
      <c r="O801" s="56">
        <f t="shared" si="793"/>
        <v>55.3</v>
      </c>
      <c r="P801" s="56">
        <v>55.3</v>
      </c>
      <c r="Q801" s="56"/>
      <c r="R801" s="57">
        <f t="shared" si="757"/>
        <v>55.3</v>
      </c>
      <c r="S801" s="56"/>
      <c r="T801" s="57">
        <f t="shared" si="758"/>
        <v>55.3</v>
      </c>
      <c r="U801" s="56"/>
      <c r="V801" s="57">
        <f t="shared" si="794"/>
        <v>55.3</v>
      </c>
    </row>
    <row r="802" spans="1:22" x14ac:dyDescent="0.2">
      <c r="A802" s="54" t="str">
        <f ca="1">IF(ISERROR(MATCH(C802,Код_Раздел,0)),"",INDIRECT(ADDRESS(MATCH(C802,Код_Раздел,0)+1,2,,,"Раздел")))</f>
        <v>Социальная политика</v>
      </c>
      <c r="B802" s="105">
        <v>805</v>
      </c>
      <c r="C802" s="55" t="s">
        <v>53</v>
      </c>
      <c r="D802" s="55"/>
      <c r="E802" s="105"/>
      <c r="F802" s="105"/>
      <c r="G802" s="56">
        <f t="shared" ref="G802:P802" si="813">G803+G814</f>
        <v>151169.79999999999</v>
      </c>
      <c r="H802" s="56">
        <f t="shared" ref="H802:J802" si="814">H803+H814</f>
        <v>0</v>
      </c>
      <c r="I802" s="56">
        <f t="shared" si="753"/>
        <v>151169.79999999999</v>
      </c>
      <c r="J802" s="56">
        <f t="shared" si="814"/>
        <v>0</v>
      </c>
      <c r="K802" s="56">
        <f t="shared" si="754"/>
        <v>151169.79999999999</v>
      </c>
      <c r="L802" s="56">
        <f t="shared" ref="L802:N802" si="815">L803+L814</f>
        <v>0</v>
      </c>
      <c r="M802" s="56">
        <f t="shared" si="811"/>
        <v>151169.79999999999</v>
      </c>
      <c r="N802" s="56">
        <f t="shared" si="815"/>
        <v>0</v>
      </c>
      <c r="O802" s="56">
        <f t="shared" si="793"/>
        <v>151169.79999999999</v>
      </c>
      <c r="P802" s="56">
        <f t="shared" si="813"/>
        <v>151169.79999999999</v>
      </c>
      <c r="Q802" s="56">
        <f t="shared" ref="Q802:S802" si="816">Q803+Q814</f>
        <v>0</v>
      </c>
      <c r="R802" s="57">
        <f t="shared" si="757"/>
        <v>151169.79999999999</v>
      </c>
      <c r="S802" s="56">
        <f t="shared" si="816"/>
        <v>0</v>
      </c>
      <c r="T802" s="57">
        <f t="shared" si="758"/>
        <v>151169.79999999999</v>
      </c>
      <c r="U802" s="56">
        <f t="shared" ref="U802" si="817">U803+U814</f>
        <v>0</v>
      </c>
      <c r="V802" s="57">
        <f t="shared" si="794"/>
        <v>151169.79999999999</v>
      </c>
    </row>
    <row r="803" spans="1:22" x14ac:dyDescent="0.2">
      <c r="A803" s="63" t="s">
        <v>44</v>
      </c>
      <c r="B803" s="105">
        <v>805</v>
      </c>
      <c r="C803" s="55" t="s">
        <v>53</v>
      </c>
      <c r="D803" s="55" t="s">
        <v>72</v>
      </c>
      <c r="E803" s="105"/>
      <c r="F803" s="105"/>
      <c r="G803" s="56">
        <f t="shared" ref="G803:U806" si="818">G804</f>
        <v>37601.199999999997</v>
      </c>
      <c r="H803" s="56">
        <f t="shared" si="818"/>
        <v>0</v>
      </c>
      <c r="I803" s="56">
        <f t="shared" si="753"/>
        <v>37601.199999999997</v>
      </c>
      <c r="J803" s="56">
        <f t="shared" si="818"/>
        <v>0</v>
      </c>
      <c r="K803" s="56">
        <f t="shared" si="754"/>
        <v>37601.199999999997</v>
      </c>
      <c r="L803" s="56">
        <f t="shared" si="818"/>
        <v>0</v>
      </c>
      <c r="M803" s="56">
        <f t="shared" si="811"/>
        <v>37601.199999999997</v>
      </c>
      <c r="N803" s="56">
        <f t="shared" si="818"/>
        <v>0</v>
      </c>
      <c r="O803" s="56">
        <f t="shared" si="793"/>
        <v>37601.199999999997</v>
      </c>
      <c r="P803" s="56">
        <f t="shared" si="818"/>
        <v>37601.199999999997</v>
      </c>
      <c r="Q803" s="56">
        <f t="shared" si="818"/>
        <v>0</v>
      </c>
      <c r="R803" s="57">
        <f t="shared" si="757"/>
        <v>37601.199999999997</v>
      </c>
      <c r="S803" s="56">
        <f t="shared" si="818"/>
        <v>0</v>
      </c>
      <c r="T803" s="57">
        <f t="shared" si="758"/>
        <v>37601.199999999997</v>
      </c>
      <c r="U803" s="56">
        <f t="shared" si="818"/>
        <v>0</v>
      </c>
      <c r="V803" s="57">
        <f t="shared" si="794"/>
        <v>37601.199999999997</v>
      </c>
    </row>
    <row r="804" spans="1:22" x14ac:dyDescent="0.2">
      <c r="A804" s="54" t="str">
        <f ca="1">IF(ISERROR(MATCH(E804,Код_КЦСР,0)),"",INDIRECT(ADDRESS(MATCH(E804,Код_КЦСР,0)+1,2,,,"КЦСР")))</f>
        <v>Муниципальная программа «Развитие образования» на 2013 – 2022 годы</v>
      </c>
      <c r="B804" s="105">
        <v>805</v>
      </c>
      <c r="C804" s="55" t="s">
        <v>53</v>
      </c>
      <c r="D804" s="55" t="s">
        <v>72</v>
      </c>
      <c r="E804" s="105" t="s">
        <v>198</v>
      </c>
      <c r="F804" s="105"/>
      <c r="G804" s="56">
        <f t="shared" si="818"/>
        <v>37601.199999999997</v>
      </c>
      <c r="H804" s="56">
        <f t="shared" si="818"/>
        <v>0</v>
      </c>
      <c r="I804" s="56">
        <f t="shared" si="753"/>
        <v>37601.199999999997</v>
      </c>
      <c r="J804" s="56">
        <f t="shared" si="818"/>
        <v>0</v>
      </c>
      <c r="K804" s="56">
        <f t="shared" si="754"/>
        <v>37601.199999999997</v>
      </c>
      <c r="L804" s="56">
        <f t="shared" si="818"/>
        <v>0</v>
      </c>
      <c r="M804" s="56">
        <f t="shared" si="811"/>
        <v>37601.199999999997</v>
      </c>
      <c r="N804" s="56">
        <f t="shared" si="818"/>
        <v>0</v>
      </c>
      <c r="O804" s="56">
        <f t="shared" si="793"/>
        <v>37601.199999999997</v>
      </c>
      <c r="P804" s="56">
        <f t="shared" si="818"/>
        <v>37601.199999999997</v>
      </c>
      <c r="Q804" s="56">
        <f t="shared" si="818"/>
        <v>0</v>
      </c>
      <c r="R804" s="57">
        <f t="shared" si="757"/>
        <v>37601.199999999997</v>
      </c>
      <c r="S804" s="56">
        <f t="shared" si="818"/>
        <v>0</v>
      </c>
      <c r="T804" s="57">
        <f t="shared" si="758"/>
        <v>37601.199999999997</v>
      </c>
      <c r="U804" s="56">
        <f t="shared" si="818"/>
        <v>0</v>
      </c>
      <c r="V804" s="57">
        <f t="shared" si="794"/>
        <v>37601.199999999997</v>
      </c>
    </row>
    <row r="805" spans="1:22" x14ac:dyDescent="0.2">
      <c r="A805" s="54" t="str">
        <f ca="1">IF(ISERROR(MATCH(E805,Код_КЦСР,0)),"",INDIRECT(ADDRESS(MATCH(E805,Код_КЦСР,0)+1,2,,,"КЦСР")))</f>
        <v>Кадровое обеспечение муниципальной системы образования</v>
      </c>
      <c r="B805" s="105">
        <v>805</v>
      </c>
      <c r="C805" s="55" t="s">
        <v>53</v>
      </c>
      <c r="D805" s="55" t="s">
        <v>72</v>
      </c>
      <c r="E805" s="105" t="s">
        <v>215</v>
      </c>
      <c r="F805" s="105"/>
      <c r="G805" s="56">
        <f t="shared" si="818"/>
        <v>37601.199999999997</v>
      </c>
      <c r="H805" s="56">
        <f t="shared" si="818"/>
        <v>0</v>
      </c>
      <c r="I805" s="56">
        <f t="shared" si="753"/>
        <v>37601.199999999997</v>
      </c>
      <c r="J805" s="56">
        <f t="shared" si="818"/>
        <v>0</v>
      </c>
      <c r="K805" s="56">
        <f t="shared" si="754"/>
        <v>37601.199999999997</v>
      </c>
      <c r="L805" s="56">
        <f t="shared" si="818"/>
        <v>0</v>
      </c>
      <c r="M805" s="56">
        <f t="shared" si="811"/>
        <v>37601.199999999997</v>
      </c>
      <c r="N805" s="56">
        <f t="shared" si="818"/>
        <v>0</v>
      </c>
      <c r="O805" s="56">
        <f t="shared" si="793"/>
        <v>37601.199999999997</v>
      </c>
      <c r="P805" s="56">
        <f t="shared" si="818"/>
        <v>37601.199999999997</v>
      </c>
      <c r="Q805" s="56">
        <f t="shared" si="818"/>
        <v>0</v>
      </c>
      <c r="R805" s="57">
        <f t="shared" si="757"/>
        <v>37601.199999999997</v>
      </c>
      <c r="S805" s="56">
        <f t="shared" si="818"/>
        <v>0</v>
      </c>
      <c r="T805" s="57">
        <f t="shared" si="758"/>
        <v>37601.199999999997</v>
      </c>
      <c r="U805" s="56">
        <f t="shared" si="818"/>
        <v>0</v>
      </c>
      <c r="V805" s="57">
        <f t="shared" si="794"/>
        <v>37601.199999999997</v>
      </c>
    </row>
    <row r="806" spans="1:22" ht="33" x14ac:dyDescent="0.2">
      <c r="A806" s="54" t="str">
        <f ca="1">IF(ISERROR(MATCH(E806,Код_КЦСР,0)),"",INDIRECT(ADDRESS(MATCH(E806,Код_КЦСР,0)+1,2,,,"КЦСР")))</f>
        <v>Осуществление денежных выплат работникам муниципальных образовательных учреждений</v>
      </c>
      <c r="B806" s="105">
        <v>805</v>
      </c>
      <c r="C806" s="55" t="s">
        <v>53</v>
      </c>
      <c r="D806" s="55" t="s">
        <v>72</v>
      </c>
      <c r="E806" s="105" t="s">
        <v>220</v>
      </c>
      <c r="F806" s="105"/>
      <c r="G806" s="56">
        <f t="shared" si="818"/>
        <v>37601.199999999997</v>
      </c>
      <c r="H806" s="56">
        <f t="shared" si="818"/>
        <v>0</v>
      </c>
      <c r="I806" s="56">
        <f t="shared" si="753"/>
        <v>37601.199999999997</v>
      </c>
      <c r="J806" s="56">
        <f t="shared" si="818"/>
        <v>0</v>
      </c>
      <c r="K806" s="56">
        <f t="shared" si="754"/>
        <v>37601.199999999997</v>
      </c>
      <c r="L806" s="56">
        <f t="shared" si="818"/>
        <v>0</v>
      </c>
      <c r="M806" s="56">
        <f t="shared" si="811"/>
        <v>37601.199999999997</v>
      </c>
      <c r="N806" s="56">
        <f t="shared" si="818"/>
        <v>0</v>
      </c>
      <c r="O806" s="56">
        <f t="shared" si="793"/>
        <v>37601.199999999997</v>
      </c>
      <c r="P806" s="56">
        <f t="shared" si="818"/>
        <v>37601.199999999997</v>
      </c>
      <c r="Q806" s="56">
        <f t="shared" si="818"/>
        <v>0</v>
      </c>
      <c r="R806" s="57">
        <f t="shared" si="757"/>
        <v>37601.199999999997</v>
      </c>
      <c r="S806" s="56">
        <f t="shared" si="818"/>
        <v>0</v>
      </c>
      <c r="T806" s="57">
        <f t="shared" si="758"/>
        <v>37601.199999999997</v>
      </c>
      <c r="U806" s="56">
        <f t="shared" si="818"/>
        <v>0</v>
      </c>
      <c r="V806" s="57">
        <f t="shared" si="794"/>
        <v>37601.199999999997</v>
      </c>
    </row>
    <row r="807" spans="1:22" ht="43.5" customHeight="1" x14ac:dyDescent="0.2">
      <c r="A807" s="54" t="str">
        <f ca="1">IF(ISERROR(MATCH(E807,Код_КЦСР,0)),"",INDIRECT(ADDRESS(MATCH(E807,Код_КЦСР,0)+1,2,,,"КЦСР")))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807" s="105">
        <v>805</v>
      </c>
      <c r="C807" s="55" t="s">
        <v>53</v>
      </c>
      <c r="D807" s="55" t="s">
        <v>72</v>
      </c>
      <c r="E807" s="105" t="s">
        <v>222</v>
      </c>
      <c r="F807" s="105"/>
      <c r="G807" s="56">
        <f t="shared" ref="G807:P807" si="819">G811+G808</f>
        <v>37601.199999999997</v>
      </c>
      <c r="H807" s="56">
        <f t="shared" ref="H807:J807" si="820">H811+H808</f>
        <v>0</v>
      </c>
      <c r="I807" s="56">
        <f t="shared" si="753"/>
        <v>37601.199999999997</v>
      </c>
      <c r="J807" s="56">
        <f t="shared" si="820"/>
        <v>0</v>
      </c>
      <c r="K807" s="56">
        <f t="shared" si="754"/>
        <v>37601.199999999997</v>
      </c>
      <c r="L807" s="56">
        <f t="shared" ref="L807:N807" si="821">L811+L808</f>
        <v>0</v>
      </c>
      <c r="M807" s="56">
        <f t="shared" si="811"/>
        <v>37601.199999999997</v>
      </c>
      <c r="N807" s="56">
        <f t="shared" si="821"/>
        <v>0</v>
      </c>
      <c r="O807" s="56">
        <f t="shared" si="793"/>
        <v>37601.199999999997</v>
      </c>
      <c r="P807" s="56">
        <f t="shared" si="819"/>
        <v>37601.199999999997</v>
      </c>
      <c r="Q807" s="56">
        <f t="shared" ref="Q807:S807" si="822">Q811+Q808</f>
        <v>0</v>
      </c>
      <c r="R807" s="57">
        <f t="shared" si="757"/>
        <v>37601.199999999997</v>
      </c>
      <c r="S807" s="56">
        <f t="shared" si="822"/>
        <v>0</v>
      </c>
      <c r="T807" s="57">
        <f t="shared" si="758"/>
        <v>37601.199999999997</v>
      </c>
      <c r="U807" s="56">
        <f t="shared" ref="U807" si="823">U811+U808</f>
        <v>0</v>
      </c>
      <c r="V807" s="57">
        <f t="shared" si="794"/>
        <v>37601.199999999997</v>
      </c>
    </row>
    <row r="808" spans="1:22" ht="123" customHeight="1" x14ac:dyDescent="0.2">
      <c r="A808" s="62" t="str">
        <f ca="1">IF(ISERROR(MATCH(E808,Код_КЦСР,0)),"",INDIRECT(ADDRESS(MATCH(E808,Код_КЦСР,0)+1,2,,,"КЦСР")))</f>
        <v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реорганизации, в соответствии с решением Череповецкой городской Думы от 29.05.2012 № 97</v>
      </c>
      <c r="B808" s="105">
        <v>805</v>
      </c>
      <c r="C808" s="55" t="s">
        <v>53</v>
      </c>
      <c r="D808" s="55" t="s">
        <v>72</v>
      </c>
      <c r="E808" s="105" t="s">
        <v>223</v>
      </c>
      <c r="F808" s="105"/>
      <c r="G808" s="56">
        <f t="shared" ref="G808:U809" si="824">G809</f>
        <v>8424</v>
      </c>
      <c r="H808" s="56">
        <f t="shared" si="824"/>
        <v>0</v>
      </c>
      <c r="I808" s="56">
        <f t="shared" si="753"/>
        <v>8424</v>
      </c>
      <c r="J808" s="56">
        <f t="shared" si="824"/>
        <v>0</v>
      </c>
      <c r="K808" s="56">
        <f t="shared" si="754"/>
        <v>8424</v>
      </c>
      <c r="L808" s="56">
        <f t="shared" si="824"/>
        <v>0</v>
      </c>
      <c r="M808" s="56">
        <f t="shared" si="811"/>
        <v>8424</v>
      </c>
      <c r="N808" s="56">
        <f t="shared" si="824"/>
        <v>0</v>
      </c>
      <c r="O808" s="56">
        <f t="shared" si="793"/>
        <v>8424</v>
      </c>
      <c r="P808" s="56">
        <f t="shared" si="824"/>
        <v>8424</v>
      </c>
      <c r="Q808" s="56">
        <f t="shared" si="824"/>
        <v>0</v>
      </c>
      <c r="R808" s="57">
        <f t="shared" si="757"/>
        <v>8424</v>
      </c>
      <c r="S808" s="56">
        <f t="shared" si="824"/>
        <v>0</v>
      </c>
      <c r="T808" s="57">
        <f t="shared" si="758"/>
        <v>8424</v>
      </c>
      <c r="U808" s="56">
        <f t="shared" si="824"/>
        <v>0</v>
      </c>
      <c r="V808" s="57">
        <f t="shared" si="794"/>
        <v>8424</v>
      </c>
    </row>
    <row r="809" spans="1:22" x14ac:dyDescent="0.2">
      <c r="A809" s="54" t="str">
        <f ca="1">IF(ISERROR(MATCH(F809,Код_КВР,0)),"",INDIRECT(ADDRESS(MATCH(F809,Код_КВР,0)+1,2,,,"КВР")))</f>
        <v>Социальное обеспечение и иные выплаты населению</v>
      </c>
      <c r="B809" s="105">
        <v>805</v>
      </c>
      <c r="C809" s="55" t="s">
        <v>53</v>
      </c>
      <c r="D809" s="55" t="s">
        <v>72</v>
      </c>
      <c r="E809" s="105" t="s">
        <v>223</v>
      </c>
      <c r="F809" s="105">
        <v>300</v>
      </c>
      <c r="G809" s="56">
        <f t="shared" si="824"/>
        <v>8424</v>
      </c>
      <c r="H809" s="56">
        <f t="shared" si="824"/>
        <v>0</v>
      </c>
      <c r="I809" s="56">
        <f t="shared" ref="I809:I872" si="825">G809+H809</f>
        <v>8424</v>
      </c>
      <c r="J809" s="56">
        <f t="shared" si="824"/>
        <v>0</v>
      </c>
      <c r="K809" s="56">
        <f t="shared" ref="K809:K872" si="826">I809+J809</f>
        <v>8424</v>
      </c>
      <c r="L809" s="56">
        <f t="shared" si="824"/>
        <v>0</v>
      </c>
      <c r="M809" s="56">
        <f t="shared" si="811"/>
        <v>8424</v>
      </c>
      <c r="N809" s="56">
        <f t="shared" si="824"/>
        <v>0</v>
      </c>
      <c r="O809" s="56">
        <f t="shared" si="793"/>
        <v>8424</v>
      </c>
      <c r="P809" s="56">
        <f t="shared" si="824"/>
        <v>8424</v>
      </c>
      <c r="Q809" s="56">
        <f t="shared" si="824"/>
        <v>0</v>
      </c>
      <c r="R809" s="57">
        <f t="shared" ref="R809:R872" si="827">P809+Q809</f>
        <v>8424</v>
      </c>
      <c r="S809" s="56">
        <f t="shared" si="824"/>
        <v>0</v>
      </c>
      <c r="T809" s="57">
        <f t="shared" ref="T809:T872" si="828">R809+S809</f>
        <v>8424</v>
      </c>
      <c r="U809" s="56">
        <f t="shared" si="824"/>
        <v>0</v>
      </c>
      <c r="V809" s="57">
        <f t="shared" si="794"/>
        <v>8424</v>
      </c>
    </row>
    <row r="810" spans="1:22" x14ac:dyDescent="0.2">
      <c r="A810" s="54" t="str">
        <f ca="1">IF(ISERROR(MATCH(F810,Код_КВР,0)),"",INDIRECT(ADDRESS(MATCH(F810,Код_КВР,0)+1,2,,,"КВР")))</f>
        <v>Публичные нормативные социальные выплаты гражданам</v>
      </c>
      <c r="B810" s="105">
        <v>805</v>
      </c>
      <c r="C810" s="55" t="s">
        <v>53</v>
      </c>
      <c r="D810" s="55" t="s">
        <v>72</v>
      </c>
      <c r="E810" s="105" t="s">
        <v>223</v>
      </c>
      <c r="F810" s="105">
        <v>310</v>
      </c>
      <c r="G810" s="56">
        <v>8424</v>
      </c>
      <c r="H810" s="56"/>
      <c r="I810" s="56">
        <f t="shared" si="825"/>
        <v>8424</v>
      </c>
      <c r="J810" s="56"/>
      <c r="K810" s="56">
        <f t="shared" si="826"/>
        <v>8424</v>
      </c>
      <c r="L810" s="56"/>
      <c r="M810" s="56">
        <f t="shared" si="811"/>
        <v>8424</v>
      </c>
      <c r="N810" s="56"/>
      <c r="O810" s="56">
        <f t="shared" si="793"/>
        <v>8424</v>
      </c>
      <c r="P810" s="56">
        <v>8424</v>
      </c>
      <c r="Q810" s="56"/>
      <c r="R810" s="57">
        <f t="shared" si="827"/>
        <v>8424</v>
      </c>
      <c r="S810" s="56"/>
      <c r="T810" s="57">
        <f t="shared" si="828"/>
        <v>8424</v>
      </c>
      <c r="U810" s="56"/>
      <c r="V810" s="57">
        <f t="shared" si="794"/>
        <v>8424</v>
      </c>
    </row>
    <row r="811" spans="1:22" ht="91.5" customHeight="1" x14ac:dyDescent="0.2">
      <c r="A811" s="54" t="str">
        <f ca="1">IF(ISERROR(MATCH(E811,Код_КЦСР,0)),"",INDIRECT(ADDRESS(MATCH(E811,Код_КЦСР,0)+1,2,,,"КЦСР")))</f>
        <v>Ежемесячное социальное пособие на оздоровление отдельным категориям работников муниципальных дошкольных образовательных учреждений и дошкольных групп муниципальных общеобразовательных учреждений, образованных в результате реорганизации, в соответствии с решением Череповецкой городской Думы от 29.05.2012 № 94</v>
      </c>
      <c r="B811" s="105">
        <v>805</v>
      </c>
      <c r="C811" s="55" t="s">
        <v>53</v>
      </c>
      <c r="D811" s="55" t="s">
        <v>72</v>
      </c>
      <c r="E811" s="105" t="s">
        <v>224</v>
      </c>
      <c r="F811" s="105"/>
      <c r="G811" s="56">
        <f t="shared" ref="G811:U811" si="829">G812</f>
        <v>29177.200000000001</v>
      </c>
      <c r="H811" s="56">
        <f t="shared" si="829"/>
        <v>0</v>
      </c>
      <c r="I811" s="56">
        <f t="shared" si="825"/>
        <v>29177.200000000001</v>
      </c>
      <c r="J811" s="56">
        <f t="shared" si="829"/>
        <v>0</v>
      </c>
      <c r="K811" s="56">
        <f t="shared" si="826"/>
        <v>29177.200000000001</v>
      </c>
      <c r="L811" s="56">
        <f t="shared" si="829"/>
        <v>0</v>
      </c>
      <c r="M811" s="56">
        <f t="shared" si="811"/>
        <v>29177.200000000001</v>
      </c>
      <c r="N811" s="56">
        <f t="shared" si="829"/>
        <v>0</v>
      </c>
      <c r="O811" s="56">
        <f t="shared" si="793"/>
        <v>29177.200000000001</v>
      </c>
      <c r="P811" s="56">
        <f t="shared" si="829"/>
        <v>29177.200000000001</v>
      </c>
      <c r="Q811" s="56">
        <f t="shared" si="829"/>
        <v>0</v>
      </c>
      <c r="R811" s="57">
        <f t="shared" si="827"/>
        <v>29177.200000000001</v>
      </c>
      <c r="S811" s="56">
        <f t="shared" si="829"/>
        <v>0</v>
      </c>
      <c r="T811" s="57">
        <f t="shared" si="828"/>
        <v>29177.200000000001</v>
      </c>
      <c r="U811" s="56">
        <f t="shared" si="829"/>
        <v>0</v>
      </c>
      <c r="V811" s="57">
        <f t="shared" si="794"/>
        <v>29177.200000000001</v>
      </c>
    </row>
    <row r="812" spans="1:22" x14ac:dyDescent="0.2">
      <c r="A812" s="54" t="str">
        <f ca="1">IF(ISERROR(MATCH(F812,Код_КВР,0)),"",INDIRECT(ADDRESS(MATCH(F812,Код_КВР,0)+1,2,,,"КВР")))</f>
        <v>Социальное обеспечение и иные выплаты населению</v>
      </c>
      <c r="B812" s="105">
        <v>805</v>
      </c>
      <c r="C812" s="55" t="s">
        <v>53</v>
      </c>
      <c r="D812" s="55" t="s">
        <v>72</v>
      </c>
      <c r="E812" s="105" t="s">
        <v>224</v>
      </c>
      <c r="F812" s="105">
        <v>300</v>
      </c>
      <c r="G812" s="56">
        <f t="shared" ref="G812:U812" si="830">G813</f>
        <v>29177.200000000001</v>
      </c>
      <c r="H812" s="56">
        <f t="shared" si="830"/>
        <v>0</v>
      </c>
      <c r="I812" s="56">
        <f t="shared" si="825"/>
        <v>29177.200000000001</v>
      </c>
      <c r="J812" s="56">
        <f t="shared" si="830"/>
        <v>0</v>
      </c>
      <c r="K812" s="56">
        <f t="shared" si="826"/>
        <v>29177.200000000001</v>
      </c>
      <c r="L812" s="56">
        <f t="shared" si="830"/>
        <v>0</v>
      </c>
      <c r="M812" s="56">
        <f t="shared" si="811"/>
        <v>29177.200000000001</v>
      </c>
      <c r="N812" s="56">
        <f t="shared" si="830"/>
        <v>0</v>
      </c>
      <c r="O812" s="56">
        <f t="shared" si="793"/>
        <v>29177.200000000001</v>
      </c>
      <c r="P812" s="56">
        <f t="shared" si="830"/>
        <v>29177.200000000001</v>
      </c>
      <c r="Q812" s="56">
        <f t="shared" si="830"/>
        <v>0</v>
      </c>
      <c r="R812" s="57">
        <f t="shared" si="827"/>
        <v>29177.200000000001</v>
      </c>
      <c r="S812" s="56">
        <f t="shared" si="830"/>
        <v>0</v>
      </c>
      <c r="T812" s="57">
        <f t="shared" si="828"/>
        <v>29177.200000000001</v>
      </c>
      <c r="U812" s="56">
        <f t="shared" si="830"/>
        <v>0</v>
      </c>
      <c r="V812" s="57">
        <f t="shared" si="794"/>
        <v>29177.200000000001</v>
      </c>
    </row>
    <row r="813" spans="1:22" x14ac:dyDescent="0.2">
      <c r="A813" s="54" t="str">
        <f ca="1">IF(ISERROR(MATCH(F813,Код_КВР,0)),"",INDIRECT(ADDRESS(MATCH(F813,Код_КВР,0)+1,2,,,"КВР")))</f>
        <v>Публичные нормативные социальные выплаты гражданам</v>
      </c>
      <c r="B813" s="105">
        <v>805</v>
      </c>
      <c r="C813" s="55" t="s">
        <v>53</v>
      </c>
      <c r="D813" s="55" t="s">
        <v>72</v>
      </c>
      <c r="E813" s="105" t="s">
        <v>224</v>
      </c>
      <c r="F813" s="105">
        <v>310</v>
      </c>
      <c r="G813" s="56">
        <v>29177.200000000001</v>
      </c>
      <c r="H813" s="56"/>
      <c r="I813" s="56">
        <f t="shared" si="825"/>
        <v>29177.200000000001</v>
      </c>
      <c r="J813" s="56"/>
      <c r="K813" s="56">
        <f t="shared" si="826"/>
        <v>29177.200000000001</v>
      </c>
      <c r="L813" s="56"/>
      <c r="M813" s="56">
        <f t="shared" si="811"/>
        <v>29177.200000000001</v>
      </c>
      <c r="N813" s="56"/>
      <c r="O813" s="56">
        <f t="shared" si="793"/>
        <v>29177.200000000001</v>
      </c>
      <c r="P813" s="56">
        <v>29177.200000000001</v>
      </c>
      <c r="Q813" s="56"/>
      <c r="R813" s="57">
        <f t="shared" si="827"/>
        <v>29177.200000000001</v>
      </c>
      <c r="S813" s="56"/>
      <c r="T813" s="57">
        <f t="shared" si="828"/>
        <v>29177.200000000001</v>
      </c>
      <c r="U813" s="56"/>
      <c r="V813" s="57">
        <f t="shared" si="794"/>
        <v>29177.200000000001</v>
      </c>
    </row>
    <row r="814" spans="1:22" x14ac:dyDescent="0.2">
      <c r="A814" s="54" t="s">
        <v>66</v>
      </c>
      <c r="B814" s="105">
        <v>805</v>
      </c>
      <c r="C814" s="55" t="s">
        <v>53</v>
      </c>
      <c r="D814" s="55" t="s">
        <v>73</v>
      </c>
      <c r="E814" s="105"/>
      <c r="F814" s="105"/>
      <c r="G814" s="56">
        <f t="shared" ref="G814:U830" si="831">G815</f>
        <v>113568.6</v>
      </c>
      <c r="H814" s="56">
        <f t="shared" si="831"/>
        <v>0</v>
      </c>
      <c r="I814" s="56">
        <f t="shared" si="825"/>
        <v>113568.6</v>
      </c>
      <c r="J814" s="56">
        <f t="shared" si="831"/>
        <v>0</v>
      </c>
      <c r="K814" s="56">
        <f t="shared" si="826"/>
        <v>113568.6</v>
      </c>
      <c r="L814" s="56">
        <f t="shared" si="831"/>
        <v>0</v>
      </c>
      <c r="M814" s="56">
        <f t="shared" si="811"/>
        <v>113568.6</v>
      </c>
      <c r="N814" s="56">
        <f t="shared" si="831"/>
        <v>0</v>
      </c>
      <c r="O814" s="56">
        <f t="shared" si="793"/>
        <v>113568.6</v>
      </c>
      <c r="P814" s="56">
        <f t="shared" si="831"/>
        <v>113568.6</v>
      </c>
      <c r="Q814" s="56">
        <f t="shared" si="831"/>
        <v>0</v>
      </c>
      <c r="R814" s="57">
        <f t="shared" si="827"/>
        <v>113568.6</v>
      </c>
      <c r="S814" s="56">
        <f t="shared" si="831"/>
        <v>0</v>
      </c>
      <c r="T814" s="57">
        <f t="shared" si="828"/>
        <v>113568.6</v>
      </c>
      <c r="U814" s="56">
        <f t="shared" si="831"/>
        <v>0</v>
      </c>
      <c r="V814" s="57">
        <f t="shared" si="794"/>
        <v>113568.6</v>
      </c>
    </row>
    <row r="815" spans="1:22" x14ac:dyDescent="0.2">
      <c r="A815" s="54" t="str">
        <f ca="1">IF(ISERROR(MATCH(E815,Код_КЦСР,0)),"",INDIRECT(ADDRESS(MATCH(E815,Код_КЦСР,0)+1,2,,,"КЦСР")))</f>
        <v>Муниципальная программа «Развитие образования» на 2013 – 2022 годы</v>
      </c>
      <c r="B815" s="105">
        <v>805</v>
      </c>
      <c r="C815" s="55" t="s">
        <v>53</v>
      </c>
      <c r="D815" s="55" t="s">
        <v>73</v>
      </c>
      <c r="E815" s="105" t="s">
        <v>198</v>
      </c>
      <c r="F815" s="105"/>
      <c r="G815" s="56">
        <f t="shared" ref="G815:P815" si="832">G816+G821+G826</f>
        <v>113568.6</v>
      </c>
      <c r="H815" s="56">
        <f t="shared" ref="H815:J815" si="833">H816+H821+H826</f>
        <v>0</v>
      </c>
      <c r="I815" s="56">
        <f t="shared" si="825"/>
        <v>113568.6</v>
      </c>
      <c r="J815" s="56">
        <f t="shared" si="833"/>
        <v>0</v>
      </c>
      <c r="K815" s="56">
        <f t="shared" si="826"/>
        <v>113568.6</v>
      </c>
      <c r="L815" s="56">
        <f t="shared" ref="L815:N815" si="834">L816+L821+L826</f>
        <v>0</v>
      </c>
      <c r="M815" s="56">
        <f t="shared" si="811"/>
        <v>113568.6</v>
      </c>
      <c r="N815" s="56">
        <f t="shared" si="834"/>
        <v>0</v>
      </c>
      <c r="O815" s="56">
        <f t="shared" si="793"/>
        <v>113568.6</v>
      </c>
      <c r="P815" s="56">
        <f t="shared" si="832"/>
        <v>113568.6</v>
      </c>
      <c r="Q815" s="56">
        <f t="shared" ref="Q815:S815" si="835">Q816+Q821+Q826</f>
        <v>0</v>
      </c>
      <c r="R815" s="57">
        <f t="shared" si="827"/>
        <v>113568.6</v>
      </c>
      <c r="S815" s="56">
        <f t="shared" si="835"/>
        <v>0</v>
      </c>
      <c r="T815" s="57">
        <f t="shared" si="828"/>
        <v>113568.6</v>
      </c>
      <c r="U815" s="56">
        <f t="shared" ref="U815" si="836">U816+U821+U826</f>
        <v>0</v>
      </c>
      <c r="V815" s="57">
        <f t="shared" si="794"/>
        <v>113568.6</v>
      </c>
    </row>
    <row r="816" spans="1:22" x14ac:dyDescent="0.2">
      <c r="A816" s="54" t="str">
        <f ca="1">IF(ISERROR(MATCH(E816,Код_КЦСР,0)),"",INDIRECT(ADDRESS(MATCH(E816,Код_КЦСР,0)+1,2,,,"КЦСР")))</f>
        <v>Дошкольное образование</v>
      </c>
      <c r="B816" s="105">
        <v>805</v>
      </c>
      <c r="C816" s="55" t="s">
        <v>53</v>
      </c>
      <c r="D816" s="55" t="s">
        <v>73</v>
      </c>
      <c r="E816" s="105" t="s">
        <v>197</v>
      </c>
      <c r="F816" s="105"/>
      <c r="G816" s="56">
        <f t="shared" ref="G816:U819" si="837">G817</f>
        <v>73650</v>
      </c>
      <c r="H816" s="56">
        <f t="shared" si="837"/>
        <v>0</v>
      </c>
      <c r="I816" s="56">
        <f t="shared" si="825"/>
        <v>73650</v>
      </c>
      <c r="J816" s="56">
        <f t="shared" si="837"/>
        <v>0</v>
      </c>
      <c r="K816" s="56">
        <f t="shared" si="826"/>
        <v>73650</v>
      </c>
      <c r="L816" s="56">
        <f t="shared" si="837"/>
        <v>0</v>
      </c>
      <c r="M816" s="56">
        <f t="shared" si="811"/>
        <v>73650</v>
      </c>
      <c r="N816" s="56">
        <f t="shared" si="837"/>
        <v>0</v>
      </c>
      <c r="O816" s="56">
        <f t="shared" si="793"/>
        <v>73650</v>
      </c>
      <c r="P816" s="56">
        <f t="shared" si="837"/>
        <v>73650</v>
      </c>
      <c r="Q816" s="56">
        <f t="shared" si="837"/>
        <v>0</v>
      </c>
      <c r="R816" s="57">
        <f t="shared" si="827"/>
        <v>73650</v>
      </c>
      <c r="S816" s="56">
        <f t="shared" si="837"/>
        <v>0</v>
      </c>
      <c r="T816" s="57">
        <f t="shared" si="828"/>
        <v>73650</v>
      </c>
      <c r="U816" s="56">
        <f t="shared" si="837"/>
        <v>0</v>
      </c>
      <c r="V816" s="57">
        <f t="shared" si="794"/>
        <v>73650</v>
      </c>
    </row>
    <row r="817" spans="1:22" ht="66" x14ac:dyDescent="0.2">
      <c r="A817" s="54" t="str">
        <f ca="1">IF(ISERROR(MATCH(E817,Код_КЦСР,0)),"",INDIRECT(ADDRESS(MATCH(E817,Код_КЦСР,0)+1,2,,,"КЦСР")))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</v>
      </c>
      <c r="B817" s="105">
        <v>805</v>
      </c>
      <c r="C817" s="55" t="s">
        <v>53</v>
      </c>
      <c r="D817" s="55" t="s">
        <v>73</v>
      </c>
      <c r="E817" s="105" t="s">
        <v>201</v>
      </c>
      <c r="F817" s="105"/>
      <c r="G817" s="56">
        <f t="shared" si="837"/>
        <v>73650</v>
      </c>
      <c r="H817" s="56">
        <f t="shared" si="837"/>
        <v>0</v>
      </c>
      <c r="I817" s="56">
        <f t="shared" si="825"/>
        <v>73650</v>
      </c>
      <c r="J817" s="56">
        <f t="shared" si="837"/>
        <v>0</v>
      </c>
      <c r="K817" s="56">
        <f t="shared" si="826"/>
        <v>73650</v>
      </c>
      <c r="L817" s="56">
        <f t="shared" si="837"/>
        <v>0</v>
      </c>
      <c r="M817" s="56">
        <f t="shared" si="811"/>
        <v>73650</v>
      </c>
      <c r="N817" s="56">
        <f t="shared" si="837"/>
        <v>0</v>
      </c>
      <c r="O817" s="56">
        <f t="shared" si="793"/>
        <v>73650</v>
      </c>
      <c r="P817" s="56">
        <f t="shared" si="837"/>
        <v>73650</v>
      </c>
      <c r="Q817" s="56">
        <f t="shared" si="837"/>
        <v>0</v>
      </c>
      <c r="R817" s="57">
        <f t="shared" si="827"/>
        <v>73650</v>
      </c>
      <c r="S817" s="56">
        <f t="shared" si="837"/>
        <v>0</v>
      </c>
      <c r="T817" s="57">
        <f t="shared" si="828"/>
        <v>73650</v>
      </c>
      <c r="U817" s="56">
        <f t="shared" si="837"/>
        <v>0</v>
      </c>
      <c r="V817" s="57">
        <f t="shared" si="794"/>
        <v>73650</v>
      </c>
    </row>
    <row r="818" spans="1:22" ht="66" x14ac:dyDescent="0.2">
      <c r="A818" s="54" t="str">
        <f ca="1">IF(ISERROR(MATCH(E818,Код_КЦСР,0)),"",INDIRECT(ADDRESS(MATCH(E818,Код_КЦСР,0)+1,2,,,"КЦСР")))</f>
        <v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v>
      </c>
      <c r="B818" s="105">
        <v>805</v>
      </c>
      <c r="C818" s="55" t="s">
        <v>53</v>
      </c>
      <c r="D818" s="55" t="s">
        <v>73</v>
      </c>
      <c r="E818" s="105" t="s">
        <v>202</v>
      </c>
      <c r="F818" s="105"/>
      <c r="G818" s="56">
        <f t="shared" si="837"/>
        <v>73650</v>
      </c>
      <c r="H818" s="56">
        <f t="shared" si="837"/>
        <v>0</v>
      </c>
      <c r="I818" s="56">
        <f t="shared" si="825"/>
        <v>73650</v>
      </c>
      <c r="J818" s="56">
        <f t="shared" si="837"/>
        <v>0</v>
      </c>
      <c r="K818" s="56">
        <f t="shared" si="826"/>
        <v>73650</v>
      </c>
      <c r="L818" s="56">
        <f t="shared" si="837"/>
        <v>0</v>
      </c>
      <c r="M818" s="56">
        <f t="shared" si="811"/>
        <v>73650</v>
      </c>
      <c r="N818" s="56">
        <f t="shared" si="837"/>
        <v>0</v>
      </c>
      <c r="O818" s="56">
        <f t="shared" si="793"/>
        <v>73650</v>
      </c>
      <c r="P818" s="56">
        <f t="shared" si="837"/>
        <v>73650</v>
      </c>
      <c r="Q818" s="56">
        <f t="shared" si="837"/>
        <v>0</v>
      </c>
      <c r="R818" s="57">
        <f t="shared" si="827"/>
        <v>73650</v>
      </c>
      <c r="S818" s="56">
        <f t="shared" si="837"/>
        <v>0</v>
      </c>
      <c r="T818" s="57">
        <f t="shared" si="828"/>
        <v>73650</v>
      </c>
      <c r="U818" s="56">
        <f t="shared" si="837"/>
        <v>0</v>
      </c>
      <c r="V818" s="57">
        <f t="shared" si="794"/>
        <v>73650</v>
      </c>
    </row>
    <row r="819" spans="1:22" x14ac:dyDescent="0.2">
      <c r="A819" s="54" t="str">
        <f ca="1">IF(ISERROR(MATCH(F819,Код_КВР,0)),"",INDIRECT(ADDRESS(MATCH(F819,Код_КВР,0)+1,2,,,"КВР")))</f>
        <v>Социальное обеспечение и иные выплаты населению</v>
      </c>
      <c r="B819" s="105">
        <v>805</v>
      </c>
      <c r="C819" s="55" t="s">
        <v>53</v>
      </c>
      <c r="D819" s="55" t="s">
        <v>73</v>
      </c>
      <c r="E819" s="105" t="s">
        <v>202</v>
      </c>
      <c r="F819" s="105">
        <v>300</v>
      </c>
      <c r="G819" s="56">
        <f t="shared" si="837"/>
        <v>73650</v>
      </c>
      <c r="H819" s="56">
        <f t="shared" si="837"/>
        <v>0</v>
      </c>
      <c r="I819" s="56">
        <f t="shared" si="825"/>
        <v>73650</v>
      </c>
      <c r="J819" s="56">
        <f t="shared" si="837"/>
        <v>0</v>
      </c>
      <c r="K819" s="56">
        <f t="shared" si="826"/>
        <v>73650</v>
      </c>
      <c r="L819" s="56">
        <f t="shared" si="837"/>
        <v>0</v>
      </c>
      <c r="M819" s="56">
        <f t="shared" si="811"/>
        <v>73650</v>
      </c>
      <c r="N819" s="56">
        <f t="shared" si="837"/>
        <v>0</v>
      </c>
      <c r="O819" s="56">
        <f t="shared" si="793"/>
        <v>73650</v>
      </c>
      <c r="P819" s="56">
        <f t="shared" si="837"/>
        <v>73650</v>
      </c>
      <c r="Q819" s="56">
        <f t="shared" si="837"/>
        <v>0</v>
      </c>
      <c r="R819" s="57">
        <f t="shared" si="827"/>
        <v>73650</v>
      </c>
      <c r="S819" s="56">
        <f t="shared" si="837"/>
        <v>0</v>
      </c>
      <c r="T819" s="57">
        <f t="shared" si="828"/>
        <v>73650</v>
      </c>
      <c r="U819" s="56">
        <f t="shared" si="837"/>
        <v>0</v>
      </c>
      <c r="V819" s="57">
        <f t="shared" si="794"/>
        <v>73650</v>
      </c>
    </row>
    <row r="820" spans="1:22" ht="33" x14ac:dyDescent="0.2">
      <c r="A820" s="54" t="str">
        <f ca="1">IF(ISERROR(MATCH(F820,Код_КВР,0)),"",INDIRECT(ADDRESS(MATCH(F820,Код_КВР,0)+1,2,,,"КВР")))</f>
        <v>Социальные выплаты гражданам, кроме публичных нормативных социальных выплат</v>
      </c>
      <c r="B820" s="105">
        <v>805</v>
      </c>
      <c r="C820" s="55" t="s">
        <v>53</v>
      </c>
      <c r="D820" s="55" t="s">
        <v>73</v>
      </c>
      <c r="E820" s="105" t="s">
        <v>202</v>
      </c>
      <c r="F820" s="105">
        <v>320</v>
      </c>
      <c r="G820" s="56">
        <v>73650</v>
      </c>
      <c r="H820" s="56"/>
      <c r="I820" s="56">
        <f t="shared" si="825"/>
        <v>73650</v>
      </c>
      <c r="J820" s="56"/>
      <c r="K820" s="56">
        <f t="shared" si="826"/>
        <v>73650</v>
      </c>
      <c r="L820" s="56"/>
      <c r="M820" s="56">
        <f t="shared" si="811"/>
        <v>73650</v>
      </c>
      <c r="N820" s="56"/>
      <c r="O820" s="56">
        <f t="shared" si="793"/>
        <v>73650</v>
      </c>
      <c r="P820" s="56">
        <v>73650</v>
      </c>
      <c r="Q820" s="56"/>
      <c r="R820" s="57">
        <f t="shared" si="827"/>
        <v>73650</v>
      </c>
      <c r="S820" s="56"/>
      <c r="T820" s="57">
        <f t="shared" si="828"/>
        <v>73650</v>
      </c>
      <c r="U820" s="56"/>
      <c r="V820" s="57">
        <f t="shared" si="794"/>
        <v>73650</v>
      </c>
    </row>
    <row r="821" spans="1:22" x14ac:dyDescent="0.2">
      <c r="A821" s="54" t="str">
        <f ca="1">IF(ISERROR(MATCH(E821,Код_КЦСР,0)),"",INDIRECT(ADDRESS(MATCH(E821,Код_КЦСР,0)+1,2,,,"КЦСР")))</f>
        <v>Общее образование</v>
      </c>
      <c r="B821" s="105">
        <v>805</v>
      </c>
      <c r="C821" s="55" t="s">
        <v>53</v>
      </c>
      <c r="D821" s="55" t="s">
        <v>73</v>
      </c>
      <c r="E821" s="105" t="s">
        <v>203</v>
      </c>
      <c r="F821" s="105"/>
      <c r="G821" s="56">
        <f t="shared" ref="G821:U824" si="838">G822</f>
        <v>16484</v>
      </c>
      <c r="H821" s="56">
        <f t="shared" si="838"/>
        <v>0</v>
      </c>
      <c r="I821" s="56">
        <f t="shared" si="825"/>
        <v>16484</v>
      </c>
      <c r="J821" s="56">
        <f t="shared" si="838"/>
        <v>0</v>
      </c>
      <c r="K821" s="56">
        <f t="shared" si="826"/>
        <v>16484</v>
      </c>
      <c r="L821" s="56">
        <f t="shared" si="838"/>
        <v>0</v>
      </c>
      <c r="M821" s="56">
        <f t="shared" si="811"/>
        <v>16484</v>
      </c>
      <c r="N821" s="56">
        <f t="shared" si="838"/>
        <v>0</v>
      </c>
      <c r="O821" s="56">
        <f t="shared" si="793"/>
        <v>16484</v>
      </c>
      <c r="P821" s="56">
        <f t="shared" si="838"/>
        <v>16484</v>
      </c>
      <c r="Q821" s="56">
        <f t="shared" si="838"/>
        <v>0</v>
      </c>
      <c r="R821" s="57">
        <f t="shared" si="827"/>
        <v>16484</v>
      </c>
      <c r="S821" s="56">
        <f t="shared" si="838"/>
        <v>0</v>
      </c>
      <c r="T821" s="57">
        <f t="shared" si="828"/>
        <v>16484</v>
      </c>
      <c r="U821" s="56">
        <f t="shared" si="838"/>
        <v>0</v>
      </c>
      <c r="V821" s="57">
        <f t="shared" si="794"/>
        <v>16484</v>
      </c>
    </row>
    <row r="822" spans="1:22" ht="77.25" customHeight="1" x14ac:dyDescent="0.2">
      <c r="A822" s="54" t="str">
        <f ca="1">IF(ISERROR(MATCH(E822,Код_КЦСР,0)),"",INDIRECT(ADDRESS(MATCH(E822,Код_КЦСР,0)+1,2,,,"КЦСР")))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v>
      </c>
      <c r="B822" s="105">
        <v>805</v>
      </c>
      <c r="C822" s="55" t="s">
        <v>53</v>
      </c>
      <c r="D822" s="55" t="s">
        <v>73</v>
      </c>
      <c r="E822" s="105" t="s">
        <v>208</v>
      </c>
      <c r="F822" s="105"/>
      <c r="G822" s="56">
        <f t="shared" si="838"/>
        <v>16484</v>
      </c>
      <c r="H822" s="56">
        <f t="shared" si="838"/>
        <v>0</v>
      </c>
      <c r="I822" s="56">
        <f t="shared" si="825"/>
        <v>16484</v>
      </c>
      <c r="J822" s="56">
        <f t="shared" si="838"/>
        <v>0</v>
      </c>
      <c r="K822" s="56">
        <f t="shared" si="826"/>
        <v>16484</v>
      </c>
      <c r="L822" s="56">
        <f t="shared" si="838"/>
        <v>0</v>
      </c>
      <c r="M822" s="56">
        <f t="shared" si="811"/>
        <v>16484</v>
      </c>
      <c r="N822" s="56">
        <f t="shared" si="838"/>
        <v>0</v>
      </c>
      <c r="O822" s="56">
        <f t="shared" si="793"/>
        <v>16484</v>
      </c>
      <c r="P822" s="56">
        <f t="shared" si="838"/>
        <v>16484</v>
      </c>
      <c r="Q822" s="56">
        <f t="shared" si="838"/>
        <v>0</v>
      </c>
      <c r="R822" s="57">
        <f t="shared" si="827"/>
        <v>16484</v>
      </c>
      <c r="S822" s="56">
        <f t="shared" si="838"/>
        <v>0</v>
      </c>
      <c r="T822" s="57">
        <f t="shared" si="828"/>
        <v>16484</v>
      </c>
      <c r="U822" s="56">
        <f t="shared" si="838"/>
        <v>0</v>
      </c>
      <c r="V822" s="57">
        <f t="shared" si="794"/>
        <v>16484</v>
      </c>
    </row>
    <row r="823" spans="1:22" ht="69.75" customHeight="1" x14ac:dyDescent="0.2">
      <c r="A823" s="54" t="str">
        <f ca="1">IF(ISERROR(MATCH(E823,Код_КЦСР,0)),"",INDIRECT(ADDRESS(MATCH(E823,Код_КЦСР,0)+1,2,,,"КЦСР")))</f>
        <v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образования», за счет средств областного бюджета</v>
      </c>
      <c r="B823" s="105">
        <v>805</v>
      </c>
      <c r="C823" s="55" t="s">
        <v>53</v>
      </c>
      <c r="D823" s="55" t="s">
        <v>73</v>
      </c>
      <c r="E823" s="105" t="s">
        <v>209</v>
      </c>
      <c r="F823" s="105"/>
      <c r="G823" s="56">
        <f t="shared" si="838"/>
        <v>16484</v>
      </c>
      <c r="H823" s="56">
        <f t="shared" si="838"/>
        <v>0</v>
      </c>
      <c r="I823" s="56">
        <f t="shared" si="825"/>
        <v>16484</v>
      </c>
      <c r="J823" s="56">
        <f t="shared" si="838"/>
        <v>0</v>
      </c>
      <c r="K823" s="56">
        <f t="shared" si="826"/>
        <v>16484</v>
      </c>
      <c r="L823" s="56">
        <f t="shared" si="838"/>
        <v>0</v>
      </c>
      <c r="M823" s="56">
        <f t="shared" si="811"/>
        <v>16484</v>
      </c>
      <c r="N823" s="56">
        <f t="shared" si="838"/>
        <v>0</v>
      </c>
      <c r="O823" s="56">
        <f t="shared" si="793"/>
        <v>16484</v>
      </c>
      <c r="P823" s="56">
        <f t="shared" si="838"/>
        <v>16484</v>
      </c>
      <c r="Q823" s="56">
        <f t="shared" si="838"/>
        <v>0</v>
      </c>
      <c r="R823" s="57">
        <f t="shared" si="827"/>
        <v>16484</v>
      </c>
      <c r="S823" s="56">
        <f t="shared" si="838"/>
        <v>0</v>
      </c>
      <c r="T823" s="57">
        <f t="shared" si="828"/>
        <v>16484</v>
      </c>
      <c r="U823" s="56">
        <f t="shared" si="838"/>
        <v>0</v>
      </c>
      <c r="V823" s="57">
        <f t="shared" si="794"/>
        <v>16484</v>
      </c>
    </row>
    <row r="824" spans="1:22" x14ac:dyDescent="0.2">
      <c r="A824" s="54" t="str">
        <f ca="1">IF(ISERROR(MATCH(F824,Код_КВР,0)),"",INDIRECT(ADDRESS(MATCH(F824,Код_КВР,0)+1,2,,,"КВР")))</f>
        <v>Социальное обеспечение и иные выплаты населению</v>
      </c>
      <c r="B824" s="105">
        <v>805</v>
      </c>
      <c r="C824" s="55" t="s">
        <v>53</v>
      </c>
      <c r="D824" s="55" t="s">
        <v>73</v>
      </c>
      <c r="E824" s="105" t="s">
        <v>209</v>
      </c>
      <c r="F824" s="105">
        <v>300</v>
      </c>
      <c r="G824" s="56">
        <f t="shared" si="838"/>
        <v>16484</v>
      </c>
      <c r="H824" s="56">
        <f t="shared" si="838"/>
        <v>0</v>
      </c>
      <c r="I824" s="56">
        <f t="shared" si="825"/>
        <v>16484</v>
      </c>
      <c r="J824" s="56">
        <f t="shared" si="838"/>
        <v>0</v>
      </c>
      <c r="K824" s="56">
        <f t="shared" si="826"/>
        <v>16484</v>
      </c>
      <c r="L824" s="56">
        <f t="shared" si="838"/>
        <v>0</v>
      </c>
      <c r="M824" s="56">
        <f t="shared" si="811"/>
        <v>16484</v>
      </c>
      <c r="N824" s="56">
        <f t="shared" si="838"/>
        <v>0</v>
      </c>
      <c r="O824" s="56">
        <f t="shared" si="793"/>
        <v>16484</v>
      </c>
      <c r="P824" s="56">
        <f t="shared" si="838"/>
        <v>16484</v>
      </c>
      <c r="Q824" s="56">
        <f t="shared" si="838"/>
        <v>0</v>
      </c>
      <c r="R824" s="57">
        <f t="shared" si="827"/>
        <v>16484</v>
      </c>
      <c r="S824" s="56">
        <f t="shared" si="838"/>
        <v>0</v>
      </c>
      <c r="T824" s="57">
        <f t="shared" si="828"/>
        <v>16484</v>
      </c>
      <c r="U824" s="56">
        <f t="shared" si="838"/>
        <v>0</v>
      </c>
      <c r="V824" s="57">
        <f t="shared" si="794"/>
        <v>16484</v>
      </c>
    </row>
    <row r="825" spans="1:22" ht="33" x14ac:dyDescent="0.2">
      <c r="A825" s="54" t="str">
        <f ca="1">IF(ISERROR(MATCH(F825,Код_КВР,0)),"",INDIRECT(ADDRESS(MATCH(F825,Код_КВР,0)+1,2,,,"КВР")))</f>
        <v>Социальные выплаты гражданам, кроме публичных нормативных социальных выплат</v>
      </c>
      <c r="B825" s="105">
        <v>805</v>
      </c>
      <c r="C825" s="55" t="s">
        <v>53</v>
      </c>
      <c r="D825" s="55" t="s">
        <v>73</v>
      </c>
      <c r="E825" s="105" t="s">
        <v>209</v>
      </c>
      <c r="F825" s="105">
        <v>320</v>
      </c>
      <c r="G825" s="56">
        <f t="shared" ref="G825:P825" si="839">16400+84</f>
        <v>16484</v>
      </c>
      <c r="H825" s="56"/>
      <c r="I825" s="56">
        <f t="shared" si="825"/>
        <v>16484</v>
      </c>
      <c r="J825" s="56"/>
      <c r="K825" s="56">
        <f t="shared" si="826"/>
        <v>16484</v>
      </c>
      <c r="L825" s="56"/>
      <c r="M825" s="56">
        <f t="shared" si="811"/>
        <v>16484</v>
      </c>
      <c r="N825" s="56"/>
      <c r="O825" s="56">
        <f t="shared" si="793"/>
        <v>16484</v>
      </c>
      <c r="P825" s="56">
        <f t="shared" si="839"/>
        <v>16484</v>
      </c>
      <c r="Q825" s="56"/>
      <c r="R825" s="57">
        <f t="shared" si="827"/>
        <v>16484</v>
      </c>
      <c r="S825" s="56"/>
      <c r="T825" s="57">
        <f t="shared" si="828"/>
        <v>16484</v>
      </c>
      <c r="U825" s="56"/>
      <c r="V825" s="57">
        <f t="shared" si="794"/>
        <v>16484</v>
      </c>
    </row>
    <row r="826" spans="1:22" x14ac:dyDescent="0.2">
      <c r="A826" s="54" t="str">
        <f ca="1">IF(ISERROR(MATCH(E826,Код_КЦСР,0)),"",INDIRECT(ADDRESS(MATCH(E826,Код_КЦСР,0)+1,2,,,"КЦСР")))</f>
        <v>Кадровое обеспечение муниципальной системы образования</v>
      </c>
      <c r="B826" s="105">
        <v>805</v>
      </c>
      <c r="C826" s="55" t="s">
        <v>53</v>
      </c>
      <c r="D826" s="55" t="s">
        <v>73</v>
      </c>
      <c r="E826" s="105" t="s">
        <v>215</v>
      </c>
      <c r="F826" s="105"/>
      <c r="G826" s="56">
        <f t="shared" si="831"/>
        <v>23434.6</v>
      </c>
      <c r="H826" s="56">
        <f t="shared" si="831"/>
        <v>0</v>
      </c>
      <c r="I826" s="56">
        <f t="shared" si="825"/>
        <v>23434.6</v>
      </c>
      <c r="J826" s="56">
        <f t="shared" si="831"/>
        <v>0</v>
      </c>
      <c r="K826" s="56">
        <f t="shared" si="826"/>
        <v>23434.6</v>
      </c>
      <c r="L826" s="56">
        <f t="shared" si="831"/>
        <v>0</v>
      </c>
      <c r="M826" s="56">
        <f t="shared" si="811"/>
        <v>23434.6</v>
      </c>
      <c r="N826" s="56">
        <f t="shared" si="831"/>
        <v>0</v>
      </c>
      <c r="O826" s="56">
        <f t="shared" si="793"/>
        <v>23434.6</v>
      </c>
      <c r="P826" s="56">
        <f t="shared" si="831"/>
        <v>23434.6</v>
      </c>
      <c r="Q826" s="56">
        <f t="shared" si="831"/>
        <v>0</v>
      </c>
      <c r="R826" s="57">
        <f t="shared" si="827"/>
        <v>23434.6</v>
      </c>
      <c r="S826" s="56">
        <f t="shared" si="831"/>
        <v>0</v>
      </c>
      <c r="T826" s="57">
        <f t="shared" si="828"/>
        <v>23434.6</v>
      </c>
      <c r="U826" s="56">
        <f t="shared" si="831"/>
        <v>0</v>
      </c>
      <c r="V826" s="57">
        <f t="shared" si="794"/>
        <v>23434.6</v>
      </c>
    </row>
    <row r="827" spans="1:22" ht="33" x14ac:dyDescent="0.2">
      <c r="A827" s="54" t="str">
        <f ca="1">IF(ISERROR(MATCH(E827,Код_КЦСР,0)),"",INDIRECT(ADDRESS(MATCH(E827,Код_КЦСР,0)+1,2,,,"КЦСР")))</f>
        <v>Осуществление денежных выплат работникам муниципальных образовательных учреждений</v>
      </c>
      <c r="B827" s="105">
        <v>805</v>
      </c>
      <c r="C827" s="55" t="s">
        <v>53</v>
      </c>
      <c r="D827" s="55" t="s">
        <v>73</v>
      </c>
      <c r="E827" s="105" t="s">
        <v>220</v>
      </c>
      <c r="F827" s="105"/>
      <c r="G827" s="56">
        <f t="shared" si="831"/>
        <v>23434.6</v>
      </c>
      <c r="H827" s="56">
        <f t="shared" si="831"/>
        <v>0</v>
      </c>
      <c r="I827" s="56">
        <f t="shared" si="825"/>
        <v>23434.6</v>
      </c>
      <c r="J827" s="56">
        <f t="shared" si="831"/>
        <v>0</v>
      </c>
      <c r="K827" s="56">
        <f t="shared" si="826"/>
        <v>23434.6</v>
      </c>
      <c r="L827" s="56">
        <f t="shared" si="831"/>
        <v>0</v>
      </c>
      <c r="M827" s="56">
        <f t="shared" si="811"/>
        <v>23434.6</v>
      </c>
      <c r="N827" s="56">
        <f t="shared" si="831"/>
        <v>0</v>
      </c>
      <c r="O827" s="56">
        <f t="shared" si="793"/>
        <v>23434.6</v>
      </c>
      <c r="P827" s="56">
        <f t="shared" si="831"/>
        <v>23434.6</v>
      </c>
      <c r="Q827" s="56">
        <f t="shared" si="831"/>
        <v>0</v>
      </c>
      <c r="R827" s="57">
        <f t="shared" si="827"/>
        <v>23434.6</v>
      </c>
      <c r="S827" s="56">
        <f t="shared" si="831"/>
        <v>0</v>
      </c>
      <c r="T827" s="57">
        <f t="shared" si="828"/>
        <v>23434.6</v>
      </c>
      <c r="U827" s="56">
        <f t="shared" si="831"/>
        <v>0</v>
      </c>
      <c r="V827" s="57">
        <f t="shared" si="794"/>
        <v>23434.6</v>
      </c>
    </row>
    <row r="828" spans="1:22" ht="36" customHeight="1" x14ac:dyDescent="0.2">
      <c r="A828" s="54" t="str">
        <f ca="1">IF(ISERROR(MATCH(E828,Код_КЦСР,0)),"",INDIRECT(ADDRESS(MATCH(E828,Код_КЦСР,0)+1,2,,,"КЦСР")))</f>
        <v>Осуществление денежных выплат работникам муниципальных образовательных учреждений, за счет средств городского бюджета</v>
      </c>
      <c r="B828" s="105">
        <v>805</v>
      </c>
      <c r="C828" s="55" t="s">
        <v>53</v>
      </c>
      <c r="D828" s="55" t="s">
        <v>73</v>
      </c>
      <c r="E828" s="105" t="s">
        <v>222</v>
      </c>
      <c r="F828" s="105"/>
      <c r="G828" s="56">
        <f t="shared" si="831"/>
        <v>23434.6</v>
      </c>
      <c r="H828" s="56">
        <f t="shared" si="831"/>
        <v>0</v>
      </c>
      <c r="I828" s="56">
        <f t="shared" si="825"/>
        <v>23434.6</v>
      </c>
      <c r="J828" s="56">
        <f t="shared" si="831"/>
        <v>0</v>
      </c>
      <c r="K828" s="56">
        <f t="shared" si="826"/>
        <v>23434.6</v>
      </c>
      <c r="L828" s="56">
        <f t="shared" si="831"/>
        <v>0</v>
      </c>
      <c r="M828" s="56">
        <f t="shared" si="811"/>
        <v>23434.6</v>
      </c>
      <c r="N828" s="56">
        <f t="shared" si="831"/>
        <v>0</v>
      </c>
      <c r="O828" s="56">
        <f t="shared" si="793"/>
        <v>23434.6</v>
      </c>
      <c r="P828" s="56">
        <f t="shared" si="831"/>
        <v>23434.6</v>
      </c>
      <c r="Q828" s="56">
        <f t="shared" si="831"/>
        <v>0</v>
      </c>
      <c r="R828" s="57">
        <f t="shared" si="827"/>
        <v>23434.6</v>
      </c>
      <c r="S828" s="56">
        <f t="shared" si="831"/>
        <v>0</v>
      </c>
      <c r="T828" s="57">
        <f t="shared" si="828"/>
        <v>23434.6</v>
      </c>
      <c r="U828" s="56">
        <f t="shared" si="831"/>
        <v>0</v>
      </c>
      <c r="V828" s="57">
        <f t="shared" si="794"/>
        <v>23434.6</v>
      </c>
    </row>
    <row r="829" spans="1:22" ht="108.75" customHeight="1" x14ac:dyDescent="0.2">
      <c r="A829" s="54" t="str">
        <f ca="1">IF(ISERROR(MATCH(E829,Код_КЦСР,0)),"",INDIRECT(ADDRESS(MATCH(E829,Код_КЦСР,0)+1,2,,,"КЦСР")))</f>
        <v>Компенсация части родительской платы штатным работникам за присмотр и уход за детьми в муниципальных дошкольных образовательных учреждениях города и дошкольных группах муниципальных общеобразовательных учреждений города, образованных в результате реорганизации, в соответствии с решением Череповецкой городской Думы от 30.10.2012 № 203</v>
      </c>
      <c r="B829" s="105">
        <v>805</v>
      </c>
      <c r="C829" s="55" t="s">
        <v>53</v>
      </c>
      <c r="D829" s="55" t="s">
        <v>73</v>
      </c>
      <c r="E829" s="105" t="s">
        <v>225</v>
      </c>
      <c r="F829" s="105"/>
      <c r="G829" s="56">
        <f t="shared" si="831"/>
        <v>23434.6</v>
      </c>
      <c r="H829" s="56">
        <f t="shared" si="831"/>
        <v>0</v>
      </c>
      <c r="I829" s="56">
        <f t="shared" si="825"/>
        <v>23434.6</v>
      </c>
      <c r="J829" s="56">
        <f t="shared" si="831"/>
        <v>0</v>
      </c>
      <c r="K829" s="56">
        <f t="shared" si="826"/>
        <v>23434.6</v>
      </c>
      <c r="L829" s="56">
        <f t="shared" si="831"/>
        <v>0</v>
      </c>
      <c r="M829" s="56">
        <f t="shared" si="811"/>
        <v>23434.6</v>
      </c>
      <c r="N829" s="56">
        <f t="shared" si="831"/>
        <v>0</v>
      </c>
      <c r="O829" s="56">
        <f t="shared" si="793"/>
        <v>23434.6</v>
      </c>
      <c r="P829" s="56">
        <f t="shared" si="831"/>
        <v>23434.6</v>
      </c>
      <c r="Q829" s="56">
        <f t="shared" si="831"/>
        <v>0</v>
      </c>
      <c r="R829" s="57">
        <f t="shared" si="827"/>
        <v>23434.6</v>
      </c>
      <c r="S829" s="56">
        <f t="shared" si="831"/>
        <v>0</v>
      </c>
      <c r="T829" s="57">
        <f t="shared" si="828"/>
        <v>23434.6</v>
      </c>
      <c r="U829" s="56">
        <f t="shared" si="831"/>
        <v>0</v>
      </c>
      <c r="V829" s="57">
        <f t="shared" si="794"/>
        <v>23434.6</v>
      </c>
    </row>
    <row r="830" spans="1:22" x14ac:dyDescent="0.2">
      <c r="A830" s="54" t="str">
        <f ca="1">IF(ISERROR(MATCH(F830,Код_КВР,0)),"",INDIRECT(ADDRESS(MATCH(F830,Код_КВР,0)+1,2,,,"КВР")))</f>
        <v>Социальное обеспечение и иные выплаты населению</v>
      </c>
      <c r="B830" s="105">
        <v>805</v>
      </c>
      <c r="C830" s="55" t="s">
        <v>53</v>
      </c>
      <c r="D830" s="55" t="s">
        <v>73</v>
      </c>
      <c r="E830" s="105" t="s">
        <v>225</v>
      </c>
      <c r="F830" s="105">
        <v>300</v>
      </c>
      <c r="G830" s="56">
        <f t="shared" si="831"/>
        <v>23434.6</v>
      </c>
      <c r="H830" s="56">
        <f t="shared" si="831"/>
        <v>0</v>
      </c>
      <c r="I830" s="56">
        <f t="shared" si="825"/>
        <v>23434.6</v>
      </c>
      <c r="J830" s="56">
        <f t="shared" si="831"/>
        <v>0</v>
      </c>
      <c r="K830" s="56">
        <f t="shared" si="826"/>
        <v>23434.6</v>
      </c>
      <c r="L830" s="56">
        <f t="shared" si="831"/>
        <v>0</v>
      </c>
      <c r="M830" s="56">
        <f t="shared" si="811"/>
        <v>23434.6</v>
      </c>
      <c r="N830" s="56">
        <f t="shared" si="831"/>
        <v>0</v>
      </c>
      <c r="O830" s="56">
        <f t="shared" si="793"/>
        <v>23434.6</v>
      </c>
      <c r="P830" s="56">
        <f t="shared" si="831"/>
        <v>23434.6</v>
      </c>
      <c r="Q830" s="56">
        <f t="shared" si="831"/>
        <v>0</v>
      </c>
      <c r="R830" s="57">
        <f t="shared" si="827"/>
        <v>23434.6</v>
      </c>
      <c r="S830" s="56">
        <f t="shared" si="831"/>
        <v>0</v>
      </c>
      <c r="T830" s="57">
        <f t="shared" si="828"/>
        <v>23434.6</v>
      </c>
      <c r="U830" s="56">
        <f t="shared" si="831"/>
        <v>0</v>
      </c>
      <c r="V830" s="57">
        <f t="shared" si="794"/>
        <v>23434.6</v>
      </c>
    </row>
    <row r="831" spans="1:22" x14ac:dyDescent="0.2">
      <c r="A831" s="54" t="str">
        <f ca="1">IF(ISERROR(MATCH(F831,Код_КВР,0)),"",INDIRECT(ADDRESS(MATCH(F831,Код_КВР,0)+1,2,,,"КВР")))</f>
        <v>Публичные нормативные социальные выплаты гражданам</v>
      </c>
      <c r="B831" s="105">
        <v>805</v>
      </c>
      <c r="C831" s="55" t="s">
        <v>53</v>
      </c>
      <c r="D831" s="55" t="s">
        <v>73</v>
      </c>
      <c r="E831" s="105" t="s">
        <v>225</v>
      </c>
      <c r="F831" s="105">
        <v>310</v>
      </c>
      <c r="G831" s="56">
        <v>23434.6</v>
      </c>
      <c r="H831" s="56"/>
      <c r="I831" s="56">
        <f t="shared" si="825"/>
        <v>23434.6</v>
      </c>
      <c r="J831" s="56"/>
      <c r="K831" s="56">
        <f t="shared" si="826"/>
        <v>23434.6</v>
      </c>
      <c r="L831" s="56"/>
      <c r="M831" s="56">
        <f t="shared" si="811"/>
        <v>23434.6</v>
      </c>
      <c r="N831" s="56"/>
      <c r="O831" s="56">
        <f t="shared" si="793"/>
        <v>23434.6</v>
      </c>
      <c r="P831" s="56">
        <v>23434.6</v>
      </c>
      <c r="Q831" s="56"/>
      <c r="R831" s="57">
        <f t="shared" si="827"/>
        <v>23434.6</v>
      </c>
      <c r="S831" s="56"/>
      <c r="T831" s="57">
        <f t="shared" si="828"/>
        <v>23434.6</v>
      </c>
      <c r="U831" s="56"/>
      <c r="V831" s="57">
        <f t="shared" si="794"/>
        <v>23434.6</v>
      </c>
    </row>
    <row r="832" spans="1:22" x14ac:dyDescent="0.2">
      <c r="A832" s="54" t="str">
        <f ca="1">IF(ISERROR(MATCH(B832,Код_ППП,0)),"",INDIRECT(ADDRESS(MATCH(B832,Код_ППП,0)+1,2,,,"ППП")))</f>
        <v>ФИНАНСОВОЕ УПРАВЛЕНИЕ МЭРИИ ГОРОДА</v>
      </c>
      <c r="B832" s="105">
        <v>807</v>
      </c>
      <c r="C832" s="55"/>
      <c r="D832" s="55"/>
      <c r="E832" s="105"/>
      <c r="F832" s="105"/>
      <c r="G832" s="56">
        <f t="shared" ref="G832:P832" si="840">G833+G864+G876</f>
        <v>196292.5</v>
      </c>
      <c r="H832" s="56">
        <f t="shared" ref="H832:J832" si="841">H833+H864+H876</f>
        <v>0</v>
      </c>
      <c r="I832" s="56">
        <f t="shared" si="825"/>
        <v>196292.5</v>
      </c>
      <c r="J832" s="56">
        <f t="shared" si="841"/>
        <v>0</v>
      </c>
      <c r="K832" s="56">
        <f t="shared" si="826"/>
        <v>196292.5</v>
      </c>
      <c r="L832" s="56">
        <f t="shared" ref="L832:N832" si="842">L833+L864+L876</f>
        <v>0</v>
      </c>
      <c r="M832" s="56">
        <f t="shared" si="811"/>
        <v>196292.5</v>
      </c>
      <c r="N832" s="56">
        <f t="shared" si="842"/>
        <v>0</v>
      </c>
      <c r="O832" s="56">
        <f t="shared" si="793"/>
        <v>196292.5</v>
      </c>
      <c r="P832" s="56">
        <f t="shared" si="840"/>
        <v>211663</v>
      </c>
      <c r="Q832" s="56">
        <f t="shared" ref="Q832:S832" si="843">Q833+Q864+Q876</f>
        <v>0</v>
      </c>
      <c r="R832" s="57">
        <f t="shared" si="827"/>
        <v>211663</v>
      </c>
      <c r="S832" s="56">
        <f t="shared" si="843"/>
        <v>0</v>
      </c>
      <c r="T832" s="57">
        <f t="shared" si="828"/>
        <v>211663</v>
      </c>
      <c r="U832" s="56">
        <f t="shared" ref="U832" si="844">U833+U864+U876</f>
        <v>0</v>
      </c>
      <c r="V832" s="57">
        <f t="shared" si="794"/>
        <v>211663</v>
      </c>
    </row>
    <row r="833" spans="1:22" x14ac:dyDescent="0.2">
      <c r="A833" s="54" t="str">
        <f ca="1">IF(ISERROR(MATCH(C833,Код_Раздел,0)),"",INDIRECT(ADDRESS(MATCH(C833,Код_Раздел,0)+1,2,,,"Раздел")))</f>
        <v>Общегосударственные вопросы</v>
      </c>
      <c r="B833" s="105">
        <v>807</v>
      </c>
      <c r="C833" s="55" t="s">
        <v>70</v>
      </c>
      <c r="D833" s="55"/>
      <c r="E833" s="105"/>
      <c r="F833" s="105"/>
      <c r="G833" s="56">
        <f t="shared" ref="G833:P833" si="845">G834+G858+G852</f>
        <v>95993.9</v>
      </c>
      <c r="H833" s="56">
        <f t="shared" ref="H833:J833" si="846">H834+H858+H852</f>
        <v>0</v>
      </c>
      <c r="I833" s="56">
        <f t="shared" si="825"/>
        <v>95993.9</v>
      </c>
      <c r="J833" s="56">
        <f t="shared" si="846"/>
        <v>0</v>
      </c>
      <c r="K833" s="56">
        <f t="shared" si="826"/>
        <v>95993.9</v>
      </c>
      <c r="L833" s="56">
        <f t="shared" ref="L833:N833" si="847">L834+L858+L852</f>
        <v>0</v>
      </c>
      <c r="M833" s="56">
        <f t="shared" si="811"/>
        <v>95993.9</v>
      </c>
      <c r="N833" s="56">
        <f t="shared" si="847"/>
        <v>0</v>
      </c>
      <c r="O833" s="56">
        <f t="shared" si="793"/>
        <v>95993.9</v>
      </c>
      <c r="P833" s="56">
        <f t="shared" si="845"/>
        <v>95993.9</v>
      </c>
      <c r="Q833" s="56">
        <f t="shared" ref="Q833:S833" si="848">Q834+Q858+Q852</f>
        <v>0</v>
      </c>
      <c r="R833" s="57">
        <f t="shared" si="827"/>
        <v>95993.9</v>
      </c>
      <c r="S833" s="56">
        <f t="shared" si="848"/>
        <v>0</v>
      </c>
      <c r="T833" s="57">
        <f t="shared" si="828"/>
        <v>95993.9</v>
      </c>
      <c r="U833" s="56">
        <f t="shared" ref="U833" si="849">U834+U858+U852</f>
        <v>0</v>
      </c>
      <c r="V833" s="57">
        <f t="shared" si="794"/>
        <v>95993.9</v>
      </c>
    </row>
    <row r="834" spans="1:22" ht="33" x14ac:dyDescent="0.2">
      <c r="A834" s="63" t="s">
        <v>36</v>
      </c>
      <c r="B834" s="105">
        <v>807</v>
      </c>
      <c r="C834" s="55" t="s">
        <v>70</v>
      </c>
      <c r="D834" s="55" t="s">
        <v>74</v>
      </c>
      <c r="E834" s="105"/>
      <c r="F834" s="105"/>
      <c r="G834" s="56">
        <f t="shared" ref="G834:U834" si="850">G835</f>
        <v>45893.899999999994</v>
      </c>
      <c r="H834" s="56">
        <f t="shared" si="850"/>
        <v>0</v>
      </c>
      <c r="I834" s="56">
        <f t="shared" si="825"/>
        <v>45893.899999999994</v>
      </c>
      <c r="J834" s="56">
        <f t="shared" si="850"/>
        <v>0</v>
      </c>
      <c r="K834" s="56">
        <f t="shared" si="826"/>
        <v>45893.899999999994</v>
      </c>
      <c r="L834" s="56">
        <f t="shared" si="850"/>
        <v>0</v>
      </c>
      <c r="M834" s="56">
        <f t="shared" si="811"/>
        <v>45893.899999999994</v>
      </c>
      <c r="N834" s="56">
        <f t="shared" si="850"/>
        <v>0</v>
      </c>
      <c r="O834" s="56">
        <f t="shared" si="793"/>
        <v>45893.899999999994</v>
      </c>
      <c r="P834" s="56">
        <f t="shared" si="850"/>
        <v>45893.899999999994</v>
      </c>
      <c r="Q834" s="56">
        <f t="shared" si="850"/>
        <v>0</v>
      </c>
      <c r="R834" s="57">
        <f t="shared" si="827"/>
        <v>45893.899999999994</v>
      </c>
      <c r="S834" s="56">
        <f t="shared" si="850"/>
        <v>0</v>
      </c>
      <c r="T834" s="57">
        <f t="shared" si="828"/>
        <v>45893.899999999994</v>
      </c>
      <c r="U834" s="56">
        <f t="shared" si="850"/>
        <v>0</v>
      </c>
      <c r="V834" s="57">
        <f t="shared" si="794"/>
        <v>45893.899999999994</v>
      </c>
    </row>
    <row r="835" spans="1:22" x14ac:dyDescent="0.2">
      <c r="A835" s="54" t="str">
        <f ca="1">IF(ISERROR(MATCH(E835,Код_КЦСР,0)),"",INDIRECT(ADDRESS(MATCH(E835,Код_КЦСР,0)+1,2,,,"КЦСР")))</f>
        <v>Расходы, не включенные в муниципальные программы города Череповца</v>
      </c>
      <c r="B835" s="105">
        <v>807</v>
      </c>
      <c r="C835" s="55" t="s">
        <v>70</v>
      </c>
      <c r="D835" s="55" t="s">
        <v>74</v>
      </c>
      <c r="E835" s="105" t="s">
        <v>398</v>
      </c>
      <c r="F835" s="105"/>
      <c r="G835" s="56">
        <f t="shared" ref="G835:P835" si="851">G836+G846</f>
        <v>45893.899999999994</v>
      </c>
      <c r="H835" s="56">
        <f t="shared" ref="H835:J835" si="852">H836+H846</f>
        <v>0</v>
      </c>
      <c r="I835" s="56">
        <f t="shared" si="825"/>
        <v>45893.899999999994</v>
      </c>
      <c r="J835" s="56">
        <f t="shared" si="852"/>
        <v>0</v>
      </c>
      <c r="K835" s="56">
        <f t="shared" si="826"/>
        <v>45893.899999999994</v>
      </c>
      <c r="L835" s="56">
        <f t="shared" ref="L835:N835" si="853">L836+L846</f>
        <v>0</v>
      </c>
      <c r="M835" s="56">
        <f t="shared" si="811"/>
        <v>45893.899999999994</v>
      </c>
      <c r="N835" s="56">
        <f t="shared" si="853"/>
        <v>0</v>
      </c>
      <c r="O835" s="56">
        <f t="shared" si="793"/>
        <v>45893.899999999994</v>
      </c>
      <c r="P835" s="56">
        <f t="shared" si="851"/>
        <v>45893.899999999994</v>
      </c>
      <c r="Q835" s="56">
        <f t="shared" ref="Q835:S835" si="854">Q836+Q846</f>
        <v>0</v>
      </c>
      <c r="R835" s="57">
        <f t="shared" si="827"/>
        <v>45893.899999999994</v>
      </c>
      <c r="S835" s="56">
        <f t="shared" si="854"/>
        <v>0</v>
      </c>
      <c r="T835" s="57">
        <f t="shared" si="828"/>
        <v>45893.899999999994</v>
      </c>
      <c r="U835" s="56">
        <f t="shared" ref="U835" si="855">U836+U846</f>
        <v>0</v>
      </c>
      <c r="V835" s="57">
        <f t="shared" si="794"/>
        <v>45893.899999999994</v>
      </c>
    </row>
    <row r="836" spans="1:22" ht="33" x14ac:dyDescent="0.2">
      <c r="A836" s="54" t="str">
        <f ca="1">IF(ISERROR(MATCH(E836,Код_КЦСР,0)),"",INDIRECT(ADDRESS(MATCH(E836,Код_КЦСР,0)+1,2,,,"КЦСР")))</f>
        <v>Руководство и управление в сфере установленных функций органов местного самоуправления</v>
      </c>
      <c r="B836" s="105">
        <v>807</v>
      </c>
      <c r="C836" s="55" t="s">
        <v>70</v>
      </c>
      <c r="D836" s="55" t="s">
        <v>74</v>
      </c>
      <c r="E836" s="105" t="s">
        <v>399</v>
      </c>
      <c r="F836" s="105"/>
      <c r="G836" s="56">
        <f t="shared" ref="G836:U836" si="856">G837</f>
        <v>28202.799999999999</v>
      </c>
      <c r="H836" s="56">
        <f t="shared" si="856"/>
        <v>0</v>
      </c>
      <c r="I836" s="56">
        <f t="shared" si="825"/>
        <v>28202.799999999999</v>
      </c>
      <c r="J836" s="56">
        <f t="shared" si="856"/>
        <v>0</v>
      </c>
      <c r="K836" s="56">
        <f t="shared" si="826"/>
        <v>28202.799999999999</v>
      </c>
      <c r="L836" s="56">
        <f t="shared" si="856"/>
        <v>0</v>
      </c>
      <c r="M836" s="56">
        <f t="shared" si="811"/>
        <v>28202.799999999999</v>
      </c>
      <c r="N836" s="56">
        <f t="shared" si="856"/>
        <v>0</v>
      </c>
      <c r="O836" s="56">
        <f t="shared" si="793"/>
        <v>28202.799999999999</v>
      </c>
      <c r="P836" s="56">
        <f t="shared" si="856"/>
        <v>28202.799999999999</v>
      </c>
      <c r="Q836" s="56">
        <f t="shared" si="856"/>
        <v>0</v>
      </c>
      <c r="R836" s="57">
        <f t="shared" si="827"/>
        <v>28202.799999999999</v>
      </c>
      <c r="S836" s="56">
        <f t="shared" si="856"/>
        <v>0</v>
      </c>
      <c r="T836" s="57">
        <f t="shared" si="828"/>
        <v>28202.799999999999</v>
      </c>
      <c r="U836" s="56">
        <f t="shared" si="856"/>
        <v>0</v>
      </c>
      <c r="V836" s="57">
        <f t="shared" si="794"/>
        <v>28202.799999999999</v>
      </c>
    </row>
    <row r="837" spans="1:22" ht="33" x14ac:dyDescent="0.2">
      <c r="A837" s="54" t="str">
        <f ca="1">IF(ISERROR(MATCH(E837,Код_КЦСР,0)),"",INDIRECT(ADDRESS(MATCH(E837,Код_КЦСР,0)+1,2,,,"КЦСР")))</f>
        <v>Обеспечение деятельности исполнительных органов местного самоуправления</v>
      </c>
      <c r="B837" s="105">
        <v>807</v>
      </c>
      <c r="C837" s="55" t="s">
        <v>70</v>
      </c>
      <c r="D837" s="55" t="s">
        <v>74</v>
      </c>
      <c r="E837" s="105" t="s">
        <v>402</v>
      </c>
      <c r="F837" s="105"/>
      <c r="G837" s="56">
        <f t="shared" ref="G837:P837" si="857">G838+G843</f>
        <v>28202.799999999999</v>
      </c>
      <c r="H837" s="56">
        <f t="shared" ref="H837:J837" si="858">H838+H843</f>
        <v>0</v>
      </c>
      <c r="I837" s="56">
        <f t="shared" si="825"/>
        <v>28202.799999999999</v>
      </c>
      <c r="J837" s="56">
        <f t="shared" si="858"/>
        <v>0</v>
      </c>
      <c r="K837" s="56">
        <f t="shared" si="826"/>
        <v>28202.799999999999</v>
      </c>
      <c r="L837" s="56">
        <f t="shared" ref="L837:N837" si="859">L838+L843</f>
        <v>0</v>
      </c>
      <c r="M837" s="56">
        <f t="shared" si="811"/>
        <v>28202.799999999999</v>
      </c>
      <c r="N837" s="56">
        <f t="shared" si="859"/>
        <v>0</v>
      </c>
      <c r="O837" s="56">
        <f t="shared" si="793"/>
        <v>28202.799999999999</v>
      </c>
      <c r="P837" s="56">
        <f t="shared" si="857"/>
        <v>28202.799999999999</v>
      </c>
      <c r="Q837" s="56">
        <f t="shared" ref="Q837:S837" si="860">Q838+Q843</f>
        <v>0</v>
      </c>
      <c r="R837" s="57">
        <f t="shared" si="827"/>
        <v>28202.799999999999</v>
      </c>
      <c r="S837" s="56">
        <f t="shared" si="860"/>
        <v>0</v>
      </c>
      <c r="T837" s="57">
        <f t="shared" si="828"/>
        <v>28202.799999999999</v>
      </c>
      <c r="U837" s="56">
        <f t="shared" ref="U837" si="861">U838+U843</f>
        <v>0</v>
      </c>
      <c r="V837" s="57">
        <f t="shared" si="794"/>
        <v>28202.799999999999</v>
      </c>
    </row>
    <row r="838" spans="1:22" x14ac:dyDescent="0.2">
      <c r="A838" s="54" t="str">
        <f ca="1">IF(ISERROR(MATCH(E838,Код_КЦСР,0)),"",INDIRECT(ADDRESS(MATCH(E838,Код_КЦСР,0)+1,2,,,"КЦСР")))</f>
        <v>Расходы на обеспечение функций органов местного самоуправления</v>
      </c>
      <c r="B838" s="105">
        <v>807</v>
      </c>
      <c r="C838" s="55" t="s">
        <v>70</v>
      </c>
      <c r="D838" s="55" t="s">
        <v>74</v>
      </c>
      <c r="E838" s="105" t="s">
        <v>404</v>
      </c>
      <c r="F838" s="105"/>
      <c r="G838" s="56">
        <f t="shared" ref="G838:P838" si="862">G839+G841</f>
        <v>27970.899999999998</v>
      </c>
      <c r="H838" s="56">
        <f t="shared" ref="H838:J838" si="863">H839+H841</f>
        <v>0</v>
      </c>
      <c r="I838" s="56">
        <f t="shared" si="825"/>
        <v>27970.899999999998</v>
      </c>
      <c r="J838" s="56">
        <f t="shared" si="863"/>
        <v>0</v>
      </c>
      <c r="K838" s="56">
        <f t="shared" si="826"/>
        <v>27970.899999999998</v>
      </c>
      <c r="L838" s="56">
        <f t="shared" ref="L838:N838" si="864">L839+L841</f>
        <v>0</v>
      </c>
      <c r="M838" s="56">
        <f t="shared" si="811"/>
        <v>27970.899999999998</v>
      </c>
      <c r="N838" s="56">
        <f t="shared" si="864"/>
        <v>0</v>
      </c>
      <c r="O838" s="56">
        <f t="shared" si="793"/>
        <v>27970.899999999998</v>
      </c>
      <c r="P838" s="56">
        <f t="shared" si="862"/>
        <v>27970.899999999998</v>
      </c>
      <c r="Q838" s="56">
        <f t="shared" ref="Q838:S838" si="865">Q839+Q841</f>
        <v>0</v>
      </c>
      <c r="R838" s="57">
        <f t="shared" si="827"/>
        <v>27970.899999999998</v>
      </c>
      <c r="S838" s="56">
        <f t="shared" si="865"/>
        <v>0</v>
      </c>
      <c r="T838" s="57">
        <f t="shared" si="828"/>
        <v>27970.899999999998</v>
      </c>
      <c r="U838" s="56">
        <f t="shared" ref="U838" si="866">U839+U841</f>
        <v>0</v>
      </c>
      <c r="V838" s="57">
        <f t="shared" si="794"/>
        <v>27970.899999999998</v>
      </c>
    </row>
    <row r="839" spans="1:22" ht="49.5" x14ac:dyDescent="0.2">
      <c r="A839" s="54" t="str">
        <f t="shared" ref="A839:A845" ca="1" si="867">IF(ISERROR(MATCH(F839,Код_КВР,0)),"",INDIRECT(ADDRESS(MATCH(F839,Код_КВР,0)+1,2,,,"КВР")))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9" s="105">
        <v>807</v>
      </c>
      <c r="C839" s="55" t="s">
        <v>70</v>
      </c>
      <c r="D839" s="55" t="s">
        <v>74</v>
      </c>
      <c r="E839" s="105" t="s">
        <v>404</v>
      </c>
      <c r="F839" s="105">
        <v>100</v>
      </c>
      <c r="G839" s="56">
        <f t="shared" ref="G839:U839" si="868">G840</f>
        <v>27941.8</v>
      </c>
      <c r="H839" s="56">
        <f t="shared" si="868"/>
        <v>0</v>
      </c>
      <c r="I839" s="56">
        <f t="shared" si="825"/>
        <v>27941.8</v>
      </c>
      <c r="J839" s="56">
        <f t="shared" si="868"/>
        <v>0</v>
      </c>
      <c r="K839" s="56">
        <f t="shared" si="826"/>
        <v>27941.8</v>
      </c>
      <c r="L839" s="56">
        <f t="shared" si="868"/>
        <v>0</v>
      </c>
      <c r="M839" s="56">
        <f t="shared" si="811"/>
        <v>27941.8</v>
      </c>
      <c r="N839" s="56">
        <f t="shared" si="868"/>
        <v>0</v>
      </c>
      <c r="O839" s="56">
        <f t="shared" si="793"/>
        <v>27941.8</v>
      </c>
      <c r="P839" s="56">
        <f t="shared" si="868"/>
        <v>27941.8</v>
      </c>
      <c r="Q839" s="56">
        <f t="shared" si="868"/>
        <v>0</v>
      </c>
      <c r="R839" s="57">
        <f t="shared" si="827"/>
        <v>27941.8</v>
      </c>
      <c r="S839" s="56">
        <f t="shared" si="868"/>
        <v>0</v>
      </c>
      <c r="T839" s="57">
        <f t="shared" si="828"/>
        <v>27941.8</v>
      </c>
      <c r="U839" s="56">
        <f t="shared" si="868"/>
        <v>0</v>
      </c>
      <c r="V839" s="57">
        <f t="shared" si="794"/>
        <v>27941.8</v>
      </c>
    </row>
    <row r="840" spans="1:22" ht="31.5" customHeight="1" x14ac:dyDescent="0.2">
      <c r="A840" s="54" t="str">
        <f t="shared" ca="1" si="867"/>
        <v>Расходы на выплаты персоналу государственных (муниципальных) органов</v>
      </c>
      <c r="B840" s="105">
        <v>807</v>
      </c>
      <c r="C840" s="55" t="s">
        <v>70</v>
      </c>
      <c r="D840" s="55" t="s">
        <v>74</v>
      </c>
      <c r="E840" s="105" t="s">
        <v>404</v>
      </c>
      <c r="F840" s="105">
        <v>120</v>
      </c>
      <c r="G840" s="56">
        <f t="shared" ref="G840:P840" si="869">21411.1+64.5+6466.2</f>
        <v>27941.8</v>
      </c>
      <c r="H840" s="56"/>
      <c r="I840" s="56">
        <f t="shared" si="825"/>
        <v>27941.8</v>
      </c>
      <c r="J840" s="56"/>
      <c r="K840" s="56">
        <f t="shared" si="826"/>
        <v>27941.8</v>
      </c>
      <c r="L840" s="56"/>
      <c r="M840" s="56">
        <f t="shared" si="811"/>
        <v>27941.8</v>
      </c>
      <c r="N840" s="56"/>
      <c r="O840" s="56">
        <f t="shared" si="793"/>
        <v>27941.8</v>
      </c>
      <c r="P840" s="56">
        <f t="shared" si="869"/>
        <v>27941.8</v>
      </c>
      <c r="Q840" s="56"/>
      <c r="R840" s="57">
        <f t="shared" si="827"/>
        <v>27941.8</v>
      </c>
      <c r="S840" s="56"/>
      <c r="T840" s="57">
        <f t="shared" si="828"/>
        <v>27941.8</v>
      </c>
      <c r="U840" s="56"/>
      <c r="V840" s="57">
        <f t="shared" si="794"/>
        <v>27941.8</v>
      </c>
    </row>
    <row r="841" spans="1:22" ht="33" x14ac:dyDescent="0.2">
      <c r="A841" s="54" t="str">
        <f t="shared" ca="1" si="867"/>
        <v>Закупка товаров, работ и услуг для обеспечения государственных (муниципальных) нужд</v>
      </c>
      <c r="B841" s="105">
        <v>807</v>
      </c>
      <c r="C841" s="55" t="s">
        <v>70</v>
      </c>
      <c r="D841" s="55" t="s">
        <v>74</v>
      </c>
      <c r="E841" s="105" t="s">
        <v>404</v>
      </c>
      <c r="F841" s="105">
        <v>200</v>
      </c>
      <c r="G841" s="56">
        <f t="shared" ref="G841:U841" si="870">G842</f>
        <v>29.1</v>
      </c>
      <c r="H841" s="56">
        <f t="shared" si="870"/>
        <v>0</v>
      </c>
      <c r="I841" s="56">
        <f t="shared" si="825"/>
        <v>29.1</v>
      </c>
      <c r="J841" s="56">
        <f t="shared" si="870"/>
        <v>0</v>
      </c>
      <c r="K841" s="56">
        <f t="shared" si="826"/>
        <v>29.1</v>
      </c>
      <c r="L841" s="56">
        <f t="shared" si="870"/>
        <v>0</v>
      </c>
      <c r="M841" s="56">
        <f t="shared" si="811"/>
        <v>29.1</v>
      </c>
      <c r="N841" s="56">
        <f t="shared" si="870"/>
        <v>0</v>
      </c>
      <c r="O841" s="56">
        <f t="shared" si="793"/>
        <v>29.1</v>
      </c>
      <c r="P841" s="56">
        <f t="shared" si="870"/>
        <v>29.1</v>
      </c>
      <c r="Q841" s="56">
        <f t="shared" si="870"/>
        <v>0</v>
      </c>
      <c r="R841" s="57">
        <f t="shared" si="827"/>
        <v>29.1</v>
      </c>
      <c r="S841" s="56">
        <f t="shared" si="870"/>
        <v>0</v>
      </c>
      <c r="T841" s="57">
        <f t="shared" si="828"/>
        <v>29.1</v>
      </c>
      <c r="U841" s="56">
        <f t="shared" si="870"/>
        <v>0</v>
      </c>
      <c r="V841" s="57">
        <f t="shared" si="794"/>
        <v>29.1</v>
      </c>
    </row>
    <row r="842" spans="1:22" ht="33" x14ac:dyDescent="0.2">
      <c r="A842" s="54" t="str">
        <f t="shared" ca="1" si="867"/>
        <v>Иные закупки товаров, работ и услуг для обеспечения государственных (муниципальных) нужд</v>
      </c>
      <c r="B842" s="105">
        <v>807</v>
      </c>
      <c r="C842" s="55" t="s">
        <v>70</v>
      </c>
      <c r="D842" s="55" t="s">
        <v>74</v>
      </c>
      <c r="E842" s="105" t="s">
        <v>404</v>
      </c>
      <c r="F842" s="105">
        <v>240</v>
      </c>
      <c r="G842" s="56">
        <v>29.1</v>
      </c>
      <c r="H842" s="56"/>
      <c r="I842" s="56">
        <f t="shared" si="825"/>
        <v>29.1</v>
      </c>
      <c r="J842" s="56"/>
      <c r="K842" s="56">
        <f t="shared" si="826"/>
        <v>29.1</v>
      </c>
      <c r="L842" s="56"/>
      <c r="M842" s="56">
        <f t="shared" si="811"/>
        <v>29.1</v>
      </c>
      <c r="N842" s="56"/>
      <c r="O842" s="56">
        <f t="shared" si="793"/>
        <v>29.1</v>
      </c>
      <c r="P842" s="56">
        <v>29.1</v>
      </c>
      <c r="Q842" s="56"/>
      <c r="R842" s="57">
        <f t="shared" si="827"/>
        <v>29.1</v>
      </c>
      <c r="S842" s="56"/>
      <c r="T842" s="57">
        <f t="shared" si="828"/>
        <v>29.1</v>
      </c>
      <c r="U842" s="56"/>
      <c r="V842" s="57">
        <f t="shared" si="794"/>
        <v>29.1</v>
      </c>
    </row>
    <row r="843" spans="1:22" ht="102.75" customHeight="1" x14ac:dyDescent="0.2">
      <c r="A843" s="54" t="str">
        <f ca="1">IF(ISERROR(MATCH(E843,Код_КЦСР,0)),"",INDIRECT(ADDRESS(MATCH(E843,Код_КЦСР,0)+1,2,,,"КЦСР")))</f>
        <v>Осуществление отдельных государственных полномочий в соответствии с законом области от 5 октября 2006 года 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(тарифов)», за счет средств областного бюджета</v>
      </c>
      <c r="B843" s="105">
        <v>807</v>
      </c>
      <c r="C843" s="55" t="s">
        <v>70</v>
      </c>
      <c r="D843" s="55" t="s">
        <v>74</v>
      </c>
      <c r="E843" s="105" t="s">
        <v>426</v>
      </c>
      <c r="F843" s="105"/>
      <c r="G843" s="56">
        <f t="shared" ref="G843:U844" si="871">G844</f>
        <v>231.9</v>
      </c>
      <c r="H843" s="56">
        <f t="shared" si="871"/>
        <v>0</v>
      </c>
      <c r="I843" s="56">
        <f t="shared" si="825"/>
        <v>231.9</v>
      </c>
      <c r="J843" s="56">
        <f t="shared" si="871"/>
        <v>0</v>
      </c>
      <c r="K843" s="56">
        <f t="shared" si="826"/>
        <v>231.9</v>
      </c>
      <c r="L843" s="56">
        <f t="shared" si="871"/>
        <v>0</v>
      </c>
      <c r="M843" s="56">
        <f t="shared" si="811"/>
        <v>231.9</v>
      </c>
      <c r="N843" s="56">
        <f t="shared" si="871"/>
        <v>0</v>
      </c>
      <c r="O843" s="56">
        <f t="shared" si="793"/>
        <v>231.9</v>
      </c>
      <c r="P843" s="56">
        <f t="shared" si="871"/>
        <v>231.9</v>
      </c>
      <c r="Q843" s="56">
        <f t="shared" si="871"/>
        <v>0</v>
      </c>
      <c r="R843" s="57">
        <f t="shared" si="827"/>
        <v>231.9</v>
      </c>
      <c r="S843" s="56">
        <f t="shared" si="871"/>
        <v>0</v>
      </c>
      <c r="T843" s="57">
        <f t="shared" si="828"/>
        <v>231.9</v>
      </c>
      <c r="U843" s="56">
        <f t="shared" si="871"/>
        <v>0</v>
      </c>
      <c r="V843" s="57">
        <f t="shared" si="794"/>
        <v>231.9</v>
      </c>
    </row>
    <row r="844" spans="1:22" ht="59.25" customHeight="1" x14ac:dyDescent="0.2">
      <c r="A844" s="54" t="str">
        <f t="shared" ca="1" si="86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44" s="105">
        <v>807</v>
      </c>
      <c r="C844" s="55" t="s">
        <v>70</v>
      </c>
      <c r="D844" s="55" t="s">
        <v>74</v>
      </c>
      <c r="E844" s="105" t="s">
        <v>426</v>
      </c>
      <c r="F844" s="105">
        <v>100</v>
      </c>
      <c r="G844" s="56">
        <f t="shared" si="871"/>
        <v>231.9</v>
      </c>
      <c r="H844" s="56">
        <f t="shared" si="871"/>
        <v>0</v>
      </c>
      <c r="I844" s="56">
        <f t="shared" si="825"/>
        <v>231.9</v>
      </c>
      <c r="J844" s="56">
        <f t="shared" si="871"/>
        <v>0</v>
      </c>
      <c r="K844" s="56">
        <f t="shared" si="826"/>
        <v>231.9</v>
      </c>
      <c r="L844" s="56">
        <f t="shared" si="871"/>
        <v>0</v>
      </c>
      <c r="M844" s="56">
        <f t="shared" si="811"/>
        <v>231.9</v>
      </c>
      <c r="N844" s="56">
        <f t="shared" si="871"/>
        <v>0</v>
      </c>
      <c r="O844" s="56">
        <f t="shared" si="793"/>
        <v>231.9</v>
      </c>
      <c r="P844" s="56">
        <f t="shared" si="871"/>
        <v>231.9</v>
      </c>
      <c r="Q844" s="56">
        <f t="shared" si="871"/>
        <v>0</v>
      </c>
      <c r="R844" s="57">
        <f t="shared" si="827"/>
        <v>231.9</v>
      </c>
      <c r="S844" s="56">
        <f t="shared" si="871"/>
        <v>0</v>
      </c>
      <c r="T844" s="57">
        <f t="shared" si="828"/>
        <v>231.9</v>
      </c>
      <c r="U844" s="56">
        <f t="shared" si="871"/>
        <v>0</v>
      </c>
      <c r="V844" s="57">
        <f t="shared" si="794"/>
        <v>231.9</v>
      </c>
    </row>
    <row r="845" spans="1:22" ht="27" customHeight="1" x14ac:dyDescent="0.2">
      <c r="A845" s="54" t="str">
        <f t="shared" ca="1" si="867"/>
        <v>Расходы на выплаты персоналу государственных (муниципальных) органов</v>
      </c>
      <c r="B845" s="105">
        <v>807</v>
      </c>
      <c r="C845" s="55" t="s">
        <v>70</v>
      </c>
      <c r="D845" s="55" t="s">
        <v>74</v>
      </c>
      <c r="E845" s="105" t="s">
        <v>426</v>
      </c>
      <c r="F845" s="105">
        <v>120</v>
      </c>
      <c r="G845" s="56">
        <v>231.9</v>
      </c>
      <c r="H845" s="56"/>
      <c r="I845" s="56">
        <f t="shared" si="825"/>
        <v>231.9</v>
      </c>
      <c r="J845" s="56"/>
      <c r="K845" s="56">
        <f t="shared" si="826"/>
        <v>231.9</v>
      </c>
      <c r="L845" s="56"/>
      <c r="M845" s="56">
        <f t="shared" si="811"/>
        <v>231.9</v>
      </c>
      <c r="N845" s="56"/>
      <c r="O845" s="56">
        <f t="shared" si="793"/>
        <v>231.9</v>
      </c>
      <c r="P845" s="56">
        <v>231.9</v>
      </c>
      <c r="Q845" s="56"/>
      <c r="R845" s="57">
        <f t="shared" si="827"/>
        <v>231.9</v>
      </c>
      <c r="S845" s="56"/>
      <c r="T845" s="57">
        <f t="shared" si="828"/>
        <v>231.9</v>
      </c>
      <c r="U845" s="56"/>
      <c r="V845" s="57">
        <f t="shared" si="794"/>
        <v>231.9</v>
      </c>
    </row>
    <row r="846" spans="1:22" ht="22.5" customHeight="1" x14ac:dyDescent="0.2">
      <c r="A846" s="54" t="str">
        <f ca="1">IF(ISERROR(MATCH(E846,Код_КЦСР,0)),"",INDIRECT(ADDRESS(MATCH(E846,Код_КЦСР,0)+1,2,,,"КЦСР")))</f>
        <v>Иные непрограммные расходы</v>
      </c>
      <c r="B846" s="105">
        <v>807</v>
      </c>
      <c r="C846" s="55" t="s">
        <v>70</v>
      </c>
      <c r="D846" s="55" t="s">
        <v>74</v>
      </c>
      <c r="E846" s="105" t="s">
        <v>420</v>
      </c>
      <c r="F846" s="105"/>
      <c r="G846" s="56">
        <f t="shared" ref="G846:U846" si="872">G847</f>
        <v>17691.099999999999</v>
      </c>
      <c r="H846" s="56">
        <f t="shared" si="872"/>
        <v>0</v>
      </c>
      <c r="I846" s="56">
        <f t="shared" si="825"/>
        <v>17691.099999999999</v>
      </c>
      <c r="J846" s="56">
        <f t="shared" si="872"/>
        <v>0</v>
      </c>
      <c r="K846" s="56">
        <f t="shared" si="826"/>
        <v>17691.099999999999</v>
      </c>
      <c r="L846" s="56">
        <f t="shared" si="872"/>
        <v>0</v>
      </c>
      <c r="M846" s="56">
        <f t="shared" si="811"/>
        <v>17691.099999999999</v>
      </c>
      <c r="N846" s="56">
        <f t="shared" si="872"/>
        <v>0</v>
      </c>
      <c r="O846" s="56">
        <f t="shared" si="793"/>
        <v>17691.099999999999</v>
      </c>
      <c r="P846" s="56">
        <f t="shared" si="872"/>
        <v>17691.099999999999</v>
      </c>
      <c r="Q846" s="56">
        <f t="shared" si="872"/>
        <v>0</v>
      </c>
      <c r="R846" s="57">
        <f t="shared" si="827"/>
        <v>17691.099999999999</v>
      </c>
      <c r="S846" s="56">
        <f t="shared" si="872"/>
        <v>0</v>
      </c>
      <c r="T846" s="57">
        <f t="shared" si="828"/>
        <v>17691.099999999999</v>
      </c>
      <c r="U846" s="56">
        <f t="shared" si="872"/>
        <v>0</v>
      </c>
      <c r="V846" s="57">
        <f t="shared" si="794"/>
        <v>17691.099999999999</v>
      </c>
    </row>
    <row r="847" spans="1:22" ht="37.5" customHeight="1" x14ac:dyDescent="0.2">
      <c r="A847" s="54" t="str">
        <f ca="1">IF(ISERROR(MATCH(E847,Код_КЦСР,0)),"",INDIRECT(ADDRESS(MATCH(E847,Код_КЦСР,0)+1,2,,,"КЦСР")))</f>
        <v>Обеспечение деятельности муниципального казенного учреждения «Финансово-бухгалтерский центр»</v>
      </c>
      <c r="B847" s="105">
        <v>807</v>
      </c>
      <c r="C847" s="55" t="s">
        <v>70</v>
      </c>
      <c r="D847" s="55" t="s">
        <v>74</v>
      </c>
      <c r="E847" s="105" t="s">
        <v>423</v>
      </c>
      <c r="F847" s="105"/>
      <c r="G847" s="56">
        <f t="shared" ref="G847:P847" si="873">G848+G850</f>
        <v>17691.099999999999</v>
      </c>
      <c r="H847" s="56">
        <f t="shared" ref="H847:J847" si="874">H848+H850</f>
        <v>0</v>
      </c>
      <c r="I847" s="56">
        <f t="shared" si="825"/>
        <v>17691.099999999999</v>
      </c>
      <c r="J847" s="56">
        <f t="shared" si="874"/>
        <v>0</v>
      </c>
      <c r="K847" s="56">
        <f t="shared" si="826"/>
        <v>17691.099999999999</v>
      </c>
      <c r="L847" s="56">
        <f t="shared" ref="L847:N847" si="875">L848+L850</f>
        <v>0</v>
      </c>
      <c r="M847" s="56">
        <f t="shared" si="811"/>
        <v>17691.099999999999</v>
      </c>
      <c r="N847" s="56">
        <f t="shared" si="875"/>
        <v>0</v>
      </c>
      <c r="O847" s="56">
        <f t="shared" si="793"/>
        <v>17691.099999999999</v>
      </c>
      <c r="P847" s="56">
        <f t="shared" si="873"/>
        <v>17691.099999999999</v>
      </c>
      <c r="Q847" s="56">
        <f t="shared" ref="Q847:S847" si="876">Q848+Q850</f>
        <v>0</v>
      </c>
      <c r="R847" s="57">
        <f t="shared" si="827"/>
        <v>17691.099999999999</v>
      </c>
      <c r="S847" s="56">
        <f t="shared" si="876"/>
        <v>0</v>
      </c>
      <c r="T847" s="57">
        <f t="shared" si="828"/>
        <v>17691.099999999999</v>
      </c>
      <c r="U847" s="56">
        <f t="shared" ref="U847" si="877">U848+U850</f>
        <v>0</v>
      </c>
      <c r="V847" s="57">
        <f t="shared" si="794"/>
        <v>17691.099999999999</v>
      </c>
    </row>
    <row r="848" spans="1:22" ht="49.5" x14ac:dyDescent="0.2">
      <c r="A848" s="54" t="str">
        <f t="shared" ref="A848:A851" ca="1" si="878">IF(ISERROR(MATCH(F848,Код_КВР,0)),"",INDIRECT(ADDRESS(MATCH(F848,Код_КВР,0)+1,2,,,"КВР")))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48" s="105">
        <v>807</v>
      </c>
      <c r="C848" s="55" t="s">
        <v>70</v>
      </c>
      <c r="D848" s="55" t="s">
        <v>74</v>
      </c>
      <c r="E848" s="105" t="s">
        <v>423</v>
      </c>
      <c r="F848" s="105">
        <v>100</v>
      </c>
      <c r="G848" s="56">
        <f t="shared" ref="G848:U848" si="879">G849</f>
        <v>17595.699999999997</v>
      </c>
      <c r="H848" s="56">
        <f t="shared" si="879"/>
        <v>0</v>
      </c>
      <c r="I848" s="56">
        <f t="shared" si="825"/>
        <v>17595.699999999997</v>
      </c>
      <c r="J848" s="56">
        <f t="shared" si="879"/>
        <v>0</v>
      </c>
      <c r="K848" s="56">
        <f t="shared" si="826"/>
        <v>17595.699999999997</v>
      </c>
      <c r="L848" s="56">
        <f t="shared" si="879"/>
        <v>0</v>
      </c>
      <c r="M848" s="56">
        <f t="shared" si="811"/>
        <v>17595.699999999997</v>
      </c>
      <c r="N848" s="56">
        <f t="shared" si="879"/>
        <v>0</v>
      </c>
      <c r="O848" s="56">
        <f t="shared" si="793"/>
        <v>17595.699999999997</v>
      </c>
      <c r="P848" s="56">
        <f t="shared" si="879"/>
        <v>17595.699999999997</v>
      </c>
      <c r="Q848" s="56">
        <f t="shared" si="879"/>
        <v>0</v>
      </c>
      <c r="R848" s="57">
        <f t="shared" si="827"/>
        <v>17595.699999999997</v>
      </c>
      <c r="S848" s="56">
        <f t="shared" si="879"/>
        <v>0</v>
      </c>
      <c r="T848" s="57">
        <f t="shared" si="828"/>
        <v>17595.699999999997</v>
      </c>
      <c r="U848" s="56">
        <f t="shared" si="879"/>
        <v>0</v>
      </c>
      <c r="V848" s="57">
        <f t="shared" si="794"/>
        <v>17595.699999999997</v>
      </c>
    </row>
    <row r="849" spans="1:22" x14ac:dyDescent="0.2">
      <c r="A849" s="54" t="str">
        <f t="shared" ca="1" si="878"/>
        <v>Расходы на выплаты персоналу казенных учреждений</v>
      </c>
      <c r="B849" s="105">
        <v>807</v>
      </c>
      <c r="C849" s="55" t="s">
        <v>70</v>
      </c>
      <c r="D849" s="55" t="s">
        <v>74</v>
      </c>
      <c r="E849" s="105" t="s">
        <v>423</v>
      </c>
      <c r="F849" s="105">
        <v>110</v>
      </c>
      <c r="G849" s="56">
        <f>13091.3+0.8+3953.6+422.4+127.6</f>
        <v>17595.699999999997</v>
      </c>
      <c r="H849" s="56"/>
      <c r="I849" s="56">
        <f t="shared" si="825"/>
        <v>17595.699999999997</v>
      </c>
      <c r="J849" s="56"/>
      <c r="K849" s="56">
        <f t="shared" si="826"/>
        <v>17595.699999999997</v>
      </c>
      <c r="L849" s="56"/>
      <c r="M849" s="56">
        <f t="shared" si="811"/>
        <v>17595.699999999997</v>
      </c>
      <c r="N849" s="56"/>
      <c r="O849" s="56">
        <f t="shared" si="793"/>
        <v>17595.699999999997</v>
      </c>
      <c r="P849" s="56">
        <f>13091.3+0.8+3953.6+422.4+127.6</f>
        <v>17595.699999999997</v>
      </c>
      <c r="Q849" s="56"/>
      <c r="R849" s="57">
        <f t="shared" si="827"/>
        <v>17595.699999999997</v>
      </c>
      <c r="S849" s="56"/>
      <c r="T849" s="57">
        <f t="shared" si="828"/>
        <v>17595.699999999997</v>
      </c>
      <c r="U849" s="56"/>
      <c r="V849" s="57">
        <f t="shared" si="794"/>
        <v>17595.699999999997</v>
      </c>
    </row>
    <row r="850" spans="1:22" ht="33" x14ac:dyDescent="0.2">
      <c r="A850" s="54" t="str">
        <f t="shared" ca="1" si="878"/>
        <v>Закупка товаров, работ и услуг для обеспечения государственных (муниципальных) нужд</v>
      </c>
      <c r="B850" s="105">
        <v>807</v>
      </c>
      <c r="C850" s="55" t="s">
        <v>70</v>
      </c>
      <c r="D850" s="55" t="s">
        <v>74</v>
      </c>
      <c r="E850" s="105" t="s">
        <v>423</v>
      </c>
      <c r="F850" s="105">
        <v>200</v>
      </c>
      <c r="G850" s="56">
        <f t="shared" ref="G850:U850" si="880">G851</f>
        <v>95.4</v>
      </c>
      <c r="H850" s="56">
        <f t="shared" si="880"/>
        <v>0</v>
      </c>
      <c r="I850" s="56">
        <f t="shared" si="825"/>
        <v>95.4</v>
      </c>
      <c r="J850" s="56">
        <f t="shared" si="880"/>
        <v>0</v>
      </c>
      <c r="K850" s="56">
        <f t="shared" si="826"/>
        <v>95.4</v>
      </c>
      <c r="L850" s="56">
        <f t="shared" si="880"/>
        <v>0</v>
      </c>
      <c r="M850" s="56">
        <f t="shared" si="811"/>
        <v>95.4</v>
      </c>
      <c r="N850" s="56">
        <f t="shared" si="880"/>
        <v>0</v>
      </c>
      <c r="O850" s="56">
        <f t="shared" si="793"/>
        <v>95.4</v>
      </c>
      <c r="P850" s="56">
        <f t="shared" si="880"/>
        <v>95.4</v>
      </c>
      <c r="Q850" s="56">
        <f t="shared" si="880"/>
        <v>0</v>
      </c>
      <c r="R850" s="57">
        <f t="shared" si="827"/>
        <v>95.4</v>
      </c>
      <c r="S850" s="56">
        <f t="shared" si="880"/>
        <v>0</v>
      </c>
      <c r="T850" s="57">
        <f t="shared" si="828"/>
        <v>95.4</v>
      </c>
      <c r="U850" s="56">
        <f t="shared" si="880"/>
        <v>0</v>
      </c>
      <c r="V850" s="57">
        <f t="shared" si="794"/>
        <v>95.4</v>
      </c>
    </row>
    <row r="851" spans="1:22" ht="33" x14ac:dyDescent="0.2">
      <c r="A851" s="54" t="str">
        <f t="shared" ca="1" si="878"/>
        <v>Иные закупки товаров, работ и услуг для обеспечения государственных (муниципальных) нужд</v>
      </c>
      <c r="B851" s="105">
        <v>807</v>
      </c>
      <c r="C851" s="55" t="s">
        <v>70</v>
      </c>
      <c r="D851" s="55" t="s">
        <v>74</v>
      </c>
      <c r="E851" s="105" t="s">
        <v>423</v>
      </c>
      <c r="F851" s="105">
        <v>240</v>
      </c>
      <c r="G851" s="56">
        <v>95.4</v>
      </c>
      <c r="H851" s="56"/>
      <c r="I851" s="56">
        <f t="shared" si="825"/>
        <v>95.4</v>
      </c>
      <c r="J851" s="56"/>
      <c r="K851" s="56">
        <f t="shared" si="826"/>
        <v>95.4</v>
      </c>
      <c r="L851" s="56"/>
      <c r="M851" s="56">
        <f t="shared" si="811"/>
        <v>95.4</v>
      </c>
      <c r="N851" s="56"/>
      <c r="O851" s="56">
        <f t="shared" si="793"/>
        <v>95.4</v>
      </c>
      <c r="P851" s="56">
        <v>95.4</v>
      </c>
      <c r="Q851" s="56"/>
      <c r="R851" s="57">
        <f t="shared" si="827"/>
        <v>95.4</v>
      </c>
      <c r="S851" s="56"/>
      <c r="T851" s="57">
        <f t="shared" si="828"/>
        <v>95.4</v>
      </c>
      <c r="U851" s="56"/>
      <c r="V851" s="57">
        <f t="shared" si="794"/>
        <v>95.4</v>
      </c>
    </row>
    <row r="852" spans="1:22" x14ac:dyDescent="0.2">
      <c r="A852" s="63" t="s">
        <v>63</v>
      </c>
      <c r="B852" s="105">
        <v>807</v>
      </c>
      <c r="C852" s="55" t="s">
        <v>70</v>
      </c>
      <c r="D852" s="55" t="s">
        <v>81</v>
      </c>
      <c r="E852" s="105"/>
      <c r="F852" s="105"/>
      <c r="G852" s="56">
        <f t="shared" ref="G852:P852" si="881">G854</f>
        <v>50000</v>
      </c>
      <c r="H852" s="56">
        <f t="shared" ref="H852:J852" si="882">H854</f>
        <v>0</v>
      </c>
      <c r="I852" s="56">
        <f t="shared" si="825"/>
        <v>50000</v>
      </c>
      <c r="J852" s="56">
        <f t="shared" si="882"/>
        <v>0</v>
      </c>
      <c r="K852" s="56">
        <f t="shared" si="826"/>
        <v>50000</v>
      </c>
      <c r="L852" s="56">
        <f t="shared" ref="L852:N852" si="883">L854</f>
        <v>0</v>
      </c>
      <c r="M852" s="56">
        <f t="shared" si="811"/>
        <v>50000</v>
      </c>
      <c r="N852" s="56">
        <f t="shared" si="883"/>
        <v>0</v>
      </c>
      <c r="O852" s="56">
        <f t="shared" ref="O852:O915" si="884">M852+N852</f>
        <v>50000</v>
      </c>
      <c r="P852" s="56">
        <f t="shared" si="881"/>
        <v>50000</v>
      </c>
      <c r="Q852" s="56">
        <f t="shared" ref="Q852:S852" si="885">Q854</f>
        <v>0</v>
      </c>
      <c r="R852" s="57">
        <f t="shared" si="827"/>
        <v>50000</v>
      </c>
      <c r="S852" s="56">
        <f t="shared" si="885"/>
        <v>0</v>
      </c>
      <c r="T852" s="57">
        <f t="shared" si="828"/>
        <v>50000</v>
      </c>
      <c r="U852" s="56">
        <f t="shared" ref="U852" si="886">U854</f>
        <v>0</v>
      </c>
      <c r="V852" s="57">
        <f t="shared" ref="V852:V915" si="887">T852+U852</f>
        <v>50000</v>
      </c>
    </row>
    <row r="853" spans="1:22" x14ac:dyDescent="0.2">
      <c r="A853" s="54" t="str">
        <f ca="1">IF(ISERROR(MATCH(E853,Код_КЦСР,0)),"",INDIRECT(ADDRESS(MATCH(E853,Код_КЦСР,0)+1,2,,,"КЦСР")))</f>
        <v>Расходы, не включенные в муниципальные программы города Череповца</v>
      </c>
      <c r="B853" s="105">
        <v>807</v>
      </c>
      <c r="C853" s="55" t="s">
        <v>70</v>
      </c>
      <c r="D853" s="55" t="s">
        <v>81</v>
      </c>
      <c r="E853" s="105" t="s">
        <v>398</v>
      </c>
      <c r="F853" s="105"/>
      <c r="G853" s="56">
        <f t="shared" ref="G853:U856" si="888">G854</f>
        <v>50000</v>
      </c>
      <c r="H853" s="56">
        <f t="shared" si="888"/>
        <v>0</v>
      </c>
      <c r="I853" s="56">
        <f t="shared" si="825"/>
        <v>50000</v>
      </c>
      <c r="J853" s="56">
        <f t="shared" si="888"/>
        <v>0</v>
      </c>
      <c r="K853" s="56">
        <f t="shared" si="826"/>
        <v>50000</v>
      </c>
      <c r="L853" s="56">
        <f t="shared" si="888"/>
        <v>0</v>
      </c>
      <c r="M853" s="56">
        <f t="shared" si="811"/>
        <v>50000</v>
      </c>
      <c r="N853" s="56">
        <f t="shared" si="888"/>
        <v>0</v>
      </c>
      <c r="O853" s="56">
        <f t="shared" si="884"/>
        <v>50000</v>
      </c>
      <c r="P853" s="56">
        <f t="shared" si="888"/>
        <v>50000</v>
      </c>
      <c r="Q853" s="56">
        <f t="shared" si="888"/>
        <v>0</v>
      </c>
      <c r="R853" s="57">
        <f t="shared" si="827"/>
        <v>50000</v>
      </c>
      <c r="S853" s="56">
        <f t="shared" si="888"/>
        <v>0</v>
      </c>
      <c r="T853" s="57">
        <f t="shared" si="828"/>
        <v>50000</v>
      </c>
      <c r="U853" s="56">
        <f t="shared" si="888"/>
        <v>0</v>
      </c>
      <c r="V853" s="57">
        <f t="shared" si="887"/>
        <v>50000</v>
      </c>
    </row>
    <row r="854" spans="1:22" x14ac:dyDescent="0.2">
      <c r="A854" s="54" t="str">
        <f ca="1">IF(ISERROR(MATCH(E854,Код_КЦСР,0)),"",INDIRECT(ADDRESS(MATCH(E854,Код_КЦСР,0)+1,2,,,"КЦСР")))</f>
        <v>Резервные фонды</v>
      </c>
      <c r="B854" s="105">
        <v>807</v>
      </c>
      <c r="C854" s="55" t="s">
        <v>70</v>
      </c>
      <c r="D854" s="55" t="s">
        <v>81</v>
      </c>
      <c r="E854" s="105" t="s">
        <v>417</v>
      </c>
      <c r="F854" s="105"/>
      <c r="G854" s="56">
        <f t="shared" si="888"/>
        <v>50000</v>
      </c>
      <c r="H854" s="56">
        <f t="shared" si="888"/>
        <v>0</v>
      </c>
      <c r="I854" s="56">
        <f t="shared" si="825"/>
        <v>50000</v>
      </c>
      <c r="J854" s="56">
        <f t="shared" si="888"/>
        <v>0</v>
      </c>
      <c r="K854" s="56">
        <f t="shared" si="826"/>
        <v>50000</v>
      </c>
      <c r="L854" s="56">
        <f t="shared" si="888"/>
        <v>0</v>
      </c>
      <c r="M854" s="56">
        <f t="shared" si="811"/>
        <v>50000</v>
      </c>
      <c r="N854" s="56">
        <f t="shared" si="888"/>
        <v>0</v>
      </c>
      <c r="O854" s="56">
        <f t="shared" si="884"/>
        <v>50000</v>
      </c>
      <c r="P854" s="56">
        <f t="shared" si="888"/>
        <v>50000</v>
      </c>
      <c r="Q854" s="56">
        <f t="shared" si="888"/>
        <v>0</v>
      </c>
      <c r="R854" s="57">
        <f t="shared" si="827"/>
        <v>50000</v>
      </c>
      <c r="S854" s="56">
        <f t="shared" si="888"/>
        <v>0</v>
      </c>
      <c r="T854" s="57">
        <f t="shared" si="828"/>
        <v>50000</v>
      </c>
      <c r="U854" s="56">
        <f t="shared" si="888"/>
        <v>0</v>
      </c>
      <c r="V854" s="57">
        <f t="shared" si="887"/>
        <v>50000</v>
      </c>
    </row>
    <row r="855" spans="1:22" x14ac:dyDescent="0.2">
      <c r="A855" s="54" t="str">
        <f ca="1">IF(ISERROR(MATCH(E855,Код_КЦСР,0)),"",INDIRECT(ADDRESS(MATCH(E855,Код_КЦСР,0)+1,2,,,"КЦСР")))</f>
        <v>Резервный фонд мэрии города</v>
      </c>
      <c r="B855" s="105">
        <v>807</v>
      </c>
      <c r="C855" s="55" t="s">
        <v>70</v>
      </c>
      <c r="D855" s="55" t="s">
        <v>81</v>
      </c>
      <c r="E855" s="105" t="s">
        <v>418</v>
      </c>
      <c r="F855" s="105"/>
      <c r="G855" s="56">
        <f t="shared" si="888"/>
        <v>50000</v>
      </c>
      <c r="H855" s="56">
        <f t="shared" si="888"/>
        <v>0</v>
      </c>
      <c r="I855" s="56">
        <f t="shared" si="825"/>
        <v>50000</v>
      </c>
      <c r="J855" s="56">
        <f t="shared" si="888"/>
        <v>0</v>
      </c>
      <c r="K855" s="56">
        <f t="shared" si="826"/>
        <v>50000</v>
      </c>
      <c r="L855" s="56">
        <f t="shared" si="888"/>
        <v>0</v>
      </c>
      <c r="M855" s="56">
        <f t="shared" si="811"/>
        <v>50000</v>
      </c>
      <c r="N855" s="56">
        <f t="shared" si="888"/>
        <v>0</v>
      </c>
      <c r="O855" s="56">
        <f t="shared" si="884"/>
        <v>50000</v>
      </c>
      <c r="P855" s="56">
        <f t="shared" si="888"/>
        <v>50000</v>
      </c>
      <c r="Q855" s="56">
        <f t="shared" si="888"/>
        <v>0</v>
      </c>
      <c r="R855" s="57">
        <f t="shared" si="827"/>
        <v>50000</v>
      </c>
      <c r="S855" s="56">
        <f t="shared" si="888"/>
        <v>0</v>
      </c>
      <c r="T855" s="57">
        <f t="shared" si="828"/>
        <v>50000</v>
      </c>
      <c r="U855" s="56">
        <f t="shared" si="888"/>
        <v>0</v>
      </c>
      <c r="V855" s="57">
        <f t="shared" si="887"/>
        <v>50000</v>
      </c>
    </row>
    <row r="856" spans="1:22" x14ac:dyDescent="0.2">
      <c r="A856" s="54" t="str">
        <f ca="1">IF(ISERROR(MATCH(F856,Код_КВР,0)),"",INDIRECT(ADDRESS(MATCH(F856,Код_КВР,0)+1,2,,,"КВР")))</f>
        <v>Иные бюджетные ассигнования</v>
      </c>
      <c r="B856" s="105">
        <v>807</v>
      </c>
      <c r="C856" s="55" t="s">
        <v>70</v>
      </c>
      <c r="D856" s="55" t="s">
        <v>81</v>
      </c>
      <c r="E856" s="105" t="s">
        <v>418</v>
      </c>
      <c r="F856" s="105">
        <v>800</v>
      </c>
      <c r="G856" s="56">
        <f t="shared" si="888"/>
        <v>50000</v>
      </c>
      <c r="H856" s="56">
        <f t="shared" si="888"/>
        <v>0</v>
      </c>
      <c r="I856" s="56">
        <f t="shared" si="825"/>
        <v>50000</v>
      </c>
      <c r="J856" s="56">
        <f t="shared" si="888"/>
        <v>0</v>
      </c>
      <c r="K856" s="56">
        <f t="shared" si="826"/>
        <v>50000</v>
      </c>
      <c r="L856" s="56">
        <f t="shared" si="888"/>
        <v>0</v>
      </c>
      <c r="M856" s="56">
        <f t="shared" si="811"/>
        <v>50000</v>
      </c>
      <c r="N856" s="56">
        <f t="shared" si="888"/>
        <v>0</v>
      </c>
      <c r="O856" s="56">
        <f t="shared" si="884"/>
        <v>50000</v>
      </c>
      <c r="P856" s="56">
        <f t="shared" si="888"/>
        <v>50000</v>
      </c>
      <c r="Q856" s="56">
        <f t="shared" si="888"/>
        <v>0</v>
      </c>
      <c r="R856" s="57">
        <f t="shared" si="827"/>
        <v>50000</v>
      </c>
      <c r="S856" s="56">
        <f t="shared" si="888"/>
        <v>0</v>
      </c>
      <c r="T856" s="57">
        <f t="shared" si="828"/>
        <v>50000</v>
      </c>
      <c r="U856" s="56">
        <f t="shared" si="888"/>
        <v>0</v>
      </c>
      <c r="V856" s="57">
        <f t="shared" si="887"/>
        <v>50000</v>
      </c>
    </row>
    <row r="857" spans="1:22" x14ac:dyDescent="0.2">
      <c r="A857" s="54" t="str">
        <f ca="1">IF(ISERROR(MATCH(F857,Код_КВР,0)),"",INDIRECT(ADDRESS(MATCH(F857,Код_КВР,0)+1,2,,,"КВР")))</f>
        <v>Резервные средства</v>
      </c>
      <c r="B857" s="105">
        <v>807</v>
      </c>
      <c r="C857" s="55" t="s">
        <v>70</v>
      </c>
      <c r="D857" s="55" t="s">
        <v>81</v>
      </c>
      <c r="E857" s="105" t="s">
        <v>418</v>
      </c>
      <c r="F857" s="105">
        <v>870</v>
      </c>
      <c r="G857" s="56">
        <v>50000</v>
      </c>
      <c r="H857" s="56"/>
      <c r="I857" s="56">
        <f t="shared" si="825"/>
        <v>50000</v>
      </c>
      <c r="J857" s="56"/>
      <c r="K857" s="56">
        <f t="shared" si="826"/>
        <v>50000</v>
      </c>
      <c r="L857" s="56"/>
      <c r="M857" s="56">
        <f t="shared" si="811"/>
        <v>50000</v>
      </c>
      <c r="N857" s="56"/>
      <c r="O857" s="56">
        <f t="shared" si="884"/>
        <v>50000</v>
      </c>
      <c r="P857" s="56">
        <v>50000</v>
      </c>
      <c r="Q857" s="56"/>
      <c r="R857" s="57">
        <f t="shared" si="827"/>
        <v>50000</v>
      </c>
      <c r="S857" s="56"/>
      <c r="T857" s="57">
        <f t="shared" si="828"/>
        <v>50000</v>
      </c>
      <c r="U857" s="56"/>
      <c r="V857" s="57">
        <f t="shared" si="887"/>
        <v>50000</v>
      </c>
    </row>
    <row r="858" spans="1:22" x14ac:dyDescent="0.2">
      <c r="A858" s="63" t="s">
        <v>91</v>
      </c>
      <c r="B858" s="105">
        <v>807</v>
      </c>
      <c r="C858" s="55" t="s">
        <v>70</v>
      </c>
      <c r="D858" s="55" t="s">
        <v>55</v>
      </c>
      <c r="E858" s="105"/>
      <c r="F858" s="105"/>
      <c r="G858" s="56">
        <f t="shared" ref="G858:U862" si="889">G859</f>
        <v>100</v>
      </c>
      <c r="H858" s="56">
        <f t="shared" si="889"/>
        <v>0</v>
      </c>
      <c r="I858" s="56">
        <f t="shared" si="825"/>
        <v>100</v>
      </c>
      <c r="J858" s="56">
        <f t="shared" si="889"/>
        <v>0</v>
      </c>
      <c r="K858" s="56">
        <f t="shared" si="826"/>
        <v>100</v>
      </c>
      <c r="L858" s="56">
        <f t="shared" si="889"/>
        <v>0</v>
      </c>
      <c r="M858" s="56">
        <f t="shared" si="811"/>
        <v>100</v>
      </c>
      <c r="N858" s="56">
        <f t="shared" si="889"/>
        <v>0</v>
      </c>
      <c r="O858" s="56">
        <f t="shared" si="884"/>
        <v>100</v>
      </c>
      <c r="P858" s="56">
        <f t="shared" si="889"/>
        <v>100</v>
      </c>
      <c r="Q858" s="56">
        <f t="shared" si="889"/>
        <v>0</v>
      </c>
      <c r="R858" s="57">
        <f t="shared" si="827"/>
        <v>100</v>
      </c>
      <c r="S858" s="56">
        <f t="shared" si="889"/>
        <v>0</v>
      </c>
      <c r="T858" s="57">
        <f t="shared" si="828"/>
        <v>100</v>
      </c>
      <c r="U858" s="56">
        <f t="shared" si="889"/>
        <v>0</v>
      </c>
      <c r="V858" s="57">
        <f t="shared" si="887"/>
        <v>100</v>
      </c>
    </row>
    <row r="859" spans="1:22" x14ac:dyDescent="0.2">
      <c r="A859" s="54" t="str">
        <f ca="1">IF(ISERROR(MATCH(E859,Код_КЦСР,0)),"",INDIRECT(ADDRESS(MATCH(E859,Код_КЦСР,0)+1,2,,,"КЦСР")))</f>
        <v>Расходы, не включенные в муниципальные программы города Череповца</v>
      </c>
      <c r="B859" s="105">
        <v>807</v>
      </c>
      <c r="C859" s="55" t="s">
        <v>70</v>
      </c>
      <c r="D859" s="55" t="s">
        <v>55</v>
      </c>
      <c r="E859" s="105" t="s">
        <v>398</v>
      </c>
      <c r="F859" s="105"/>
      <c r="G859" s="56">
        <f t="shared" si="889"/>
        <v>100</v>
      </c>
      <c r="H859" s="56">
        <f t="shared" si="889"/>
        <v>0</v>
      </c>
      <c r="I859" s="56">
        <f t="shared" si="825"/>
        <v>100</v>
      </c>
      <c r="J859" s="56">
        <f t="shared" si="889"/>
        <v>0</v>
      </c>
      <c r="K859" s="56">
        <f t="shared" si="826"/>
        <v>100</v>
      </c>
      <c r="L859" s="56">
        <f t="shared" si="889"/>
        <v>0</v>
      </c>
      <c r="M859" s="56">
        <f t="shared" si="811"/>
        <v>100</v>
      </c>
      <c r="N859" s="56">
        <f t="shared" si="889"/>
        <v>0</v>
      </c>
      <c r="O859" s="56">
        <f t="shared" si="884"/>
        <v>100</v>
      </c>
      <c r="P859" s="56">
        <f t="shared" si="889"/>
        <v>100</v>
      </c>
      <c r="Q859" s="56">
        <f t="shared" si="889"/>
        <v>0</v>
      </c>
      <c r="R859" s="57">
        <f t="shared" si="827"/>
        <v>100</v>
      </c>
      <c r="S859" s="56">
        <f t="shared" si="889"/>
        <v>0</v>
      </c>
      <c r="T859" s="57">
        <f t="shared" si="828"/>
        <v>100</v>
      </c>
      <c r="U859" s="56">
        <f t="shared" si="889"/>
        <v>0</v>
      </c>
      <c r="V859" s="57">
        <f t="shared" si="887"/>
        <v>100</v>
      </c>
    </row>
    <row r="860" spans="1:22" ht="33" x14ac:dyDescent="0.2">
      <c r="A860" s="54" t="str">
        <f ca="1">IF(ISERROR(MATCH(E860,Код_КЦСР,0)),"",INDIRECT(ADDRESS(MATCH(E860,Код_КЦСР,0)+1,2,,,"КЦСР")))</f>
        <v>Реализация функций органов местного самоуправления города, связанных с общегородским управлением и проведением мероприятий</v>
      </c>
      <c r="B860" s="105">
        <v>807</v>
      </c>
      <c r="C860" s="55" t="s">
        <v>70</v>
      </c>
      <c r="D860" s="55" t="s">
        <v>55</v>
      </c>
      <c r="E860" s="105" t="s">
        <v>414</v>
      </c>
      <c r="F860" s="105"/>
      <c r="G860" s="56">
        <f t="shared" si="889"/>
        <v>100</v>
      </c>
      <c r="H860" s="56">
        <f t="shared" si="889"/>
        <v>0</v>
      </c>
      <c r="I860" s="56">
        <f t="shared" si="825"/>
        <v>100</v>
      </c>
      <c r="J860" s="56">
        <f t="shared" si="889"/>
        <v>0</v>
      </c>
      <c r="K860" s="56">
        <f t="shared" si="826"/>
        <v>100</v>
      </c>
      <c r="L860" s="56">
        <f t="shared" si="889"/>
        <v>0</v>
      </c>
      <c r="M860" s="56">
        <f t="shared" si="811"/>
        <v>100</v>
      </c>
      <c r="N860" s="56">
        <f t="shared" si="889"/>
        <v>0</v>
      </c>
      <c r="O860" s="56">
        <f t="shared" si="884"/>
        <v>100</v>
      </c>
      <c r="P860" s="56">
        <f t="shared" si="889"/>
        <v>100</v>
      </c>
      <c r="Q860" s="56">
        <f t="shared" si="889"/>
        <v>0</v>
      </c>
      <c r="R860" s="57">
        <f t="shared" si="827"/>
        <v>100</v>
      </c>
      <c r="S860" s="56">
        <f t="shared" si="889"/>
        <v>0</v>
      </c>
      <c r="T860" s="57">
        <f t="shared" si="828"/>
        <v>100</v>
      </c>
      <c r="U860" s="56">
        <f t="shared" si="889"/>
        <v>0</v>
      </c>
      <c r="V860" s="57">
        <f t="shared" si="887"/>
        <v>100</v>
      </c>
    </row>
    <row r="861" spans="1:22" x14ac:dyDescent="0.2">
      <c r="A861" s="54" t="str">
        <f ca="1">IF(ISERROR(MATCH(E861,Код_КЦСР,0)),"",INDIRECT(ADDRESS(MATCH(E861,Код_КЦСР,0)+1,2,,,"КЦСР")))</f>
        <v>Расходы на судебные издержки и исполнение судебных решений</v>
      </c>
      <c r="B861" s="105">
        <v>807</v>
      </c>
      <c r="C861" s="55" t="s">
        <v>70</v>
      </c>
      <c r="D861" s="55" t="s">
        <v>55</v>
      </c>
      <c r="E861" s="105" t="s">
        <v>415</v>
      </c>
      <c r="F861" s="105"/>
      <c r="G861" s="56">
        <f t="shared" si="889"/>
        <v>100</v>
      </c>
      <c r="H861" s="56">
        <f t="shared" si="889"/>
        <v>0</v>
      </c>
      <c r="I861" s="56">
        <f t="shared" si="825"/>
        <v>100</v>
      </c>
      <c r="J861" s="56">
        <f t="shared" si="889"/>
        <v>0</v>
      </c>
      <c r="K861" s="56">
        <f t="shared" si="826"/>
        <v>100</v>
      </c>
      <c r="L861" s="56">
        <f t="shared" si="889"/>
        <v>0</v>
      </c>
      <c r="M861" s="56">
        <f t="shared" si="811"/>
        <v>100</v>
      </c>
      <c r="N861" s="56">
        <f t="shared" si="889"/>
        <v>0</v>
      </c>
      <c r="O861" s="56">
        <f t="shared" si="884"/>
        <v>100</v>
      </c>
      <c r="P861" s="56">
        <f t="shared" si="889"/>
        <v>100</v>
      </c>
      <c r="Q861" s="56">
        <f t="shared" si="889"/>
        <v>0</v>
      </c>
      <c r="R861" s="57">
        <f t="shared" si="827"/>
        <v>100</v>
      </c>
      <c r="S861" s="56">
        <f t="shared" si="889"/>
        <v>0</v>
      </c>
      <c r="T861" s="57">
        <f t="shared" si="828"/>
        <v>100</v>
      </c>
      <c r="U861" s="56">
        <f t="shared" si="889"/>
        <v>0</v>
      </c>
      <c r="V861" s="57">
        <f t="shared" si="887"/>
        <v>100</v>
      </c>
    </row>
    <row r="862" spans="1:22" x14ac:dyDescent="0.2">
      <c r="A862" s="54" t="str">
        <f ca="1">IF(ISERROR(MATCH(F862,Код_КВР,0)),"",INDIRECT(ADDRESS(MATCH(F862,Код_КВР,0)+1,2,,,"КВР")))</f>
        <v>Иные бюджетные ассигнования</v>
      </c>
      <c r="B862" s="105">
        <v>807</v>
      </c>
      <c r="C862" s="55" t="s">
        <v>70</v>
      </c>
      <c r="D862" s="55" t="s">
        <v>55</v>
      </c>
      <c r="E862" s="105" t="s">
        <v>415</v>
      </c>
      <c r="F862" s="105">
        <v>800</v>
      </c>
      <c r="G862" s="56">
        <f t="shared" si="889"/>
        <v>100</v>
      </c>
      <c r="H862" s="56">
        <f t="shared" si="889"/>
        <v>0</v>
      </c>
      <c r="I862" s="56">
        <f t="shared" si="825"/>
        <v>100</v>
      </c>
      <c r="J862" s="56">
        <f t="shared" si="889"/>
        <v>0</v>
      </c>
      <c r="K862" s="56">
        <f t="shared" si="826"/>
        <v>100</v>
      </c>
      <c r="L862" s="56">
        <f t="shared" si="889"/>
        <v>0</v>
      </c>
      <c r="M862" s="56">
        <f t="shared" ref="M862:M925" si="890">K862+L862</f>
        <v>100</v>
      </c>
      <c r="N862" s="56">
        <f t="shared" si="889"/>
        <v>0</v>
      </c>
      <c r="O862" s="56">
        <f t="shared" si="884"/>
        <v>100</v>
      </c>
      <c r="P862" s="56">
        <f t="shared" si="889"/>
        <v>100</v>
      </c>
      <c r="Q862" s="56">
        <f t="shared" si="889"/>
        <v>0</v>
      </c>
      <c r="R862" s="57">
        <f t="shared" si="827"/>
        <v>100</v>
      </c>
      <c r="S862" s="56">
        <f t="shared" si="889"/>
        <v>0</v>
      </c>
      <c r="T862" s="57">
        <f t="shared" si="828"/>
        <v>100</v>
      </c>
      <c r="U862" s="56">
        <f t="shared" si="889"/>
        <v>0</v>
      </c>
      <c r="V862" s="57">
        <f t="shared" si="887"/>
        <v>100</v>
      </c>
    </row>
    <row r="863" spans="1:22" x14ac:dyDescent="0.2">
      <c r="A863" s="54" t="str">
        <f ca="1">IF(ISERROR(MATCH(F863,Код_КВР,0)),"",INDIRECT(ADDRESS(MATCH(F863,Код_КВР,0)+1,2,,,"КВР")))</f>
        <v>Исполнение судебных актов</v>
      </c>
      <c r="B863" s="105">
        <v>807</v>
      </c>
      <c r="C863" s="55" t="s">
        <v>70</v>
      </c>
      <c r="D863" s="55" t="s">
        <v>55</v>
      </c>
      <c r="E863" s="105" t="s">
        <v>415</v>
      </c>
      <c r="F863" s="105">
        <v>830</v>
      </c>
      <c r="G863" s="56">
        <v>100</v>
      </c>
      <c r="H863" s="56"/>
      <c r="I863" s="56">
        <f t="shared" si="825"/>
        <v>100</v>
      </c>
      <c r="J863" s="56"/>
      <c r="K863" s="56">
        <f t="shared" si="826"/>
        <v>100</v>
      </c>
      <c r="L863" s="56"/>
      <c r="M863" s="56">
        <f t="shared" si="890"/>
        <v>100</v>
      </c>
      <c r="N863" s="56"/>
      <c r="O863" s="56">
        <f t="shared" si="884"/>
        <v>100</v>
      </c>
      <c r="P863" s="56">
        <v>100</v>
      </c>
      <c r="Q863" s="56"/>
      <c r="R863" s="57">
        <f t="shared" si="827"/>
        <v>100</v>
      </c>
      <c r="S863" s="56"/>
      <c r="T863" s="57">
        <f t="shared" si="828"/>
        <v>100</v>
      </c>
      <c r="U863" s="56"/>
      <c r="V863" s="57">
        <f t="shared" si="887"/>
        <v>100</v>
      </c>
    </row>
    <row r="864" spans="1:22" x14ac:dyDescent="0.2">
      <c r="A864" s="54" t="str">
        <f ca="1">IF(ISERROR(MATCH(C864,Код_Раздел,0)),"",INDIRECT(ADDRESS(MATCH(C864,Код_Раздел,0)+1,2,,,"Раздел")))</f>
        <v>Образование</v>
      </c>
      <c r="B864" s="105">
        <v>807</v>
      </c>
      <c r="C864" s="55" t="s">
        <v>60</v>
      </c>
      <c r="D864" s="55"/>
      <c r="E864" s="105"/>
      <c r="F864" s="105"/>
      <c r="G864" s="56">
        <f t="shared" ref="G864:U865" si="891">G865</f>
        <v>58.5</v>
      </c>
      <c r="H864" s="56">
        <f t="shared" si="891"/>
        <v>0</v>
      </c>
      <c r="I864" s="56">
        <f t="shared" si="825"/>
        <v>58.5</v>
      </c>
      <c r="J864" s="56">
        <f t="shared" si="891"/>
        <v>0</v>
      </c>
      <c r="K864" s="56">
        <f t="shared" si="826"/>
        <v>58.5</v>
      </c>
      <c r="L864" s="56">
        <f t="shared" si="891"/>
        <v>0</v>
      </c>
      <c r="M864" s="56">
        <f t="shared" si="890"/>
        <v>58.5</v>
      </c>
      <c r="N864" s="56">
        <f t="shared" si="891"/>
        <v>0</v>
      </c>
      <c r="O864" s="56">
        <f t="shared" si="884"/>
        <v>58.5</v>
      </c>
      <c r="P864" s="56">
        <f t="shared" si="891"/>
        <v>58.5</v>
      </c>
      <c r="Q864" s="56">
        <f t="shared" si="891"/>
        <v>0</v>
      </c>
      <c r="R864" s="57">
        <f t="shared" si="827"/>
        <v>58.5</v>
      </c>
      <c r="S864" s="56">
        <f t="shared" si="891"/>
        <v>0</v>
      </c>
      <c r="T864" s="57">
        <f t="shared" si="828"/>
        <v>58.5</v>
      </c>
      <c r="U864" s="56">
        <f t="shared" si="891"/>
        <v>0</v>
      </c>
      <c r="V864" s="57">
        <f t="shared" si="887"/>
        <v>58.5</v>
      </c>
    </row>
    <row r="865" spans="1:22" x14ac:dyDescent="0.2">
      <c r="A865" s="42" t="s">
        <v>530</v>
      </c>
      <c r="B865" s="105">
        <v>807</v>
      </c>
      <c r="C865" s="55" t="s">
        <v>60</v>
      </c>
      <c r="D865" s="55" t="s">
        <v>78</v>
      </c>
      <c r="E865" s="105"/>
      <c r="F865" s="105"/>
      <c r="G865" s="56">
        <f t="shared" si="891"/>
        <v>58.5</v>
      </c>
      <c r="H865" s="56">
        <f t="shared" si="891"/>
        <v>0</v>
      </c>
      <c r="I865" s="56">
        <f t="shared" si="825"/>
        <v>58.5</v>
      </c>
      <c r="J865" s="56">
        <f t="shared" si="891"/>
        <v>0</v>
      </c>
      <c r="K865" s="56">
        <f t="shared" si="826"/>
        <v>58.5</v>
      </c>
      <c r="L865" s="56">
        <f t="shared" si="891"/>
        <v>0</v>
      </c>
      <c r="M865" s="56">
        <f t="shared" si="890"/>
        <v>58.5</v>
      </c>
      <c r="N865" s="56">
        <f t="shared" si="891"/>
        <v>0</v>
      </c>
      <c r="O865" s="56">
        <f t="shared" si="884"/>
        <v>58.5</v>
      </c>
      <c r="P865" s="56">
        <f t="shared" si="891"/>
        <v>58.5</v>
      </c>
      <c r="Q865" s="56">
        <f t="shared" si="891"/>
        <v>0</v>
      </c>
      <c r="R865" s="57">
        <f t="shared" si="827"/>
        <v>58.5</v>
      </c>
      <c r="S865" s="56">
        <f t="shared" si="891"/>
        <v>0</v>
      </c>
      <c r="T865" s="57">
        <f t="shared" si="828"/>
        <v>58.5</v>
      </c>
      <c r="U865" s="56">
        <f t="shared" si="891"/>
        <v>0</v>
      </c>
      <c r="V865" s="57">
        <f t="shared" si="887"/>
        <v>58.5</v>
      </c>
    </row>
    <row r="866" spans="1:22" x14ac:dyDescent="0.2">
      <c r="A866" s="54" t="str">
        <f ca="1">IF(ISERROR(MATCH(E866,Код_КЦСР,0)),"",INDIRECT(ADDRESS(MATCH(E866,Код_КЦСР,0)+1,2,,,"КЦСР")))</f>
        <v>Расходы, не включенные в муниципальные программы города Череповца</v>
      </c>
      <c r="B866" s="105">
        <v>807</v>
      </c>
      <c r="C866" s="55" t="s">
        <v>60</v>
      </c>
      <c r="D866" s="55" t="s">
        <v>78</v>
      </c>
      <c r="E866" s="105" t="s">
        <v>398</v>
      </c>
      <c r="F866" s="105"/>
      <c r="G866" s="56">
        <f t="shared" ref="G866:P866" si="892">G867+G872</f>
        <v>58.5</v>
      </c>
      <c r="H866" s="56">
        <f t="shared" ref="H866:J866" si="893">H867+H872</f>
        <v>0</v>
      </c>
      <c r="I866" s="56">
        <f t="shared" si="825"/>
        <v>58.5</v>
      </c>
      <c r="J866" s="56">
        <f t="shared" si="893"/>
        <v>0</v>
      </c>
      <c r="K866" s="56">
        <f t="shared" si="826"/>
        <v>58.5</v>
      </c>
      <c r="L866" s="56">
        <f t="shared" ref="L866:N866" si="894">L867+L872</f>
        <v>0</v>
      </c>
      <c r="M866" s="56">
        <f t="shared" si="890"/>
        <v>58.5</v>
      </c>
      <c r="N866" s="56">
        <f t="shared" si="894"/>
        <v>0</v>
      </c>
      <c r="O866" s="56">
        <f t="shared" si="884"/>
        <v>58.5</v>
      </c>
      <c r="P866" s="56">
        <f t="shared" si="892"/>
        <v>58.5</v>
      </c>
      <c r="Q866" s="56">
        <f t="shared" ref="Q866:S866" si="895">Q867+Q872</f>
        <v>0</v>
      </c>
      <c r="R866" s="57">
        <f t="shared" si="827"/>
        <v>58.5</v>
      </c>
      <c r="S866" s="56">
        <f t="shared" si="895"/>
        <v>0</v>
      </c>
      <c r="T866" s="57">
        <f t="shared" si="828"/>
        <v>58.5</v>
      </c>
      <c r="U866" s="56">
        <f t="shared" ref="U866" si="896">U867+U872</f>
        <v>0</v>
      </c>
      <c r="V866" s="57">
        <f t="shared" si="887"/>
        <v>58.5</v>
      </c>
    </row>
    <row r="867" spans="1:22" ht="33" x14ac:dyDescent="0.2">
      <c r="A867" s="54" t="str">
        <f ca="1">IF(ISERROR(MATCH(E867,Код_КЦСР,0)),"",INDIRECT(ADDRESS(MATCH(E867,Код_КЦСР,0)+1,2,,,"КЦСР")))</f>
        <v>Руководство и управление в сфере установленных функций органов местного самоуправления</v>
      </c>
      <c r="B867" s="105">
        <v>807</v>
      </c>
      <c r="C867" s="55" t="s">
        <v>60</v>
      </c>
      <c r="D867" s="55" t="s">
        <v>78</v>
      </c>
      <c r="E867" s="105" t="s">
        <v>399</v>
      </c>
      <c r="F867" s="105"/>
      <c r="G867" s="56">
        <f t="shared" ref="G867:U870" si="897">G868</f>
        <v>58.5</v>
      </c>
      <c r="H867" s="56">
        <f t="shared" si="897"/>
        <v>0</v>
      </c>
      <c r="I867" s="56">
        <f t="shared" si="825"/>
        <v>58.5</v>
      </c>
      <c r="J867" s="56">
        <f t="shared" si="897"/>
        <v>0</v>
      </c>
      <c r="K867" s="56">
        <f t="shared" si="826"/>
        <v>58.5</v>
      </c>
      <c r="L867" s="56">
        <f t="shared" si="897"/>
        <v>0</v>
      </c>
      <c r="M867" s="56">
        <f t="shared" si="890"/>
        <v>58.5</v>
      </c>
      <c r="N867" s="56">
        <f t="shared" si="897"/>
        <v>0</v>
      </c>
      <c r="O867" s="56">
        <f t="shared" si="884"/>
        <v>58.5</v>
      </c>
      <c r="P867" s="56">
        <f t="shared" si="897"/>
        <v>58.5</v>
      </c>
      <c r="Q867" s="56">
        <f t="shared" si="897"/>
        <v>0</v>
      </c>
      <c r="R867" s="57">
        <f t="shared" si="827"/>
        <v>58.5</v>
      </c>
      <c r="S867" s="56">
        <f t="shared" si="897"/>
        <v>0</v>
      </c>
      <c r="T867" s="57">
        <f t="shared" si="828"/>
        <v>58.5</v>
      </c>
      <c r="U867" s="56">
        <f t="shared" si="897"/>
        <v>0</v>
      </c>
      <c r="V867" s="57">
        <f t="shared" si="887"/>
        <v>58.5</v>
      </c>
    </row>
    <row r="868" spans="1:22" ht="33" x14ac:dyDescent="0.2">
      <c r="A868" s="54" t="str">
        <f ca="1">IF(ISERROR(MATCH(E868,Код_КЦСР,0)),"",INDIRECT(ADDRESS(MATCH(E868,Код_КЦСР,0)+1,2,,,"КЦСР")))</f>
        <v>Обеспечение деятельности исполнительных органов местного самоуправления</v>
      </c>
      <c r="B868" s="105">
        <v>807</v>
      </c>
      <c r="C868" s="55" t="s">
        <v>60</v>
      </c>
      <c r="D868" s="55" t="s">
        <v>78</v>
      </c>
      <c r="E868" s="105" t="s">
        <v>402</v>
      </c>
      <c r="F868" s="105"/>
      <c r="G868" s="56">
        <f t="shared" si="897"/>
        <v>58.5</v>
      </c>
      <c r="H868" s="56">
        <f t="shared" si="897"/>
        <v>0</v>
      </c>
      <c r="I868" s="56">
        <f t="shared" si="825"/>
        <v>58.5</v>
      </c>
      <c r="J868" s="56">
        <f t="shared" si="897"/>
        <v>0</v>
      </c>
      <c r="K868" s="56">
        <f t="shared" si="826"/>
        <v>58.5</v>
      </c>
      <c r="L868" s="56">
        <f t="shared" si="897"/>
        <v>0</v>
      </c>
      <c r="M868" s="56">
        <f t="shared" si="890"/>
        <v>58.5</v>
      </c>
      <c r="N868" s="56">
        <f t="shared" si="897"/>
        <v>0</v>
      </c>
      <c r="O868" s="56">
        <f t="shared" si="884"/>
        <v>58.5</v>
      </c>
      <c r="P868" s="56">
        <f t="shared" si="897"/>
        <v>58.5</v>
      </c>
      <c r="Q868" s="56">
        <f t="shared" si="897"/>
        <v>0</v>
      </c>
      <c r="R868" s="57">
        <f t="shared" si="827"/>
        <v>58.5</v>
      </c>
      <c r="S868" s="56">
        <f t="shared" si="897"/>
        <v>0</v>
      </c>
      <c r="T868" s="57">
        <f t="shared" si="828"/>
        <v>58.5</v>
      </c>
      <c r="U868" s="56">
        <f t="shared" si="897"/>
        <v>0</v>
      </c>
      <c r="V868" s="57">
        <f t="shared" si="887"/>
        <v>58.5</v>
      </c>
    </row>
    <row r="869" spans="1:22" x14ac:dyDescent="0.2">
      <c r="A869" s="54" t="str">
        <f ca="1">IF(ISERROR(MATCH(E869,Код_КЦСР,0)),"",INDIRECT(ADDRESS(MATCH(E869,Код_КЦСР,0)+1,2,,,"КЦСР")))</f>
        <v>Расходы на обеспечение функций органов местного самоуправления</v>
      </c>
      <c r="B869" s="105">
        <v>807</v>
      </c>
      <c r="C869" s="55" t="s">
        <v>60</v>
      </c>
      <c r="D869" s="55" t="s">
        <v>78</v>
      </c>
      <c r="E869" s="105" t="s">
        <v>404</v>
      </c>
      <c r="F869" s="105"/>
      <c r="G869" s="56">
        <f t="shared" si="897"/>
        <v>58.5</v>
      </c>
      <c r="H869" s="56">
        <f t="shared" si="897"/>
        <v>0</v>
      </c>
      <c r="I869" s="56">
        <f t="shared" si="825"/>
        <v>58.5</v>
      </c>
      <c r="J869" s="56">
        <f t="shared" si="897"/>
        <v>0</v>
      </c>
      <c r="K869" s="56">
        <f t="shared" si="826"/>
        <v>58.5</v>
      </c>
      <c r="L869" s="56">
        <f t="shared" si="897"/>
        <v>0</v>
      </c>
      <c r="M869" s="56">
        <f t="shared" si="890"/>
        <v>58.5</v>
      </c>
      <c r="N869" s="56">
        <f t="shared" si="897"/>
        <v>0</v>
      </c>
      <c r="O869" s="56">
        <f t="shared" si="884"/>
        <v>58.5</v>
      </c>
      <c r="P869" s="56">
        <f t="shared" si="897"/>
        <v>58.5</v>
      </c>
      <c r="Q869" s="56">
        <f t="shared" si="897"/>
        <v>0</v>
      </c>
      <c r="R869" s="57">
        <f t="shared" si="827"/>
        <v>58.5</v>
      </c>
      <c r="S869" s="56">
        <f t="shared" si="897"/>
        <v>0</v>
      </c>
      <c r="T869" s="57">
        <f t="shared" si="828"/>
        <v>58.5</v>
      </c>
      <c r="U869" s="56">
        <f t="shared" si="897"/>
        <v>0</v>
      </c>
      <c r="V869" s="57">
        <f t="shared" si="887"/>
        <v>58.5</v>
      </c>
    </row>
    <row r="870" spans="1:22" ht="33" x14ac:dyDescent="0.2">
      <c r="A870" s="54" t="str">
        <f t="shared" ref="A870:A871" ca="1" si="898">IF(ISERROR(MATCH(F870,Код_КВР,0)),"",INDIRECT(ADDRESS(MATCH(F870,Код_КВР,0)+1,2,,,"КВР")))</f>
        <v>Закупка товаров, работ и услуг для обеспечения государственных (муниципальных) нужд</v>
      </c>
      <c r="B870" s="105">
        <v>807</v>
      </c>
      <c r="C870" s="55" t="s">
        <v>60</v>
      </c>
      <c r="D870" s="55" t="s">
        <v>78</v>
      </c>
      <c r="E870" s="105" t="s">
        <v>404</v>
      </c>
      <c r="F870" s="105">
        <v>200</v>
      </c>
      <c r="G870" s="56">
        <f t="shared" si="897"/>
        <v>58.5</v>
      </c>
      <c r="H870" s="56">
        <f t="shared" si="897"/>
        <v>0</v>
      </c>
      <c r="I870" s="56">
        <f t="shared" si="825"/>
        <v>58.5</v>
      </c>
      <c r="J870" s="56">
        <f t="shared" si="897"/>
        <v>0</v>
      </c>
      <c r="K870" s="56">
        <f t="shared" si="826"/>
        <v>58.5</v>
      </c>
      <c r="L870" s="56">
        <f t="shared" si="897"/>
        <v>0</v>
      </c>
      <c r="M870" s="56">
        <f t="shared" si="890"/>
        <v>58.5</v>
      </c>
      <c r="N870" s="56">
        <f t="shared" si="897"/>
        <v>0</v>
      </c>
      <c r="O870" s="56">
        <f t="shared" si="884"/>
        <v>58.5</v>
      </c>
      <c r="P870" s="56">
        <f t="shared" si="897"/>
        <v>58.5</v>
      </c>
      <c r="Q870" s="56">
        <f t="shared" si="897"/>
        <v>0</v>
      </c>
      <c r="R870" s="57">
        <f t="shared" si="827"/>
        <v>58.5</v>
      </c>
      <c r="S870" s="56">
        <f t="shared" si="897"/>
        <v>0</v>
      </c>
      <c r="T870" s="57">
        <f t="shared" si="828"/>
        <v>58.5</v>
      </c>
      <c r="U870" s="56">
        <f t="shared" si="897"/>
        <v>0</v>
      </c>
      <c r="V870" s="57">
        <f t="shared" si="887"/>
        <v>58.5</v>
      </c>
    </row>
    <row r="871" spans="1:22" ht="33" x14ac:dyDescent="0.2">
      <c r="A871" s="54" t="str">
        <f t="shared" ca="1" si="898"/>
        <v>Иные закупки товаров, работ и услуг для обеспечения государственных (муниципальных) нужд</v>
      </c>
      <c r="B871" s="105">
        <v>807</v>
      </c>
      <c r="C871" s="55" t="s">
        <v>60</v>
      </c>
      <c r="D871" s="55" t="s">
        <v>78</v>
      </c>
      <c r="E871" s="105" t="s">
        <v>404</v>
      </c>
      <c r="F871" s="105">
        <v>240</v>
      </c>
      <c r="G871" s="56">
        <v>58.5</v>
      </c>
      <c r="H871" s="56"/>
      <c r="I871" s="56">
        <f t="shared" si="825"/>
        <v>58.5</v>
      </c>
      <c r="J871" s="56"/>
      <c r="K871" s="56">
        <f t="shared" si="826"/>
        <v>58.5</v>
      </c>
      <c r="L871" s="56"/>
      <c r="M871" s="56">
        <f t="shared" si="890"/>
        <v>58.5</v>
      </c>
      <c r="N871" s="56"/>
      <c r="O871" s="56">
        <f t="shared" si="884"/>
        <v>58.5</v>
      </c>
      <c r="P871" s="56">
        <v>58.5</v>
      </c>
      <c r="Q871" s="56"/>
      <c r="R871" s="57">
        <f t="shared" si="827"/>
        <v>58.5</v>
      </c>
      <c r="S871" s="56"/>
      <c r="T871" s="57">
        <f t="shared" si="828"/>
        <v>58.5</v>
      </c>
      <c r="U871" s="56"/>
      <c r="V871" s="57">
        <f t="shared" si="887"/>
        <v>58.5</v>
      </c>
    </row>
    <row r="872" spans="1:22" hidden="1" x14ac:dyDescent="0.2">
      <c r="A872" s="54" t="str">
        <f ca="1">IF(ISERROR(MATCH(E872,Код_КЦСР,0)),"",INDIRECT(ADDRESS(MATCH(E872,Код_КЦСР,0)+1,2,,,"КЦСР")))</f>
        <v>Иные непрограммные расходы</v>
      </c>
      <c r="B872" s="105">
        <v>807</v>
      </c>
      <c r="C872" s="55" t="s">
        <v>60</v>
      </c>
      <c r="D872" s="55" t="s">
        <v>78</v>
      </c>
      <c r="E872" s="105" t="s">
        <v>420</v>
      </c>
      <c r="F872" s="105"/>
      <c r="G872" s="56">
        <f t="shared" ref="G872:U874" si="899">G873</f>
        <v>0</v>
      </c>
      <c r="H872" s="56">
        <f t="shared" si="899"/>
        <v>0</v>
      </c>
      <c r="I872" s="56">
        <f t="shared" si="825"/>
        <v>0</v>
      </c>
      <c r="J872" s="56">
        <f t="shared" si="899"/>
        <v>0</v>
      </c>
      <c r="K872" s="56">
        <f t="shared" si="826"/>
        <v>0</v>
      </c>
      <c r="L872" s="56">
        <f t="shared" si="899"/>
        <v>0</v>
      </c>
      <c r="M872" s="56">
        <f t="shared" si="890"/>
        <v>0</v>
      </c>
      <c r="N872" s="56">
        <f t="shared" si="899"/>
        <v>0</v>
      </c>
      <c r="O872" s="56">
        <f t="shared" si="884"/>
        <v>0</v>
      </c>
      <c r="P872" s="56">
        <f t="shared" si="899"/>
        <v>0</v>
      </c>
      <c r="Q872" s="56">
        <f t="shared" si="899"/>
        <v>0</v>
      </c>
      <c r="R872" s="57">
        <f t="shared" si="827"/>
        <v>0</v>
      </c>
      <c r="S872" s="56">
        <f t="shared" si="899"/>
        <v>0</v>
      </c>
      <c r="T872" s="57">
        <f t="shared" si="828"/>
        <v>0</v>
      </c>
      <c r="U872" s="56">
        <f t="shared" si="899"/>
        <v>0</v>
      </c>
      <c r="V872" s="57">
        <f t="shared" si="887"/>
        <v>0</v>
      </c>
    </row>
    <row r="873" spans="1:22" ht="33" hidden="1" x14ac:dyDescent="0.2">
      <c r="A873" s="54" t="str">
        <f ca="1">IF(ISERROR(MATCH(E873,Код_КЦСР,0)),"",INDIRECT(ADDRESS(MATCH(E873,Код_КЦСР,0)+1,2,,,"КЦСР")))</f>
        <v>Обеспечение деятельности муниципального казенного учреждения «Финансово-бухгалтерский центр»</v>
      </c>
      <c r="B873" s="105">
        <v>807</v>
      </c>
      <c r="C873" s="55" t="s">
        <v>60</v>
      </c>
      <c r="D873" s="55" t="s">
        <v>78</v>
      </c>
      <c r="E873" s="105" t="s">
        <v>423</v>
      </c>
      <c r="F873" s="105"/>
      <c r="G873" s="56">
        <f t="shared" si="899"/>
        <v>0</v>
      </c>
      <c r="H873" s="56">
        <f t="shared" si="899"/>
        <v>0</v>
      </c>
      <c r="I873" s="56">
        <f t="shared" ref="I873:I936" si="900">G873+H873</f>
        <v>0</v>
      </c>
      <c r="J873" s="56">
        <f t="shared" si="899"/>
        <v>0</v>
      </c>
      <c r="K873" s="56">
        <f t="shared" ref="K873:K936" si="901">I873+J873</f>
        <v>0</v>
      </c>
      <c r="L873" s="56">
        <f t="shared" si="899"/>
        <v>0</v>
      </c>
      <c r="M873" s="56">
        <f t="shared" si="890"/>
        <v>0</v>
      </c>
      <c r="N873" s="56">
        <f t="shared" si="899"/>
        <v>0</v>
      </c>
      <c r="O873" s="56">
        <f t="shared" si="884"/>
        <v>0</v>
      </c>
      <c r="P873" s="56">
        <f t="shared" si="899"/>
        <v>0</v>
      </c>
      <c r="Q873" s="56">
        <f t="shared" si="899"/>
        <v>0</v>
      </c>
      <c r="R873" s="57">
        <f t="shared" ref="R873:R936" si="902">P873+Q873</f>
        <v>0</v>
      </c>
      <c r="S873" s="56">
        <f t="shared" si="899"/>
        <v>0</v>
      </c>
      <c r="T873" s="57">
        <f t="shared" ref="T873:T936" si="903">R873+S873</f>
        <v>0</v>
      </c>
      <c r="U873" s="56">
        <f t="shared" si="899"/>
        <v>0</v>
      </c>
      <c r="V873" s="57">
        <f t="shared" si="887"/>
        <v>0</v>
      </c>
    </row>
    <row r="874" spans="1:22" ht="33" hidden="1" x14ac:dyDescent="0.2">
      <c r="A874" s="54" t="str">
        <f t="shared" ref="A874:A875" ca="1" si="904">IF(ISERROR(MATCH(F874,Код_КВР,0)),"",INDIRECT(ADDRESS(MATCH(F874,Код_КВР,0)+1,2,,,"КВР")))</f>
        <v>Закупка товаров, работ и услуг для обеспечения государственных (муниципальных) нужд</v>
      </c>
      <c r="B874" s="105">
        <v>807</v>
      </c>
      <c r="C874" s="55" t="s">
        <v>60</v>
      </c>
      <c r="D874" s="55" t="s">
        <v>78</v>
      </c>
      <c r="E874" s="105" t="s">
        <v>423</v>
      </c>
      <c r="F874" s="105">
        <v>200</v>
      </c>
      <c r="G874" s="56">
        <f t="shared" si="899"/>
        <v>0</v>
      </c>
      <c r="H874" s="56">
        <f t="shared" si="899"/>
        <v>0</v>
      </c>
      <c r="I874" s="56">
        <f t="shared" si="900"/>
        <v>0</v>
      </c>
      <c r="J874" s="56">
        <f t="shared" si="899"/>
        <v>0</v>
      </c>
      <c r="K874" s="56">
        <f t="shared" si="901"/>
        <v>0</v>
      </c>
      <c r="L874" s="56">
        <f t="shared" si="899"/>
        <v>0</v>
      </c>
      <c r="M874" s="56">
        <f t="shared" si="890"/>
        <v>0</v>
      </c>
      <c r="N874" s="56">
        <f t="shared" si="899"/>
        <v>0</v>
      </c>
      <c r="O874" s="56">
        <f t="shared" si="884"/>
        <v>0</v>
      </c>
      <c r="P874" s="56">
        <f t="shared" si="899"/>
        <v>0</v>
      </c>
      <c r="Q874" s="56">
        <f t="shared" si="899"/>
        <v>0</v>
      </c>
      <c r="R874" s="57">
        <f t="shared" si="902"/>
        <v>0</v>
      </c>
      <c r="S874" s="56">
        <f t="shared" si="899"/>
        <v>0</v>
      </c>
      <c r="T874" s="57">
        <f t="shared" si="903"/>
        <v>0</v>
      </c>
      <c r="U874" s="56">
        <f t="shared" si="899"/>
        <v>0</v>
      </c>
      <c r="V874" s="57">
        <f t="shared" si="887"/>
        <v>0</v>
      </c>
    </row>
    <row r="875" spans="1:22" ht="33" hidden="1" x14ac:dyDescent="0.2">
      <c r="A875" s="54" t="str">
        <f t="shared" ca="1" si="904"/>
        <v>Иные закупки товаров, работ и услуг для обеспечения государственных (муниципальных) нужд</v>
      </c>
      <c r="B875" s="105">
        <v>807</v>
      </c>
      <c r="C875" s="55" t="s">
        <v>60</v>
      </c>
      <c r="D875" s="55" t="s">
        <v>78</v>
      </c>
      <c r="E875" s="105" t="s">
        <v>423</v>
      </c>
      <c r="F875" s="105">
        <v>240</v>
      </c>
      <c r="G875" s="56"/>
      <c r="H875" s="56"/>
      <c r="I875" s="56">
        <f t="shared" si="900"/>
        <v>0</v>
      </c>
      <c r="J875" s="56"/>
      <c r="K875" s="56">
        <f t="shared" si="901"/>
        <v>0</v>
      </c>
      <c r="L875" s="56"/>
      <c r="M875" s="56">
        <f t="shared" si="890"/>
        <v>0</v>
      </c>
      <c r="N875" s="56"/>
      <c r="O875" s="56">
        <f t="shared" si="884"/>
        <v>0</v>
      </c>
      <c r="P875" s="56"/>
      <c r="Q875" s="56"/>
      <c r="R875" s="57">
        <f t="shared" si="902"/>
        <v>0</v>
      </c>
      <c r="S875" s="56"/>
      <c r="T875" s="57">
        <f t="shared" si="903"/>
        <v>0</v>
      </c>
      <c r="U875" s="56"/>
      <c r="V875" s="57">
        <f t="shared" si="887"/>
        <v>0</v>
      </c>
    </row>
    <row r="876" spans="1:22" x14ac:dyDescent="0.2">
      <c r="A876" s="54" t="str">
        <f ca="1">IF(ISERROR(MATCH(C876,Код_Раздел,0)),"",INDIRECT(ADDRESS(MATCH(C876,Код_Раздел,0)+1,2,,,"Раздел")))</f>
        <v>Обслуживание государственного и муниципального долга</v>
      </c>
      <c r="B876" s="105">
        <v>807</v>
      </c>
      <c r="C876" s="55" t="s">
        <v>55</v>
      </c>
      <c r="D876" s="55"/>
      <c r="E876" s="105"/>
      <c r="F876" s="105"/>
      <c r="G876" s="56">
        <f t="shared" ref="G876:U879" si="905">G877</f>
        <v>100240.1</v>
      </c>
      <c r="H876" s="56">
        <f t="shared" si="905"/>
        <v>0</v>
      </c>
      <c r="I876" s="56">
        <f t="shared" si="900"/>
        <v>100240.1</v>
      </c>
      <c r="J876" s="56">
        <f t="shared" si="905"/>
        <v>0</v>
      </c>
      <c r="K876" s="56">
        <f t="shared" si="901"/>
        <v>100240.1</v>
      </c>
      <c r="L876" s="56">
        <f t="shared" si="905"/>
        <v>0</v>
      </c>
      <c r="M876" s="56">
        <f t="shared" si="890"/>
        <v>100240.1</v>
      </c>
      <c r="N876" s="56">
        <f t="shared" si="905"/>
        <v>0</v>
      </c>
      <c r="O876" s="56">
        <f t="shared" si="884"/>
        <v>100240.1</v>
      </c>
      <c r="P876" s="56">
        <f t="shared" si="905"/>
        <v>115610.6</v>
      </c>
      <c r="Q876" s="56">
        <f t="shared" si="905"/>
        <v>0</v>
      </c>
      <c r="R876" s="57">
        <f t="shared" si="902"/>
        <v>115610.6</v>
      </c>
      <c r="S876" s="56">
        <f t="shared" si="905"/>
        <v>0</v>
      </c>
      <c r="T876" s="57">
        <f t="shared" si="903"/>
        <v>115610.6</v>
      </c>
      <c r="U876" s="56">
        <f t="shared" si="905"/>
        <v>0</v>
      </c>
      <c r="V876" s="57">
        <f t="shared" si="887"/>
        <v>115610.6</v>
      </c>
    </row>
    <row r="877" spans="1:22" x14ac:dyDescent="0.2">
      <c r="A877" s="63" t="s">
        <v>110</v>
      </c>
      <c r="B877" s="105">
        <v>807</v>
      </c>
      <c r="C877" s="55" t="s">
        <v>55</v>
      </c>
      <c r="D877" s="55" t="s">
        <v>70</v>
      </c>
      <c r="E877" s="105"/>
      <c r="F877" s="105"/>
      <c r="G877" s="56">
        <f t="shared" si="905"/>
        <v>100240.1</v>
      </c>
      <c r="H877" s="56">
        <f t="shared" si="905"/>
        <v>0</v>
      </c>
      <c r="I877" s="56">
        <f t="shared" si="900"/>
        <v>100240.1</v>
      </c>
      <c r="J877" s="56">
        <f t="shared" si="905"/>
        <v>0</v>
      </c>
      <c r="K877" s="56">
        <f t="shared" si="901"/>
        <v>100240.1</v>
      </c>
      <c r="L877" s="56">
        <f t="shared" si="905"/>
        <v>0</v>
      </c>
      <c r="M877" s="56">
        <f t="shared" si="890"/>
        <v>100240.1</v>
      </c>
      <c r="N877" s="56">
        <f t="shared" si="905"/>
        <v>0</v>
      </c>
      <c r="O877" s="56">
        <f t="shared" si="884"/>
        <v>100240.1</v>
      </c>
      <c r="P877" s="56">
        <f t="shared" si="905"/>
        <v>115610.6</v>
      </c>
      <c r="Q877" s="56">
        <f t="shared" si="905"/>
        <v>0</v>
      </c>
      <c r="R877" s="57">
        <f t="shared" si="902"/>
        <v>115610.6</v>
      </c>
      <c r="S877" s="56">
        <f t="shared" si="905"/>
        <v>0</v>
      </c>
      <c r="T877" s="57">
        <f t="shared" si="903"/>
        <v>115610.6</v>
      </c>
      <c r="U877" s="56">
        <f t="shared" si="905"/>
        <v>0</v>
      </c>
      <c r="V877" s="57">
        <f t="shared" si="887"/>
        <v>115610.6</v>
      </c>
    </row>
    <row r="878" spans="1:22" x14ac:dyDescent="0.2">
      <c r="A878" s="54" t="str">
        <f ca="1">IF(ISERROR(MATCH(E878,Код_КЦСР,0)),"",INDIRECT(ADDRESS(MATCH(E878,Код_КЦСР,0)+1,2,,,"КЦСР")))</f>
        <v>Расходы, не включенные в муниципальные программы города Череповца</v>
      </c>
      <c r="B878" s="105">
        <v>807</v>
      </c>
      <c r="C878" s="55" t="s">
        <v>55</v>
      </c>
      <c r="D878" s="55" t="s">
        <v>70</v>
      </c>
      <c r="E878" s="105" t="s">
        <v>398</v>
      </c>
      <c r="F878" s="105"/>
      <c r="G878" s="56">
        <f t="shared" si="905"/>
        <v>100240.1</v>
      </c>
      <c r="H878" s="56">
        <f t="shared" si="905"/>
        <v>0</v>
      </c>
      <c r="I878" s="56">
        <f t="shared" si="900"/>
        <v>100240.1</v>
      </c>
      <c r="J878" s="56">
        <f t="shared" si="905"/>
        <v>0</v>
      </c>
      <c r="K878" s="56">
        <f t="shared" si="901"/>
        <v>100240.1</v>
      </c>
      <c r="L878" s="56">
        <f t="shared" si="905"/>
        <v>0</v>
      </c>
      <c r="M878" s="56">
        <f t="shared" si="890"/>
        <v>100240.1</v>
      </c>
      <c r="N878" s="56">
        <f t="shared" si="905"/>
        <v>0</v>
      </c>
      <c r="O878" s="56">
        <f t="shared" si="884"/>
        <v>100240.1</v>
      </c>
      <c r="P878" s="56">
        <f t="shared" si="905"/>
        <v>115610.6</v>
      </c>
      <c r="Q878" s="56">
        <f t="shared" si="905"/>
        <v>0</v>
      </c>
      <c r="R878" s="57">
        <f t="shared" si="902"/>
        <v>115610.6</v>
      </c>
      <c r="S878" s="56">
        <f t="shared" si="905"/>
        <v>0</v>
      </c>
      <c r="T878" s="57">
        <f t="shared" si="903"/>
        <v>115610.6</v>
      </c>
      <c r="U878" s="56">
        <f t="shared" si="905"/>
        <v>0</v>
      </c>
      <c r="V878" s="57">
        <f t="shared" si="887"/>
        <v>115610.6</v>
      </c>
    </row>
    <row r="879" spans="1:22" x14ac:dyDescent="0.2">
      <c r="A879" s="54" t="str">
        <f ca="1">IF(ISERROR(MATCH(E879,Код_КЦСР,0)),"",INDIRECT(ADDRESS(MATCH(E879,Код_КЦСР,0)+1,2,,,"КЦСР")))</f>
        <v>Иные непрограммные расходы</v>
      </c>
      <c r="B879" s="105">
        <v>807</v>
      </c>
      <c r="C879" s="55" t="s">
        <v>55</v>
      </c>
      <c r="D879" s="55" t="s">
        <v>70</v>
      </c>
      <c r="E879" s="105" t="s">
        <v>420</v>
      </c>
      <c r="F879" s="105"/>
      <c r="G879" s="56">
        <f t="shared" si="905"/>
        <v>100240.1</v>
      </c>
      <c r="H879" s="56">
        <f t="shared" si="905"/>
        <v>0</v>
      </c>
      <c r="I879" s="56">
        <f t="shared" si="900"/>
        <v>100240.1</v>
      </c>
      <c r="J879" s="56">
        <f t="shared" si="905"/>
        <v>0</v>
      </c>
      <c r="K879" s="56">
        <f t="shared" si="901"/>
        <v>100240.1</v>
      </c>
      <c r="L879" s="56">
        <f t="shared" si="905"/>
        <v>0</v>
      </c>
      <c r="M879" s="56">
        <f t="shared" si="890"/>
        <v>100240.1</v>
      </c>
      <c r="N879" s="56">
        <f t="shared" si="905"/>
        <v>0</v>
      </c>
      <c r="O879" s="56">
        <f t="shared" si="884"/>
        <v>100240.1</v>
      </c>
      <c r="P879" s="56">
        <f t="shared" si="905"/>
        <v>115610.6</v>
      </c>
      <c r="Q879" s="56">
        <f t="shared" si="905"/>
        <v>0</v>
      </c>
      <c r="R879" s="57">
        <f t="shared" si="902"/>
        <v>115610.6</v>
      </c>
      <c r="S879" s="56">
        <f t="shared" si="905"/>
        <v>0</v>
      </c>
      <c r="T879" s="57">
        <f t="shared" si="903"/>
        <v>115610.6</v>
      </c>
      <c r="U879" s="56">
        <f t="shared" si="905"/>
        <v>0</v>
      </c>
      <c r="V879" s="57">
        <f t="shared" si="887"/>
        <v>115610.6</v>
      </c>
    </row>
    <row r="880" spans="1:22" x14ac:dyDescent="0.2">
      <c r="A880" s="54" t="str">
        <f ca="1">IF(ISERROR(MATCH(E880,Код_КЦСР,0)),"",INDIRECT(ADDRESS(MATCH(E880,Код_КЦСР,0)+1,2,,,"КЦСР")))</f>
        <v>Процентные платежи по муниципальному долгу</v>
      </c>
      <c r="B880" s="105">
        <v>807</v>
      </c>
      <c r="C880" s="55" t="s">
        <v>55</v>
      </c>
      <c r="D880" s="55" t="s">
        <v>70</v>
      </c>
      <c r="E880" s="105" t="s">
        <v>422</v>
      </c>
      <c r="F880" s="105"/>
      <c r="G880" s="56">
        <f t="shared" ref="G880:U881" si="906">G881</f>
        <v>100240.1</v>
      </c>
      <c r="H880" s="56">
        <f t="shared" si="906"/>
        <v>0</v>
      </c>
      <c r="I880" s="56">
        <f t="shared" si="900"/>
        <v>100240.1</v>
      </c>
      <c r="J880" s="56">
        <f t="shared" si="906"/>
        <v>0</v>
      </c>
      <c r="K880" s="56">
        <f t="shared" si="901"/>
        <v>100240.1</v>
      </c>
      <c r="L880" s="56">
        <f t="shared" si="906"/>
        <v>0</v>
      </c>
      <c r="M880" s="56">
        <f t="shared" si="890"/>
        <v>100240.1</v>
      </c>
      <c r="N880" s="56">
        <f t="shared" si="906"/>
        <v>0</v>
      </c>
      <c r="O880" s="56">
        <f t="shared" si="884"/>
        <v>100240.1</v>
      </c>
      <c r="P880" s="56">
        <f t="shared" si="906"/>
        <v>115610.6</v>
      </c>
      <c r="Q880" s="56">
        <f t="shared" si="906"/>
        <v>0</v>
      </c>
      <c r="R880" s="57">
        <f t="shared" si="902"/>
        <v>115610.6</v>
      </c>
      <c r="S880" s="56">
        <f t="shared" si="906"/>
        <v>0</v>
      </c>
      <c r="T880" s="57">
        <f t="shared" si="903"/>
        <v>115610.6</v>
      </c>
      <c r="U880" s="56">
        <f t="shared" si="906"/>
        <v>0</v>
      </c>
      <c r="V880" s="57">
        <f t="shared" si="887"/>
        <v>115610.6</v>
      </c>
    </row>
    <row r="881" spans="1:22" x14ac:dyDescent="0.2">
      <c r="A881" s="54" t="str">
        <f ca="1">IF(ISERROR(MATCH(F881,Код_КВР,0)),"",INDIRECT(ADDRESS(MATCH(F881,Код_КВР,0)+1,2,,,"КВР")))</f>
        <v>Обслуживание государственного (муниципального) долга</v>
      </c>
      <c r="B881" s="105">
        <v>807</v>
      </c>
      <c r="C881" s="55" t="s">
        <v>55</v>
      </c>
      <c r="D881" s="55" t="s">
        <v>70</v>
      </c>
      <c r="E881" s="105" t="s">
        <v>422</v>
      </c>
      <c r="F881" s="105">
        <v>700</v>
      </c>
      <c r="G881" s="56">
        <f t="shared" si="906"/>
        <v>100240.1</v>
      </c>
      <c r="H881" s="56">
        <f t="shared" si="906"/>
        <v>0</v>
      </c>
      <c r="I881" s="56">
        <f t="shared" si="900"/>
        <v>100240.1</v>
      </c>
      <c r="J881" s="56">
        <f t="shared" si="906"/>
        <v>0</v>
      </c>
      <c r="K881" s="56">
        <f t="shared" si="901"/>
        <v>100240.1</v>
      </c>
      <c r="L881" s="56">
        <f t="shared" si="906"/>
        <v>0</v>
      </c>
      <c r="M881" s="56">
        <f t="shared" si="890"/>
        <v>100240.1</v>
      </c>
      <c r="N881" s="56">
        <f t="shared" si="906"/>
        <v>0</v>
      </c>
      <c r="O881" s="56">
        <f t="shared" si="884"/>
        <v>100240.1</v>
      </c>
      <c r="P881" s="56">
        <f t="shared" si="906"/>
        <v>115610.6</v>
      </c>
      <c r="Q881" s="56">
        <f t="shared" si="906"/>
        <v>0</v>
      </c>
      <c r="R881" s="57">
        <f t="shared" si="902"/>
        <v>115610.6</v>
      </c>
      <c r="S881" s="56">
        <f t="shared" si="906"/>
        <v>0</v>
      </c>
      <c r="T881" s="57">
        <f t="shared" si="903"/>
        <v>115610.6</v>
      </c>
      <c r="U881" s="56">
        <f t="shared" si="906"/>
        <v>0</v>
      </c>
      <c r="V881" s="57">
        <f t="shared" si="887"/>
        <v>115610.6</v>
      </c>
    </row>
    <row r="882" spans="1:22" x14ac:dyDescent="0.2">
      <c r="A882" s="54" t="str">
        <f ca="1">IF(ISERROR(MATCH(F882,Код_КВР,0)),"",INDIRECT(ADDRESS(MATCH(F882,Код_КВР,0)+1,2,,,"КВР")))</f>
        <v>Обслуживание муниципального долга</v>
      </c>
      <c r="B882" s="105">
        <v>807</v>
      </c>
      <c r="C882" s="55" t="s">
        <v>55</v>
      </c>
      <c r="D882" s="55" t="s">
        <v>70</v>
      </c>
      <c r="E882" s="105" t="s">
        <v>422</v>
      </c>
      <c r="F882" s="105">
        <v>730</v>
      </c>
      <c r="G882" s="56">
        <v>100240.1</v>
      </c>
      <c r="H882" s="56"/>
      <c r="I882" s="56">
        <f t="shared" si="900"/>
        <v>100240.1</v>
      </c>
      <c r="J882" s="56"/>
      <c r="K882" s="56">
        <f t="shared" si="901"/>
        <v>100240.1</v>
      </c>
      <c r="L882" s="56"/>
      <c r="M882" s="56">
        <f t="shared" si="890"/>
        <v>100240.1</v>
      </c>
      <c r="N882" s="56"/>
      <c r="O882" s="56">
        <f t="shared" si="884"/>
        <v>100240.1</v>
      </c>
      <c r="P882" s="56">
        <v>115610.6</v>
      </c>
      <c r="Q882" s="56"/>
      <c r="R882" s="57">
        <f t="shared" si="902"/>
        <v>115610.6</v>
      </c>
      <c r="S882" s="56"/>
      <c r="T882" s="57">
        <f t="shared" si="903"/>
        <v>115610.6</v>
      </c>
      <c r="U882" s="56"/>
      <c r="V882" s="57">
        <f t="shared" si="887"/>
        <v>115610.6</v>
      </c>
    </row>
    <row r="883" spans="1:22" x14ac:dyDescent="0.2">
      <c r="A883" s="54" t="str">
        <f ca="1">IF(ISERROR(MATCH(B883,Код_ППП,0)),"",INDIRECT(ADDRESS(MATCH(B883,Код_ППП,0)+1,2,,,"ППП")))</f>
        <v>УПРАВЛЕНИЕ ПО ДЕЛАМ КУЛЬТУРЫ МЭРИИ ГОРОДА</v>
      </c>
      <c r="B883" s="105">
        <v>808</v>
      </c>
      <c r="C883" s="55"/>
      <c r="D883" s="55"/>
      <c r="E883" s="105"/>
      <c r="F883" s="105"/>
      <c r="G883" s="56">
        <f>G884+G894+G912</f>
        <v>461223.19999999995</v>
      </c>
      <c r="H883" s="56">
        <f>H884+H894+H912</f>
        <v>0</v>
      </c>
      <c r="I883" s="56">
        <f t="shared" si="900"/>
        <v>461223.19999999995</v>
      </c>
      <c r="J883" s="56">
        <f>J884+J894+J912</f>
        <v>0</v>
      </c>
      <c r="K883" s="56">
        <f t="shared" si="901"/>
        <v>461223.19999999995</v>
      </c>
      <c r="L883" s="56">
        <f>L884+L894+L912</f>
        <v>0</v>
      </c>
      <c r="M883" s="56">
        <f t="shared" si="890"/>
        <v>461223.19999999995</v>
      </c>
      <c r="N883" s="56">
        <f>N884+N894+N912</f>
        <v>0</v>
      </c>
      <c r="O883" s="56">
        <f t="shared" si="884"/>
        <v>461223.19999999995</v>
      </c>
      <c r="P883" s="56">
        <f>P884+P894+P912</f>
        <v>477906.60000000003</v>
      </c>
      <c r="Q883" s="56">
        <f>Q884+Q894+Q912</f>
        <v>0</v>
      </c>
      <c r="R883" s="57">
        <f t="shared" si="902"/>
        <v>477906.60000000003</v>
      </c>
      <c r="S883" s="56">
        <f>S884+S894+S912</f>
        <v>0</v>
      </c>
      <c r="T883" s="57">
        <f t="shared" si="903"/>
        <v>477906.60000000003</v>
      </c>
      <c r="U883" s="56">
        <f>U884+U894+U912</f>
        <v>0</v>
      </c>
      <c r="V883" s="57">
        <f t="shared" si="887"/>
        <v>477906.60000000003</v>
      </c>
    </row>
    <row r="884" spans="1:22" hidden="1" x14ac:dyDescent="0.2">
      <c r="A884" s="54" t="str">
        <f ca="1">IF(ISERROR(MATCH(C884,Код_Раздел,0)),"",INDIRECT(ADDRESS(MATCH(C884,Код_Раздел,0)+1,2,,,"Раздел")))</f>
        <v>Национальная экономика</v>
      </c>
      <c r="B884" s="105">
        <v>808</v>
      </c>
      <c r="C884" s="55" t="s">
        <v>73</v>
      </c>
      <c r="D884" s="55"/>
      <c r="E884" s="105"/>
      <c r="F884" s="105"/>
      <c r="G884" s="56">
        <f t="shared" ref="G884:U892" si="907">G885</f>
        <v>0</v>
      </c>
      <c r="H884" s="56">
        <f t="shared" si="907"/>
        <v>0</v>
      </c>
      <c r="I884" s="56">
        <f t="shared" si="900"/>
        <v>0</v>
      </c>
      <c r="J884" s="56">
        <f t="shared" si="907"/>
        <v>0</v>
      </c>
      <c r="K884" s="56">
        <f t="shared" si="901"/>
        <v>0</v>
      </c>
      <c r="L884" s="56">
        <f t="shared" si="907"/>
        <v>0</v>
      </c>
      <c r="M884" s="56">
        <f t="shared" si="890"/>
        <v>0</v>
      </c>
      <c r="N884" s="56">
        <f t="shared" si="907"/>
        <v>0</v>
      </c>
      <c r="O884" s="56">
        <f t="shared" si="884"/>
        <v>0</v>
      </c>
      <c r="P884" s="56">
        <f t="shared" si="907"/>
        <v>0</v>
      </c>
      <c r="Q884" s="56">
        <f t="shared" si="907"/>
        <v>0</v>
      </c>
      <c r="R884" s="57">
        <f t="shared" si="902"/>
        <v>0</v>
      </c>
      <c r="S884" s="56">
        <f t="shared" si="907"/>
        <v>0</v>
      </c>
      <c r="T884" s="57">
        <f t="shared" si="903"/>
        <v>0</v>
      </c>
      <c r="U884" s="56">
        <f t="shared" si="907"/>
        <v>0</v>
      </c>
      <c r="V884" s="57">
        <f t="shared" si="887"/>
        <v>0</v>
      </c>
    </row>
    <row r="885" spans="1:22" hidden="1" x14ac:dyDescent="0.2">
      <c r="A885" s="42" t="s">
        <v>80</v>
      </c>
      <c r="B885" s="105">
        <v>808</v>
      </c>
      <c r="C885" s="55" t="s">
        <v>73</v>
      </c>
      <c r="D885" s="55" t="s">
        <v>61</v>
      </c>
      <c r="E885" s="105"/>
      <c r="F885" s="105"/>
      <c r="G885" s="56">
        <f t="shared" si="907"/>
        <v>0</v>
      </c>
      <c r="H885" s="56">
        <f t="shared" si="907"/>
        <v>0</v>
      </c>
      <c r="I885" s="56">
        <f t="shared" si="900"/>
        <v>0</v>
      </c>
      <c r="J885" s="56">
        <f t="shared" si="907"/>
        <v>0</v>
      </c>
      <c r="K885" s="56">
        <f t="shared" si="901"/>
        <v>0</v>
      </c>
      <c r="L885" s="56">
        <f t="shared" si="907"/>
        <v>0</v>
      </c>
      <c r="M885" s="56">
        <f t="shared" si="890"/>
        <v>0</v>
      </c>
      <c r="N885" s="56">
        <f t="shared" si="907"/>
        <v>0</v>
      </c>
      <c r="O885" s="56">
        <f t="shared" si="884"/>
        <v>0</v>
      </c>
      <c r="P885" s="56">
        <f t="shared" si="907"/>
        <v>0</v>
      </c>
      <c r="Q885" s="56">
        <f t="shared" si="907"/>
        <v>0</v>
      </c>
      <c r="R885" s="57">
        <f t="shared" si="902"/>
        <v>0</v>
      </c>
      <c r="S885" s="56">
        <f t="shared" si="907"/>
        <v>0</v>
      </c>
      <c r="T885" s="57">
        <f t="shared" si="903"/>
        <v>0</v>
      </c>
      <c r="U885" s="56">
        <f t="shared" si="907"/>
        <v>0</v>
      </c>
      <c r="V885" s="57">
        <f t="shared" si="887"/>
        <v>0</v>
      </c>
    </row>
    <row r="886" spans="1:22" ht="33" hidden="1" x14ac:dyDescent="0.2">
      <c r="A886" s="54" t="str">
        <f ca="1">IF(ISERROR(MATCH(E886,Код_КЦСР,0)),"",INDIRECT(ADDRESS(MATCH(E886,Код_КЦСР,0)+1,2,,,"КЦСР")))</f>
        <v>Муниципальная программа «Развитие культуры и туризма в городе Череповце» на 2016 – 2022 годы</v>
      </c>
      <c r="B886" s="105">
        <v>808</v>
      </c>
      <c r="C886" s="55" t="s">
        <v>73</v>
      </c>
      <c r="D886" s="55" t="s">
        <v>61</v>
      </c>
      <c r="E886" s="105" t="s">
        <v>231</v>
      </c>
      <c r="F886" s="105"/>
      <c r="G886" s="56">
        <f t="shared" si="907"/>
        <v>0</v>
      </c>
      <c r="H886" s="56">
        <f t="shared" si="907"/>
        <v>0</v>
      </c>
      <c r="I886" s="56">
        <f t="shared" si="900"/>
        <v>0</v>
      </c>
      <c r="J886" s="56">
        <f t="shared" si="907"/>
        <v>0</v>
      </c>
      <c r="K886" s="56">
        <f t="shared" si="901"/>
        <v>0</v>
      </c>
      <c r="L886" s="56">
        <f t="shared" si="907"/>
        <v>0</v>
      </c>
      <c r="M886" s="56">
        <f t="shared" si="890"/>
        <v>0</v>
      </c>
      <c r="N886" s="56">
        <f t="shared" si="907"/>
        <v>0</v>
      </c>
      <c r="O886" s="56">
        <f t="shared" si="884"/>
        <v>0</v>
      </c>
      <c r="P886" s="56">
        <f t="shared" si="907"/>
        <v>0</v>
      </c>
      <c r="Q886" s="56">
        <f t="shared" si="907"/>
        <v>0</v>
      </c>
      <c r="R886" s="57">
        <f t="shared" si="902"/>
        <v>0</v>
      </c>
      <c r="S886" s="56">
        <f t="shared" si="907"/>
        <v>0</v>
      </c>
      <c r="T886" s="57">
        <f t="shared" si="903"/>
        <v>0</v>
      </c>
      <c r="U886" s="56">
        <f t="shared" si="907"/>
        <v>0</v>
      </c>
      <c r="V886" s="57">
        <f t="shared" si="887"/>
        <v>0</v>
      </c>
    </row>
    <row r="887" spans="1:22" hidden="1" x14ac:dyDescent="0.2">
      <c r="A887" s="54" t="str">
        <f ca="1">IF(ISERROR(MATCH(E887,Код_КЦСР,0)),"",INDIRECT(ADDRESS(MATCH(E887,Код_КЦСР,0)+1,2,,,"КЦСР")))</f>
        <v>Туризм</v>
      </c>
      <c r="B887" s="105">
        <v>808</v>
      </c>
      <c r="C887" s="55" t="s">
        <v>73</v>
      </c>
      <c r="D887" s="55" t="s">
        <v>61</v>
      </c>
      <c r="E887" s="105" t="s">
        <v>260</v>
      </c>
      <c r="F887" s="105"/>
      <c r="G887" s="56">
        <f t="shared" ref="G887:P887" si="908">G891+G888</f>
        <v>0</v>
      </c>
      <c r="H887" s="56">
        <f t="shared" ref="H887:J887" si="909">H891+H888</f>
        <v>0</v>
      </c>
      <c r="I887" s="56">
        <f t="shared" si="900"/>
        <v>0</v>
      </c>
      <c r="J887" s="56">
        <f t="shared" si="909"/>
        <v>0</v>
      </c>
      <c r="K887" s="56">
        <f t="shared" si="901"/>
        <v>0</v>
      </c>
      <c r="L887" s="56">
        <f t="shared" ref="L887:N887" si="910">L891+L888</f>
        <v>0</v>
      </c>
      <c r="M887" s="56">
        <f t="shared" si="890"/>
        <v>0</v>
      </c>
      <c r="N887" s="56">
        <f t="shared" si="910"/>
        <v>0</v>
      </c>
      <c r="O887" s="56">
        <f t="shared" si="884"/>
        <v>0</v>
      </c>
      <c r="P887" s="56">
        <f t="shared" si="908"/>
        <v>0</v>
      </c>
      <c r="Q887" s="56">
        <f t="shared" ref="Q887:S887" si="911">Q891+Q888</f>
        <v>0</v>
      </c>
      <c r="R887" s="57">
        <f t="shared" si="902"/>
        <v>0</v>
      </c>
      <c r="S887" s="56">
        <f t="shared" si="911"/>
        <v>0</v>
      </c>
      <c r="T887" s="57">
        <f t="shared" si="903"/>
        <v>0</v>
      </c>
      <c r="U887" s="56">
        <f t="shared" ref="U887" si="912">U891+U888</f>
        <v>0</v>
      </c>
      <c r="V887" s="57">
        <f t="shared" si="887"/>
        <v>0</v>
      </c>
    </row>
    <row r="888" spans="1:22" hidden="1" x14ac:dyDescent="0.2">
      <c r="A888" s="54" t="str">
        <f ca="1">IF(ISERROR(MATCH(E888,Код_КЦСР,0)),"",INDIRECT(ADDRESS(MATCH(E888,Код_КЦСР,0)+1,2,,,"КЦСР")))</f>
        <v xml:space="preserve">Продвижение городского туристического продукта на российском рынке </v>
      </c>
      <c r="B888" s="105">
        <v>808</v>
      </c>
      <c r="C888" s="55" t="s">
        <v>73</v>
      </c>
      <c r="D888" s="55" t="s">
        <v>61</v>
      </c>
      <c r="E888" s="105" t="s">
        <v>262</v>
      </c>
      <c r="F888" s="105"/>
      <c r="G888" s="56">
        <f t="shared" ref="G888:U889" si="913">G889</f>
        <v>0</v>
      </c>
      <c r="H888" s="56">
        <f t="shared" si="913"/>
        <v>0</v>
      </c>
      <c r="I888" s="56">
        <f t="shared" si="900"/>
        <v>0</v>
      </c>
      <c r="J888" s="56">
        <f t="shared" si="913"/>
        <v>0</v>
      </c>
      <c r="K888" s="56">
        <f t="shared" si="901"/>
        <v>0</v>
      </c>
      <c r="L888" s="56">
        <f t="shared" si="913"/>
        <v>0</v>
      </c>
      <c r="M888" s="56">
        <f t="shared" si="890"/>
        <v>0</v>
      </c>
      <c r="N888" s="56">
        <f t="shared" si="913"/>
        <v>0</v>
      </c>
      <c r="O888" s="56">
        <f t="shared" si="884"/>
        <v>0</v>
      </c>
      <c r="P888" s="56">
        <f t="shared" si="913"/>
        <v>0</v>
      </c>
      <c r="Q888" s="56">
        <f t="shared" si="913"/>
        <v>0</v>
      </c>
      <c r="R888" s="57">
        <f t="shared" si="902"/>
        <v>0</v>
      </c>
      <c r="S888" s="56">
        <f t="shared" si="913"/>
        <v>0</v>
      </c>
      <c r="T888" s="57">
        <f t="shared" si="903"/>
        <v>0</v>
      </c>
      <c r="U888" s="56">
        <f t="shared" si="913"/>
        <v>0</v>
      </c>
      <c r="V888" s="57">
        <f t="shared" si="887"/>
        <v>0</v>
      </c>
    </row>
    <row r="889" spans="1:22" ht="33" hidden="1" x14ac:dyDescent="0.2">
      <c r="A889" s="54" t="str">
        <f ca="1">IF(ISERROR(MATCH(F889,Код_КВР,0)),"",INDIRECT(ADDRESS(MATCH(F889,Код_КВР,0)+1,2,,,"КВР")))</f>
        <v>Предоставление субсидий бюджетным, автономным учреждениям и иным некоммерческим организациям</v>
      </c>
      <c r="B889" s="105">
        <v>808</v>
      </c>
      <c r="C889" s="55" t="s">
        <v>73</v>
      </c>
      <c r="D889" s="55" t="s">
        <v>61</v>
      </c>
      <c r="E889" s="105" t="s">
        <v>262</v>
      </c>
      <c r="F889" s="105">
        <v>600</v>
      </c>
      <c r="G889" s="56">
        <f t="shared" si="913"/>
        <v>0</v>
      </c>
      <c r="H889" s="56">
        <f t="shared" si="913"/>
        <v>0</v>
      </c>
      <c r="I889" s="56">
        <f t="shared" si="900"/>
        <v>0</v>
      </c>
      <c r="J889" s="56">
        <f t="shared" si="913"/>
        <v>0</v>
      </c>
      <c r="K889" s="56">
        <f t="shared" si="901"/>
        <v>0</v>
      </c>
      <c r="L889" s="56">
        <f t="shared" si="913"/>
        <v>0</v>
      </c>
      <c r="M889" s="56">
        <f t="shared" si="890"/>
        <v>0</v>
      </c>
      <c r="N889" s="56">
        <f t="shared" si="913"/>
        <v>0</v>
      </c>
      <c r="O889" s="56">
        <f t="shared" si="884"/>
        <v>0</v>
      </c>
      <c r="P889" s="56">
        <f t="shared" si="913"/>
        <v>0</v>
      </c>
      <c r="Q889" s="56">
        <f t="shared" si="913"/>
        <v>0</v>
      </c>
      <c r="R889" s="57">
        <f t="shared" si="902"/>
        <v>0</v>
      </c>
      <c r="S889" s="56">
        <f t="shared" si="913"/>
        <v>0</v>
      </c>
      <c r="T889" s="57">
        <f t="shared" si="903"/>
        <v>0</v>
      </c>
      <c r="U889" s="56">
        <f t="shared" si="913"/>
        <v>0</v>
      </c>
      <c r="V889" s="57">
        <f t="shared" si="887"/>
        <v>0</v>
      </c>
    </row>
    <row r="890" spans="1:22" hidden="1" x14ac:dyDescent="0.2">
      <c r="A890" s="54" t="str">
        <f ca="1">IF(ISERROR(MATCH(F890,Код_КВР,0)),"",INDIRECT(ADDRESS(MATCH(F890,Код_КВР,0)+1,2,,,"КВР")))</f>
        <v>Субсидии бюджетным учреждениям</v>
      </c>
      <c r="B890" s="105">
        <v>808</v>
      </c>
      <c r="C890" s="55" t="s">
        <v>73</v>
      </c>
      <c r="D890" s="55" t="s">
        <v>61</v>
      </c>
      <c r="E890" s="105" t="s">
        <v>262</v>
      </c>
      <c r="F890" s="105">
        <v>610</v>
      </c>
      <c r="G890" s="56"/>
      <c r="H890" s="56"/>
      <c r="I890" s="56">
        <f t="shared" si="900"/>
        <v>0</v>
      </c>
      <c r="J890" s="56"/>
      <c r="K890" s="56">
        <f t="shared" si="901"/>
        <v>0</v>
      </c>
      <c r="L890" s="56"/>
      <c r="M890" s="56">
        <f t="shared" si="890"/>
        <v>0</v>
      </c>
      <c r="N890" s="56"/>
      <c r="O890" s="56">
        <f t="shared" si="884"/>
        <v>0</v>
      </c>
      <c r="P890" s="56"/>
      <c r="Q890" s="56"/>
      <c r="R890" s="57">
        <f t="shared" si="902"/>
        <v>0</v>
      </c>
      <c r="S890" s="56"/>
      <c r="T890" s="57">
        <f t="shared" si="903"/>
        <v>0</v>
      </c>
      <c r="U890" s="56"/>
      <c r="V890" s="57">
        <f t="shared" si="887"/>
        <v>0</v>
      </c>
    </row>
    <row r="891" spans="1:22" hidden="1" x14ac:dyDescent="0.2">
      <c r="A891" s="54" t="str">
        <f ca="1">IF(ISERROR(MATCH(E891,Код_КЦСР,0)),"",INDIRECT(ADDRESS(MATCH(E891,Код_КЦСР,0)+1,2,,,"КЦСР")))</f>
        <v>Развитие туристской, инженерной и транспортной инфраструктур</v>
      </c>
      <c r="B891" s="105">
        <v>808</v>
      </c>
      <c r="C891" s="55" t="s">
        <v>73</v>
      </c>
      <c r="D891" s="55" t="s">
        <v>61</v>
      </c>
      <c r="E891" s="105" t="s">
        <v>263</v>
      </c>
      <c r="F891" s="105"/>
      <c r="G891" s="56">
        <f t="shared" si="907"/>
        <v>0</v>
      </c>
      <c r="H891" s="56">
        <f t="shared" si="907"/>
        <v>0</v>
      </c>
      <c r="I891" s="56">
        <f t="shared" si="900"/>
        <v>0</v>
      </c>
      <c r="J891" s="56">
        <f t="shared" si="907"/>
        <v>0</v>
      </c>
      <c r="K891" s="56">
        <f t="shared" si="901"/>
        <v>0</v>
      </c>
      <c r="L891" s="56">
        <f t="shared" si="907"/>
        <v>0</v>
      </c>
      <c r="M891" s="56">
        <f t="shared" si="890"/>
        <v>0</v>
      </c>
      <c r="N891" s="56">
        <f t="shared" si="907"/>
        <v>0</v>
      </c>
      <c r="O891" s="56">
        <f t="shared" si="884"/>
        <v>0</v>
      </c>
      <c r="P891" s="56">
        <f t="shared" si="907"/>
        <v>0</v>
      </c>
      <c r="Q891" s="56">
        <f t="shared" si="907"/>
        <v>0</v>
      </c>
      <c r="R891" s="57">
        <f t="shared" si="902"/>
        <v>0</v>
      </c>
      <c r="S891" s="56">
        <f t="shared" si="907"/>
        <v>0</v>
      </c>
      <c r="T891" s="57">
        <f t="shared" si="903"/>
        <v>0</v>
      </c>
      <c r="U891" s="56">
        <f t="shared" si="907"/>
        <v>0</v>
      </c>
      <c r="V891" s="57">
        <f t="shared" si="887"/>
        <v>0</v>
      </c>
    </row>
    <row r="892" spans="1:22" ht="33" hidden="1" x14ac:dyDescent="0.2">
      <c r="A892" s="54" t="str">
        <f ca="1">IF(ISERROR(MATCH(F892,Код_КВР,0)),"",INDIRECT(ADDRESS(MATCH(F892,Код_КВР,0)+1,2,,,"КВР")))</f>
        <v>Предоставление субсидий бюджетным, автономным учреждениям и иным некоммерческим организациям</v>
      </c>
      <c r="B892" s="105">
        <v>808</v>
      </c>
      <c r="C892" s="55" t="s">
        <v>73</v>
      </c>
      <c r="D892" s="55" t="s">
        <v>61</v>
      </c>
      <c r="E892" s="105" t="s">
        <v>263</v>
      </c>
      <c r="F892" s="105">
        <v>600</v>
      </c>
      <c r="G892" s="56">
        <f t="shared" si="907"/>
        <v>0</v>
      </c>
      <c r="H892" s="56">
        <f t="shared" si="907"/>
        <v>0</v>
      </c>
      <c r="I892" s="56">
        <f t="shared" si="900"/>
        <v>0</v>
      </c>
      <c r="J892" s="56">
        <f t="shared" si="907"/>
        <v>0</v>
      </c>
      <c r="K892" s="56">
        <f t="shared" si="901"/>
        <v>0</v>
      </c>
      <c r="L892" s="56">
        <f t="shared" si="907"/>
        <v>0</v>
      </c>
      <c r="M892" s="56">
        <f t="shared" si="890"/>
        <v>0</v>
      </c>
      <c r="N892" s="56">
        <f t="shared" si="907"/>
        <v>0</v>
      </c>
      <c r="O892" s="56">
        <f t="shared" si="884"/>
        <v>0</v>
      </c>
      <c r="P892" s="56">
        <f t="shared" si="907"/>
        <v>0</v>
      </c>
      <c r="Q892" s="56">
        <f t="shared" si="907"/>
        <v>0</v>
      </c>
      <c r="R892" s="57">
        <f t="shared" si="902"/>
        <v>0</v>
      </c>
      <c r="S892" s="56">
        <f t="shared" si="907"/>
        <v>0</v>
      </c>
      <c r="T892" s="57">
        <f t="shared" si="903"/>
        <v>0</v>
      </c>
      <c r="U892" s="56">
        <f t="shared" si="907"/>
        <v>0</v>
      </c>
      <c r="V892" s="57">
        <f t="shared" si="887"/>
        <v>0</v>
      </c>
    </row>
    <row r="893" spans="1:22" hidden="1" x14ac:dyDescent="0.2">
      <c r="A893" s="54" t="str">
        <f ca="1">IF(ISERROR(MATCH(F893,Код_КВР,0)),"",INDIRECT(ADDRESS(MATCH(F893,Код_КВР,0)+1,2,,,"КВР")))</f>
        <v>Субсидии бюджетным учреждениям</v>
      </c>
      <c r="B893" s="105">
        <v>808</v>
      </c>
      <c r="C893" s="55" t="s">
        <v>73</v>
      </c>
      <c r="D893" s="55" t="s">
        <v>61</v>
      </c>
      <c r="E893" s="105" t="s">
        <v>263</v>
      </c>
      <c r="F893" s="105">
        <v>610</v>
      </c>
      <c r="G893" s="56"/>
      <c r="H893" s="56"/>
      <c r="I893" s="56">
        <f t="shared" si="900"/>
        <v>0</v>
      </c>
      <c r="J893" s="56"/>
      <c r="K893" s="56">
        <f t="shared" si="901"/>
        <v>0</v>
      </c>
      <c r="L893" s="56"/>
      <c r="M893" s="56">
        <f t="shared" si="890"/>
        <v>0</v>
      </c>
      <c r="N893" s="56"/>
      <c r="O893" s="56">
        <f t="shared" si="884"/>
        <v>0</v>
      </c>
      <c r="P893" s="56"/>
      <c r="Q893" s="56"/>
      <c r="R893" s="57">
        <f t="shared" si="902"/>
        <v>0</v>
      </c>
      <c r="S893" s="56"/>
      <c r="T893" s="57">
        <f t="shared" si="903"/>
        <v>0</v>
      </c>
      <c r="U893" s="56"/>
      <c r="V893" s="57">
        <f t="shared" si="887"/>
        <v>0</v>
      </c>
    </row>
    <row r="894" spans="1:22" x14ac:dyDescent="0.2">
      <c r="A894" s="54" t="str">
        <f ca="1">IF(ISERROR(MATCH(C894,Код_Раздел,0)),"",INDIRECT(ADDRESS(MATCH(C894,Код_Раздел,0)+1,2,,,"Раздел")))</f>
        <v>Образование</v>
      </c>
      <c r="B894" s="105">
        <v>808</v>
      </c>
      <c r="C894" s="55" t="s">
        <v>60</v>
      </c>
      <c r="D894" s="55"/>
      <c r="E894" s="105"/>
      <c r="F894" s="105"/>
      <c r="G894" s="56">
        <f t="shared" ref="G894:U896" si="914">G895</f>
        <v>106925</v>
      </c>
      <c r="H894" s="56">
        <f t="shared" si="914"/>
        <v>0</v>
      </c>
      <c r="I894" s="56">
        <f t="shared" si="900"/>
        <v>106925</v>
      </c>
      <c r="J894" s="56">
        <f t="shared" si="914"/>
        <v>0</v>
      </c>
      <c r="K894" s="56">
        <f t="shared" si="901"/>
        <v>106925</v>
      </c>
      <c r="L894" s="56">
        <f t="shared" si="914"/>
        <v>0</v>
      </c>
      <c r="M894" s="56">
        <f t="shared" si="890"/>
        <v>106925</v>
      </c>
      <c r="N894" s="56">
        <f t="shared" si="914"/>
        <v>0</v>
      </c>
      <c r="O894" s="56">
        <f t="shared" si="884"/>
        <v>106925</v>
      </c>
      <c r="P894" s="56">
        <f t="shared" si="914"/>
        <v>110935.20000000001</v>
      </c>
      <c r="Q894" s="56">
        <f t="shared" si="914"/>
        <v>0</v>
      </c>
      <c r="R894" s="57">
        <f t="shared" si="902"/>
        <v>110935.20000000001</v>
      </c>
      <c r="S894" s="56">
        <f t="shared" si="914"/>
        <v>0</v>
      </c>
      <c r="T894" s="57">
        <f t="shared" si="903"/>
        <v>110935.20000000001</v>
      </c>
      <c r="U894" s="56">
        <f t="shared" si="914"/>
        <v>0</v>
      </c>
      <c r="V894" s="57">
        <f t="shared" si="887"/>
        <v>110935.20000000001</v>
      </c>
    </row>
    <row r="895" spans="1:22" x14ac:dyDescent="0.2">
      <c r="A895" s="54" t="s">
        <v>465</v>
      </c>
      <c r="B895" s="105">
        <v>808</v>
      </c>
      <c r="C895" s="55" t="s">
        <v>60</v>
      </c>
      <c r="D895" s="55" t="s">
        <v>72</v>
      </c>
      <c r="E895" s="105"/>
      <c r="F895" s="105"/>
      <c r="G895" s="56">
        <f t="shared" si="914"/>
        <v>106925</v>
      </c>
      <c r="H895" s="56">
        <f t="shared" si="914"/>
        <v>0</v>
      </c>
      <c r="I895" s="56">
        <f t="shared" si="900"/>
        <v>106925</v>
      </c>
      <c r="J895" s="56">
        <f t="shared" si="914"/>
        <v>0</v>
      </c>
      <c r="K895" s="56">
        <f t="shared" si="901"/>
        <v>106925</v>
      </c>
      <c r="L895" s="56">
        <f t="shared" si="914"/>
        <v>0</v>
      </c>
      <c r="M895" s="56">
        <f t="shared" si="890"/>
        <v>106925</v>
      </c>
      <c r="N895" s="56">
        <f t="shared" si="914"/>
        <v>0</v>
      </c>
      <c r="O895" s="56">
        <f t="shared" si="884"/>
        <v>106925</v>
      </c>
      <c r="P895" s="56">
        <f t="shared" si="914"/>
        <v>110935.20000000001</v>
      </c>
      <c r="Q895" s="56">
        <f t="shared" si="914"/>
        <v>0</v>
      </c>
      <c r="R895" s="57">
        <f t="shared" si="902"/>
        <v>110935.20000000001</v>
      </c>
      <c r="S895" s="56">
        <f t="shared" si="914"/>
        <v>0</v>
      </c>
      <c r="T895" s="57">
        <f t="shared" si="903"/>
        <v>110935.20000000001</v>
      </c>
      <c r="U895" s="56">
        <f t="shared" si="914"/>
        <v>0</v>
      </c>
      <c r="V895" s="57">
        <f t="shared" si="887"/>
        <v>110935.20000000001</v>
      </c>
    </row>
    <row r="896" spans="1:22" ht="33" x14ac:dyDescent="0.2">
      <c r="A896" s="54" t="str">
        <f ca="1">IF(ISERROR(MATCH(E896,Код_КЦСР,0)),"",INDIRECT(ADDRESS(MATCH(E896,Код_КЦСР,0)+1,2,,,"КЦСР")))</f>
        <v>Муниципальная программа «Развитие культуры и туризма в городе Череповце» на 2016 – 2022 годы</v>
      </c>
      <c r="B896" s="105">
        <v>808</v>
      </c>
      <c r="C896" s="55" t="s">
        <v>60</v>
      </c>
      <c r="D896" s="55" t="s">
        <v>72</v>
      </c>
      <c r="E896" s="105" t="s">
        <v>231</v>
      </c>
      <c r="F896" s="105"/>
      <c r="G896" s="56">
        <f t="shared" si="914"/>
        <v>106925</v>
      </c>
      <c r="H896" s="56">
        <f t="shared" si="914"/>
        <v>0</v>
      </c>
      <c r="I896" s="56">
        <f t="shared" si="900"/>
        <v>106925</v>
      </c>
      <c r="J896" s="56">
        <f t="shared" si="914"/>
        <v>0</v>
      </c>
      <c r="K896" s="56">
        <f t="shared" si="901"/>
        <v>106925</v>
      </c>
      <c r="L896" s="56">
        <f t="shared" si="914"/>
        <v>0</v>
      </c>
      <c r="M896" s="56">
        <f t="shared" si="890"/>
        <v>106925</v>
      </c>
      <c r="N896" s="56">
        <f t="shared" si="914"/>
        <v>0</v>
      </c>
      <c r="O896" s="56">
        <f t="shared" si="884"/>
        <v>106925</v>
      </c>
      <c r="P896" s="56">
        <f t="shared" si="914"/>
        <v>110935.20000000001</v>
      </c>
      <c r="Q896" s="56">
        <f t="shared" si="914"/>
        <v>0</v>
      </c>
      <c r="R896" s="57">
        <f t="shared" si="902"/>
        <v>110935.20000000001</v>
      </c>
      <c r="S896" s="56">
        <f t="shared" si="914"/>
        <v>0</v>
      </c>
      <c r="T896" s="57">
        <f t="shared" si="903"/>
        <v>110935.20000000001</v>
      </c>
      <c r="U896" s="56">
        <f t="shared" si="914"/>
        <v>0</v>
      </c>
      <c r="V896" s="57">
        <f t="shared" si="887"/>
        <v>110935.20000000001</v>
      </c>
    </row>
    <row r="897" spans="1:22" x14ac:dyDescent="0.2">
      <c r="A897" s="54" t="str">
        <f ca="1">IF(ISERROR(MATCH(E897,Код_КЦСР,0)),"",INDIRECT(ADDRESS(MATCH(E897,Код_КЦСР,0)+1,2,,,"КЦСР")))</f>
        <v>Искусство</v>
      </c>
      <c r="B897" s="105">
        <v>808</v>
      </c>
      <c r="C897" s="55" t="s">
        <v>60</v>
      </c>
      <c r="D897" s="55" t="s">
        <v>72</v>
      </c>
      <c r="E897" s="105" t="s">
        <v>247</v>
      </c>
      <c r="F897" s="105"/>
      <c r="G897" s="56">
        <f t="shared" ref="G897:P897" si="915">G898+G901+G904</f>
        <v>106925</v>
      </c>
      <c r="H897" s="56">
        <f t="shared" ref="H897:J897" si="916">H898+H901+H904</f>
        <v>0</v>
      </c>
      <c r="I897" s="56">
        <f t="shared" si="900"/>
        <v>106925</v>
      </c>
      <c r="J897" s="56">
        <f t="shared" si="916"/>
        <v>0</v>
      </c>
      <c r="K897" s="56">
        <f t="shared" si="901"/>
        <v>106925</v>
      </c>
      <c r="L897" s="56">
        <f t="shared" ref="L897:N897" si="917">L898+L901+L904</f>
        <v>0</v>
      </c>
      <c r="M897" s="56">
        <f t="shared" si="890"/>
        <v>106925</v>
      </c>
      <c r="N897" s="56">
        <f t="shared" si="917"/>
        <v>0</v>
      </c>
      <c r="O897" s="56">
        <f t="shared" si="884"/>
        <v>106925</v>
      </c>
      <c r="P897" s="56">
        <f t="shared" si="915"/>
        <v>110935.20000000001</v>
      </c>
      <c r="Q897" s="56">
        <f t="shared" ref="Q897:S897" si="918">Q898+Q901+Q904</f>
        <v>0</v>
      </c>
      <c r="R897" s="57">
        <f t="shared" si="902"/>
        <v>110935.20000000001</v>
      </c>
      <c r="S897" s="56">
        <f t="shared" si="918"/>
        <v>0</v>
      </c>
      <c r="T897" s="57">
        <f t="shared" si="903"/>
        <v>110935.20000000001</v>
      </c>
      <c r="U897" s="56">
        <f t="shared" ref="U897" si="919">U898+U901+U904</f>
        <v>0</v>
      </c>
      <c r="V897" s="57">
        <f t="shared" si="887"/>
        <v>110935.20000000001</v>
      </c>
    </row>
    <row r="898" spans="1:22" ht="49.5" x14ac:dyDescent="0.2">
      <c r="A898" s="54" t="str">
        <f ca="1">IF(ISERROR(MATCH(E898,Код_КЦСР,0)),"",INDIRECT(ADDRESS(MATCH(E898,Код_КЦСР,0)+1,2,,,"КЦСР")))</f>
        <v>Оказание муниципальной услуги в области предоставления обще-развивающих программ и обеспечение деятельности МБУ ДО «ДДиЮ «Дом Знаний»</v>
      </c>
      <c r="B898" s="105">
        <v>808</v>
      </c>
      <c r="C898" s="55" t="s">
        <v>60</v>
      </c>
      <c r="D898" s="55" t="s">
        <v>72</v>
      </c>
      <c r="E898" s="105" t="s">
        <v>251</v>
      </c>
      <c r="F898" s="105"/>
      <c r="G898" s="56">
        <f t="shared" ref="G898:U898" si="920">G899</f>
        <v>39565.599999999999</v>
      </c>
      <c r="H898" s="56">
        <f t="shared" si="920"/>
        <v>0</v>
      </c>
      <c r="I898" s="56">
        <f t="shared" si="900"/>
        <v>39565.599999999999</v>
      </c>
      <c r="J898" s="56">
        <f t="shared" si="920"/>
        <v>0</v>
      </c>
      <c r="K898" s="56">
        <f t="shared" si="901"/>
        <v>39565.599999999999</v>
      </c>
      <c r="L898" s="56">
        <f t="shared" si="920"/>
        <v>0</v>
      </c>
      <c r="M898" s="56">
        <f t="shared" si="890"/>
        <v>39565.599999999999</v>
      </c>
      <c r="N898" s="56">
        <f t="shared" si="920"/>
        <v>0</v>
      </c>
      <c r="O898" s="56">
        <f t="shared" si="884"/>
        <v>39565.599999999999</v>
      </c>
      <c r="P898" s="56">
        <f t="shared" si="920"/>
        <v>35603.100000000006</v>
      </c>
      <c r="Q898" s="56">
        <f t="shared" si="920"/>
        <v>0</v>
      </c>
      <c r="R898" s="57">
        <f t="shared" si="902"/>
        <v>35603.100000000006</v>
      </c>
      <c r="S898" s="56">
        <f t="shared" si="920"/>
        <v>0</v>
      </c>
      <c r="T898" s="57">
        <f t="shared" si="903"/>
        <v>35603.100000000006</v>
      </c>
      <c r="U898" s="56">
        <f t="shared" si="920"/>
        <v>0</v>
      </c>
      <c r="V898" s="57">
        <f t="shared" si="887"/>
        <v>35603.100000000006</v>
      </c>
    </row>
    <row r="899" spans="1:22" ht="33" x14ac:dyDescent="0.2">
      <c r="A899" s="54" t="str">
        <f ca="1">IF(ISERROR(MATCH(F899,Код_КВР,0)),"",INDIRECT(ADDRESS(MATCH(F899,Код_КВР,0)+1,2,,,"КВР")))</f>
        <v>Предоставление субсидий бюджетным, автономным учреждениям и иным некоммерческим организациям</v>
      </c>
      <c r="B899" s="105">
        <v>808</v>
      </c>
      <c r="C899" s="55" t="s">
        <v>60</v>
      </c>
      <c r="D899" s="55" t="s">
        <v>72</v>
      </c>
      <c r="E899" s="105" t="s">
        <v>251</v>
      </c>
      <c r="F899" s="105">
        <v>600</v>
      </c>
      <c r="G899" s="56">
        <f t="shared" ref="G899:U899" si="921">G900</f>
        <v>39565.599999999999</v>
      </c>
      <c r="H899" s="56">
        <f t="shared" si="921"/>
        <v>0</v>
      </c>
      <c r="I899" s="56">
        <f t="shared" si="900"/>
        <v>39565.599999999999</v>
      </c>
      <c r="J899" s="56">
        <f t="shared" si="921"/>
        <v>0</v>
      </c>
      <c r="K899" s="56">
        <f t="shared" si="901"/>
        <v>39565.599999999999</v>
      </c>
      <c r="L899" s="56">
        <f t="shared" si="921"/>
        <v>0</v>
      </c>
      <c r="M899" s="56">
        <f t="shared" si="890"/>
        <v>39565.599999999999</v>
      </c>
      <c r="N899" s="56">
        <f t="shared" si="921"/>
        <v>0</v>
      </c>
      <c r="O899" s="56">
        <f t="shared" si="884"/>
        <v>39565.599999999999</v>
      </c>
      <c r="P899" s="56">
        <f t="shared" si="921"/>
        <v>35603.100000000006</v>
      </c>
      <c r="Q899" s="56">
        <f t="shared" si="921"/>
        <v>0</v>
      </c>
      <c r="R899" s="57">
        <f t="shared" si="902"/>
        <v>35603.100000000006</v>
      </c>
      <c r="S899" s="56">
        <f t="shared" si="921"/>
        <v>0</v>
      </c>
      <c r="T899" s="57">
        <f t="shared" si="903"/>
        <v>35603.100000000006</v>
      </c>
      <c r="U899" s="56">
        <f t="shared" si="921"/>
        <v>0</v>
      </c>
      <c r="V899" s="57">
        <f t="shared" si="887"/>
        <v>35603.100000000006</v>
      </c>
    </row>
    <row r="900" spans="1:22" x14ac:dyDescent="0.2">
      <c r="A900" s="54" t="str">
        <f ca="1">IF(ISERROR(MATCH(F900,Код_КВР,0)),"",INDIRECT(ADDRESS(MATCH(F900,Код_КВР,0)+1,2,,,"КВР")))</f>
        <v>Субсидии бюджетным учреждениям</v>
      </c>
      <c r="B900" s="105">
        <v>808</v>
      </c>
      <c r="C900" s="55" t="s">
        <v>60</v>
      </c>
      <c r="D900" s="55" t="s">
        <v>72</v>
      </c>
      <c r="E900" s="105" t="s">
        <v>251</v>
      </c>
      <c r="F900" s="105">
        <v>610</v>
      </c>
      <c r="G900" s="56">
        <v>39565.599999999999</v>
      </c>
      <c r="H900" s="56"/>
      <c r="I900" s="56">
        <f t="shared" si="900"/>
        <v>39565.599999999999</v>
      </c>
      <c r="J900" s="56"/>
      <c r="K900" s="56">
        <f t="shared" si="901"/>
        <v>39565.599999999999</v>
      </c>
      <c r="L900" s="56"/>
      <c r="M900" s="56">
        <f t="shared" si="890"/>
        <v>39565.599999999999</v>
      </c>
      <c r="N900" s="56"/>
      <c r="O900" s="56">
        <f t="shared" si="884"/>
        <v>39565.599999999999</v>
      </c>
      <c r="P900" s="56">
        <v>35603.100000000006</v>
      </c>
      <c r="Q900" s="56"/>
      <c r="R900" s="57">
        <f t="shared" si="902"/>
        <v>35603.100000000006</v>
      </c>
      <c r="S900" s="56"/>
      <c r="T900" s="57">
        <f t="shared" si="903"/>
        <v>35603.100000000006</v>
      </c>
      <c r="U900" s="56"/>
      <c r="V900" s="57">
        <f t="shared" si="887"/>
        <v>35603.100000000006</v>
      </c>
    </row>
    <row r="901" spans="1:22" ht="53.25" customHeight="1" x14ac:dyDescent="0.2">
      <c r="A901" s="54" t="str">
        <f ca="1">IF(ISERROR(MATCH(E901,Код_КЦСР,0)),"",INDIRECT(ADDRESS(MATCH(E901,Код_КЦСР,0)+1,2,,,"КЦСР")))</f>
        <v>Оказание муниципальной услуги в области предоставления предпрофессиональных программ и обеспечение деятельности школ искусств</v>
      </c>
      <c r="B901" s="105">
        <v>808</v>
      </c>
      <c r="C901" s="55" t="s">
        <v>60</v>
      </c>
      <c r="D901" s="55" t="s">
        <v>72</v>
      </c>
      <c r="E901" s="105" t="s">
        <v>252</v>
      </c>
      <c r="F901" s="105"/>
      <c r="G901" s="56">
        <f t="shared" ref="G901:U902" si="922">G902</f>
        <v>67359.399999999994</v>
      </c>
      <c r="H901" s="56">
        <f t="shared" si="922"/>
        <v>0</v>
      </c>
      <c r="I901" s="56">
        <f t="shared" si="900"/>
        <v>67359.399999999994</v>
      </c>
      <c r="J901" s="56">
        <f t="shared" si="922"/>
        <v>0</v>
      </c>
      <c r="K901" s="56">
        <f t="shared" si="901"/>
        <v>67359.399999999994</v>
      </c>
      <c r="L901" s="56">
        <f t="shared" si="922"/>
        <v>0</v>
      </c>
      <c r="M901" s="56">
        <f t="shared" si="890"/>
        <v>67359.399999999994</v>
      </c>
      <c r="N901" s="56">
        <f t="shared" si="922"/>
        <v>0</v>
      </c>
      <c r="O901" s="56">
        <f t="shared" si="884"/>
        <v>67359.399999999994</v>
      </c>
      <c r="P901" s="56">
        <f t="shared" si="922"/>
        <v>75332.100000000006</v>
      </c>
      <c r="Q901" s="56">
        <f t="shared" si="922"/>
        <v>0</v>
      </c>
      <c r="R901" s="57">
        <f t="shared" si="902"/>
        <v>75332.100000000006</v>
      </c>
      <c r="S901" s="56">
        <f t="shared" si="922"/>
        <v>0</v>
      </c>
      <c r="T901" s="57">
        <f t="shared" si="903"/>
        <v>75332.100000000006</v>
      </c>
      <c r="U901" s="56">
        <f t="shared" si="922"/>
        <v>0</v>
      </c>
      <c r="V901" s="57">
        <f t="shared" si="887"/>
        <v>75332.100000000006</v>
      </c>
    </row>
    <row r="902" spans="1:22" ht="33" x14ac:dyDescent="0.2">
      <c r="A902" s="54" t="str">
        <f ca="1">IF(ISERROR(MATCH(F902,Код_КВР,0)),"",INDIRECT(ADDRESS(MATCH(F902,Код_КВР,0)+1,2,,,"КВР")))</f>
        <v>Предоставление субсидий бюджетным, автономным учреждениям и иным некоммерческим организациям</v>
      </c>
      <c r="B902" s="105">
        <v>808</v>
      </c>
      <c r="C902" s="55" t="s">
        <v>60</v>
      </c>
      <c r="D902" s="55" t="s">
        <v>72</v>
      </c>
      <c r="E902" s="105" t="s">
        <v>252</v>
      </c>
      <c r="F902" s="105">
        <v>600</v>
      </c>
      <c r="G902" s="56">
        <f t="shared" si="922"/>
        <v>67359.399999999994</v>
      </c>
      <c r="H902" s="56">
        <f t="shared" si="922"/>
        <v>0</v>
      </c>
      <c r="I902" s="56">
        <f t="shared" si="900"/>
        <v>67359.399999999994</v>
      </c>
      <c r="J902" s="56">
        <f t="shared" si="922"/>
        <v>0</v>
      </c>
      <c r="K902" s="56">
        <f t="shared" si="901"/>
        <v>67359.399999999994</v>
      </c>
      <c r="L902" s="56">
        <f t="shared" si="922"/>
        <v>0</v>
      </c>
      <c r="M902" s="56">
        <f t="shared" si="890"/>
        <v>67359.399999999994</v>
      </c>
      <c r="N902" s="56">
        <f t="shared" si="922"/>
        <v>0</v>
      </c>
      <c r="O902" s="56">
        <f t="shared" si="884"/>
        <v>67359.399999999994</v>
      </c>
      <c r="P902" s="56">
        <f t="shared" si="922"/>
        <v>75332.100000000006</v>
      </c>
      <c r="Q902" s="56">
        <f t="shared" si="922"/>
        <v>0</v>
      </c>
      <c r="R902" s="57">
        <f t="shared" si="902"/>
        <v>75332.100000000006</v>
      </c>
      <c r="S902" s="56">
        <f t="shared" si="922"/>
        <v>0</v>
      </c>
      <c r="T902" s="57">
        <f t="shared" si="903"/>
        <v>75332.100000000006</v>
      </c>
      <c r="U902" s="56">
        <f t="shared" si="922"/>
        <v>0</v>
      </c>
      <c r="V902" s="57">
        <f t="shared" si="887"/>
        <v>75332.100000000006</v>
      </c>
    </row>
    <row r="903" spans="1:22" x14ac:dyDescent="0.2">
      <c r="A903" s="54" t="str">
        <f ca="1">IF(ISERROR(MATCH(F903,Код_КВР,0)),"",INDIRECT(ADDRESS(MATCH(F903,Код_КВР,0)+1,2,,,"КВР")))</f>
        <v>Субсидии бюджетным учреждениям</v>
      </c>
      <c r="B903" s="105">
        <v>808</v>
      </c>
      <c r="C903" s="55" t="s">
        <v>60</v>
      </c>
      <c r="D903" s="55" t="s">
        <v>72</v>
      </c>
      <c r="E903" s="105" t="s">
        <v>252</v>
      </c>
      <c r="F903" s="105">
        <v>610</v>
      </c>
      <c r="G903" s="56">
        <v>67359.399999999994</v>
      </c>
      <c r="H903" s="56"/>
      <c r="I903" s="56">
        <f t="shared" si="900"/>
        <v>67359.399999999994</v>
      </c>
      <c r="J903" s="56"/>
      <c r="K903" s="56">
        <f t="shared" si="901"/>
        <v>67359.399999999994</v>
      </c>
      <c r="L903" s="56"/>
      <c r="M903" s="56">
        <f t="shared" si="890"/>
        <v>67359.399999999994</v>
      </c>
      <c r="N903" s="56"/>
      <c r="O903" s="56">
        <f t="shared" si="884"/>
        <v>67359.399999999994</v>
      </c>
      <c r="P903" s="56">
        <v>75332.100000000006</v>
      </c>
      <c r="Q903" s="56"/>
      <c r="R903" s="57">
        <f t="shared" si="902"/>
        <v>75332.100000000006</v>
      </c>
      <c r="S903" s="56"/>
      <c r="T903" s="57">
        <f t="shared" si="903"/>
        <v>75332.100000000006</v>
      </c>
      <c r="U903" s="56"/>
      <c r="V903" s="57">
        <f t="shared" si="887"/>
        <v>75332.100000000006</v>
      </c>
    </row>
    <row r="904" spans="1:22" ht="33" hidden="1" x14ac:dyDescent="0.2">
      <c r="A904" s="54" t="str">
        <f ca="1">IF(ISERROR(MATCH(E904,Код_КЦСР,0)),"",INDIRECT(ADDRESS(MATCH(E904,Код_КЦСР,0)+1,2,,,"КЦСР")))</f>
        <v xml:space="preserve">Укрепление материально-технической базы учреждений дополнительного образования сферы искусства </v>
      </c>
      <c r="B904" s="105">
        <v>808</v>
      </c>
      <c r="C904" s="55" t="s">
        <v>60</v>
      </c>
      <c r="D904" s="55" t="s">
        <v>72</v>
      </c>
      <c r="E904" s="105" t="s">
        <v>442</v>
      </c>
      <c r="F904" s="105"/>
      <c r="G904" s="56">
        <f t="shared" ref="G904:U905" si="923">G905</f>
        <v>0</v>
      </c>
      <c r="H904" s="56">
        <f t="shared" si="923"/>
        <v>0</v>
      </c>
      <c r="I904" s="56">
        <f t="shared" si="900"/>
        <v>0</v>
      </c>
      <c r="J904" s="56">
        <f t="shared" si="923"/>
        <v>0</v>
      </c>
      <c r="K904" s="56">
        <f t="shared" si="901"/>
        <v>0</v>
      </c>
      <c r="L904" s="56">
        <f t="shared" si="923"/>
        <v>0</v>
      </c>
      <c r="M904" s="56">
        <f t="shared" si="890"/>
        <v>0</v>
      </c>
      <c r="N904" s="56">
        <f t="shared" si="923"/>
        <v>0</v>
      </c>
      <c r="O904" s="56">
        <f t="shared" si="884"/>
        <v>0</v>
      </c>
      <c r="P904" s="56">
        <f t="shared" si="923"/>
        <v>0</v>
      </c>
      <c r="Q904" s="56">
        <f t="shared" si="923"/>
        <v>0</v>
      </c>
      <c r="R904" s="57">
        <f t="shared" si="902"/>
        <v>0</v>
      </c>
      <c r="S904" s="56">
        <f t="shared" si="923"/>
        <v>0</v>
      </c>
      <c r="T904" s="57">
        <f t="shared" si="903"/>
        <v>0</v>
      </c>
      <c r="U904" s="56">
        <f t="shared" si="923"/>
        <v>0</v>
      </c>
      <c r="V904" s="57">
        <f t="shared" si="887"/>
        <v>0</v>
      </c>
    </row>
    <row r="905" spans="1:22" ht="33" hidden="1" x14ac:dyDescent="0.2">
      <c r="A905" s="54" t="str">
        <f ca="1">IF(ISERROR(MATCH(F905,Код_КВР,0)),"",INDIRECT(ADDRESS(MATCH(F905,Код_КВР,0)+1,2,,,"КВР")))</f>
        <v>Предоставление субсидий бюджетным, автономным учреждениям и иным некоммерческим организациям</v>
      </c>
      <c r="B905" s="105">
        <v>808</v>
      </c>
      <c r="C905" s="55" t="s">
        <v>60</v>
      </c>
      <c r="D905" s="55" t="s">
        <v>72</v>
      </c>
      <c r="E905" s="105" t="s">
        <v>442</v>
      </c>
      <c r="F905" s="105">
        <v>600</v>
      </c>
      <c r="G905" s="56">
        <f t="shared" si="923"/>
        <v>0</v>
      </c>
      <c r="H905" s="56">
        <f t="shared" si="923"/>
        <v>0</v>
      </c>
      <c r="I905" s="56">
        <f t="shared" si="900"/>
        <v>0</v>
      </c>
      <c r="J905" s="56">
        <f t="shared" si="923"/>
        <v>0</v>
      </c>
      <c r="K905" s="56">
        <f t="shared" si="901"/>
        <v>0</v>
      </c>
      <c r="L905" s="56">
        <f t="shared" si="923"/>
        <v>0</v>
      </c>
      <c r="M905" s="56">
        <f t="shared" si="890"/>
        <v>0</v>
      </c>
      <c r="N905" s="56">
        <f t="shared" si="923"/>
        <v>0</v>
      </c>
      <c r="O905" s="56">
        <f t="shared" si="884"/>
        <v>0</v>
      </c>
      <c r="P905" s="56">
        <f t="shared" si="923"/>
        <v>0</v>
      </c>
      <c r="Q905" s="56">
        <f t="shared" si="923"/>
        <v>0</v>
      </c>
      <c r="R905" s="57">
        <f t="shared" si="902"/>
        <v>0</v>
      </c>
      <c r="S905" s="56">
        <f t="shared" si="923"/>
        <v>0</v>
      </c>
      <c r="T905" s="57">
        <f t="shared" si="903"/>
        <v>0</v>
      </c>
      <c r="U905" s="56">
        <f t="shared" si="923"/>
        <v>0</v>
      </c>
      <c r="V905" s="57">
        <f t="shared" si="887"/>
        <v>0</v>
      </c>
    </row>
    <row r="906" spans="1:22" hidden="1" x14ac:dyDescent="0.2">
      <c r="A906" s="54" t="str">
        <f ca="1">IF(ISERROR(MATCH(F906,Код_КВР,0)),"",INDIRECT(ADDRESS(MATCH(F906,Код_КВР,0)+1,2,,,"КВР")))</f>
        <v>Субсидии бюджетным учреждениям</v>
      </c>
      <c r="B906" s="105">
        <v>808</v>
      </c>
      <c r="C906" s="55" t="s">
        <v>60</v>
      </c>
      <c r="D906" s="55" t="s">
        <v>72</v>
      </c>
      <c r="E906" s="105" t="s">
        <v>442</v>
      </c>
      <c r="F906" s="105">
        <v>610</v>
      </c>
      <c r="G906" s="56"/>
      <c r="H906" s="56"/>
      <c r="I906" s="56">
        <f t="shared" si="900"/>
        <v>0</v>
      </c>
      <c r="J906" s="56"/>
      <c r="K906" s="56">
        <f t="shared" si="901"/>
        <v>0</v>
      </c>
      <c r="L906" s="56"/>
      <c r="M906" s="56">
        <f t="shared" si="890"/>
        <v>0</v>
      </c>
      <c r="N906" s="56"/>
      <c r="O906" s="56">
        <f t="shared" si="884"/>
        <v>0</v>
      </c>
      <c r="P906" s="56"/>
      <c r="Q906" s="56"/>
      <c r="R906" s="57">
        <f t="shared" si="902"/>
        <v>0</v>
      </c>
      <c r="S906" s="56"/>
      <c r="T906" s="57">
        <f t="shared" si="903"/>
        <v>0</v>
      </c>
      <c r="U906" s="56"/>
      <c r="V906" s="57">
        <f t="shared" si="887"/>
        <v>0</v>
      </c>
    </row>
    <row r="907" spans="1:22" ht="33" hidden="1" x14ac:dyDescent="0.2">
      <c r="A907" s="54" t="str">
        <f ca="1">IF(ISERROR(MATCH(E907,Код_КЦСР,0)),"",INDIRECT(ADDRESS(MATCH(E907,Код_КЦСР,0)+1,2,,,"КЦСР")))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907" s="105">
        <v>808</v>
      </c>
      <c r="C907" s="55" t="s">
        <v>60</v>
      </c>
      <c r="D907" s="55" t="s">
        <v>72</v>
      </c>
      <c r="E907" s="105" t="s">
        <v>368</v>
      </c>
      <c r="F907" s="105"/>
      <c r="G907" s="56">
        <f t="shared" ref="G907:U910" si="924">G908</f>
        <v>0</v>
      </c>
      <c r="H907" s="56">
        <f t="shared" si="924"/>
        <v>0</v>
      </c>
      <c r="I907" s="56">
        <f t="shared" si="900"/>
        <v>0</v>
      </c>
      <c r="J907" s="56">
        <f t="shared" si="924"/>
        <v>0</v>
      </c>
      <c r="K907" s="56">
        <f t="shared" si="901"/>
        <v>0</v>
      </c>
      <c r="L907" s="56">
        <f t="shared" si="924"/>
        <v>0</v>
      </c>
      <c r="M907" s="56">
        <f t="shared" si="890"/>
        <v>0</v>
      </c>
      <c r="N907" s="56">
        <f t="shared" si="924"/>
        <v>0</v>
      </c>
      <c r="O907" s="56">
        <f t="shared" si="884"/>
        <v>0</v>
      </c>
      <c r="P907" s="56">
        <f t="shared" si="924"/>
        <v>0</v>
      </c>
      <c r="Q907" s="56">
        <f t="shared" si="924"/>
        <v>0</v>
      </c>
      <c r="R907" s="57">
        <f t="shared" si="902"/>
        <v>0</v>
      </c>
      <c r="S907" s="56">
        <f t="shared" si="924"/>
        <v>0</v>
      </c>
      <c r="T907" s="57">
        <f t="shared" si="903"/>
        <v>0</v>
      </c>
      <c r="U907" s="56">
        <f t="shared" si="924"/>
        <v>0</v>
      </c>
      <c r="V907" s="57">
        <f t="shared" si="887"/>
        <v>0</v>
      </c>
    </row>
    <row r="908" spans="1:22" hidden="1" x14ac:dyDescent="0.2">
      <c r="A908" s="54" t="str">
        <f ca="1">IF(ISERROR(MATCH(E908,Код_КЦСР,0)),"",INDIRECT(ADDRESS(MATCH(E908,Код_КЦСР,0)+1,2,,,"КЦСР")))</f>
        <v>Обеспечение пожарной безопасности муниципальных учреждений города</v>
      </c>
      <c r="B908" s="105">
        <v>808</v>
      </c>
      <c r="C908" s="55" t="s">
        <v>60</v>
      </c>
      <c r="D908" s="55" t="s">
        <v>72</v>
      </c>
      <c r="E908" s="105" t="s">
        <v>369</v>
      </c>
      <c r="F908" s="105"/>
      <c r="G908" s="56">
        <f t="shared" si="924"/>
        <v>0</v>
      </c>
      <c r="H908" s="56">
        <f t="shared" si="924"/>
        <v>0</v>
      </c>
      <c r="I908" s="56">
        <f t="shared" si="900"/>
        <v>0</v>
      </c>
      <c r="J908" s="56">
        <f t="shared" si="924"/>
        <v>0</v>
      </c>
      <c r="K908" s="56">
        <f t="shared" si="901"/>
        <v>0</v>
      </c>
      <c r="L908" s="56">
        <f t="shared" si="924"/>
        <v>0</v>
      </c>
      <c r="M908" s="56">
        <f t="shared" si="890"/>
        <v>0</v>
      </c>
      <c r="N908" s="56">
        <f t="shared" si="924"/>
        <v>0</v>
      </c>
      <c r="O908" s="56">
        <f t="shared" si="884"/>
        <v>0</v>
      </c>
      <c r="P908" s="56">
        <f t="shared" si="924"/>
        <v>0</v>
      </c>
      <c r="Q908" s="56">
        <f t="shared" si="924"/>
        <v>0</v>
      </c>
      <c r="R908" s="57">
        <f t="shared" si="902"/>
        <v>0</v>
      </c>
      <c r="S908" s="56">
        <f t="shared" si="924"/>
        <v>0</v>
      </c>
      <c r="T908" s="57">
        <f t="shared" si="903"/>
        <v>0</v>
      </c>
      <c r="U908" s="56">
        <f t="shared" si="924"/>
        <v>0</v>
      </c>
      <c r="V908" s="57">
        <f t="shared" si="887"/>
        <v>0</v>
      </c>
    </row>
    <row r="909" spans="1:22" ht="33" hidden="1" x14ac:dyDescent="0.2">
      <c r="A909" s="54" t="str">
        <f ca="1">IF(ISERROR(MATCH(E909,Код_КЦСР,0)),"",INDIRECT(ADDRESS(MATCH(E909,Код_КЦСР,0)+1,2,,,"КЦСР")))</f>
        <v>Огнезащитная обработка деревянных и металлических конструкций зданий, декорации и одежды сцены. Проведение экспертизы</v>
      </c>
      <c r="B909" s="105">
        <v>808</v>
      </c>
      <c r="C909" s="55" t="s">
        <v>60</v>
      </c>
      <c r="D909" s="55" t="s">
        <v>72</v>
      </c>
      <c r="E909" s="105" t="s">
        <v>375</v>
      </c>
      <c r="F909" s="105"/>
      <c r="G909" s="56">
        <f t="shared" si="924"/>
        <v>0</v>
      </c>
      <c r="H909" s="56">
        <f t="shared" si="924"/>
        <v>0</v>
      </c>
      <c r="I909" s="56">
        <f t="shared" si="900"/>
        <v>0</v>
      </c>
      <c r="J909" s="56">
        <f t="shared" si="924"/>
        <v>0</v>
      </c>
      <c r="K909" s="56">
        <f t="shared" si="901"/>
        <v>0</v>
      </c>
      <c r="L909" s="56">
        <f t="shared" si="924"/>
        <v>0</v>
      </c>
      <c r="M909" s="56">
        <f t="shared" si="890"/>
        <v>0</v>
      </c>
      <c r="N909" s="56">
        <f t="shared" si="924"/>
        <v>0</v>
      </c>
      <c r="O909" s="56">
        <f t="shared" si="884"/>
        <v>0</v>
      </c>
      <c r="P909" s="56">
        <f t="shared" si="924"/>
        <v>0</v>
      </c>
      <c r="Q909" s="56">
        <f t="shared" si="924"/>
        <v>0</v>
      </c>
      <c r="R909" s="57">
        <f t="shared" si="902"/>
        <v>0</v>
      </c>
      <c r="S909" s="56">
        <f t="shared" si="924"/>
        <v>0</v>
      </c>
      <c r="T909" s="57">
        <f t="shared" si="903"/>
        <v>0</v>
      </c>
      <c r="U909" s="56">
        <f t="shared" si="924"/>
        <v>0</v>
      </c>
      <c r="V909" s="57">
        <f t="shared" si="887"/>
        <v>0</v>
      </c>
    </row>
    <row r="910" spans="1:22" ht="33" hidden="1" x14ac:dyDescent="0.2">
      <c r="A910" s="54" t="str">
        <f ca="1">IF(ISERROR(MATCH(F910,Код_КВР,0)),"",INDIRECT(ADDRESS(MATCH(F910,Код_КВР,0)+1,2,,,"КВР")))</f>
        <v>Предоставление субсидий бюджетным, автономным учреждениям и иным некоммерческим организациям</v>
      </c>
      <c r="B910" s="105">
        <v>808</v>
      </c>
      <c r="C910" s="55" t="s">
        <v>60</v>
      </c>
      <c r="D910" s="55" t="s">
        <v>72</v>
      </c>
      <c r="E910" s="105" t="s">
        <v>375</v>
      </c>
      <c r="F910" s="105">
        <v>600</v>
      </c>
      <c r="G910" s="56">
        <f t="shared" si="924"/>
        <v>0</v>
      </c>
      <c r="H910" s="56">
        <f t="shared" si="924"/>
        <v>0</v>
      </c>
      <c r="I910" s="56">
        <f t="shared" si="900"/>
        <v>0</v>
      </c>
      <c r="J910" s="56">
        <f t="shared" si="924"/>
        <v>0</v>
      </c>
      <c r="K910" s="56">
        <f t="shared" si="901"/>
        <v>0</v>
      </c>
      <c r="L910" s="56">
        <f t="shared" si="924"/>
        <v>0</v>
      </c>
      <c r="M910" s="56">
        <f t="shared" si="890"/>
        <v>0</v>
      </c>
      <c r="N910" s="56">
        <f t="shared" si="924"/>
        <v>0</v>
      </c>
      <c r="O910" s="56">
        <f t="shared" si="884"/>
        <v>0</v>
      </c>
      <c r="P910" s="56">
        <f t="shared" si="924"/>
        <v>0</v>
      </c>
      <c r="Q910" s="56">
        <f t="shared" si="924"/>
        <v>0</v>
      </c>
      <c r="R910" s="57">
        <f t="shared" si="902"/>
        <v>0</v>
      </c>
      <c r="S910" s="56">
        <f t="shared" si="924"/>
        <v>0</v>
      </c>
      <c r="T910" s="57">
        <f t="shared" si="903"/>
        <v>0</v>
      </c>
      <c r="U910" s="56">
        <f t="shared" si="924"/>
        <v>0</v>
      </c>
      <c r="V910" s="57">
        <f t="shared" si="887"/>
        <v>0</v>
      </c>
    </row>
    <row r="911" spans="1:22" hidden="1" x14ac:dyDescent="0.2">
      <c r="A911" s="54" t="str">
        <f ca="1">IF(ISERROR(MATCH(F911,Код_КВР,0)),"",INDIRECT(ADDRESS(MATCH(F911,Код_КВР,0)+1,2,,,"КВР")))</f>
        <v>Субсидии бюджетным учреждениям</v>
      </c>
      <c r="B911" s="105">
        <v>808</v>
      </c>
      <c r="C911" s="55" t="s">
        <v>60</v>
      </c>
      <c r="D911" s="55" t="s">
        <v>72</v>
      </c>
      <c r="E911" s="105" t="s">
        <v>375</v>
      </c>
      <c r="F911" s="105">
        <v>610</v>
      </c>
      <c r="G911" s="56"/>
      <c r="H911" s="56"/>
      <c r="I911" s="56">
        <f t="shared" si="900"/>
        <v>0</v>
      </c>
      <c r="J911" s="56"/>
      <c r="K911" s="56">
        <f t="shared" si="901"/>
        <v>0</v>
      </c>
      <c r="L911" s="56"/>
      <c r="M911" s="56">
        <f t="shared" si="890"/>
        <v>0</v>
      </c>
      <c r="N911" s="56"/>
      <c r="O911" s="56">
        <f t="shared" si="884"/>
        <v>0</v>
      </c>
      <c r="P911" s="56"/>
      <c r="Q911" s="56"/>
      <c r="R911" s="57">
        <f t="shared" si="902"/>
        <v>0</v>
      </c>
      <c r="S911" s="56"/>
      <c r="T911" s="57">
        <f t="shared" si="903"/>
        <v>0</v>
      </c>
      <c r="U911" s="56"/>
      <c r="V911" s="57">
        <f t="shared" si="887"/>
        <v>0</v>
      </c>
    </row>
    <row r="912" spans="1:22" x14ac:dyDescent="0.2">
      <c r="A912" s="54" t="str">
        <f ca="1">IF(ISERROR(MATCH(C912,Код_Раздел,0)),"",INDIRECT(ADDRESS(MATCH(C912,Код_Раздел,0)+1,2,,,"Раздел")))</f>
        <v>Культура, кинематография</v>
      </c>
      <c r="B912" s="105">
        <v>808</v>
      </c>
      <c r="C912" s="55" t="s">
        <v>79</v>
      </c>
      <c r="D912" s="55"/>
      <c r="E912" s="105"/>
      <c r="F912" s="105"/>
      <c r="G912" s="56">
        <f>G913+G965</f>
        <v>354298.19999999995</v>
      </c>
      <c r="H912" s="56">
        <f>H913+H965</f>
        <v>0</v>
      </c>
      <c r="I912" s="56">
        <f t="shared" si="900"/>
        <v>354298.19999999995</v>
      </c>
      <c r="J912" s="56">
        <f>J913+J965</f>
        <v>0</v>
      </c>
      <c r="K912" s="56">
        <f t="shared" si="901"/>
        <v>354298.19999999995</v>
      </c>
      <c r="L912" s="56">
        <f>L913+L965</f>
        <v>0</v>
      </c>
      <c r="M912" s="56">
        <f t="shared" si="890"/>
        <v>354298.19999999995</v>
      </c>
      <c r="N912" s="56">
        <f>N913+N965</f>
        <v>0</v>
      </c>
      <c r="O912" s="56">
        <f t="shared" si="884"/>
        <v>354298.19999999995</v>
      </c>
      <c r="P912" s="56">
        <f>P913+P965</f>
        <v>366971.4</v>
      </c>
      <c r="Q912" s="56">
        <f>Q913+Q965</f>
        <v>0</v>
      </c>
      <c r="R912" s="57">
        <f t="shared" si="902"/>
        <v>366971.4</v>
      </c>
      <c r="S912" s="56">
        <f>S913+S965</f>
        <v>0</v>
      </c>
      <c r="T912" s="57">
        <f t="shared" si="903"/>
        <v>366971.4</v>
      </c>
      <c r="U912" s="56">
        <f>U913+U965</f>
        <v>0</v>
      </c>
      <c r="V912" s="57">
        <f t="shared" si="887"/>
        <v>366971.4</v>
      </c>
    </row>
    <row r="913" spans="1:22" x14ac:dyDescent="0.2">
      <c r="A913" s="63" t="s">
        <v>49</v>
      </c>
      <c r="B913" s="105">
        <v>808</v>
      </c>
      <c r="C913" s="55" t="s">
        <v>79</v>
      </c>
      <c r="D913" s="55" t="s">
        <v>70</v>
      </c>
      <c r="E913" s="105"/>
      <c r="F913" s="105"/>
      <c r="G913" s="56">
        <f t="shared" ref="G913:P913" si="925">G914+G952+G960</f>
        <v>283021.09999999998</v>
      </c>
      <c r="H913" s="56">
        <f t="shared" ref="H913:J913" si="926">H914+H952+H960</f>
        <v>0</v>
      </c>
      <c r="I913" s="56">
        <f t="shared" si="900"/>
        <v>283021.09999999998</v>
      </c>
      <c r="J913" s="56">
        <f t="shared" si="926"/>
        <v>0</v>
      </c>
      <c r="K913" s="56">
        <f t="shared" si="901"/>
        <v>283021.09999999998</v>
      </c>
      <c r="L913" s="56">
        <f t="shared" ref="L913:N913" si="927">L914+L952+L960</f>
        <v>0</v>
      </c>
      <c r="M913" s="56">
        <f t="shared" si="890"/>
        <v>283021.09999999998</v>
      </c>
      <c r="N913" s="56">
        <f t="shared" si="927"/>
        <v>0</v>
      </c>
      <c r="O913" s="56">
        <f t="shared" si="884"/>
        <v>283021.09999999998</v>
      </c>
      <c r="P913" s="56">
        <f t="shared" si="925"/>
        <v>295683.5</v>
      </c>
      <c r="Q913" s="56">
        <f t="shared" ref="Q913:S913" si="928">Q914+Q952+Q960</f>
        <v>0</v>
      </c>
      <c r="R913" s="57">
        <f t="shared" si="902"/>
        <v>295683.5</v>
      </c>
      <c r="S913" s="56">
        <f t="shared" si="928"/>
        <v>0</v>
      </c>
      <c r="T913" s="57">
        <f t="shared" si="903"/>
        <v>295683.5</v>
      </c>
      <c r="U913" s="56">
        <f t="shared" ref="U913" si="929">U914+U952+U960</f>
        <v>0</v>
      </c>
      <c r="V913" s="57">
        <f t="shared" si="887"/>
        <v>295683.5</v>
      </c>
    </row>
    <row r="914" spans="1:22" ht="33" x14ac:dyDescent="0.2">
      <c r="A914" s="54" t="str">
        <f ca="1">IF(ISERROR(MATCH(E914,Код_КЦСР,0)),"",INDIRECT(ADDRESS(MATCH(E914,Код_КЦСР,0)+1,2,,,"КЦСР")))</f>
        <v>Муниципальная программа «Развитие культуры и туризма в городе Череповце» на 2016 – 2022 годы</v>
      </c>
      <c r="B914" s="105">
        <v>808</v>
      </c>
      <c r="C914" s="55" t="s">
        <v>79</v>
      </c>
      <c r="D914" s="55" t="s">
        <v>70</v>
      </c>
      <c r="E914" s="105" t="s">
        <v>231</v>
      </c>
      <c r="F914" s="105"/>
      <c r="G914" s="56">
        <f>G915+G937+G942</f>
        <v>282144.09999999998</v>
      </c>
      <c r="H914" s="56">
        <f>H915+H937+H942</f>
        <v>0</v>
      </c>
      <c r="I914" s="56">
        <f t="shared" si="900"/>
        <v>282144.09999999998</v>
      </c>
      <c r="J914" s="56">
        <f>J915+J937+J942</f>
        <v>0</v>
      </c>
      <c r="K914" s="56">
        <f t="shared" si="901"/>
        <v>282144.09999999998</v>
      </c>
      <c r="L914" s="56">
        <f>L915+L937+L942</f>
        <v>0</v>
      </c>
      <c r="M914" s="56">
        <f t="shared" si="890"/>
        <v>282144.09999999998</v>
      </c>
      <c r="N914" s="56">
        <f>N915+N937+N942</f>
        <v>0</v>
      </c>
      <c r="O914" s="56">
        <f t="shared" si="884"/>
        <v>282144.09999999998</v>
      </c>
      <c r="P914" s="56">
        <f>P915+P937+P942</f>
        <v>294806.5</v>
      </c>
      <c r="Q914" s="56">
        <f>Q915+Q937+Q942</f>
        <v>0</v>
      </c>
      <c r="R914" s="57">
        <f t="shared" si="902"/>
        <v>294806.5</v>
      </c>
      <c r="S914" s="56">
        <f>S915+S937+S942</f>
        <v>0</v>
      </c>
      <c r="T914" s="57">
        <f t="shared" si="903"/>
        <v>294806.5</v>
      </c>
      <c r="U914" s="56">
        <f>U915+U937+U942</f>
        <v>0</v>
      </c>
      <c r="V914" s="57">
        <f t="shared" si="887"/>
        <v>294806.5</v>
      </c>
    </row>
    <row r="915" spans="1:22" x14ac:dyDescent="0.2">
      <c r="A915" s="54" t="str">
        <f ca="1">IF(ISERROR(MATCH(E915,Код_КЦСР,0)),"",INDIRECT(ADDRESS(MATCH(E915,Код_КЦСР,0)+1,2,,,"КЦСР")))</f>
        <v>Наследие</v>
      </c>
      <c r="B915" s="105">
        <v>808</v>
      </c>
      <c r="C915" s="55" t="s">
        <v>79</v>
      </c>
      <c r="D915" s="55" t="s">
        <v>70</v>
      </c>
      <c r="E915" s="105" t="s">
        <v>234</v>
      </c>
      <c r="F915" s="105"/>
      <c r="G915" s="56">
        <f t="shared" ref="G915:P915" si="930">G916+G919+G922+G928+G931+G934+G925</f>
        <v>117031.69999999998</v>
      </c>
      <c r="H915" s="56">
        <f t="shared" ref="H915:J915" si="931">H916+H919+H922+H928+H931+H934+H925</f>
        <v>0</v>
      </c>
      <c r="I915" s="56">
        <f t="shared" si="900"/>
        <v>117031.69999999998</v>
      </c>
      <c r="J915" s="56">
        <f t="shared" si="931"/>
        <v>0</v>
      </c>
      <c r="K915" s="56">
        <f t="shared" si="901"/>
        <v>117031.69999999998</v>
      </c>
      <c r="L915" s="56">
        <f t="shared" ref="L915:N915" si="932">L916+L919+L922+L928+L931+L934+L925</f>
        <v>0</v>
      </c>
      <c r="M915" s="56">
        <f t="shared" si="890"/>
        <v>117031.69999999998</v>
      </c>
      <c r="N915" s="56">
        <f t="shared" si="932"/>
        <v>0</v>
      </c>
      <c r="O915" s="56">
        <f t="shared" si="884"/>
        <v>117031.69999999998</v>
      </c>
      <c r="P915" s="56">
        <f t="shared" si="930"/>
        <v>121345.70000000001</v>
      </c>
      <c r="Q915" s="56">
        <f t="shared" ref="Q915:S915" si="933">Q916+Q919+Q922+Q928+Q931+Q934+Q925</f>
        <v>0</v>
      </c>
      <c r="R915" s="57">
        <f t="shared" si="902"/>
        <v>121345.70000000001</v>
      </c>
      <c r="S915" s="56">
        <f t="shared" si="933"/>
        <v>0</v>
      </c>
      <c r="T915" s="57">
        <f t="shared" si="903"/>
        <v>121345.70000000001</v>
      </c>
      <c r="U915" s="56">
        <f t="shared" ref="U915" si="934">U916+U919+U922+U928+U931+U934+U925</f>
        <v>0</v>
      </c>
      <c r="V915" s="57">
        <f t="shared" si="887"/>
        <v>121345.70000000001</v>
      </c>
    </row>
    <row r="916" spans="1:22" ht="49.5" x14ac:dyDescent="0.2">
      <c r="A916" s="54" t="str">
        <f ca="1">IF(ISERROR(MATCH(E916,Код_КЦСР,0)),"",INDIRECT(ADDRESS(MATCH(E916,Код_КЦСР,0)+1,2,,,"КЦСР")))</f>
        <v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v>
      </c>
      <c r="B916" s="105">
        <v>808</v>
      </c>
      <c r="C916" s="55" t="s">
        <v>79</v>
      </c>
      <c r="D916" s="55" t="s">
        <v>70</v>
      </c>
      <c r="E916" s="105" t="s">
        <v>235</v>
      </c>
      <c r="F916" s="105"/>
      <c r="G916" s="56">
        <f t="shared" ref="G916:U917" si="935">G917</f>
        <v>44049</v>
      </c>
      <c r="H916" s="56">
        <f t="shared" si="935"/>
        <v>0</v>
      </c>
      <c r="I916" s="56">
        <f t="shared" si="900"/>
        <v>44049</v>
      </c>
      <c r="J916" s="56">
        <f t="shared" si="935"/>
        <v>0</v>
      </c>
      <c r="K916" s="56">
        <f t="shared" si="901"/>
        <v>44049</v>
      </c>
      <c r="L916" s="56">
        <f t="shared" si="935"/>
        <v>0</v>
      </c>
      <c r="M916" s="56">
        <f t="shared" si="890"/>
        <v>44049</v>
      </c>
      <c r="N916" s="56">
        <f t="shared" si="935"/>
        <v>0</v>
      </c>
      <c r="O916" s="56">
        <f t="shared" ref="O916:O979" si="936">M916+N916</f>
        <v>44049</v>
      </c>
      <c r="P916" s="56">
        <f t="shared" si="935"/>
        <v>45500.9</v>
      </c>
      <c r="Q916" s="56">
        <f t="shared" si="935"/>
        <v>0</v>
      </c>
      <c r="R916" s="57">
        <f t="shared" si="902"/>
        <v>45500.9</v>
      </c>
      <c r="S916" s="56">
        <f t="shared" si="935"/>
        <v>0</v>
      </c>
      <c r="T916" s="57">
        <f t="shared" si="903"/>
        <v>45500.9</v>
      </c>
      <c r="U916" s="56">
        <f t="shared" si="935"/>
        <v>0</v>
      </c>
      <c r="V916" s="57">
        <f t="shared" ref="V916:V979" si="937">T916+U916</f>
        <v>45500.9</v>
      </c>
    </row>
    <row r="917" spans="1:22" ht="33" x14ac:dyDescent="0.2">
      <c r="A917" s="54" t="str">
        <f ca="1">IF(ISERROR(MATCH(F917,Код_КВР,0)),"",INDIRECT(ADDRESS(MATCH(F917,Код_КВР,0)+1,2,,,"КВР")))</f>
        <v>Предоставление субсидий бюджетным, автономным учреждениям и иным некоммерческим организациям</v>
      </c>
      <c r="B917" s="105">
        <v>808</v>
      </c>
      <c r="C917" s="55" t="s">
        <v>79</v>
      </c>
      <c r="D917" s="55" t="s">
        <v>70</v>
      </c>
      <c r="E917" s="105" t="s">
        <v>235</v>
      </c>
      <c r="F917" s="105">
        <v>600</v>
      </c>
      <c r="G917" s="56">
        <f t="shared" si="935"/>
        <v>44049</v>
      </c>
      <c r="H917" s="56">
        <f t="shared" si="935"/>
        <v>0</v>
      </c>
      <c r="I917" s="56">
        <f t="shared" si="900"/>
        <v>44049</v>
      </c>
      <c r="J917" s="56">
        <f t="shared" si="935"/>
        <v>0</v>
      </c>
      <c r="K917" s="56">
        <f t="shared" si="901"/>
        <v>44049</v>
      </c>
      <c r="L917" s="56">
        <f t="shared" si="935"/>
        <v>0</v>
      </c>
      <c r="M917" s="56">
        <f t="shared" si="890"/>
        <v>44049</v>
      </c>
      <c r="N917" s="56">
        <f t="shared" si="935"/>
        <v>0</v>
      </c>
      <c r="O917" s="56">
        <f t="shared" si="936"/>
        <v>44049</v>
      </c>
      <c r="P917" s="56">
        <f t="shared" si="935"/>
        <v>45500.9</v>
      </c>
      <c r="Q917" s="56">
        <f t="shared" si="935"/>
        <v>0</v>
      </c>
      <c r="R917" s="57">
        <f t="shared" si="902"/>
        <v>45500.9</v>
      </c>
      <c r="S917" s="56">
        <f t="shared" si="935"/>
        <v>0</v>
      </c>
      <c r="T917" s="57">
        <f t="shared" si="903"/>
        <v>45500.9</v>
      </c>
      <c r="U917" s="56">
        <f t="shared" si="935"/>
        <v>0</v>
      </c>
      <c r="V917" s="57">
        <f t="shared" si="937"/>
        <v>45500.9</v>
      </c>
    </row>
    <row r="918" spans="1:22" x14ac:dyDescent="0.2">
      <c r="A918" s="54" t="str">
        <f ca="1">IF(ISERROR(MATCH(F918,Код_КВР,0)),"",INDIRECT(ADDRESS(MATCH(F918,Код_КВР,0)+1,2,,,"КВР")))</f>
        <v>Субсидии бюджетным учреждениям</v>
      </c>
      <c r="B918" s="105">
        <v>808</v>
      </c>
      <c r="C918" s="55" t="s">
        <v>79</v>
      </c>
      <c r="D918" s="55" t="s">
        <v>70</v>
      </c>
      <c r="E918" s="105" t="s">
        <v>235</v>
      </c>
      <c r="F918" s="105">
        <v>610</v>
      </c>
      <c r="G918" s="56">
        <f>32942+6557.9+4549.1</f>
        <v>44049</v>
      </c>
      <c r="H918" s="56"/>
      <c r="I918" s="56">
        <f t="shared" si="900"/>
        <v>44049</v>
      </c>
      <c r="J918" s="56"/>
      <c r="K918" s="56">
        <f t="shared" si="901"/>
        <v>44049</v>
      </c>
      <c r="L918" s="56"/>
      <c r="M918" s="56">
        <f t="shared" si="890"/>
        <v>44049</v>
      </c>
      <c r="N918" s="56"/>
      <c r="O918" s="56">
        <f t="shared" si="936"/>
        <v>44049</v>
      </c>
      <c r="P918" s="56">
        <f>33047.8+6557.9+5895.2</f>
        <v>45500.9</v>
      </c>
      <c r="Q918" s="56"/>
      <c r="R918" s="57">
        <f t="shared" si="902"/>
        <v>45500.9</v>
      </c>
      <c r="S918" s="56"/>
      <c r="T918" s="57">
        <f t="shared" si="903"/>
        <v>45500.9</v>
      </c>
      <c r="U918" s="56"/>
      <c r="V918" s="57">
        <f t="shared" si="937"/>
        <v>45500.9</v>
      </c>
    </row>
    <row r="919" spans="1:22" ht="33" x14ac:dyDescent="0.2">
      <c r="A919" s="54" t="str">
        <f ca="1">IF(ISERROR(MATCH(E919,Код_КЦСР,0)),"",INDIRECT(ADDRESS(MATCH(E919,Код_КЦСР,0)+1,2,,,"КЦСР")))</f>
        <v>Осуществление реставрации и консервации музейных предметов, музейных коллекций</v>
      </c>
      <c r="B919" s="105">
        <v>808</v>
      </c>
      <c r="C919" s="55" t="s">
        <v>79</v>
      </c>
      <c r="D919" s="55" t="s">
        <v>70</v>
      </c>
      <c r="E919" s="105" t="s">
        <v>238</v>
      </c>
      <c r="F919" s="105"/>
      <c r="G919" s="56">
        <f t="shared" ref="G919:U920" si="938">G920</f>
        <v>2356.6999999999998</v>
      </c>
      <c r="H919" s="56">
        <f t="shared" si="938"/>
        <v>0</v>
      </c>
      <c r="I919" s="56">
        <f t="shared" si="900"/>
        <v>2356.6999999999998</v>
      </c>
      <c r="J919" s="56">
        <f t="shared" si="938"/>
        <v>0</v>
      </c>
      <c r="K919" s="56">
        <f t="shared" si="901"/>
        <v>2356.6999999999998</v>
      </c>
      <c r="L919" s="56">
        <f t="shared" si="938"/>
        <v>0</v>
      </c>
      <c r="M919" s="56">
        <f t="shared" si="890"/>
        <v>2356.6999999999998</v>
      </c>
      <c r="N919" s="56">
        <f t="shared" si="938"/>
        <v>0</v>
      </c>
      <c r="O919" s="56">
        <f t="shared" si="936"/>
        <v>2356.6999999999998</v>
      </c>
      <c r="P919" s="56">
        <f t="shared" si="938"/>
        <v>2434</v>
      </c>
      <c r="Q919" s="56">
        <f t="shared" si="938"/>
        <v>0</v>
      </c>
      <c r="R919" s="57">
        <f t="shared" si="902"/>
        <v>2434</v>
      </c>
      <c r="S919" s="56">
        <f t="shared" si="938"/>
        <v>0</v>
      </c>
      <c r="T919" s="57">
        <f t="shared" si="903"/>
        <v>2434</v>
      </c>
      <c r="U919" s="56">
        <f t="shared" si="938"/>
        <v>0</v>
      </c>
      <c r="V919" s="57">
        <f t="shared" si="937"/>
        <v>2434</v>
      </c>
    </row>
    <row r="920" spans="1:22" ht="33" x14ac:dyDescent="0.2">
      <c r="A920" s="54" t="str">
        <f ca="1">IF(ISERROR(MATCH(F920,Код_КВР,0)),"",INDIRECT(ADDRESS(MATCH(F920,Код_КВР,0)+1,2,,,"КВР")))</f>
        <v>Предоставление субсидий бюджетным, автономным учреждениям и иным некоммерческим организациям</v>
      </c>
      <c r="B920" s="105">
        <v>808</v>
      </c>
      <c r="C920" s="55" t="s">
        <v>79</v>
      </c>
      <c r="D920" s="55" t="s">
        <v>70</v>
      </c>
      <c r="E920" s="105" t="s">
        <v>238</v>
      </c>
      <c r="F920" s="105">
        <v>600</v>
      </c>
      <c r="G920" s="56">
        <f t="shared" si="938"/>
        <v>2356.6999999999998</v>
      </c>
      <c r="H920" s="56">
        <f t="shared" si="938"/>
        <v>0</v>
      </c>
      <c r="I920" s="56">
        <f t="shared" si="900"/>
        <v>2356.6999999999998</v>
      </c>
      <c r="J920" s="56">
        <f t="shared" si="938"/>
        <v>0</v>
      </c>
      <c r="K920" s="56">
        <f t="shared" si="901"/>
        <v>2356.6999999999998</v>
      </c>
      <c r="L920" s="56">
        <f t="shared" si="938"/>
        <v>0</v>
      </c>
      <c r="M920" s="56">
        <f t="shared" si="890"/>
        <v>2356.6999999999998</v>
      </c>
      <c r="N920" s="56">
        <f t="shared" si="938"/>
        <v>0</v>
      </c>
      <c r="O920" s="56">
        <f t="shared" si="936"/>
        <v>2356.6999999999998</v>
      </c>
      <c r="P920" s="56">
        <f t="shared" si="938"/>
        <v>2434</v>
      </c>
      <c r="Q920" s="56">
        <f t="shared" si="938"/>
        <v>0</v>
      </c>
      <c r="R920" s="57">
        <f t="shared" si="902"/>
        <v>2434</v>
      </c>
      <c r="S920" s="56">
        <f t="shared" si="938"/>
        <v>0</v>
      </c>
      <c r="T920" s="57">
        <f t="shared" si="903"/>
        <v>2434</v>
      </c>
      <c r="U920" s="56">
        <f t="shared" si="938"/>
        <v>0</v>
      </c>
      <c r="V920" s="57">
        <f t="shared" si="937"/>
        <v>2434</v>
      </c>
    </row>
    <row r="921" spans="1:22" x14ac:dyDescent="0.2">
      <c r="A921" s="54" t="str">
        <f ca="1">IF(ISERROR(MATCH(F921,Код_КВР,0)),"",INDIRECT(ADDRESS(MATCH(F921,Код_КВР,0)+1,2,,,"КВР")))</f>
        <v>Субсидии бюджетным учреждениям</v>
      </c>
      <c r="B921" s="105">
        <v>808</v>
      </c>
      <c r="C921" s="55" t="s">
        <v>79</v>
      </c>
      <c r="D921" s="55" t="s">
        <v>70</v>
      </c>
      <c r="E921" s="105" t="s">
        <v>238</v>
      </c>
      <c r="F921" s="105">
        <v>610</v>
      </c>
      <c r="G921" s="56">
        <f>2114.6+242.1</f>
        <v>2356.6999999999998</v>
      </c>
      <c r="H921" s="56"/>
      <c r="I921" s="56">
        <f t="shared" si="900"/>
        <v>2356.6999999999998</v>
      </c>
      <c r="J921" s="56"/>
      <c r="K921" s="56">
        <f t="shared" si="901"/>
        <v>2356.6999999999998</v>
      </c>
      <c r="L921" s="56"/>
      <c r="M921" s="56">
        <f t="shared" si="890"/>
        <v>2356.6999999999998</v>
      </c>
      <c r="N921" s="56"/>
      <c r="O921" s="56">
        <f t="shared" si="936"/>
        <v>2356.6999999999998</v>
      </c>
      <c r="P921" s="56">
        <f>2120.2+313.8</f>
        <v>2434</v>
      </c>
      <c r="Q921" s="56"/>
      <c r="R921" s="57">
        <f t="shared" si="902"/>
        <v>2434</v>
      </c>
      <c r="S921" s="56"/>
      <c r="T921" s="57">
        <f t="shared" si="903"/>
        <v>2434</v>
      </c>
      <c r="U921" s="56"/>
      <c r="V921" s="57">
        <f t="shared" si="937"/>
        <v>2434</v>
      </c>
    </row>
    <row r="922" spans="1:22" ht="33" x14ac:dyDescent="0.2">
      <c r="A922" s="54" t="str">
        <f ca="1">IF(ISERROR(MATCH(E922,Код_КЦСР,0)),"",INDIRECT(ADDRESS(MATCH(E922,Код_КЦСР,0)+1,2,,,"КЦСР")))</f>
        <v>Формирование, учет, изучение, обеспечение физического сохранения и безопасности музейных предметов, музейных коллекций</v>
      </c>
      <c r="B922" s="105">
        <v>808</v>
      </c>
      <c r="C922" s="55" t="s">
        <v>79</v>
      </c>
      <c r="D922" s="55" t="s">
        <v>70</v>
      </c>
      <c r="E922" s="105" t="s">
        <v>239</v>
      </c>
      <c r="F922" s="105"/>
      <c r="G922" s="56">
        <f t="shared" ref="G922:U923" si="939">G923</f>
        <v>5565.8</v>
      </c>
      <c r="H922" s="56">
        <f t="shared" si="939"/>
        <v>0</v>
      </c>
      <c r="I922" s="56">
        <f t="shared" si="900"/>
        <v>5565.8</v>
      </c>
      <c r="J922" s="56">
        <f t="shared" si="939"/>
        <v>0</v>
      </c>
      <c r="K922" s="56">
        <f t="shared" si="901"/>
        <v>5565.8</v>
      </c>
      <c r="L922" s="56">
        <f t="shared" si="939"/>
        <v>0</v>
      </c>
      <c r="M922" s="56">
        <f t="shared" si="890"/>
        <v>5565.8</v>
      </c>
      <c r="N922" s="56">
        <f t="shared" si="939"/>
        <v>0</v>
      </c>
      <c r="O922" s="56">
        <f t="shared" si="936"/>
        <v>5565.8</v>
      </c>
      <c r="P922" s="56">
        <f t="shared" si="939"/>
        <v>5781.2</v>
      </c>
      <c r="Q922" s="56">
        <f t="shared" si="939"/>
        <v>0</v>
      </c>
      <c r="R922" s="57">
        <f t="shared" si="902"/>
        <v>5781.2</v>
      </c>
      <c r="S922" s="56">
        <f t="shared" si="939"/>
        <v>0</v>
      </c>
      <c r="T922" s="57">
        <f t="shared" si="903"/>
        <v>5781.2</v>
      </c>
      <c r="U922" s="56">
        <f t="shared" si="939"/>
        <v>0</v>
      </c>
      <c r="V922" s="57">
        <f t="shared" si="937"/>
        <v>5781.2</v>
      </c>
    </row>
    <row r="923" spans="1:22" ht="33" x14ac:dyDescent="0.2">
      <c r="A923" s="54" t="str">
        <f ca="1">IF(ISERROR(MATCH(F923,Код_КВР,0)),"",INDIRECT(ADDRESS(MATCH(F923,Код_КВР,0)+1,2,,,"КВР")))</f>
        <v>Предоставление субсидий бюджетным, автономным учреждениям и иным некоммерческим организациям</v>
      </c>
      <c r="B923" s="105">
        <v>808</v>
      </c>
      <c r="C923" s="55" t="s">
        <v>79</v>
      </c>
      <c r="D923" s="55" t="s">
        <v>70</v>
      </c>
      <c r="E923" s="105" t="s">
        <v>239</v>
      </c>
      <c r="F923" s="105">
        <v>600</v>
      </c>
      <c r="G923" s="56">
        <f t="shared" si="939"/>
        <v>5565.8</v>
      </c>
      <c r="H923" s="56">
        <f t="shared" si="939"/>
        <v>0</v>
      </c>
      <c r="I923" s="56">
        <f t="shared" si="900"/>
        <v>5565.8</v>
      </c>
      <c r="J923" s="56">
        <f t="shared" si="939"/>
        <v>0</v>
      </c>
      <c r="K923" s="56">
        <f t="shared" si="901"/>
        <v>5565.8</v>
      </c>
      <c r="L923" s="56">
        <f t="shared" si="939"/>
        <v>0</v>
      </c>
      <c r="M923" s="56">
        <f t="shared" si="890"/>
        <v>5565.8</v>
      </c>
      <c r="N923" s="56">
        <f t="shared" si="939"/>
        <v>0</v>
      </c>
      <c r="O923" s="56">
        <f t="shared" si="936"/>
        <v>5565.8</v>
      </c>
      <c r="P923" s="56">
        <f t="shared" si="939"/>
        <v>5781.2</v>
      </c>
      <c r="Q923" s="56">
        <f t="shared" si="939"/>
        <v>0</v>
      </c>
      <c r="R923" s="57">
        <f t="shared" si="902"/>
        <v>5781.2</v>
      </c>
      <c r="S923" s="56">
        <f t="shared" si="939"/>
        <v>0</v>
      </c>
      <c r="T923" s="57">
        <f t="shared" si="903"/>
        <v>5781.2</v>
      </c>
      <c r="U923" s="56">
        <f t="shared" si="939"/>
        <v>0</v>
      </c>
      <c r="V923" s="57">
        <f t="shared" si="937"/>
        <v>5781.2</v>
      </c>
    </row>
    <row r="924" spans="1:22" x14ac:dyDescent="0.2">
      <c r="A924" s="54" t="str">
        <f ca="1">IF(ISERROR(MATCH(F924,Код_КВР,0)),"",INDIRECT(ADDRESS(MATCH(F924,Код_КВР,0)+1,2,,,"КВР")))</f>
        <v>Субсидии бюджетным учреждениям</v>
      </c>
      <c r="B924" s="105">
        <v>808</v>
      </c>
      <c r="C924" s="55" t="s">
        <v>79</v>
      </c>
      <c r="D924" s="55" t="s">
        <v>70</v>
      </c>
      <c r="E924" s="105" t="s">
        <v>239</v>
      </c>
      <c r="F924" s="105">
        <v>610</v>
      </c>
      <c r="G924" s="56">
        <v>5565.8</v>
      </c>
      <c r="H924" s="56"/>
      <c r="I924" s="56">
        <f t="shared" si="900"/>
        <v>5565.8</v>
      </c>
      <c r="J924" s="56"/>
      <c r="K924" s="56">
        <f t="shared" si="901"/>
        <v>5565.8</v>
      </c>
      <c r="L924" s="56"/>
      <c r="M924" s="56">
        <f t="shared" si="890"/>
        <v>5565.8</v>
      </c>
      <c r="N924" s="56"/>
      <c r="O924" s="56">
        <f t="shared" si="936"/>
        <v>5565.8</v>
      </c>
      <c r="P924" s="56">
        <v>5781.2</v>
      </c>
      <c r="Q924" s="56"/>
      <c r="R924" s="57">
        <f t="shared" si="902"/>
        <v>5781.2</v>
      </c>
      <c r="S924" s="56"/>
      <c r="T924" s="57">
        <f t="shared" si="903"/>
        <v>5781.2</v>
      </c>
      <c r="U924" s="56"/>
      <c r="V924" s="57">
        <f t="shared" si="937"/>
        <v>5781.2</v>
      </c>
    </row>
    <row r="925" spans="1:22" hidden="1" x14ac:dyDescent="0.2">
      <c r="A925" s="54" t="str">
        <f ca="1">IF(ISERROR(MATCH(E925,Код_КЦСР,0)),"",INDIRECT(ADDRESS(MATCH(E925,Код_КЦСР,0)+1,2,,,"КЦСР")))</f>
        <v>Развитие музейного дела</v>
      </c>
      <c r="B925" s="105">
        <v>808</v>
      </c>
      <c r="C925" s="55" t="s">
        <v>79</v>
      </c>
      <c r="D925" s="55" t="s">
        <v>70</v>
      </c>
      <c r="E925" s="105" t="s">
        <v>518</v>
      </c>
      <c r="F925" s="105"/>
      <c r="G925" s="56">
        <f t="shared" ref="G925:U926" si="940">G926</f>
        <v>0</v>
      </c>
      <c r="H925" s="56">
        <f t="shared" si="940"/>
        <v>0</v>
      </c>
      <c r="I925" s="56">
        <f t="shared" si="900"/>
        <v>0</v>
      </c>
      <c r="J925" s="56">
        <f t="shared" si="940"/>
        <v>0</v>
      </c>
      <c r="K925" s="56">
        <f t="shared" si="901"/>
        <v>0</v>
      </c>
      <c r="L925" s="56">
        <f t="shared" si="940"/>
        <v>0</v>
      </c>
      <c r="M925" s="56">
        <f t="shared" si="890"/>
        <v>0</v>
      </c>
      <c r="N925" s="56">
        <f t="shared" si="940"/>
        <v>0</v>
      </c>
      <c r="O925" s="56">
        <f t="shared" si="936"/>
        <v>0</v>
      </c>
      <c r="P925" s="56">
        <f t="shared" si="940"/>
        <v>0</v>
      </c>
      <c r="Q925" s="56">
        <f t="shared" si="940"/>
        <v>0</v>
      </c>
      <c r="R925" s="57">
        <f t="shared" si="902"/>
        <v>0</v>
      </c>
      <c r="S925" s="56">
        <f t="shared" si="940"/>
        <v>0</v>
      </c>
      <c r="T925" s="57">
        <f t="shared" si="903"/>
        <v>0</v>
      </c>
      <c r="U925" s="56">
        <f t="shared" si="940"/>
        <v>0</v>
      </c>
      <c r="V925" s="57">
        <f t="shared" si="937"/>
        <v>0</v>
      </c>
    </row>
    <row r="926" spans="1:22" ht="33" hidden="1" x14ac:dyDescent="0.2">
      <c r="A926" s="54" t="str">
        <f ca="1">IF(ISERROR(MATCH(F926,Код_КВР,0)),"",INDIRECT(ADDRESS(MATCH(F926,Код_КВР,0)+1,2,,,"КВР")))</f>
        <v>Предоставление субсидий бюджетным, автономным учреждениям и иным некоммерческим организациям</v>
      </c>
      <c r="B926" s="105">
        <v>808</v>
      </c>
      <c r="C926" s="55" t="s">
        <v>79</v>
      </c>
      <c r="D926" s="55" t="s">
        <v>70</v>
      </c>
      <c r="E926" s="105" t="s">
        <v>518</v>
      </c>
      <c r="F926" s="105">
        <v>600</v>
      </c>
      <c r="G926" s="56">
        <f t="shared" si="940"/>
        <v>0</v>
      </c>
      <c r="H926" s="56">
        <f t="shared" si="940"/>
        <v>0</v>
      </c>
      <c r="I926" s="56">
        <f t="shared" si="900"/>
        <v>0</v>
      </c>
      <c r="J926" s="56">
        <f t="shared" si="940"/>
        <v>0</v>
      </c>
      <c r="K926" s="56">
        <f t="shared" si="901"/>
        <v>0</v>
      </c>
      <c r="L926" s="56">
        <f t="shared" si="940"/>
        <v>0</v>
      </c>
      <c r="M926" s="56">
        <f t="shared" ref="M926:M989" si="941">K926+L926</f>
        <v>0</v>
      </c>
      <c r="N926" s="56">
        <f t="shared" si="940"/>
        <v>0</v>
      </c>
      <c r="O926" s="56">
        <f t="shared" si="936"/>
        <v>0</v>
      </c>
      <c r="P926" s="56">
        <f t="shared" si="940"/>
        <v>0</v>
      </c>
      <c r="Q926" s="56">
        <f t="shared" si="940"/>
        <v>0</v>
      </c>
      <c r="R926" s="57">
        <f t="shared" si="902"/>
        <v>0</v>
      </c>
      <c r="S926" s="56">
        <f t="shared" si="940"/>
        <v>0</v>
      </c>
      <c r="T926" s="57">
        <f t="shared" si="903"/>
        <v>0</v>
      </c>
      <c r="U926" s="56">
        <f t="shared" si="940"/>
        <v>0</v>
      </c>
      <c r="V926" s="57">
        <f t="shared" si="937"/>
        <v>0</v>
      </c>
    </row>
    <row r="927" spans="1:22" hidden="1" x14ac:dyDescent="0.2">
      <c r="A927" s="54" t="str">
        <f ca="1">IF(ISERROR(MATCH(F927,Код_КВР,0)),"",INDIRECT(ADDRESS(MATCH(F927,Код_КВР,0)+1,2,,,"КВР")))</f>
        <v>Субсидии бюджетным учреждениям</v>
      </c>
      <c r="B927" s="105">
        <v>808</v>
      </c>
      <c r="C927" s="55" t="s">
        <v>79</v>
      </c>
      <c r="D927" s="55" t="s">
        <v>70</v>
      </c>
      <c r="E927" s="105" t="s">
        <v>518</v>
      </c>
      <c r="F927" s="105">
        <v>610</v>
      </c>
      <c r="G927" s="56"/>
      <c r="H927" s="56"/>
      <c r="I927" s="56">
        <f t="shared" si="900"/>
        <v>0</v>
      </c>
      <c r="J927" s="56"/>
      <c r="K927" s="56">
        <f t="shared" si="901"/>
        <v>0</v>
      </c>
      <c r="L927" s="56"/>
      <c r="M927" s="56">
        <f t="shared" si="941"/>
        <v>0</v>
      </c>
      <c r="N927" s="56"/>
      <c r="O927" s="56">
        <f t="shared" si="936"/>
        <v>0</v>
      </c>
      <c r="P927" s="56"/>
      <c r="Q927" s="56"/>
      <c r="R927" s="57">
        <f t="shared" si="902"/>
        <v>0</v>
      </c>
      <c r="S927" s="56"/>
      <c r="T927" s="57">
        <f t="shared" si="903"/>
        <v>0</v>
      </c>
      <c r="U927" s="56"/>
      <c r="V927" s="57">
        <f t="shared" si="937"/>
        <v>0</v>
      </c>
    </row>
    <row r="928" spans="1:22" ht="49.5" x14ac:dyDescent="0.2">
      <c r="A928" s="54" t="str">
        <f ca="1">IF(ISERROR(MATCH(E928,Код_КЦСР,0)),"",INDIRECT(ADDRESS(MATCH(E928,Код_КЦСР,0)+1,2,,,"КЦСР")))</f>
        <v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v>
      </c>
      <c r="B928" s="105">
        <v>808</v>
      </c>
      <c r="C928" s="55" t="s">
        <v>79</v>
      </c>
      <c r="D928" s="55" t="s">
        <v>70</v>
      </c>
      <c r="E928" s="105" t="s">
        <v>241</v>
      </c>
      <c r="F928" s="105"/>
      <c r="G928" s="56">
        <f t="shared" ref="G928:U929" si="942">G929</f>
        <v>54223.9</v>
      </c>
      <c r="H928" s="56">
        <f t="shared" si="942"/>
        <v>0</v>
      </c>
      <c r="I928" s="56">
        <f t="shared" si="900"/>
        <v>54223.9</v>
      </c>
      <c r="J928" s="56">
        <f t="shared" si="942"/>
        <v>0</v>
      </c>
      <c r="K928" s="56">
        <f t="shared" si="901"/>
        <v>54223.9</v>
      </c>
      <c r="L928" s="56">
        <f t="shared" si="942"/>
        <v>0</v>
      </c>
      <c r="M928" s="56">
        <f t="shared" si="941"/>
        <v>54223.9</v>
      </c>
      <c r="N928" s="56">
        <f t="shared" si="942"/>
        <v>0</v>
      </c>
      <c r="O928" s="56">
        <f t="shared" si="936"/>
        <v>54223.9</v>
      </c>
      <c r="P928" s="56">
        <f t="shared" si="942"/>
        <v>56356.5</v>
      </c>
      <c r="Q928" s="56">
        <f t="shared" si="942"/>
        <v>0</v>
      </c>
      <c r="R928" s="57">
        <f t="shared" si="902"/>
        <v>56356.5</v>
      </c>
      <c r="S928" s="56">
        <f t="shared" si="942"/>
        <v>0</v>
      </c>
      <c r="T928" s="57">
        <f t="shared" si="903"/>
        <v>56356.5</v>
      </c>
      <c r="U928" s="56">
        <f t="shared" si="942"/>
        <v>0</v>
      </c>
      <c r="V928" s="57">
        <f t="shared" si="937"/>
        <v>56356.5</v>
      </c>
    </row>
    <row r="929" spans="1:22" ht="33" x14ac:dyDescent="0.2">
      <c r="A929" s="54" t="str">
        <f ca="1">IF(ISERROR(MATCH(F929,Код_КВР,0)),"",INDIRECT(ADDRESS(MATCH(F929,Код_КВР,0)+1,2,,,"КВР")))</f>
        <v>Предоставление субсидий бюджетным, автономным учреждениям и иным некоммерческим организациям</v>
      </c>
      <c r="B929" s="105">
        <v>808</v>
      </c>
      <c r="C929" s="55" t="s">
        <v>79</v>
      </c>
      <c r="D929" s="55" t="s">
        <v>70</v>
      </c>
      <c r="E929" s="105" t="s">
        <v>241</v>
      </c>
      <c r="F929" s="105">
        <v>600</v>
      </c>
      <c r="G929" s="56">
        <f t="shared" si="942"/>
        <v>54223.9</v>
      </c>
      <c r="H929" s="56">
        <f t="shared" si="942"/>
        <v>0</v>
      </c>
      <c r="I929" s="56">
        <f t="shared" si="900"/>
        <v>54223.9</v>
      </c>
      <c r="J929" s="56">
        <f t="shared" si="942"/>
        <v>0</v>
      </c>
      <c r="K929" s="56">
        <f t="shared" si="901"/>
        <v>54223.9</v>
      </c>
      <c r="L929" s="56">
        <f t="shared" si="942"/>
        <v>0</v>
      </c>
      <c r="M929" s="56">
        <f t="shared" si="941"/>
        <v>54223.9</v>
      </c>
      <c r="N929" s="56">
        <f t="shared" si="942"/>
        <v>0</v>
      </c>
      <c r="O929" s="56">
        <f t="shared" si="936"/>
        <v>54223.9</v>
      </c>
      <c r="P929" s="56">
        <f t="shared" si="942"/>
        <v>56356.5</v>
      </c>
      <c r="Q929" s="56">
        <f t="shared" si="942"/>
        <v>0</v>
      </c>
      <c r="R929" s="57">
        <f t="shared" si="902"/>
        <v>56356.5</v>
      </c>
      <c r="S929" s="56">
        <f t="shared" si="942"/>
        <v>0</v>
      </c>
      <c r="T929" s="57">
        <f t="shared" si="903"/>
        <v>56356.5</v>
      </c>
      <c r="U929" s="56">
        <f t="shared" si="942"/>
        <v>0</v>
      </c>
      <c r="V929" s="57">
        <f t="shared" si="937"/>
        <v>56356.5</v>
      </c>
    </row>
    <row r="930" spans="1:22" x14ac:dyDescent="0.2">
      <c r="A930" s="54" t="str">
        <f ca="1">IF(ISERROR(MATCH(F930,Код_КВР,0)),"",INDIRECT(ADDRESS(MATCH(F930,Код_КВР,0)+1,2,,,"КВР")))</f>
        <v>Субсидии бюджетным учреждениям</v>
      </c>
      <c r="B930" s="105">
        <v>808</v>
      </c>
      <c r="C930" s="55" t="s">
        <v>79</v>
      </c>
      <c r="D930" s="55" t="s">
        <v>70</v>
      </c>
      <c r="E930" s="105" t="s">
        <v>241</v>
      </c>
      <c r="F930" s="105">
        <v>610</v>
      </c>
      <c r="G930" s="56">
        <v>54223.9</v>
      </c>
      <c r="H930" s="56"/>
      <c r="I930" s="56">
        <f t="shared" si="900"/>
        <v>54223.9</v>
      </c>
      <c r="J930" s="56"/>
      <c r="K930" s="56">
        <f t="shared" si="901"/>
        <v>54223.9</v>
      </c>
      <c r="L930" s="56"/>
      <c r="M930" s="56">
        <f t="shared" si="941"/>
        <v>54223.9</v>
      </c>
      <c r="N930" s="56"/>
      <c r="O930" s="56">
        <f t="shared" si="936"/>
        <v>54223.9</v>
      </c>
      <c r="P930" s="56">
        <v>56356.5</v>
      </c>
      <c r="Q930" s="56"/>
      <c r="R930" s="57">
        <f t="shared" si="902"/>
        <v>56356.5</v>
      </c>
      <c r="S930" s="56"/>
      <c r="T930" s="57">
        <f t="shared" si="903"/>
        <v>56356.5</v>
      </c>
      <c r="U930" s="56"/>
      <c r="V930" s="57">
        <f t="shared" si="937"/>
        <v>56356.5</v>
      </c>
    </row>
    <row r="931" spans="1:22" x14ac:dyDescent="0.2">
      <c r="A931" s="54" t="str">
        <f ca="1">IF(ISERROR(MATCH(E931,Код_КЦСР,0)),"",INDIRECT(ADDRESS(MATCH(E931,Код_КЦСР,0)+1,2,,,"КЦСР")))</f>
        <v>Библиографическая обработка документов и создание каталогов</v>
      </c>
      <c r="B931" s="105">
        <v>808</v>
      </c>
      <c r="C931" s="55" t="s">
        <v>79</v>
      </c>
      <c r="D931" s="55" t="s">
        <v>70</v>
      </c>
      <c r="E931" s="105" t="s">
        <v>243</v>
      </c>
      <c r="F931" s="105"/>
      <c r="G931" s="56">
        <f t="shared" ref="G931:U932" si="943">G932</f>
        <v>5736.9</v>
      </c>
      <c r="H931" s="56">
        <f t="shared" si="943"/>
        <v>0</v>
      </c>
      <c r="I931" s="56">
        <f t="shared" si="900"/>
        <v>5736.9</v>
      </c>
      <c r="J931" s="56">
        <f t="shared" si="943"/>
        <v>0</v>
      </c>
      <c r="K931" s="56">
        <f t="shared" si="901"/>
        <v>5736.9</v>
      </c>
      <c r="L931" s="56">
        <f t="shared" si="943"/>
        <v>0</v>
      </c>
      <c r="M931" s="56">
        <f t="shared" si="941"/>
        <v>5736.9</v>
      </c>
      <c r="N931" s="56">
        <f t="shared" si="943"/>
        <v>0</v>
      </c>
      <c r="O931" s="56">
        <f t="shared" si="936"/>
        <v>5736.9</v>
      </c>
      <c r="P931" s="56">
        <f>P932</f>
        <v>5968.1</v>
      </c>
      <c r="Q931" s="56">
        <f>Q932</f>
        <v>0</v>
      </c>
      <c r="R931" s="57">
        <f t="shared" si="902"/>
        <v>5968.1</v>
      </c>
      <c r="S931" s="56">
        <f>S932</f>
        <v>0</v>
      </c>
      <c r="T931" s="57">
        <f t="shared" si="903"/>
        <v>5968.1</v>
      </c>
      <c r="U931" s="56">
        <f>U932</f>
        <v>0</v>
      </c>
      <c r="V931" s="57">
        <f t="shared" si="937"/>
        <v>5968.1</v>
      </c>
    </row>
    <row r="932" spans="1:22" ht="33" x14ac:dyDescent="0.2">
      <c r="A932" s="54" t="str">
        <f ca="1">IF(ISERROR(MATCH(F932,Код_КВР,0)),"",INDIRECT(ADDRESS(MATCH(F932,Код_КВР,0)+1,2,,,"КВР")))</f>
        <v>Предоставление субсидий бюджетным, автономным учреждениям и иным некоммерческим организациям</v>
      </c>
      <c r="B932" s="105">
        <v>808</v>
      </c>
      <c r="C932" s="55" t="s">
        <v>79</v>
      </c>
      <c r="D932" s="55" t="s">
        <v>70</v>
      </c>
      <c r="E932" s="105" t="s">
        <v>243</v>
      </c>
      <c r="F932" s="105">
        <v>600</v>
      </c>
      <c r="G932" s="56">
        <f t="shared" si="943"/>
        <v>5736.9</v>
      </c>
      <c r="H932" s="56">
        <f t="shared" si="943"/>
        <v>0</v>
      </c>
      <c r="I932" s="56">
        <f t="shared" si="900"/>
        <v>5736.9</v>
      </c>
      <c r="J932" s="56">
        <f t="shared" si="943"/>
        <v>0</v>
      </c>
      <c r="K932" s="56">
        <f t="shared" si="901"/>
        <v>5736.9</v>
      </c>
      <c r="L932" s="56">
        <f t="shared" si="943"/>
        <v>0</v>
      </c>
      <c r="M932" s="56">
        <f t="shared" si="941"/>
        <v>5736.9</v>
      </c>
      <c r="N932" s="56">
        <f t="shared" si="943"/>
        <v>0</v>
      </c>
      <c r="O932" s="56">
        <f t="shared" si="936"/>
        <v>5736.9</v>
      </c>
      <c r="P932" s="56">
        <f t="shared" si="943"/>
        <v>5968.1</v>
      </c>
      <c r="Q932" s="56">
        <f t="shared" si="943"/>
        <v>0</v>
      </c>
      <c r="R932" s="57">
        <f t="shared" si="902"/>
        <v>5968.1</v>
      </c>
      <c r="S932" s="56">
        <f t="shared" si="943"/>
        <v>0</v>
      </c>
      <c r="T932" s="57">
        <f t="shared" si="903"/>
        <v>5968.1</v>
      </c>
      <c r="U932" s="56">
        <f t="shared" si="943"/>
        <v>0</v>
      </c>
      <c r="V932" s="57">
        <f t="shared" si="937"/>
        <v>5968.1</v>
      </c>
    </row>
    <row r="933" spans="1:22" x14ac:dyDescent="0.2">
      <c r="A933" s="54" t="str">
        <f ca="1">IF(ISERROR(MATCH(F933,Код_КВР,0)),"",INDIRECT(ADDRESS(MATCH(F933,Код_КВР,0)+1,2,,,"КВР")))</f>
        <v>Субсидии бюджетным учреждениям</v>
      </c>
      <c r="B933" s="105">
        <v>808</v>
      </c>
      <c r="C933" s="55" t="s">
        <v>79</v>
      </c>
      <c r="D933" s="55" t="s">
        <v>70</v>
      </c>
      <c r="E933" s="105" t="s">
        <v>243</v>
      </c>
      <c r="F933" s="105">
        <v>610</v>
      </c>
      <c r="G933" s="56">
        <v>5736.9</v>
      </c>
      <c r="H933" s="56"/>
      <c r="I933" s="56">
        <f t="shared" si="900"/>
        <v>5736.9</v>
      </c>
      <c r="J933" s="56"/>
      <c r="K933" s="56">
        <f t="shared" si="901"/>
        <v>5736.9</v>
      </c>
      <c r="L933" s="56"/>
      <c r="M933" s="56">
        <f t="shared" si="941"/>
        <v>5736.9</v>
      </c>
      <c r="N933" s="56"/>
      <c r="O933" s="56">
        <f t="shared" si="936"/>
        <v>5736.9</v>
      </c>
      <c r="P933" s="56">
        <v>5968.1</v>
      </c>
      <c r="Q933" s="56"/>
      <c r="R933" s="57">
        <f t="shared" si="902"/>
        <v>5968.1</v>
      </c>
      <c r="S933" s="56"/>
      <c r="T933" s="57">
        <f t="shared" si="903"/>
        <v>5968.1</v>
      </c>
      <c r="U933" s="56"/>
      <c r="V933" s="57">
        <f t="shared" si="937"/>
        <v>5968.1</v>
      </c>
    </row>
    <row r="934" spans="1:22" ht="33" x14ac:dyDescent="0.2">
      <c r="A934" s="54" t="str">
        <f ca="1">IF(ISERROR(MATCH(E934,Код_КЦСР,0)),"",INDIRECT(ADDRESS(MATCH(E934,Код_КЦСР,0)+1,2,,,"КЦСР")))</f>
        <v>Формирование, учет, изучение, обеспечение физического сохранения и безопасности фондов библиотеки</v>
      </c>
      <c r="B934" s="105">
        <v>808</v>
      </c>
      <c r="C934" s="55" t="s">
        <v>79</v>
      </c>
      <c r="D934" s="55" t="s">
        <v>70</v>
      </c>
      <c r="E934" s="105" t="s">
        <v>245</v>
      </c>
      <c r="F934" s="105"/>
      <c r="G934" s="56">
        <f t="shared" ref="G934:U935" si="944">G935</f>
        <v>5099.3999999999996</v>
      </c>
      <c r="H934" s="56">
        <f t="shared" si="944"/>
        <v>0</v>
      </c>
      <c r="I934" s="56">
        <f t="shared" si="900"/>
        <v>5099.3999999999996</v>
      </c>
      <c r="J934" s="56">
        <f t="shared" si="944"/>
        <v>0</v>
      </c>
      <c r="K934" s="56">
        <f t="shared" si="901"/>
        <v>5099.3999999999996</v>
      </c>
      <c r="L934" s="56">
        <f t="shared" si="944"/>
        <v>0</v>
      </c>
      <c r="M934" s="56">
        <f t="shared" si="941"/>
        <v>5099.3999999999996</v>
      </c>
      <c r="N934" s="56">
        <f t="shared" si="944"/>
        <v>0</v>
      </c>
      <c r="O934" s="56">
        <f t="shared" si="936"/>
        <v>5099.3999999999996</v>
      </c>
      <c r="P934" s="56">
        <f t="shared" si="944"/>
        <v>5305</v>
      </c>
      <c r="Q934" s="56">
        <f t="shared" si="944"/>
        <v>0</v>
      </c>
      <c r="R934" s="57">
        <f t="shared" si="902"/>
        <v>5305</v>
      </c>
      <c r="S934" s="56">
        <f t="shared" si="944"/>
        <v>0</v>
      </c>
      <c r="T934" s="57">
        <f t="shared" si="903"/>
        <v>5305</v>
      </c>
      <c r="U934" s="56">
        <f t="shared" si="944"/>
        <v>0</v>
      </c>
      <c r="V934" s="57">
        <f t="shared" si="937"/>
        <v>5305</v>
      </c>
    </row>
    <row r="935" spans="1:22" ht="33" x14ac:dyDescent="0.2">
      <c r="A935" s="54" t="str">
        <f ca="1">IF(ISERROR(MATCH(F935,Код_КВР,0)),"",INDIRECT(ADDRESS(MATCH(F935,Код_КВР,0)+1,2,,,"КВР")))</f>
        <v>Предоставление субсидий бюджетным, автономным учреждениям и иным некоммерческим организациям</v>
      </c>
      <c r="B935" s="105">
        <v>808</v>
      </c>
      <c r="C935" s="55" t="s">
        <v>79</v>
      </c>
      <c r="D935" s="55" t="s">
        <v>70</v>
      </c>
      <c r="E935" s="105" t="s">
        <v>245</v>
      </c>
      <c r="F935" s="105">
        <v>600</v>
      </c>
      <c r="G935" s="56">
        <f t="shared" si="944"/>
        <v>5099.3999999999996</v>
      </c>
      <c r="H935" s="56">
        <f t="shared" si="944"/>
        <v>0</v>
      </c>
      <c r="I935" s="56">
        <f t="shared" si="900"/>
        <v>5099.3999999999996</v>
      </c>
      <c r="J935" s="56">
        <f t="shared" si="944"/>
        <v>0</v>
      </c>
      <c r="K935" s="56">
        <f t="shared" si="901"/>
        <v>5099.3999999999996</v>
      </c>
      <c r="L935" s="56">
        <f t="shared" si="944"/>
        <v>0</v>
      </c>
      <c r="M935" s="56">
        <f t="shared" si="941"/>
        <v>5099.3999999999996</v>
      </c>
      <c r="N935" s="56">
        <f t="shared" si="944"/>
        <v>0</v>
      </c>
      <c r="O935" s="56">
        <f t="shared" si="936"/>
        <v>5099.3999999999996</v>
      </c>
      <c r="P935" s="56">
        <f t="shared" si="944"/>
        <v>5305</v>
      </c>
      <c r="Q935" s="56">
        <f t="shared" si="944"/>
        <v>0</v>
      </c>
      <c r="R935" s="57">
        <f t="shared" si="902"/>
        <v>5305</v>
      </c>
      <c r="S935" s="56">
        <f t="shared" si="944"/>
        <v>0</v>
      </c>
      <c r="T935" s="57">
        <f t="shared" si="903"/>
        <v>5305</v>
      </c>
      <c r="U935" s="56">
        <f t="shared" si="944"/>
        <v>0</v>
      </c>
      <c r="V935" s="57">
        <f t="shared" si="937"/>
        <v>5305</v>
      </c>
    </row>
    <row r="936" spans="1:22" x14ac:dyDescent="0.2">
      <c r="A936" s="54" t="str">
        <f ca="1">IF(ISERROR(MATCH(F936,Код_КВР,0)),"",INDIRECT(ADDRESS(MATCH(F936,Код_КВР,0)+1,2,,,"КВР")))</f>
        <v>Субсидии бюджетным учреждениям</v>
      </c>
      <c r="B936" s="105">
        <v>808</v>
      </c>
      <c r="C936" s="55" t="s">
        <v>79</v>
      </c>
      <c r="D936" s="55" t="s">
        <v>70</v>
      </c>
      <c r="E936" s="105" t="s">
        <v>245</v>
      </c>
      <c r="F936" s="105">
        <v>610</v>
      </c>
      <c r="G936" s="56">
        <v>5099.3999999999996</v>
      </c>
      <c r="H936" s="56"/>
      <c r="I936" s="56">
        <f t="shared" si="900"/>
        <v>5099.3999999999996</v>
      </c>
      <c r="J936" s="56"/>
      <c r="K936" s="56">
        <f t="shared" si="901"/>
        <v>5099.3999999999996</v>
      </c>
      <c r="L936" s="56"/>
      <c r="M936" s="56">
        <f t="shared" si="941"/>
        <v>5099.3999999999996</v>
      </c>
      <c r="N936" s="56"/>
      <c r="O936" s="56">
        <f t="shared" si="936"/>
        <v>5099.3999999999996</v>
      </c>
      <c r="P936" s="56">
        <v>5305</v>
      </c>
      <c r="Q936" s="56"/>
      <c r="R936" s="57">
        <f t="shared" si="902"/>
        <v>5305</v>
      </c>
      <c r="S936" s="56"/>
      <c r="T936" s="57">
        <f t="shared" si="903"/>
        <v>5305</v>
      </c>
      <c r="U936" s="56"/>
      <c r="V936" s="57">
        <f t="shared" si="937"/>
        <v>5305</v>
      </c>
    </row>
    <row r="937" spans="1:22" x14ac:dyDescent="0.2">
      <c r="A937" s="54" t="str">
        <f ca="1">IF(ISERROR(MATCH(E937,Код_КЦСР,0)),"",INDIRECT(ADDRESS(MATCH(E937,Код_КЦСР,0)+1,2,,,"КЦСР")))</f>
        <v>Искусство</v>
      </c>
      <c r="B937" s="105">
        <v>808</v>
      </c>
      <c r="C937" s="55" t="s">
        <v>79</v>
      </c>
      <c r="D937" s="55" t="s">
        <v>70</v>
      </c>
      <c r="E937" s="105" t="s">
        <v>247</v>
      </c>
      <c r="F937" s="105"/>
      <c r="G937" s="56">
        <f t="shared" ref="G937:U937" si="945">G938</f>
        <v>106863.2</v>
      </c>
      <c r="H937" s="56">
        <f t="shared" si="945"/>
        <v>0</v>
      </c>
      <c r="I937" s="56">
        <f t="shared" ref="I937:I1000" si="946">G937+H937</f>
        <v>106863.2</v>
      </c>
      <c r="J937" s="56">
        <f t="shared" si="945"/>
        <v>0</v>
      </c>
      <c r="K937" s="56">
        <f t="shared" ref="K937:K1000" si="947">I937+J937</f>
        <v>106863.2</v>
      </c>
      <c r="L937" s="56">
        <f t="shared" si="945"/>
        <v>0</v>
      </c>
      <c r="M937" s="56">
        <f t="shared" si="941"/>
        <v>106863.2</v>
      </c>
      <c r="N937" s="56">
        <f t="shared" si="945"/>
        <v>0</v>
      </c>
      <c r="O937" s="56">
        <f t="shared" si="936"/>
        <v>106863.2</v>
      </c>
      <c r="P937" s="56">
        <f t="shared" si="945"/>
        <v>112484</v>
      </c>
      <c r="Q937" s="56">
        <f t="shared" si="945"/>
        <v>0</v>
      </c>
      <c r="R937" s="57">
        <f t="shared" ref="R937:R1000" si="948">P937+Q937</f>
        <v>112484</v>
      </c>
      <c r="S937" s="56">
        <f t="shared" si="945"/>
        <v>0</v>
      </c>
      <c r="T937" s="57">
        <f t="shared" ref="T937:T1000" si="949">R937+S937</f>
        <v>112484</v>
      </c>
      <c r="U937" s="56">
        <f t="shared" si="945"/>
        <v>0</v>
      </c>
      <c r="V937" s="57">
        <f t="shared" si="937"/>
        <v>112484</v>
      </c>
    </row>
    <row r="938" spans="1:22" ht="33" x14ac:dyDescent="0.2">
      <c r="A938" s="54" t="str">
        <f ca="1">IF(ISERROR(MATCH(E938,Код_КЦСР,0)),"",INDIRECT(ADDRESS(MATCH(E938,Код_КЦСР,0)+1,2,,,"КЦСР")))</f>
        <v>Оказание муниципальных услуг в области театрально-концертного дела и обеспечение деятельности муниципальных учреждений культуры</v>
      </c>
      <c r="B938" s="105">
        <v>808</v>
      </c>
      <c r="C938" s="55" t="s">
        <v>79</v>
      </c>
      <c r="D938" s="55" t="s">
        <v>70</v>
      </c>
      <c r="E938" s="105" t="s">
        <v>249</v>
      </c>
      <c r="F938" s="105"/>
      <c r="G938" s="56">
        <f t="shared" ref="G938:U938" si="950">G939</f>
        <v>106863.2</v>
      </c>
      <c r="H938" s="56">
        <f t="shared" si="950"/>
        <v>0</v>
      </c>
      <c r="I938" s="56">
        <f t="shared" si="946"/>
        <v>106863.2</v>
      </c>
      <c r="J938" s="56">
        <f t="shared" si="950"/>
        <v>0</v>
      </c>
      <c r="K938" s="56">
        <f t="shared" si="947"/>
        <v>106863.2</v>
      </c>
      <c r="L938" s="56">
        <f t="shared" si="950"/>
        <v>0</v>
      </c>
      <c r="M938" s="56">
        <f t="shared" si="941"/>
        <v>106863.2</v>
      </c>
      <c r="N938" s="56">
        <f t="shared" si="950"/>
        <v>0</v>
      </c>
      <c r="O938" s="56">
        <f t="shared" si="936"/>
        <v>106863.2</v>
      </c>
      <c r="P938" s="56">
        <f t="shared" si="950"/>
        <v>112484</v>
      </c>
      <c r="Q938" s="56">
        <f t="shared" si="950"/>
        <v>0</v>
      </c>
      <c r="R938" s="57">
        <f t="shared" si="948"/>
        <v>112484</v>
      </c>
      <c r="S938" s="56">
        <f t="shared" si="950"/>
        <v>0</v>
      </c>
      <c r="T938" s="57">
        <f t="shared" si="949"/>
        <v>112484</v>
      </c>
      <c r="U938" s="56">
        <f t="shared" si="950"/>
        <v>0</v>
      </c>
      <c r="V938" s="57">
        <f t="shared" si="937"/>
        <v>112484</v>
      </c>
    </row>
    <row r="939" spans="1:22" ht="33" x14ac:dyDescent="0.2">
      <c r="A939" s="54" t="str">
        <f ca="1">IF(ISERROR(MATCH(F939,Код_КВР,0)),"",INDIRECT(ADDRESS(MATCH(F939,Код_КВР,0)+1,2,,,"КВР")))</f>
        <v>Предоставление субсидий бюджетным, автономным учреждениям и иным некоммерческим организациям</v>
      </c>
      <c r="B939" s="105">
        <v>808</v>
      </c>
      <c r="C939" s="55" t="s">
        <v>79</v>
      </c>
      <c r="D939" s="55" t="s">
        <v>70</v>
      </c>
      <c r="E939" s="105" t="s">
        <v>249</v>
      </c>
      <c r="F939" s="105">
        <v>600</v>
      </c>
      <c r="G939" s="56">
        <f t="shared" ref="G939:P939" si="951">G940+G941</f>
        <v>106863.2</v>
      </c>
      <c r="H939" s="56">
        <f t="shared" ref="H939:J939" si="952">H940+H941</f>
        <v>0</v>
      </c>
      <c r="I939" s="56">
        <f t="shared" si="946"/>
        <v>106863.2</v>
      </c>
      <c r="J939" s="56">
        <f t="shared" si="952"/>
        <v>0</v>
      </c>
      <c r="K939" s="56">
        <f t="shared" si="947"/>
        <v>106863.2</v>
      </c>
      <c r="L939" s="56">
        <f t="shared" ref="L939:N939" si="953">L940+L941</f>
        <v>0</v>
      </c>
      <c r="M939" s="56">
        <f t="shared" si="941"/>
        <v>106863.2</v>
      </c>
      <c r="N939" s="56">
        <f t="shared" si="953"/>
        <v>0</v>
      </c>
      <c r="O939" s="56">
        <f t="shared" si="936"/>
        <v>106863.2</v>
      </c>
      <c r="P939" s="56">
        <f t="shared" si="951"/>
        <v>112484</v>
      </c>
      <c r="Q939" s="56">
        <f t="shared" ref="Q939:S939" si="954">Q940+Q941</f>
        <v>0</v>
      </c>
      <c r="R939" s="57">
        <f t="shared" si="948"/>
        <v>112484</v>
      </c>
      <c r="S939" s="56">
        <f t="shared" si="954"/>
        <v>0</v>
      </c>
      <c r="T939" s="57">
        <f t="shared" si="949"/>
        <v>112484</v>
      </c>
      <c r="U939" s="56">
        <f t="shared" ref="U939" si="955">U940+U941</f>
        <v>0</v>
      </c>
      <c r="V939" s="57">
        <f t="shared" si="937"/>
        <v>112484</v>
      </c>
    </row>
    <row r="940" spans="1:22" x14ac:dyDescent="0.2">
      <c r="A940" s="54" t="str">
        <f ca="1">IF(ISERROR(MATCH(F940,Код_КВР,0)),"",INDIRECT(ADDRESS(MATCH(F940,Код_КВР,0)+1,2,,,"КВР")))</f>
        <v>Субсидии бюджетным учреждениям</v>
      </c>
      <c r="B940" s="105">
        <v>808</v>
      </c>
      <c r="C940" s="55" t="s">
        <v>79</v>
      </c>
      <c r="D940" s="55" t="s">
        <v>70</v>
      </c>
      <c r="E940" s="105" t="s">
        <v>249</v>
      </c>
      <c r="F940" s="105">
        <v>610</v>
      </c>
      <c r="G940" s="56">
        <f>70322.8+7+21875.1</f>
        <v>92204.9</v>
      </c>
      <c r="H940" s="56"/>
      <c r="I940" s="56">
        <f t="shared" si="946"/>
        <v>92204.9</v>
      </c>
      <c r="J940" s="56"/>
      <c r="K940" s="56">
        <f t="shared" si="947"/>
        <v>92204.9</v>
      </c>
      <c r="L940" s="56"/>
      <c r="M940" s="56">
        <f t="shared" si="941"/>
        <v>92204.9</v>
      </c>
      <c r="N940" s="56"/>
      <c r="O940" s="56">
        <f t="shared" si="936"/>
        <v>92204.9</v>
      </c>
      <c r="P940" s="56">
        <f>70512.2+7+26287.3</f>
        <v>96806.5</v>
      </c>
      <c r="Q940" s="56"/>
      <c r="R940" s="57">
        <f t="shared" si="948"/>
        <v>96806.5</v>
      </c>
      <c r="S940" s="56"/>
      <c r="T940" s="57">
        <f t="shared" si="949"/>
        <v>96806.5</v>
      </c>
      <c r="U940" s="56"/>
      <c r="V940" s="57">
        <f t="shared" si="937"/>
        <v>96806.5</v>
      </c>
    </row>
    <row r="941" spans="1:22" x14ac:dyDescent="0.2">
      <c r="A941" s="54" t="str">
        <f ca="1">IF(ISERROR(MATCH(F941,Код_КВР,0)),"",INDIRECT(ADDRESS(MATCH(F941,Код_КВР,0)+1,2,,,"КВР")))</f>
        <v>Субсидии автономным учреждениям</v>
      </c>
      <c r="B941" s="105">
        <v>808</v>
      </c>
      <c r="C941" s="55" t="s">
        <v>79</v>
      </c>
      <c r="D941" s="55" t="s">
        <v>70</v>
      </c>
      <c r="E941" s="105" t="s">
        <v>249</v>
      </c>
      <c r="F941" s="105">
        <v>620</v>
      </c>
      <c r="G941" s="56">
        <f>11655.7+2917.9+84.7</f>
        <v>14658.300000000001</v>
      </c>
      <c r="H941" s="56"/>
      <c r="I941" s="56">
        <f t="shared" si="946"/>
        <v>14658.300000000001</v>
      </c>
      <c r="J941" s="56"/>
      <c r="K941" s="56">
        <f t="shared" si="947"/>
        <v>14658.300000000001</v>
      </c>
      <c r="L941" s="56"/>
      <c r="M941" s="56">
        <f t="shared" si="941"/>
        <v>14658.300000000001</v>
      </c>
      <c r="N941" s="56"/>
      <c r="O941" s="56">
        <f t="shared" si="936"/>
        <v>14658.300000000001</v>
      </c>
      <c r="P941" s="56">
        <f>11733.1+3859.7+84.7</f>
        <v>15677.5</v>
      </c>
      <c r="Q941" s="56"/>
      <c r="R941" s="57">
        <f t="shared" si="948"/>
        <v>15677.5</v>
      </c>
      <c r="S941" s="56"/>
      <c r="T941" s="57">
        <f t="shared" si="949"/>
        <v>15677.5</v>
      </c>
      <c r="U941" s="56"/>
      <c r="V941" s="57">
        <f t="shared" si="937"/>
        <v>15677.5</v>
      </c>
    </row>
    <row r="942" spans="1:22" x14ac:dyDescent="0.2">
      <c r="A942" s="54" t="str">
        <f ca="1">IF(ISERROR(MATCH(E942,Код_КЦСР,0)),"",INDIRECT(ADDRESS(MATCH(E942,Код_КЦСР,0)+1,2,,,"КЦСР")))</f>
        <v>Досуг</v>
      </c>
      <c r="B942" s="105">
        <v>808</v>
      </c>
      <c r="C942" s="55" t="s">
        <v>79</v>
      </c>
      <c r="D942" s="55" t="s">
        <v>70</v>
      </c>
      <c r="E942" s="105" t="s">
        <v>254</v>
      </c>
      <c r="F942" s="105"/>
      <c r="G942" s="56">
        <f t="shared" ref="G942:P942" si="956">G943+G946+G949</f>
        <v>58249.2</v>
      </c>
      <c r="H942" s="56">
        <f t="shared" ref="H942:J942" si="957">H943+H946+H949</f>
        <v>0</v>
      </c>
      <c r="I942" s="56">
        <f t="shared" si="946"/>
        <v>58249.2</v>
      </c>
      <c r="J942" s="56">
        <f t="shared" si="957"/>
        <v>0</v>
      </c>
      <c r="K942" s="56">
        <f t="shared" si="947"/>
        <v>58249.2</v>
      </c>
      <c r="L942" s="56">
        <f t="shared" ref="L942:N942" si="958">L943+L946+L949</f>
        <v>0</v>
      </c>
      <c r="M942" s="56">
        <f t="shared" si="941"/>
        <v>58249.2</v>
      </c>
      <c r="N942" s="56">
        <f t="shared" si="958"/>
        <v>0</v>
      </c>
      <c r="O942" s="56">
        <f t="shared" si="936"/>
        <v>58249.2</v>
      </c>
      <c r="P942" s="56">
        <f t="shared" si="956"/>
        <v>60976.799999999996</v>
      </c>
      <c r="Q942" s="56">
        <f t="shared" ref="Q942:S942" si="959">Q943+Q946+Q949</f>
        <v>0</v>
      </c>
      <c r="R942" s="57">
        <f t="shared" si="948"/>
        <v>60976.799999999996</v>
      </c>
      <c r="S942" s="56">
        <f t="shared" si="959"/>
        <v>0</v>
      </c>
      <c r="T942" s="57">
        <f t="shared" si="949"/>
        <v>60976.799999999996</v>
      </c>
      <c r="U942" s="56">
        <f t="shared" ref="U942" si="960">U943+U946+U949</f>
        <v>0</v>
      </c>
      <c r="V942" s="57">
        <f t="shared" si="937"/>
        <v>60976.799999999996</v>
      </c>
    </row>
    <row r="943" spans="1:22" ht="33" x14ac:dyDescent="0.2">
      <c r="A943" s="54" t="str">
        <f ca="1">IF(ISERROR(MATCH(E943,Код_КЦСР,0)),"",INDIRECT(ADDRESS(MATCH(E943,Код_КЦСР,0)+1,2,,,"КЦСР")))</f>
        <v>Организация деятельности клубных формирований и формирований самодеятельного народного творчества</v>
      </c>
      <c r="B943" s="105">
        <v>808</v>
      </c>
      <c r="C943" s="55" t="s">
        <v>79</v>
      </c>
      <c r="D943" s="55" t="s">
        <v>70</v>
      </c>
      <c r="E943" s="105" t="s">
        <v>256</v>
      </c>
      <c r="F943" s="105"/>
      <c r="G943" s="56">
        <f t="shared" ref="G943:U944" si="961">G944</f>
        <v>46188.2</v>
      </c>
      <c r="H943" s="56">
        <f t="shared" si="961"/>
        <v>0</v>
      </c>
      <c r="I943" s="56">
        <f t="shared" si="946"/>
        <v>46188.2</v>
      </c>
      <c r="J943" s="56">
        <f t="shared" si="961"/>
        <v>0</v>
      </c>
      <c r="K943" s="56">
        <f t="shared" si="947"/>
        <v>46188.2</v>
      </c>
      <c r="L943" s="56">
        <f t="shared" si="961"/>
        <v>0</v>
      </c>
      <c r="M943" s="56">
        <f t="shared" si="941"/>
        <v>46188.2</v>
      </c>
      <c r="N943" s="56">
        <f t="shared" si="961"/>
        <v>5320.4</v>
      </c>
      <c r="O943" s="56">
        <f t="shared" si="936"/>
        <v>51508.6</v>
      </c>
      <c r="P943" s="56">
        <f t="shared" si="961"/>
        <v>48904.2</v>
      </c>
      <c r="Q943" s="56">
        <f t="shared" si="961"/>
        <v>0</v>
      </c>
      <c r="R943" s="57">
        <f t="shared" si="948"/>
        <v>48904.2</v>
      </c>
      <c r="S943" s="56">
        <f t="shared" si="961"/>
        <v>0</v>
      </c>
      <c r="T943" s="57">
        <f t="shared" si="949"/>
        <v>48904.2</v>
      </c>
      <c r="U943" s="56">
        <f t="shared" si="961"/>
        <v>5332</v>
      </c>
      <c r="V943" s="57">
        <f t="shared" si="937"/>
        <v>54236.2</v>
      </c>
    </row>
    <row r="944" spans="1:22" ht="33" x14ac:dyDescent="0.2">
      <c r="A944" s="54" t="str">
        <f ca="1">IF(ISERROR(MATCH(F944,Код_КВР,0)),"",INDIRECT(ADDRESS(MATCH(F944,Код_КВР,0)+1,2,,,"КВР")))</f>
        <v>Предоставление субсидий бюджетным, автономным учреждениям и иным некоммерческим организациям</v>
      </c>
      <c r="B944" s="105">
        <v>808</v>
      </c>
      <c r="C944" s="55" t="s">
        <v>79</v>
      </c>
      <c r="D944" s="55" t="s">
        <v>70</v>
      </c>
      <c r="E944" s="105" t="s">
        <v>256</v>
      </c>
      <c r="F944" s="105">
        <v>600</v>
      </c>
      <c r="G944" s="56">
        <f t="shared" si="961"/>
        <v>46188.2</v>
      </c>
      <c r="H944" s="56">
        <f t="shared" si="961"/>
        <v>0</v>
      </c>
      <c r="I944" s="56">
        <f t="shared" si="946"/>
        <v>46188.2</v>
      </c>
      <c r="J944" s="56">
        <f t="shared" si="961"/>
        <v>0</v>
      </c>
      <c r="K944" s="56">
        <f t="shared" si="947"/>
        <v>46188.2</v>
      </c>
      <c r="L944" s="56">
        <f t="shared" si="961"/>
        <v>0</v>
      </c>
      <c r="M944" s="56">
        <f t="shared" si="941"/>
        <v>46188.2</v>
      </c>
      <c r="N944" s="56">
        <f t="shared" si="961"/>
        <v>5320.4</v>
      </c>
      <c r="O944" s="56">
        <f t="shared" si="936"/>
        <v>51508.6</v>
      </c>
      <c r="P944" s="56">
        <f t="shared" si="961"/>
        <v>48904.2</v>
      </c>
      <c r="Q944" s="56">
        <f t="shared" si="961"/>
        <v>0</v>
      </c>
      <c r="R944" s="57">
        <f t="shared" si="948"/>
        <v>48904.2</v>
      </c>
      <c r="S944" s="56">
        <f t="shared" si="961"/>
        <v>0</v>
      </c>
      <c r="T944" s="57">
        <f t="shared" si="949"/>
        <v>48904.2</v>
      </c>
      <c r="U944" s="56">
        <f t="shared" si="961"/>
        <v>5332</v>
      </c>
      <c r="V944" s="57">
        <f t="shared" si="937"/>
        <v>54236.2</v>
      </c>
    </row>
    <row r="945" spans="1:22" x14ac:dyDescent="0.2">
      <c r="A945" s="54" t="str">
        <f ca="1">IF(ISERROR(MATCH(F945,Код_КВР,0)),"",INDIRECT(ADDRESS(MATCH(F945,Код_КВР,0)+1,2,,,"КВР")))</f>
        <v>Субсидии бюджетным учреждениям</v>
      </c>
      <c r="B945" s="105">
        <v>808</v>
      </c>
      <c r="C945" s="55" t="s">
        <v>79</v>
      </c>
      <c r="D945" s="55" t="s">
        <v>70</v>
      </c>
      <c r="E945" s="105" t="s">
        <v>256</v>
      </c>
      <c r="F945" s="105">
        <v>610</v>
      </c>
      <c r="G945" s="56">
        <f>37430+4247.6+4510.6</f>
        <v>46188.2</v>
      </c>
      <c r="H945" s="56"/>
      <c r="I945" s="56">
        <f t="shared" si="946"/>
        <v>46188.2</v>
      </c>
      <c r="J945" s="56"/>
      <c r="K945" s="56">
        <f t="shared" si="947"/>
        <v>46188.2</v>
      </c>
      <c r="L945" s="56"/>
      <c r="M945" s="56">
        <f t="shared" si="941"/>
        <v>46188.2</v>
      </c>
      <c r="N945" s="56">
        <f>2465.7+2854.7</f>
        <v>5320.4</v>
      </c>
      <c r="O945" s="56">
        <f t="shared" si="936"/>
        <v>51508.6</v>
      </c>
      <c r="P945" s="56">
        <f>37598.6+6795+4510.6</f>
        <v>48904.2</v>
      </c>
      <c r="Q945" s="56"/>
      <c r="R945" s="57">
        <f t="shared" si="948"/>
        <v>48904.2</v>
      </c>
      <c r="S945" s="56"/>
      <c r="T945" s="57">
        <f t="shared" si="949"/>
        <v>48904.2</v>
      </c>
      <c r="U945" s="56">
        <f>2477.3+2854.7</f>
        <v>5332</v>
      </c>
      <c r="V945" s="57">
        <f t="shared" si="937"/>
        <v>54236.2</v>
      </c>
    </row>
    <row r="946" spans="1:22" x14ac:dyDescent="0.2">
      <c r="A946" s="54" t="str">
        <f ca="1">IF(ISERROR(MATCH(E946,Код_КЦСР,0)),"",INDIRECT(ADDRESS(MATCH(E946,Код_КЦСР,0)+1,2,,,"КЦСР")))</f>
        <v>Организация и проведение городских культурно-массовых мероприятий</v>
      </c>
      <c r="B946" s="105">
        <v>808</v>
      </c>
      <c r="C946" s="55" t="s">
        <v>79</v>
      </c>
      <c r="D946" s="55" t="s">
        <v>70</v>
      </c>
      <c r="E946" s="105" t="s">
        <v>258</v>
      </c>
      <c r="F946" s="105"/>
      <c r="G946" s="56">
        <f t="shared" ref="G946:U947" si="962">G947</f>
        <v>6740.6</v>
      </c>
      <c r="H946" s="56">
        <f t="shared" si="962"/>
        <v>0</v>
      </c>
      <c r="I946" s="56">
        <f t="shared" si="946"/>
        <v>6740.6</v>
      </c>
      <c r="J946" s="56">
        <f t="shared" si="962"/>
        <v>0</v>
      </c>
      <c r="K946" s="56">
        <f t="shared" si="947"/>
        <v>6740.6</v>
      </c>
      <c r="L946" s="56">
        <f t="shared" si="962"/>
        <v>0</v>
      </c>
      <c r="M946" s="56">
        <f t="shared" si="941"/>
        <v>6740.6</v>
      </c>
      <c r="N946" s="56">
        <f t="shared" si="962"/>
        <v>0</v>
      </c>
      <c r="O946" s="56">
        <f t="shared" si="936"/>
        <v>6740.6</v>
      </c>
      <c r="P946" s="56">
        <f t="shared" si="962"/>
        <v>6740.6</v>
      </c>
      <c r="Q946" s="56">
        <f t="shared" si="962"/>
        <v>0</v>
      </c>
      <c r="R946" s="57">
        <f t="shared" si="948"/>
        <v>6740.6</v>
      </c>
      <c r="S946" s="56">
        <f t="shared" si="962"/>
        <v>0</v>
      </c>
      <c r="T946" s="57">
        <f t="shared" si="949"/>
        <v>6740.6</v>
      </c>
      <c r="U946" s="56">
        <f t="shared" si="962"/>
        <v>0</v>
      </c>
      <c r="V946" s="57">
        <f t="shared" si="937"/>
        <v>6740.6</v>
      </c>
    </row>
    <row r="947" spans="1:22" ht="33" x14ac:dyDescent="0.2">
      <c r="A947" s="54" t="str">
        <f ca="1">IF(ISERROR(MATCH(F947,Код_КВР,0)),"",INDIRECT(ADDRESS(MATCH(F947,Код_КВР,0)+1,2,,,"КВР")))</f>
        <v>Предоставление субсидий бюджетным, автономным учреждениям и иным некоммерческим организациям</v>
      </c>
      <c r="B947" s="105">
        <v>808</v>
      </c>
      <c r="C947" s="55" t="s">
        <v>79</v>
      </c>
      <c r="D947" s="55" t="s">
        <v>70</v>
      </c>
      <c r="E947" s="105" t="s">
        <v>258</v>
      </c>
      <c r="F947" s="105">
        <v>600</v>
      </c>
      <c r="G947" s="56">
        <f t="shared" si="962"/>
        <v>6740.6</v>
      </c>
      <c r="H947" s="56">
        <f t="shared" si="962"/>
        <v>0</v>
      </c>
      <c r="I947" s="56">
        <f t="shared" si="946"/>
        <v>6740.6</v>
      </c>
      <c r="J947" s="56">
        <f t="shared" si="962"/>
        <v>0</v>
      </c>
      <c r="K947" s="56">
        <f t="shared" si="947"/>
        <v>6740.6</v>
      </c>
      <c r="L947" s="56">
        <f t="shared" si="962"/>
        <v>0</v>
      </c>
      <c r="M947" s="56">
        <f t="shared" si="941"/>
        <v>6740.6</v>
      </c>
      <c r="N947" s="56">
        <f t="shared" si="962"/>
        <v>0</v>
      </c>
      <c r="O947" s="56">
        <f t="shared" si="936"/>
        <v>6740.6</v>
      </c>
      <c r="P947" s="56">
        <f t="shared" si="962"/>
        <v>6740.6</v>
      </c>
      <c r="Q947" s="56">
        <f t="shared" si="962"/>
        <v>0</v>
      </c>
      <c r="R947" s="57">
        <f t="shared" si="948"/>
        <v>6740.6</v>
      </c>
      <c r="S947" s="56">
        <f t="shared" si="962"/>
        <v>0</v>
      </c>
      <c r="T947" s="57">
        <f t="shared" si="949"/>
        <v>6740.6</v>
      </c>
      <c r="U947" s="56">
        <f t="shared" si="962"/>
        <v>0</v>
      </c>
      <c r="V947" s="57">
        <f t="shared" si="937"/>
        <v>6740.6</v>
      </c>
    </row>
    <row r="948" spans="1:22" x14ac:dyDescent="0.2">
      <c r="A948" s="54" t="str">
        <f ca="1">IF(ISERROR(MATCH(F948,Код_КВР,0)),"",INDIRECT(ADDRESS(MATCH(F948,Код_КВР,0)+1,2,,,"КВР")))</f>
        <v>Субсидии бюджетным учреждениям</v>
      </c>
      <c r="B948" s="105">
        <v>808</v>
      </c>
      <c r="C948" s="55" t="s">
        <v>79</v>
      </c>
      <c r="D948" s="55" t="s">
        <v>70</v>
      </c>
      <c r="E948" s="105" t="s">
        <v>258</v>
      </c>
      <c r="F948" s="105">
        <v>610</v>
      </c>
      <c r="G948" s="56">
        <v>6740.6</v>
      </c>
      <c r="H948" s="56"/>
      <c r="I948" s="56">
        <f t="shared" si="946"/>
        <v>6740.6</v>
      </c>
      <c r="J948" s="56"/>
      <c r="K948" s="56">
        <f t="shared" si="947"/>
        <v>6740.6</v>
      </c>
      <c r="L948" s="56"/>
      <c r="M948" s="56">
        <f t="shared" si="941"/>
        <v>6740.6</v>
      </c>
      <c r="N948" s="56"/>
      <c r="O948" s="56">
        <f t="shared" si="936"/>
        <v>6740.6</v>
      </c>
      <c r="P948" s="56">
        <v>6740.6</v>
      </c>
      <c r="Q948" s="56"/>
      <c r="R948" s="57">
        <f t="shared" si="948"/>
        <v>6740.6</v>
      </c>
      <c r="S948" s="56"/>
      <c r="T948" s="57">
        <f t="shared" si="949"/>
        <v>6740.6</v>
      </c>
      <c r="U948" s="56"/>
      <c r="V948" s="57">
        <f t="shared" si="937"/>
        <v>6740.6</v>
      </c>
    </row>
    <row r="949" spans="1:22" ht="33" x14ac:dyDescent="0.2">
      <c r="A949" s="54" t="str">
        <f ca="1">IF(ISERROR(MATCH(E949,Код_КЦСР,0)),"",INDIRECT(ADDRESS(MATCH(E949,Код_КЦСР,0)+1,2,,,"КЦСР")))</f>
        <v xml:space="preserve">Обеспечение сохранности и целостности историко-архитектурного комплекса, исторической среды и ландшафтов </v>
      </c>
      <c r="B949" s="105">
        <v>808</v>
      </c>
      <c r="C949" s="55" t="s">
        <v>79</v>
      </c>
      <c r="D949" s="55" t="s">
        <v>70</v>
      </c>
      <c r="E949" s="105" t="s">
        <v>443</v>
      </c>
      <c r="F949" s="105"/>
      <c r="G949" s="56">
        <f t="shared" ref="G949:U950" si="963">G950</f>
        <v>5320.4</v>
      </c>
      <c r="H949" s="56">
        <f t="shared" si="963"/>
        <v>0</v>
      </c>
      <c r="I949" s="56">
        <f t="shared" si="946"/>
        <v>5320.4</v>
      </c>
      <c r="J949" s="56">
        <f t="shared" si="963"/>
        <v>0</v>
      </c>
      <c r="K949" s="56">
        <f t="shared" si="947"/>
        <v>5320.4</v>
      </c>
      <c r="L949" s="56">
        <f t="shared" si="963"/>
        <v>0</v>
      </c>
      <c r="M949" s="56">
        <f t="shared" si="941"/>
        <v>5320.4</v>
      </c>
      <c r="N949" s="56">
        <f t="shared" si="963"/>
        <v>-5320.4</v>
      </c>
      <c r="O949" s="56">
        <f t="shared" si="936"/>
        <v>0</v>
      </c>
      <c r="P949" s="56">
        <f t="shared" si="963"/>
        <v>5332</v>
      </c>
      <c r="Q949" s="56">
        <f t="shared" si="963"/>
        <v>0</v>
      </c>
      <c r="R949" s="57">
        <f t="shared" si="948"/>
        <v>5332</v>
      </c>
      <c r="S949" s="56">
        <f t="shared" si="963"/>
        <v>0</v>
      </c>
      <c r="T949" s="57">
        <f t="shared" si="949"/>
        <v>5332</v>
      </c>
      <c r="U949" s="56">
        <f t="shared" si="963"/>
        <v>-5332</v>
      </c>
      <c r="V949" s="57">
        <f t="shared" si="937"/>
        <v>0</v>
      </c>
    </row>
    <row r="950" spans="1:22" ht="33" x14ac:dyDescent="0.2">
      <c r="A950" s="54" t="str">
        <f ca="1">IF(ISERROR(MATCH(F950,Код_КВР,0)),"",INDIRECT(ADDRESS(MATCH(F950,Код_КВР,0)+1,2,,,"КВР")))</f>
        <v>Предоставление субсидий бюджетным, автономным учреждениям и иным некоммерческим организациям</v>
      </c>
      <c r="B950" s="105">
        <v>808</v>
      </c>
      <c r="C950" s="55" t="s">
        <v>79</v>
      </c>
      <c r="D950" s="55" t="s">
        <v>70</v>
      </c>
      <c r="E950" s="105" t="s">
        <v>443</v>
      </c>
      <c r="F950" s="105">
        <v>600</v>
      </c>
      <c r="G950" s="56">
        <f t="shared" si="963"/>
        <v>5320.4</v>
      </c>
      <c r="H950" s="56">
        <f t="shared" si="963"/>
        <v>0</v>
      </c>
      <c r="I950" s="56">
        <f t="shared" si="946"/>
        <v>5320.4</v>
      </c>
      <c r="J950" s="56">
        <f t="shared" si="963"/>
        <v>0</v>
      </c>
      <c r="K950" s="56">
        <f t="shared" si="947"/>
        <v>5320.4</v>
      </c>
      <c r="L950" s="56">
        <f t="shared" si="963"/>
        <v>0</v>
      </c>
      <c r="M950" s="56">
        <f t="shared" si="941"/>
        <v>5320.4</v>
      </c>
      <c r="N950" s="56">
        <f t="shared" si="963"/>
        <v>-5320.4</v>
      </c>
      <c r="O950" s="56">
        <f t="shared" si="936"/>
        <v>0</v>
      </c>
      <c r="P950" s="56">
        <f t="shared" si="963"/>
        <v>5332</v>
      </c>
      <c r="Q950" s="56">
        <f t="shared" si="963"/>
        <v>0</v>
      </c>
      <c r="R950" s="57">
        <f t="shared" si="948"/>
        <v>5332</v>
      </c>
      <c r="S950" s="56">
        <f t="shared" si="963"/>
        <v>0</v>
      </c>
      <c r="T950" s="57">
        <f t="shared" si="949"/>
        <v>5332</v>
      </c>
      <c r="U950" s="56">
        <f t="shared" si="963"/>
        <v>-5332</v>
      </c>
      <c r="V950" s="57">
        <f t="shared" si="937"/>
        <v>0</v>
      </c>
    </row>
    <row r="951" spans="1:22" x14ac:dyDescent="0.2">
      <c r="A951" s="54" t="str">
        <f ca="1">IF(ISERROR(MATCH(F951,Код_КВР,0)),"",INDIRECT(ADDRESS(MATCH(F951,Код_КВР,0)+1,2,,,"КВР")))</f>
        <v>Субсидии бюджетным учреждениям</v>
      </c>
      <c r="B951" s="105">
        <v>808</v>
      </c>
      <c r="C951" s="55" t="s">
        <v>79</v>
      </c>
      <c r="D951" s="55" t="s">
        <v>70</v>
      </c>
      <c r="E951" s="105" t="s">
        <v>443</v>
      </c>
      <c r="F951" s="105">
        <v>610</v>
      </c>
      <c r="G951" s="56">
        <v>5320.4</v>
      </c>
      <c r="H951" s="56"/>
      <c r="I951" s="56">
        <f t="shared" si="946"/>
        <v>5320.4</v>
      </c>
      <c r="J951" s="56"/>
      <c r="K951" s="56">
        <f t="shared" si="947"/>
        <v>5320.4</v>
      </c>
      <c r="L951" s="56"/>
      <c r="M951" s="56">
        <f t="shared" si="941"/>
        <v>5320.4</v>
      </c>
      <c r="N951" s="56">
        <f>-2465.7-2854.7</f>
        <v>-5320.4</v>
      </c>
      <c r="O951" s="56">
        <f t="shared" si="936"/>
        <v>0</v>
      </c>
      <c r="P951" s="56">
        <v>5332</v>
      </c>
      <c r="Q951" s="56"/>
      <c r="R951" s="57">
        <f t="shared" si="948"/>
        <v>5332</v>
      </c>
      <c r="S951" s="56"/>
      <c r="T951" s="57">
        <f t="shared" si="949"/>
        <v>5332</v>
      </c>
      <c r="U951" s="56">
        <f>-2477.3-2854.7</f>
        <v>-5332</v>
      </c>
      <c r="V951" s="57">
        <f t="shared" si="937"/>
        <v>0</v>
      </c>
    </row>
    <row r="952" spans="1:22" ht="33" x14ac:dyDescent="0.2">
      <c r="A952" s="54" t="str">
        <f ca="1">IF(ISERROR(MATCH(E952,Код_КЦСР,0)),"",INDIRECT(ADDRESS(MATCH(E952,Код_КЦСР,0)+1,2,,,"КЦСР")))</f>
        <v>Муниципальная программа «Развитие системы комплексной безопасности жизнедеятельности населения города» на 2014 – 2022 годы</v>
      </c>
      <c r="B952" s="105">
        <v>808</v>
      </c>
      <c r="C952" s="55" t="s">
        <v>79</v>
      </c>
      <c r="D952" s="55" t="s">
        <v>70</v>
      </c>
      <c r="E952" s="105" t="s">
        <v>368</v>
      </c>
      <c r="F952" s="105"/>
      <c r="G952" s="56">
        <f t="shared" ref="G952:U952" si="964">G953</f>
        <v>549.79999999999995</v>
      </c>
      <c r="H952" s="56">
        <f t="shared" si="964"/>
        <v>0</v>
      </c>
      <c r="I952" s="56">
        <f t="shared" si="946"/>
        <v>549.79999999999995</v>
      </c>
      <c r="J952" s="56">
        <f t="shared" si="964"/>
        <v>0</v>
      </c>
      <c r="K952" s="56">
        <f t="shared" si="947"/>
        <v>549.79999999999995</v>
      </c>
      <c r="L952" s="56">
        <f t="shared" si="964"/>
        <v>0</v>
      </c>
      <c r="M952" s="56">
        <f t="shared" si="941"/>
        <v>549.79999999999995</v>
      </c>
      <c r="N952" s="56">
        <f t="shared" si="964"/>
        <v>0</v>
      </c>
      <c r="O952" s="56">
        <f t="shared" si="936"/>
        <v>549.79999999999995</v>
      </c>
      <c r="P952" s="56">
        <f t="shared" si="964"/>
        <v>549.79999999999995</v>
      </c>
      <c r="Q952" s="56">
        <f t="shared" si="964"/>
        <v>0</v>
      </c>
      <c r="R952" s="57">
        <f t="shared" si="948"/>
        <v>549.79999999999995</v>
      </c>
      <c r="S952" s="56">
        <f t="shared" si="964"/>
        <v>0</v>
      </c>
      <c r="T952" s="57">
        <f t="shared" si="949"/>
        <v>549.79999999999995</v>
      </c>
      <c r="U952" s="56">
        <f t="shared" si="964"/>
        <v>0</v>
      </c>
      <c r="V952" s="57">
        <f t="shared" si="937"/>
        <v>549.79999999999995</v>
      </c>
    </row>
    <row r="953" spans="1:22" x14ac:dyDescent="0.2">
      <c r="A953" s="54" t="str">
        <f ca="1">IF(ISERROR(MATCH(E953,Код_КЦСР,0)),"",INDIRECT(ADDRESS(MATCH(E953,Код_КЦСР,0)+1,2,,,"КЦСР")))</f>
        <v>Обеспечение пожарной безопасности муниципальных учреждений города</v>
      </c>
      <c r="B953" s="105">
        <v>808</v>
      </c>
      <c r="C953" s="55" t="s">
        <v>79</v>
      </c>
      <c r="D953" s="55" t="s">
        <v>70</v>
      </c>
      <c r="E953" s="105" t="s">
        <v>369</v>
      </c>
      <c r="F953" s="105"/>
      <c r="G953" s="56">
        <f t="shared" ref="G953:P953" si="965">G954+G957</f>
        <v>549.79999999999995</v>
      </c>
      <c r="H953" s="56">
        <f t="shared" ref="H953:J953" si="966">H954+H957</f>
        <v>0</v>
      </c>
      <c r="I953" s="56">
        <f t="shared" si="946"/>
        <v>549.79999999999995</v>
      </c>
      <c r="J953" s="56">
        <f t="shared" si="966"/>
        <v>0</v>
      </c>
      <c r="K953" s="56">
        <f t="shared" si="947"/>
        <v>549.79999999999995</v>
      </c>
      <c r="L953" s="56">
        <f t="shared" ref="L953:N953" si="967">L954+L957</f>
        <v>0</v>
      </c>
      <c r="M953" s="56">
        <f t="shared" si="941"/>
        <v>549.79999999999995</v>
      </c>
      <c r="N953" s="56">
        <f t="shared" si="967"/>
        <v>0</v>
      </c>
      <c r="O953" s="56">
        <f t="shared" si="936"/>
        <v>549.79999999999995</v>
      </c>
      <c r="P953" s="56">
        <f t="shared" si="965"/>
        <v>549.79999999999995</v>
      </c>
      <c r="Q953" s="56">
        <f t="shared" ref="Q953:S953" si="968">Q954+Q957</f>
        <v>0</v>
      </c>
      <c r="R953" s="57">
        <f t="shared" si="948"/>
        <v>549.79999999999995</v>
      </c>
      <c r="S953" s="56">
        <f t="shared" si="968"/>
        <v>0</v>
      </c>
      <c r="T953" s="57">
        <f t="shared" si="949"/>
        <v>549.79999999999995</v>
      </c>
      <c r="U953" s="56">
        <f t="shared" ref="U953" si="969">U954+U957</f>
        <v>0</v>
      </c>
      <c r="V953" s="57">
        <f t="shared" si="937"/>
        <v>549.79999999999995</v>
      </c>
    </row>
    <row r="954" spans="1:22" ht="33" x14ac:dyDescent="0.2">
      <c r="A954" s="54" t="str">
        <f ca="1">IF(ISERROR(MATCH(E954,Код_КЦСР,0)),"",INDIRECT(ADDRESS(MATCH(E954,Код_КЦСР,0)+1,2,,,"КЦСР")))</f>
        <v>Установка, ремонт и обслуживание установок автоматической пожарной сигнализации и систем оповещения управления эвакуации людей при пожаре</v>
      </c>
      <c r="B954" s="105">
        <v>808</v>
      </c>
      <c r="C954" s="55" t="s">
        <v>79</v>
      </c>
      <c r="D954" s="55" t="s">
        <v>70</v>
      </c>
      <c r="E954" s="105" t="s">
        <v>370</v>
      </c>
      <c r="F954" s="105"/>
      <c r="G954" s="56">
        <f t="shared" ref="G954:U955" si="970">G955</f>
        <v>473.8</v>
      </c>
      <c r="H954" s="56">
        <f t="shared" si="970"/>
        <v>0</v>
      </c>
      <c r="I954" s="56">
        <f t="shared" si="946"/>
        <v>473.8</v>
      </c>
      <c r="J954" s="56">
        <f t="shared" si="970"/>
        <v>0</v>
      </c>
      <c r="K954" s="56">
        <f t="shared" si="947"/>
        <v>473.8</v>
      </c>
      <c r="L954" s="56">
        <f t="shared" si="970"/>
        <v>0</v>
      </c>
      <c r="M954" s="56">
        <f t="shared" si="941"/>
        <v>473.8</v>
      </c>
      <c r="N954" s="56">
        <f t="shared" si="970"/>
        <v>0</v>
      </c>
      <c r="O954" s="56">
        <f t="shared" si="936"/>
        <v>473.8</v>
      </c>
      <c r="P954" s="56">
        <f t="shared" si="970"/>
        <v>549.79999999999995</v>
      </c>
      <c r="Q954" s="56">
        <f t="shared" si="970"/>
        <v>0</v>
      </c>
      <c r="R954" s="57">
        <f t="shared" si="948"/>
        <v>549.79999999999995</v>
      </c>
      <c r="S954" s="56">
        <f t="shared" si="970"/>
        <v>0</v>
      </c>
      <c r="T954" s="57">
        <f t="shared" si="949"/>
        <v>549.79999999999995</v>
      </c>
      <c r="U954" s="56">
        <f t="shared" si="970"/>
        <v>0</v>
      </c>
      <c r="V954" s="57">
        <f t="shared" si="937"/>
        <v>549.79999999999995</v>
      </c>
    </row>
    <row r="955" spans="1:22" ht="33" x14ac:dyDescent="0.2">
      <c r="A955" s="54" t="str">
        <f ca="1">IF(ISERROR(MATCH(F955,Код_КВР,0)),"",INDIRECT(ADDRESS(MATCH(F955,Код_КВР,0)+1,2,,,"КВР")))</f>
        <v>Предоставление субсидий бюджетным, автономным учреждениям и иным некоммерческим организациям</v>
      </c>
      <c r="B955" s="105">
        <v>808</v>
      </c>
      <c r="C955" s="55" t="s">
        <v>79</v>
      </c>
      <c r="D955" s="55" t="s">
        <v>70</v>
      </c>
      <c r="E955" s="105" t="s">
        <v>370</v>
      </c>
      <c r="F955" s="105">
        <v>600</v>
      </c>
      <c r="G955" s="56">
        <f t="shared" si="970"/>
        <v>473.8</v>
      </c>
      <c r="H955" s="56">
        <f t="shared" si="970"/>
        <v>0</v>
      </c>
      <c r="I955" s="56">
        <f t="shared" si="946"/>
        <v>473.8</v>
      </c>
      <c r="J955" s="56">
        <f t="shared" si="970"/>
        <v>0</v>
      </c>
      <c r="K955" s="56">
        <f t="shared" si="947"/>
        <v>473.8</v>
      </c>
      <c r="L955" s="56">
        <f t="shared" si="970"/>
        <v>0</v>
      </c>
      <c r="M955" s="56">
        <f t="shared" si="941"/>
        <v>473.8</v>
      </c>
      <c r="N955" s="56">
        <f t="shared" si="970"/>
        <v>0</v>
      </c>
      <c r="O955" s="56">
        <f t="shared" si="936"/>
        <v>473.8</v>
      </c>
      <c r="P955" s="56">
        <f t="shared" si="970"/>
        <v>549.79999999999995</v>
      </c>
      <c r="Q955" s="56">
        <f t="shared" si="970"/>
        <v>0</v>
      </c>
      <c r="R955" s="57">
        <f t="shared" si="948"/>
        <v>549.79999999999995</v>
      </c>
      <c r="S955" s="56">
        <f t="shared" si="970"/>
        <v>0</v>
      </c>
      <c r="T955" s="57">
        <f t="shared" si="949"/>
        <v>549.79999999999995</v>
      </c>
      <c r="U955" s="56">
        <f t="shared" si="970"/>
        <v>0</v>
      </c>
      <c r="V955" s="57">
        <f t="shared" si="937"/>
        <v>549.79999999999995</v>
      </c>
    </row>
    <row r="956" spans="1:22" x14ac:dyDescent="0.2">
      <c r="A956" s="54" t="str">
        <f ca="1">IF(ISERROR(MATCH(F956,Код_КВР,0)),"",INDIRECT(ADDRESS(MATCH(F956,Код_КВР,0)+1,2,,,"КВР")))</f>
        <v>Субсидии бюджетным учреждениям</v>
      </c>
      <c r="B956" s="105">
        <v>808</v>
      </c>
      <c r="C956" s="55" t="s">
        <v>79</v>
      </c>
      <c r="D956" s="55" t="s">
        <v>70</v>
      </c>
      <c r="E956" s="105" t="s">
        <v>370</v>
      </c>
      <c r="F956" s="105">
        <v>610</v>
      </c>
      <c r="G956" s="56">
        <v>473.8</v>
      </c>
      <c r="H956" s="56"/>
      <c r="I956" s="56">
        <f t="shared" si="946"/>
        <v>473.8</v>
      </c>
      <c r="J956" s="56"/>
      <c r="K956" s="56">
        <f t="shared" si="947"/>
        <v>473.8</v>
      </c>
      <c r="L956" s="56"/>
      <c r="M956" s="56">
        <f t="shared" si="941"/>
        <v>473.8</v>
      </c>
      <c r="N956" s="56"/>
      <c r="O956" s="56">
        <f t="shared" si="936"/>
        <v>473.8</v>
      </c>
      <c r="P956" s="56">
        <v>549.79999999999995</v>
      </c>
      <c r="Q956" s="56"/>
      <c r="R956" s="57">
        <f t="shared" si="948"/>
        <v>549.79999999999995</v>
      </c>
      <c r="S956" s="56"/>
      <c r="T956" s="57">
        <f t="shared" si="949"/>
        <v>549.79999999999995</v>
      </c>
      <c r="U956" s="56"/>
      <c r="V956" s="57">
        <f t="shared" si="937"/>
        <v>549.79999999999995</v>
      </c>
    </row>
    <row r="957" spans="1:22" x14ac:dyDescent="0.2">
      <c r="A957" s="54" t="str">
        <f ca="1">IF(ISERROR(MATCH(E957,Код_КЦСР,0)),"",INDIRECT(ADDRESS(MATCH(E957,Код_КЦСР,0)+1,2,,,"КЦСР")))</f>
        <v>Ремонт и обслуживание электрооборудования зданий</v>
      </c>
      <c r="B957" s="105">
        <v>808</v>
      </c>
      <c r="C957" s="55" t="s">
        <v>79</v>
      </c>
      <c r="D957" s="55" t="s">
        <v>70</v>
      </c>
      <c r="E957" s="105" t="s">
        <v>373</v>
      </c>
      <c r="F957" s="105"/>
      <c r="G957" s="56">
        <f t="shared" ref="G957:U958" si="971">G958</f>
        <v>76</v>
      </c>
      <c r="H957" s="56">
        <f t="shared" si="971"/>
        <v>0</v>
      </c>
      <c r="I957" s="56">
        <f t="shared" si="946"/>
        <v>76</v>
      </c>
      <c r="J957" s="56">
        <f t="shared" si="971"/>
        <v>0</v>
      </c>
      <c r="K957" s="56">
        <f t="shared" si="947"/>
        <v>76</v>
      </c>
      <c r="L957" s="56">
        <f t="shared" si="971"/>
        <v>0</v>
      </c>
      <c r="M957" s="56">
        <f t="shared" si="941"/>
        <v>76</v>
      </c>
      <c r="N957" s="56">
        <f t="shared" si="971"/>
        <v>0</v>
      </c>
      <c r="O957" s="56">
        <f t="shared" si="936"/>
        <v>76</v>
      </c>
      <c r="P957" s="56">
        <f t="shared" si="971"/>
        <v>0</v>
      </c>
      <c r="Q957" s="56">
        <f t="shared" si="971"/>
        <v>0</v>
      </c>
      <c r="R957" s="57">
        <f t="shared" si="948"/>
        <v>0</v>
      </c>
      <c r="S957" s="56">
        <f t="shared" si="971"/>
        <v>0</v>
      </c>
      <c r="T957" s="57">
        <f t="shared" si="949"/>
        <v>0</v>
      </c>
      <c r="U957" s="56">
        <f t="shared" si="971"/>
        <v>0</v>
      </c>
      <c r="V957" s="57">
        <f t="shared" si="937"/>
        <v>0</v>
      </c>
    </row>
    <row r="958" spans="1:22" ht="33" x14ac:dyDescent="0.2">
      <c r="A958" s="54" t="str">
        <f ca="1">IF(ISERROR(MATCH(F958,Код_КВР,0)),"",INDIRECT(ADDRESS(MATCH(F958,Код_КВР,0)+1,2,,,"КВР")))</f>
        <v>Предоставление субсидий бюджетным, автономным учреждениям и иным некоммерческим организациям</v>
      </c>
      <c r="B958" s="105">
        <v>808</v>
      </c>
      <c r="C958" s="55" t="s">
        <v>79</v>
      </c>
      <c r="D958" s="55" t="s">
        <v>70</v>
      </c>
      <c r="E958" s="105" t="s">
        <v>373</v>
      </c>
      <c r="F958" s="105">
        <v>600</v>
      </c>
      <c r="G958" s="56">
        <f t="shared" si="971"/>
        <v>76</v>
      </c>
      <c r="H958" s="56">
        <f t="shared" si="971"/>
        <v>0</v>
      </c>
      <c r="I958" s="56">
        <f t="shared" si="946"/>
        <v>76</v>
      </c>
      <c r="J958" s="56">
        <f t="shared" si="971"/>
        <v>0</v>
      </c>
      <c r="K958" s="56">
        <f t="shared" si="947"/>
        <v>76</v>
      </c>
      <c r="L958" s="56">
        <f t="shared" si="971"/>
        <v>0</v>
      </c>
      <c r="M958" s="56">
        <f t="shared" si="941"/>
        <v>76</v>
      </c>
      <c r="N958" s="56">
        <f t="shared" si="971"/>
        <v>0</v>
      </c>
      <c r="O958" s="56">
        <f t="shared" si="936"/>
        <v>76</v>
      </c>
      <c r="P958" s="56">
        <f t="shared" si="971"/>
        <v>0</v>
      </c>
      <c r="Q958" s="56">
        <f t="shared" si="971"/>
        <v>0</v>
      </c>
      <c r="R958" s="57">
        <f t="shared" si="948"/>
        <v>0</v>
      </c>
      <c r="S958" s="56">
        <f t="shared" si="971"/>
        <v>0</v>
      </c>
      <c r="T958" s="57">
        <f t="shared" si="949"/>
        <v>0</v>
      </c>
      <c r="U958" s="56">
        <f t="shared" si="971"/>
        <v>0</v>
      </c>
      <c r="V958" s="57">
        <f t="shared" si="937"/>
        <v>0</v>
      </c>
    </row>
    <row r="959" spans="1:22" x14ac:dyDescent="0.2">
      <c r="A959" s="54" t="str">
        <f ca="1">IF(ISERROR(MATCH(F959,Код_КВР,0)),"",INDIRECT(ADDRESS(MATCH(F959,Код_КВР,0)+1,2,,,"КВР")))</f>
        <v>Субсидии бюджетным учреждениям</v>
      </c>
      <c r="B959" s="105">
        <v>808</v>
      </c>
      <c r="C959" s="55" t="s">
        <v>79</v>
      </c>
      <c r="D959" s="55" t="s">
        <v>70</v>
      </c>
      <c r="E959" s="105" t="s">
        <v>373</v>
      </c>
      <c r="F959" s="105">
        <v>610</v>
      </c>
      <c r="G959" s="56">
        <v>76</v>
      </c>
      <c r="H959" s="56"/>
      <c r="I959" s="56">
        <f t="shared" si="946"/>
        <v>76</v>
      </c>
      <c r="J959" s="56"/>
      <c r="K959" s="56">
        <f t="shared" si="947"/>
        <v>76</v>
      </c>
      <c r="L959" s="56"/>
      <c r="M959" s="56">
        <f t="shared" si="941"/>
        <v>76</v>
      </c>
      <c r="N959" s="56"/>
      <c r="O959" s="56">
        <f t="shared" si="936"/>
        <v>76</v>
      </c>
      <c r="P959" s="56"/>
      <c r="Q959" s="56"/>
      <c r="R959" s="57">
        <f t="shared" si="948"/>
        <v>0</v>
      </c>
      <c r="S959" s="56"/>
      <c r="T959" s="57">
        <f t="shared" si="949"/>
        <v>0</v>
      </c>
      <c r="U959" s="56"/>
      <c r="V959" s="57">
        <f t="shared" si="937"/>
        <v>0</v>
      </c>
    </row>
    <row r="960" spans="1:22" ht="32.25" customHeight="1" x14ac:dyDescent="0.2">
      <c r="A960" s="54" t="str">
        <f ca="1">IF(ISERROR(MATCH(E960,Код_КЦСР,0)),"",INDIRECT(ADDRESS(MATCH(E960,Код_КЦСР,0)+1,2,,,"КЦСР")))</f>
        <v>Муниципальная программа «Обеспечение законности, правопорядка и общественной безопасности в городе Череповце» на 2014 – 2020 годы</v>
      </c>
      <c r="B960" s="105">
        <v>808</v>
      </c>
      <c r="C960" s="55" t="s">
        <v>79</v>
      </c>
      <c r="D960" s="55" t="s">
        <v>70</v>
      </c>
      <c r="E960" s="105" t="s">
        <v>394</v>
      </c>
      <c r="F960" s="105"/>
      <c r="G960" s="56">
        <f t="shared" ref="G960:U963" si="972">G961</f>
        <v>327.2</v>
      </c>
      <c r="H960" s="56">
        <f t="shared" si="972"/>
        <v>0</v>
      </c>
      <c r="I960" s="56">
        <f t="shared" si="946"/>
        <v>327.2</v>
      </c>
      <c r="J960" s="56">
        <f t="shared" si="972"/>
        <v>0</v>
      </c>
      <c r="K960" s="56">
        <f t="shared" si="947"/>
        <v>327.2</v>
      </c>
      <c r="L960" s="56">
        <f t="shared" si="972"/>
        <v>0</v>
      </c>
      <c r="M960" s="56">
        <f t="shared" si="941"/>
        <v>327.2</v>
      </c>
      <c r="N960" s="56">
        <f t="shared" si="972"/>
        <v>0</v>
      </c>
      <c r="O960" s="56">
        <f t="shared" si="936"/>
        <v>327.2</v>
      </c>
      <c r="P960" s="56">
        <f t="shared" si="972"/>
        <v>327.2</v>
      </c>
      <c r="Q960" s="56">
        <f t="shared" si="972"/>
        <v>0</v>
      </c>
      <c r="R960" s="57">
        <f t="shared" si="948"/>
        <v>327.2</v>
      </c>
      <c r="S960" s="56">
        <f t="shared" si="972"/>
        <v>0</v>
      </c>
      <c r="T960" s="57">
        <f t="shared" si="949"/>
        <v>327.2</v>
      </c>
      <c r="U960" s="56">
        <f t="shared" si="972"/>
        <v>0</v>
      </c>
      <c r="V960" s="57">
        <f t="shared" si="937"/>
        <v>327.2</v>
      </c>
    </row>
    <row r="961" spans="1:22" x14ac:dyDescent="0.2">
      <c r="A961" s="54" t="str">
        <f ca="1">IF(ISERROR(MATCH(E961,Код_КЦСР,0)),"",INDIRECT(ADDRESS(MATCH(E961,Код_КЦСР,0)+1,2,,,"КЦСР")))</f>
        <v>Профилактика преступлений и иных правонарушений в городе Череповце</v>
      </c>
      <c r="B961" s="105">
        <v>808</v>
      </c>
      <c r="C961" s="55" t="s">
        <v>79</v>
      </c>
      <c r="D961" s="55" t="s">
        <v>70</v>
      </c>
      <c r="E961" s="105" t="s">
        <v>396</v>
      </c>
      <c r="F961" s="105"/>
      <c r="G961" s="56">
        <f t="shared" si="972"/>
        <v>327.2</v>
      </c>
      <c r="H961" s="56">
        <f t="shared" si="972"/>
        <v>0</v>
      </c>
      <c r="I961" s="56">
        <f t="shared" si="946"/>
        <v>327.2</v>
      </c>
      <c r="J961" s="56">
        <f t="shared" si="972"/>
        <v>0</v>
      </c>
      <c r="K961" s="56">
        <f t="shared" si="947"/>
        <v>327.2</v>
      </c>
      <c r="L961" s="56">
        <f t="shared" si="972"/>
        <v>0</v>
      </c>
      <c r="M961" s="56">
        <f t="shared" si="941"/>
        <v>327.2</v>
      </c>
      <c r="N961" s="56">
        <f t="shared" si="972"/>
        <v>0</v>
      </c>
      <c r="O961" s="56">
        <f t="shared" si="936"/>
        <v>327.2</v>
      </c>
      <c r="P961" s="56">
        <f t="shared" si="972"/>
        <v>327.2</v>
      </c>
      <c r="Q961" s="56">
        <f t="shared" si="972"/>
        <v>0</v>
      </c>
      <c r="R961" s="57">
        <f t="shared" si="948"/>
        <v>327.2</v>
      </c>
      <c r="S961" s="56">
        <f t="shared" si="972"/>
        <v>0</v>
      </c>
      <c r="T961" s="57">
        <f t="shared" si="949"/>
        <v>327.2</v>
      </c>
      <c r="U961" s="56">
        <f t="shared" si="972"/>
        <v>0</v>
      </c>
      <c r="V961" s="57">
        <f t="shared" si="937"/>
        <v>327.2</v>
      </c>
    </row>
    <row r="962" spans="1:22" x14ac:dyDescent="0.2">
      <c r="A962" s="54" t="str">
        <f ca="1">IF(ISERROR(MATCH(E962,Код_КЦСР,0)),"",INDIRECT(ADDRESS(MATCH(E962,Код_КЦСР,0)+1,2,,,"КЦСР")))</f>
        <v>Привлечение общественности к охране общественного порядка</v>
      </c>
      <c r="B962" s="105">
        <v>808</v>
      </c>
      <c r="C962" s="55" t="s">
        <v>79</v>
      </c>
      <c r="D962" s="55" t="s">
        <v>70</v>
      </c>
      <c r="E962" s="105" t="s">
        <v>397</v>
      </c>
      <c r="F962" s="105"/>
      <c r="G962" s="56">
        <f t="shared" si="972"/>
        <v>327.2</v>
      </c>
      <c r="H962" s="56">
        <f t="shared" si="972"/>
        <v>0</v>
      </c>
      <c r="I962" s="56">
        <f t="shared" si="946"/>
        <v>327.2</v>
      </c>
      <c r="J962" s="56">
        <f t="shared" si="972"/>
        <v>0</v>
      </c>
      <c r="K962" s="56">
        <f t="shared" si="947"/>
        <v>327.2</v>
      </c>
      <c r="L962" s="56">
        <f t="shared" si="972"/>
        <v>0</v>
      </c>
      <c r="M962" s="56">
        <f t="shared" si="941"/>
        <v>327.2</v>
      </c>
      <c r="N962" s="56">
        <f t="shared" si="972"/>
        <v>0</v>
      </c>
      <c r="O962" s="56">
        <f t="shared" si="936"/>
        <v>327.2</v>
      </c>
      <c r="P962" s="56">
        <f t="shared" si="972"/>
        <v>327.2</v>
      </c>
      <c r="Q962" s="56">
        <f t="shared" si="972"/>
        <v>0</v>
      </c>
      <c r="R962" s="57">
        <f t="shared" si="948"/>
        <v>327.2</v>
      </c>
      <c r="S962" s="56">
        <f t="shared" si="972"/>
        <v>0</v>
      </c>
      <c r="T962" s="57">
        <f t="shared" si="949"/>
        <v>327.2</v>
      </c>
      <c r="U962" s="56">
        <f t="shared" si="972"/>
        <v>0</v>
      </c>
      <c r="V962" s="57">
        <f t="shared" si="937"/>
        <v>327.2</v>
      </c>
    </row>
    <row r="963" spans="1:22" ht="33" x14ac:dyDescent="0.2">
      <c r="A963" s="54" t="str">
        <f ca="1">IF(ISERROR(MATCH(F963,Код_КВР,0)),"",INDIRECT(ADDRESS(MATCH(F963,Код_КВР,0)+1,2,,,"КВР")))</f>
        <v>Предоставление субсидий бюджетным, автономным учреждениям и иным некоммерческим организациям</v>
      </c>
      <c r="B963" s="105">
        <v>808</v>
      </c>
      <c r="C963" s="55" t="s">
        <v>79</v>
      </c>
      <c r="D963" s="55" t="s">
        <v>70</v>
      </c>
      <c r="E963" s="105" t="s">
        <v>397</v>
      </c>
      <c r="F963" s="105">
        <v>600</v>
      </c>
      <c r="G963" s="56">
        <f t="shared" si="972"/>
        <v>327.2</v>
      </c>
      <c r="H963" s="56">
        <f t="shared" si="972"/>
        <v>0</v>
      </c>
      <c r="I963" s="56">
        <f t="shared" si="946"/>
        <v>327.2</v>
      </c>
      <c r="J963" s="56">
        <f t="shared" si="972"/>
        <v>0</v>
      </c>
      <c r="K963" s="56">
        <f t="shared" si="947"/>
        <v>327.2</v>
      </c>
      <c r="L963" s="56">
        <f t="shared" si="972"/>
        <v>0</v>
      </c>
      <c r="M963" s="56">
        <f t="shared" si="941"/>
        <v>327.2</v>
      </c>
      <c r="N963" s="56">
        <f t="shared" si="972"/>
        <v>0</v>
      </c>
      <c r="O963" s="56">
        <f t="shared" si="936"/>
        <v>327.2</v>
      </c>
      <c r="P963" s="56">
        <f t="shared" si="972"/>
        <v>327.2</v>
      </c>
      <c r="Q963" s="56">
        <f t="shared" si="972"/>
        <v>0</v>
      </c>
      <c r="R963" s="57">
        <f t="shared" si="948"/>
        <v>327.2</v>
      </c>
      <c r="S963" s="56">
        <f t="shared" si="972"/>
        <v>0</v>
      </c>
      <c r="T963" s="57">
        <f t="shared" si="949"/>
        <v>327.2</v>
      </c>
      <c r="U963" s="56">
        <f t="shared" si="972"/>
        <v>0</v>
      </c>
      <c r="V963" s="57">
        <f t="shared" si="937"/>
        <v>327.2</v>
      </c>
    </row>
    <row r="964" spans="1:22" x14ac:dyDescent="0.2">
      <c r="A964" s="54" t="str">
        <f ca="1">IF(ISERROR(MATCH(F964,Код_КВР,0)),"",INDIRECT(ADDRESS(MATCH(F964,Код_КВР,0)+1,2,,,"КВР")))</f>
        <v>Субсидии бюджетным учреждениям</v>
      </c>
      <c r="B964" s="105">
        <v>808</v>
      </c>
      <c r="C964" s="55" t="s">
        <v>79</v>
      </c>
      <c r="D964" s="55" t="s">
        <v>70</v>
      </c>
      <c r="E964" s="105" t="s">
        <v>397</v>
      </c>
      <c r="F964" s="105">
        <v>610</v>
      </c>
      <c r="G964" s="56">
        <v>327.2</v>
      </c>
      <c r="H964" s="56"/>
      <c r="I964" s="56">
        <f t="shared" si="946"/>
        <v>327.2</v>
      </c>
      <c r="J964" s="56"/>
      <c r="K964" s="56">
        <f t="shared" si="947"/>
        <v>327.2</v>
      </c>
      <c r="L964" s="56"/>
      <c r="M964" s="56">
        <f t="shared" si="941"/>
        <v>327.2</v>
      </c>
      <c r="N964" s="56"/>
      <c r="O964" s="56">
        <f t="shared" si="936"/>
        <v>327.2</v>
      </c>
      <c r="P964" s="56">
        <v>327.2</v>
      </c>
      <c r="Q964" s="56"/>
      <c r="R964" s="57">
        <f t="shared" si="948"/>
        <v>327.2</v>
      </c>
      <c r="S964" s="56"/>
      <c r="T964" s="57">
        <f t="shared" si="949"/>
        <v>327.2</v>
      </c>
      <c r="U964" s="56"/>
      <c r="V964" s="57">
        <f t="shared" si="937"/>
        <v>327.2</v>
      </c>
    </row>
    <row r="965" spans="1:22" x14ac:dyDescent="0.2">
      <c r="A965" s="63" t="s">
        <v>34</v>
      </c>
      <c r="B965" s="105">
        <v>808</v>
      </c>
      <c r="C965" s="55" t="s">
        <v>79</v>
      </c>
      <c r="D965" s="55" t="s">
        <v>73</v>
      </c>
      <c r="E965" s="105"/>
      <c r="F965" s="105"/>
      <c r="G965" s="56">
        <f t="shared" ref="G965:U965" si="973">G966</f>
        <v>71277.100000000006</v>
      </c>
      <c r="H965" s="56">
        <f t="shared" si="973"/>
        <v>0</v>
      </c>
      <c r="I965" s="56">
        <f t="shared" si="946"/>
        <v>71277.100000000006</v>
      </c>
      <c r="J965" s="56">
        <f t="shared" si="973"/>
        <v>0</v>
      </c>
      <c r="K965" s="56">
        <f t="shared" si="947"/>
        <v>71277.100000000006</v>
      </c>
      <c r="L965" s="56">
        <f t="shared" si="973"/>
        <v>0</v>
      </c>
      <c r="M965" s="56">
        <f t="shared" si="941"/>
        <v>71277.100000000006</v>
      </c>
      <c r="N965" s="56">
        <f t="shared" si="973"/>
        <v>0</v>
      </c>
      <c r="O965" s="56">
        <f t="shared" si="936"/>
        <v>71277.100000000006</v>
      </c>
      <c r="P965" s="56">
        <f t="shared" si="973"/>
        <v>71287.900000000009</v>
      </c>
      <c r="Q965" s="56">
        <f t="shared" si="973"/>
        <v>0</v>
      </c>
      <c r="R965" s="57">
        <f t="shared" si="948"/>
        <v>71287.900000000009</v>
      </c>
      <c r="S965" s="56">
        <f t="shared" si="973"/>
        <v>0</v>
      </c>
      <c r="T965" s="57">
        <f t="shared" si="949"/>
        <v>71287.900000000009</v>
      </c>
      <c r="U965" s="56">
        <f t="shared" si="973"/>
        <v>0</v>
      </c>
      <c r="V965" s="57">
        <f t="shared" si="937"/>
        <v>71287.900000000009</v>
      </c>
    </row>
    <row r="966" spans="1:22" ht="33" x14ac:dyDescent="0.2">
      <c r="A966" s="54" t="str">
        <f ca="1">IF(ISERROR(MATCH(E966,Код_КЦСР,0)),"",INDIRECT(ADDRESS(MATCH(E966,Код_КЦСР,0)+1,2,,,"КЦСР")))</f>
        <v>Муниципальная программа «Развитие культуры и туризма в городе Череповце» на 2016 – 2022 годы</v>
      </c>
      <c r="B966" s="105">
        <v>808</v>
      </c>
      <c r="C966" s="55" t="s">
        <v>79</v>
      </c>
      <c r="D966" s="55" t="s">
        <v>73</v>
      </c>
      <c r="E966" s="105" t="s">
        <v>231</v>
      </c>
      <c r="F966" s="105"/>
      <c r="G966" s="56">
        <f t="shared" ref="G966:P966" si="974">G967+G973</f>
        <v>71277.100000000006</v>
      </c>
      <c r="H966" s="56">
        <f t="shared" ref="H966:J966" si="975">H967+H973</f>
        <v>0</v>
      </c>
      <c r="I966" s="56">
        <f t="shared" si="946"/>
        <v>71277.100000000006</v>
      </c>
      <c r="J966" s="56">
        <f t="shared" si="975"/>
        <v>0</v>
      </c>
      <c r="K966" s="56">
        <f t="shared" si="947"/>
        <v>71277.100000000006</v>
      </c>
      <c r="L966" s="56">
        <f t="shared" ref="L966:N966" si="976">L967+L973</f>
        <v>0</v>
      </c>
      <c r="M966" s="56">
        <f t="shared" si="941"/>
        <v>71277.100000000006</v>
      </c>
      <c r="N966" s="56">
        <f t="shared" si="976"/>
        <v>0</v>
      </c>
      <c r="O966" s="56">
        <f t="shared" si="936"/>
        <v>71277.100000000006</v>
      </c>
      <c r="P966" s="56">
        <f t="shared" si="974"/>
        <v>71287.900000000009</v>
      </c>
      <c r="Q966" s="56">
        <f t="shared" ref="Q966:S966" si="977">Q967+Q973</f>
        <v>0</v>
      </c>
      <c r="R966" s="57">
        <f t="shared" si="948"/>
        <v>71287.900000000009</v>
      </c>
      <c r="S966" s="56">
        <f t="shared" si="977"/>
        <v>0</v>
      </c>
      <c r="T966" s="57">
        <f t="shared" si="949"/>
        <v>71287.900000000009</v>
      </c>
      <c r="U966" s="56">
        <f t="shared" ref="U966" si="978">U967+U973</f>
        <v>0</v>
      </c>
      <c r="V966" s="57">
        <f t="shared" si="937"/>
        <v>71287.900000000009</v>
      </c>
    </row>
    <row r="967" spans="1:22" ht="33" x14ac:dyDescent="0.2">
      <c r="A967" s="54" t="str">
        <f ca="1">IF(ISERROR(MATCH(E967,Код_КЦСР,0)),"",INDIRECT(ADDRESS(MATCH(E967,Код_КЦСР,0)+1,2,,,"КЦСР")))</f>
        <v>Организация работы по реализации целей, задач управления и выполнения его функциональных обязанностей</v>
      </c>
      <c r="B967" s="105">
        <v>808</v>
      </c>
      <c r="C967" s="55" t="s">
        <v>79</v>
      </c>
      <c r="D967" s="55" t="s">
        <v>73</v>
      </c>
      <c r="E967" s="105" t="s">
        <v>265</v>
      </c>
      <c r="F967" s="105"/>
      <c r="G967" s="56">
        <f t="shared" ref="G967:U967" si="979">G968</f>
        <v>5572.5</v>
      </c>
      <c r="H967" s="56">
        <f t="shared" si="979"/>
        <v>0</v>
      </c>
      <c r="I967" s="56">
        <f t="shared" si="946"/>
        <v>5572.5</v>
      </c>
      <c r="J967" s="56">
        <f t="shared" si="979"/>
        <v>0</v>
      </c>
      <c r="K967" s="56">
        <f t="shared" si="947"/>
        <v>5572.5</v>
      </c>
      <c r="L967" s="56">
        <f t="shared" si="979"/>
        <v>0</v>
      </c>
      <c r="M967" s="56">
        <f t="shared" si="941"/>
        <v>5572.5</v>
      </c>
      <c r="N967" s="56">
        <f t="shared" si="979"/>
        <v>0</v>
      </c>
      <c r="O967" s="56">
        <f t="shared" si="936"/>
        <v>5572.5</v>
      </c>
      <c r="P967" s="56">
        <f t="shared" si="979"/>
        <v>5572.5</v>
      </c>
      <c r="Q967" s="56">
        <f t="shared" si="979"/>
        <v>0</v>
      </c>
      <c r="R967" s="57">
        <f t="shared" si="948"/>
        <v>5572.5</v>
      </c>
      <c r="S967" s="56">
        <f t="shared" si="979"/>
        <v>0</v>
      </c>
      <c r="T967" s="57">
        <f t="shared" si="949"/>
        <v>5572.5</v>
      </c>
      <c r="U967" s="56">
        <f t="shared" si="979"/>
        <v>0</v>
      </c>
      <c r="V967" s="57">
        <f t="shared" si="937"/>
        <v>5572.5</v>
      </c>
    </row>
    <row r="968" spans="1:22" x14ac:dyDescent="0.2">
      <c r="A968" s="54" t="str">
        <f ca="1">IF(ISERROR(MATCH(E968,Код_КЦСР,0)),"",INDIRECT(ADDRESS(MATCH(E968,Код_КЦСР,0)+1,2,,,"КЦСР")))</f>
        <v>Расходы на обеспечение функций органов местного самоуправления</v>
      </c>
      <c r="B968" s="105">
        <v>808</v>
      </c>
      <c r="C968" s="55" t="s">
        <v>79</v>
      </c>
      <c r="D968" s="55" t="s">
        <v>73</v>
      </c>
      <c r="E968" s="105" t="s">
        <v>266</v>
      </c>
      <c r="F968" s="105"/>
      <c r="G968" s="56">
        <f t="shared" ref="G968:P968" si="980">G969+G971</f>
        <v>5572.5</v>
      </c>
      <c r="H968" s="56">
        <f t="shared" ref="H968:J968" si="981">H969+H971</f>
        <v>0</v>
      </c>
      <c r="I968" s="56">
        <f t="shared" si="946"/>
        <v>5572.5</v>
      </c>
      <c r="J968" s="56">
        <f t="shared" si="981"/>
        <v>0</v>
      </c>
      <c r="K968" s="56">
        <f t="shared" si="947"/>
        <v>5572.5</v>
      </c>
      <c r="L968" s="56">
        <f t="shared" ref="L968:N968" si="982">L969+L971</f>
        <v>0</v>
      </c>
      <c r="M968" s="56">
        <f t="shared" si="941"/>
        <v>5572.5</v>
      </c>
      <c r="N968" s="56">
        <f t="shared" si="982"/>
        <v>0</v>
      </c>
      <c r="O968" s="56">
        <f t="shared" si="936"/>
        <v>5572.5</v>
      </c>
      <c r="P968" s="56">
        <f t="shared" si="980"/>
        <v>5572.5</v>
      </c>
      <c r="Q968" s="56">
        <f t="shared" ref="Q968:S968" si="983">Q969+Q971</f>
        <v>0</v>
      </c>
      <c r="R968" s="57">
        <f t="shared" si="948"/>
        <v>5572.5</v>
      </c>
      <c r="S968" s="56">
        <f t="shared" si="983"/>
        <v>0</v>
      </c>
      <c r="T968" s="57">
        <f t="shared" si="949"/>
        <v>5572.5</v>
      </c>
      <c r="U968" s="56">
        <f t="shared" ref="U968" si="984">U969+U971</f>
        <v>0</v>
      </c>
      <c r="V968" s="57">
        <f t="shared" si="937"/>
        <v>5572.5</v>
      </c>
    </row>
    <row r="969" spans="1:22" ht="49.5" x14ac:dyDescent="0.2">
      <c r="A969" s="54" t="str">
        <f ca="1">IF(ISERROR(MATCH(F969,Код_КВР,0)),"",INDIRECT(ADDRESS(MATCH(F969,Код_КВР,0)+1,2,,,"КВР")))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69" s="105">
        <v>808</v>
      </c>
      <c r="C969" s="55" t="s">
        <v>79</v>
      </c>
      <c r="D969" s="55" t="s">
        <v>73</v>
      </c>
      <c r="E969" s="105" t="s">
        <v>266</v>
      </c>
      <c r="F969" s="105">
        <v>100</v>
      </c>
      <c r="G969" s="56">
        <f t="shared" ref="G969:U969" si="985">G970</f>
        <v>5561</v>
      </c>
      <c r="H969" s="56">
        <f t="shared" si="985"/>
        <v>0</v>
      </c>
      <c r="I969" s="56">
        <f t="shared" si="946"/>
        <v>5561</v>
      </c>
      <c r="J969" s="56">
        <f t="shared" si="985"/>
        <v>0</v>
      </c>
      <c r="K969" s="56">
        <f t="shared" si="947"/>
        <v>5561</v>
      </c>
      <c r="L969" s="56">
        <f t="shared" si="985"/>
        <v>0</v>
      </c>
      <c r="M969" s="56">
        <f t="shared" si="941"/>
        <v>5561</v>
      </c>
      <c r="N969" s="56">
        <f t="shared" si="985"/>
        <v>0</v>
      </c>
      <c r="O969" s="56">
        <f t="shared" si="936"/>
        <v>5561</v>
      </c>
      <c r="P969" s="56">
        <f t="shared" si="985"/>
        <v>5561</v>
      </c>
      <c r="Q969" s="56">
        <f t="shared" si="985"/>
        <v>0</v>
      </c>
      <c r="R969" s="57">
        <f t="shared" si="948"/>
        <v>5561</v>
      </c>
      <c r="S969" s="56">
        <f t="shared" si="985"/>
        <v>0</v>
      </c>
      <c r="T969" s="57">
        <f t="shared" si="949"/>
        <v>5561</v>
      </c>
      <c r="U969" s="56">
        <f t="shared" si="985"/>
        <v>0</v>
      </c>
      <c r="V969" s="57">
        <f t="shared" si="937"/>
        <v>5561</v>
      </c>
    </row>
    <row r="970" spans="1:22" x14ac:dyDescent="0.2">
      <c r="A970" s="54" t="str">
        <f ca="1">IF(ISERROR(MATCH(F970,Код_КВР,0)),"",INDIRECT(ADDRESS(MATCH(F970,Код_КВР,0)+1,2,,,"КВР")))</f>
        <v>Расходы на выплаты персоналу государственных (муниципальных) органов</v>
      </c>
      <c r="B970" s="105">
        <v>808</v>
      </c>
      <c r="C970" s="55" t="s">
        <v>79</v>
      </c>
      <c r="D970" s="55" t="s">
        <v>73</v>
      </c>
      <c r="E970" s="105" t="s">
        <v>266</v>
      </c>
      <c r="F970" s="105">
        <v>120</v>
      </c>
      <c r="G970" s="56">
        <f t="shared" ref="G970:P970" si="986">4251.5+1284+25.5</f>
        <v>5561</v>
      </c>
      <c r="H970" s="56"/>
      <c r="I970" s="56">
        <f t="shared" si="946"/>
        <v>5561</v>
      </c>
      <c r="J970" s="56"/>
      <c r="K970" s="56">
        <f t="shared" si="947"/>
        <v>5561</v>
      </c>
      <c r="L970" s="56"/>
      <c r="M970" s="56">
        <f t="shared" si="941"/>
        <v>5561</v>
      </c>
      <c r="N970" s="56"/>
      <c r="O970" s="56">
        <f t="shared" si="936"/>
        <v>5561</v>
      </c>
      <c r="P970" s="56">
        <f t="shared" si="986"/>
        <v>5561</v>
      </c>
      <c r="Q970" s="56"/>
      <c r="R970" s="57">
        <f t="shared" si="948"/>
        <v>5561</v>
      </c>
      <c r="S970" s="56"/>
      <c r="T970" s="57">
        <f t="shared" si="949"/>
        <v>5561</v>
      </c>
      <c r="U970" s="56"/>
      <c r="V970" s="57">
        <f t="shared" si="937"/>
        <v>5561</v>
      </c>
    </row>
    <row r="971" spans="1:22" ht="33" x14ac:dyDescent="0.2">
      <c r="A971" s="54" t="str">
        <f ca="1">IF(ISERROR(MATCH(F971,Код_КВР,0)),"",INDIRECT(ADDRESS(MATCH(F971,Код_КВР,0)+1,2,,,"КВР")))</f>
        <v>Закупка товаров, работ и услуг для обеспечения государственных (муниципальных) нужд</v>
      </c>
      <c r="B971" s="105">
        <v>808</v>
      </c>
      <c r="C971" s="55" t="s">
        <v>79</v>
      </c>
      <c r="D971" s="55" t="s">
        <v>73</v>
      </c>
      <c r="E971" s="105" t="s">
        <v>266</v>
      </c>
      <c r="F971" s="105">
        <v>200</v>
      </c>
      <c r="G971" s="56">
        <f t="shared" ref="G971:U971" si="987">G972</f>
        <v>11.5</v>
      </c>
      <c r="H971" s="56">
        <f t="shared" si="987"/>
        <v>0</v>
      </c>
      <c r="I971" s="56">
        <f t="shared" si="946"/>
        <v>11.5</v>
      </c>
      <c r="J971" s="56">
        <f t="shared" si="987"/>
        <v>0</v>
      </c>
      <c r="K971" s="56">
        <f t="shared" si="947"/>
        <v>11.5</v>
      </c>
      <c r="L971" s="56">
        <f t="shared" si="987"/>
        <v>0</v>
      </c>
      <c r="M971" s="56">
        <f t="shared" si="941"/>
        <v>11.5</v>
      </c>
      <c r="N971" s="56">
        <f t="shared" si="987"/>
        <v>0</v>
      </c>
      <c r="O971" s="56">
        <f t="shared" si="936"/>
        <v>11.5</v>
      </c>
      <c r="P971" s="56">
        <f t="shared" si="987"/>
        <v>11.5</v>
      </c>
      <c r="Q971" s="56">
        <f t="shared" si="987"/>
        <v>0</v>
      </c>
      <c r="R971" s="57">
        <f t="shared" si="948"/>
        <v>11.5</v>
      </c>
      <c r="S971" s="56">
        <f t="shared" si="987"/>
        <v>0</v>
      </c>
      <c r="T971" s="57">
        <f t="shared" si="949"/>
        <v>11.5</v>
      </c>
      <c r="U971" s="56">
        <f t="shared" si="987"/>
        <v>0</v>
      </c>
      <c r="V971" s="57">
        <f t="shared" si="937"/>
        <v>11.5</v>
      </c>
    </row>
    <row r="972" spans="1:22" ht="33" x14ac:dyDescent="0.2">
      <c r="A972" s="54" t="str">
        <f ca="1">IF(ISERROR(MATCH(F972,Код_КВР,0)),"",INDIRECT(ADDRESS(MATCH(F972,Код_КВР,0)+1,2,,,"КВР")))</f>
        <v>Иные закупки товаров, работ и услуг для обеспечения государственных (муниципальных) нужд</v>
      </c>
      <c r="B972" s="105">
        <v>808</v>
      </c>
      <c r="C972" s="55" t="s">
        <v>79</v>
      </c>
      <c r="D972" s="55" t="s">
        <v>73</v>
      </c>
      <c r="E972" s="105" t="s">
        <v>266</v>
      </c>
      <c r="F972" s="105">
        <v>240</v>
      </c>
      <c r="G972" s="56">
        <f t="shared" ref="G972:P972" si="988">10+1.5</f>
        <v>11.5</v>
      </c>
      <c r="H972" s="56"/>
      <c r="I972" s="56">
        <f t="shared" si="946"/>
        <v>11.5</v>
      </c>
      <c r="J972" s="56"/>
      <c r="K972" s="56">
        <f t="shared" si="947"/>
        <v>11.5</v>
      </c>
      <c r="L972" s="56"/>
      <c r="M972" s="56">
        <f t="shared" si="941"/>
        <v>11.5</v>
      </c>
      <c r="N972" s="56"/>
      <c r="O972" s="56">
        <f t="shared" si="936"/>
        <v>11.5</v>
      </c>
      <c r="P972" s="56">
        <f t="shared" si="988"/>
        <v>11.5</v>
      </c>
      <c r="Q972" s="56"/>
      <c r="R972" s="57">
        <f t="shared" si="948"/>
        <v>11.5</v>
      </c>
      <c r="S972" s="56"/>
      <c r="T972" s="57">
        <f t="shared" si="949"/>
        <v>11.5</v>
      </c>
      <c r="U972" s="56"/>
      <c r="V972" s="57">
        <f t="shared" si="937"/>
        <v>11.5</v>
      </c>
    </row>
    <row r="973" spans="1:22" ht="33" x14ac:dyDescent="0.2">
      <c r="A973" s="54" t="str">
        <f ca="1">IF(ISERROR(MATCH(E973,Код_КЦСР,0)),"",INDIRECT(ADDRESS(MATCH(E973,Код_КЦСР,0)+1,2,,,"КЦСР")))</f>
        <v xml:space="preserve">Организация работы по ведению бухгалтерского (бюджетного) учета и отчетности и обеспечение деятельности МКУ «ЦБ ОУК» </v>
      </c>
      <c r="B973" s="105">
        <v>808</v>
      </c>
      <c r="C973" s="55" t="s">
        <v>79</v>
      </c>
      <c r="D973" s="55" t="s">
        <v>73</v>
      </c>
      <c r="E973" s="105" t="s">
        <v>267</v>
      </c>
      <c r="F973" s="105"/>
      <c r="G973" s="56">
        <f t="shared" ref="G973:P973" si="989">G974+G976+G978</f>
        <v>65704.600000000006</v>
      </c>
      <c r="H973" s="56">
        <f t="shared" ref="H973:J973" si="990">H974+H976+H978</f>
        <v>0</v>
      </c>
      <c r="I973" s="56">
        <f t="shared" si="946"/>
        <v>65704.600000000006</v>
      </c>
      <c r="J973" s="56">
        <f t="shared" si="990"/>
        <v>0</v>
      </c>
      <c r="K973" s="56">
        <f t="shared" si="947"/>
        <v>65704.600000000006</v>
      </c>
      <c r="L973" s="56">
        <f t="shared" ref="L973:N973" si="991">L974+L976+L978</f>
        <v>0</v>
      </c>
      <c r="M973" s="56">
        <f t="shared" si="941"/>
        <v>65704.600000000006</v>
      </c>
      <c r="N973" s="56">
        <f t="shared" si="991"/>
        <v>0</v>
      </c>
      <c r="O973" s="56">
        <f t="shared" si="936"/>
        <v>65704.600000000006</v>
      </c>
      <c r="P973" s="56">
        <f t="shared" si="989"/>
        <v>65715.400000000009</v>
      </c>
      <c r="Q973" s="56">
        <f t="shared" ref="Q973:S973" si="992">Q974+Q976+Q978</f>
        <v>0</v>
      </c>
      <c r="R973" s="57">
        <f t="shared" si="948"/>
        <v>65715.400000000009</v>
      </c>
      <c r="S973" s="56">
        <f t="shared" si="992"/>
        <v>0</v>
      </c>
      <c r="T973" s="57">
        <f t="shared" si="949"/>
        <v>65715.400000000009</v>
      </c>
      <c r="U973" s="56">
        <f t="shared" ref="U973" si="993">U974+U976+U978</f>
        <v>0</v>
      </c>
      <c r="V973" s="57">
        <f t="shared" si="937"/>
        <v>65715.400000000009</v>
      </c>
    </row>
    <row r="974" spans="1:22" ht="49.5" x14ac:dyDescent="0.2">
      <c r="A974" s="54" t="str">
        <f t="shared" ref="A974:A979" ca="1" si="994">IF(ISERROR(MATCH(F974,Код_КВР,0)),"",INDIRECT(ADDRESS(MATCH(F974,Код_КВР,0)+1,2,,,"КВР")))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974" s="105">
        <v>808</v>
      </c>
      <c r="C974" s="55" t="s">
        <v>79</v>
      </c>
      <c r="D974" s="55" t="s">
        <v>73</v>
      </c>
      <c r="E974" s="105" t="s">
        <v>267</v>
      </c>
      <c r="F974" s="105">
        <v>100</v>
      </c>
      <c r="G974" s="56">
        <f t="shared" ref="G974:U974" si="995">G975</f>
        <v>62955</v>
      </c>
      <c r="H974" s="56">
        <f t="shared" si="995"/>
        <v>0</v>
      </c>
      <c r="I974" s="56">
        <f t="shared" si="946"/>
        <v>62955</v>
      </c>
      <c r="J974" s="56">
        <f t="shared" si="995"/>
        <v>0</v>
      </c>
      <c r="K974" s="56">
        <f t="shared" si="947"/>
        <v>62955</v>
      </c>
      <c r="L974" s="56">
        <f t="shared" si="995"/>
        <v>0</v>
      </c>
      <c r="M974" s="56">
        <f t="shared" si="941"/>
        <v>62955</v>
      </c>
      <c r="N974" s="56">
        <f t="shared" si="995"/>
        <v>0</v>
      </c>
      <c r="O974" s="56">
        <f t="shared" si="936"/>
        <v>62955</v>
      </c>
      <c r="P974" s="56">
        <f t="shared" si="995"/>
        <v>62955</v>
      </c>
      <c r="Q974" s="56">
        <f t="shared" si="995"/>
        <v>0</v>
      </c>
      <c r="R974" s="57">
        <f t="shared" si="948"/>
        <v>62955</v>
      </c>
      <c r="S974" s="56">
        <f t="shared" si="995"/>
        <v>0</v>
      </c>
      <c r="T974" s="57">
        <f t="shared" si="949"/>
        <v>62955</v>
      </c>
      <c r="U974" s="56">
        <f t="shared" si="995"/>
        <v>0</v>
      </c>
      <c r="V974" s="57">
        <f t="shared" si="937"/>
        <v>62955</v>
      </c>
    </row>
    <row r="975" spans="1:22" x14ac:dyDescent="0.2">
      <c r="A975" s="54" t="str">
        <f t="shared" ca="1" si="994"/>
        <v>Расходы на выплаты персоналу казенных учреждений</v>
      </c>
      <c r="B975" s="105">
        <v>808</v>
      </c>
      <c r="C975" s="55" t="s">
        <v>79</v>
      </c>
      <c r="D975" s="55" t="s">
        <v>73</v>
      </c>
      <c r="E975" s="105" t="s">
        <v>267</v>
      </c>
      <c r="F975" s="105">
        <v>110</v>
      </c>
      <c r="G975" s="56">
        <f>10973.4+3314+5702.3+1722+49.4+31639.1+9554.8</f>
        <v>62955</v>
      </c>
      <c r="H975" s="56"/>
      <c r="I975" s="56">
        <f t="shared" si="946"/>
        <v>62955</v>
      </c>
      <c r="J975" s="56"/>
      <c r="K975" s="56">
        <f t="shared" si="947"/>
        <v>62955</v>
      </c>
      <c r="L975" s="56"/>
      <c r="M975" s="56">
        <f t="shared" si="941"/>
        <v>62955</v>
      </c>
      <c r="N975" s="56"/>
      <c r="O975" s="56">
        <f t="shared" si="936"/>
        <v>62955</v>
      </c>
      <c r="P975" s="56">
        <f>10973.4+3314+5702.3+1722+49.4+31639.1+9554.8</f>
        <v>62955</v>
      </c>
      <c r="Q975" s="56"/>
      <c r="R975" s="57">
        <f t="shared" si="948"/>
        <v>62955</v>
      </c>
      <c r="S975" s="56"/>
      <c r="T975" s="57">
        <f t="shared" si="949"/>
        <v>62955</v>
      </c>
      <c r="U975" s="56"/>
      <c r="V975" s="57">
        <f t="shared" si="937"/>
        <v>62955</v>
      </c>
    </row>
    <row r="976" spans="1:22" ht="33" x14ac:dyDescent="0.2">
      <c r="A976" s="54" t="str">
        <f t="shared" ca="1" si="994"/>
        <v>Закупка товаров, работ и услуг для обеспечения государственных (муниципальных) нужд</v>
      </c>
      <c r="B976" s="105">
        <v>808</v>
      </c>
      <c r="C976" s="55" t="s">
        <v>79</v>
      </c>
      <c r="D976" s="55" t="s">
        <v>73</v>
      </c>
      <c r="E976" s="105" t="s">
        <v>267</v>
      </c>
      <c r="F976" s="105">
        <v>200</v>
      </c>
      <c r="G976" s="56">
        <f t="shared" ref="G976:U976" si="996">G977</f>
        <v>2428.5</v>
      </c>
      <c r="H976" s="56">
        <f t="shared" si="996"/>
        <v>0</v>
      </c>
      <c r="I976" s="56">
        <f t="shared" si="946"/>
        <v>2428.5</v>
      </c>
      <c r="J976" s="56">
        <f t="shared" si="996"/>
        <v>0</v>
      </c>
      <c r="K976" s="56">
        <f t="shared" si="947"/>
        <v>2428.5</v>
      </c>
      <c r="L976" s="56">
        <f t="shared" si="996"/>
        <v>0</v>
      </c>
      <c r="M976" s="56">
        <f t="shared" si="941"/>
        <v>2428.5</v>
      </c>
      <c r="N976" s="56">
        <f t="shared" si="996"/>
        <v>0</v>
      </c>
      <c r="O976" s="56">
        <f t="shared" si="936"/>
        <v>2428.5</v>
      </c>
      <c r="P976" s="56">
        <f t="shared" si="996"/>
        <v>2439.2999999999997</v>
      </c>
      <c r="Q976" s="56">
        <f t="shared" si="996"/>
        <v>0</v>
      </c>
      <c r="R976" s="57">
        <f t="shared" si="948"/>
        <v>2439.2999999999997</v>
      </c>
      <c r="S976" s="56">
        <f t="shared" si="996"/>
        <v>0</v>
      </c>
      <c r="T976" s="57">
        <f t="shared" si="949"/>
        <v>2439.2999999999997</v>
      </c>
      <c r="U976" s="56">
        <f t="shared" si="996"/>
        <v>0</v>
      </c>
      <c r="V976" s="57">
        <f t="shared" si="937"/>
        <v>2439.2999999999997</v>
      </c>
    </row>
    <row r="977" spans="1:22" ht="33" x14ac:dyDescent="0.2">
      <c r="A977" s="54" t="str">
        <f t="shared" ca="1" si="994"/>
        <v>Иные закупки товаров, работ и услуг для обеспечения государственных (муниципальных) нужд</v>
      </c>
      <c r="B977" s="105">
        <v>808</v>
      </c>
      <c r="C977" s="55" t="s">
        <v>79</v>
      </c>
      <c r="D977" s="55" t="s">
        <v>73</v>
      </c>
      <c r="E977" s="105" t="s">
        <v>267</v>
      </c>
      <c r="F977" s="105">
        <v>240</v>
      </c>
      <c r="G977" s="56">
        <f>77.1+272.3+282.1+334.6+48+10.6+791+104.6+247.6+168.1+92.5</f>
        <v>2428.5</v>
      </c>
      <c r="H977" s="56"/>
      <c r="I977" s="56">
        <f t="shared" si="946"/>
        <v>2428.5</v>
      </c>
      <c r="J977" s="56"/>
      <c r="K977" s="56">
        <f t="shared" si="947"/>
        <v>2428.5</v>
      </c>
      <c r="L977" s="56"/>
      <c r="M977" s="56">
        <f t="shared" si="941"/>
        <v>2428.5</v>
      </c>
      <c r="N977" s="56"/>
      <c r="O977" s="56">
        <f t="shared" si="936"/>
        <v>2428.5</v>
      </c>
      <c r="P977" s="56">
        <f>77.1+283.1+282.1+334.6+48+10.6+822.6+104.6+216+168.1+92.5</f>
        <v>2439.2999999999997</v>
      </c>
      <c r="Q977" s="56"/>
      <c r="R977" s="57">
        <f t="shared" si="948"/>
        <v>2439.2999999999997</v>
      </c>
      <c r="S977" s="56"/>
      <c r="T977" s="57">
        <f t="shared" si="949"/>
        <v>2439.2999999999997</v>
      </c>
      <c r="U977" s="56"/>
      <c r="V977" s="57">
        <f t="shared" si="937"/>
        <v>2439.2999999999997</v>
      </c>
    </row>
    <row r="978" spans="1:22" x14ac:dyDescent="0.2">
      <c r="A978" s="54" t="str">
        <f t="shared" ca="1" si="994"/>
        <v>Иные бюджетные ассигнования</v>
      </c>
      <c r="B978" s="105">
        <v>808</v>
      </c>
      <c r="C978" s="55" t="s">
        <v>79</v>
      </c>
      <c r="D978" s="55" t="s">
        <v>73</v>
      </c>
      <c r="E978" s="105" t="s">
        <v>267</v>
      </c>
      <c r="F978" s="105">
        <v>800</v>
      </c>
      <c r="G978" s="56">
        <f t="shared" ref="G978:U978" si="997">G979</f>
        <v>321.10000000000002</v>
      </c>
      <c r="H978" s="56">
        <f t="shared" si="997"/>
        <v>0</v>
      </c>
      <c r="I978" s="56">
        <f t="shared" si="946"/>
        <v>321.10000000000002</v>
      </c>
      <c r="J978" s="56">
        <f t="shared" si="997"/>
        <v>0</v>
      </c>
      <c r="K978" s="56">
        <f t="shared" si="947"/>
        <v>321.10000000000002</v>
      </c>
      <c r="L978" s="56">
        <f t="shared" si="997"/>
        <v>0</v>
      </c>
      <c r="M978" s="56">
        <f t="shared" si="941"/>
        <v>321.10000000000002</v>
      </c>
      <c r="N978" s="56">
        <f t="shared" si="997"/>
        <v>0</v>
      </c>
      <c r="O978" s="56">
        <f t="shared" si="936"/>
        <v>321.10000000000002</v>
      </c>
      <c r="P978" s="56">
        <f t="shared" si="997"/>
        <v>321.10000000000002</v>
      </c>
      <c r="Q978" s="56">
        <f t="shared" si="997"/>
        <v>0</v>
      </c>
      <c r="R978" s="57">
        <f t="shared" si="948"/>
        <v>321.10000000000002</v>
      </c>
      <c r="S978" s="56">
        <f t="shared" si="997"/>
        <v>0</v>
      </c>
      <c r="T978" s="57">
        <f t="shared" si="949"/>
        <v>321.10000000000002</v>
      </c>
      <c r="U978" s="56">
        <f t="shared" si="997"/>
        <v>0</v>
      </c>
      <c r="V978" s="57">
        <f t="shared" si="937"/>
        <v>321.10000000000002</v>
      </c>
    </row>
    <row r="979" spans="1:22" x14ac:dyDescent="0.2">
      <c r="A979" s="54" t="str">
        <f t="shared" ca="1" si="994"/>
        <v>Уплата налогов, сборов и иных платежей</v>
      </c>
      <c r="B979" s="105">
        <v>808</v>
      </c>
      <c r="C979" s="55" t="s">
        <v>79</v>
      </c>
      <c r="D979" s="55" t="s">
        <v>73</v>
      </c>
      <c r="E979" s="105" t="s">
        <v>267</v>
      </c>
      <c r="F979" s="105">
        <v>850</v>
      </c>
      <c r="G979" s="56">
        <f>282.9+37.1+1.1</f>
        <v>321.10000000000002</v>
      </c>
      <c r="H979" s="56"/>
      <c r="I979" s="56">
        <f t="shared" si="946"/>
        <v>321.10000000000002</v>
      </c>
      <c r="J979" s="56"/>
      <c r="K979" s="56">
        <f t="shared" si="947"/>
        <v>321.10000000000002</v>
      </c>
      <c r="L979" s="56"/>
      <c r="M979" s="56">
        <f t="shared" si="941"/>
        <v>321.10000000000002</v>
      </c>
      <c r="N979" s="56"/>
      <c r="O979" s="56">
        <f t="shared" si="936"/>
        <v>321.10000000000002</v>
      </c>
      <c r="P979" s="56">
        <f>282.9+37.1+1.1</f>
        <v>321.10000000000002</v>
      </c>
      <c r="Q979" s="56"/>
      <c r="R979" s="57">
        <f t="shared" si="948"/>
        <v>321.10000000000002</v>
      </c>
      <c r="S979" s="56"/>
      <c r="T979" s="57">
        <f t="shared" si="949"/>
        <v>321.10000000000002</v>
      </c>
      <c r="U979" s="56"/>
      <c r="V979" s="57">
        <f t="shared" si="937"/>
        <v>321.10000000000002</v>
      </c>
    </row>
    <row r="980" spans="1:22" x14ac:dyDescent="0.2">
      <c r="A980" s="54" t="str">
        <f ca="1">IF(ISERROR(MATCH(B980,Код_ППП,0)),"",INDIRECT(ADDRESS(MATCH(B980,Код_ППП,0)+1,2,,,"ППП")))</f>
        <v>КОМИТЕТ ПО ФИЗИЧЕСКОЙ КУЛЬТУРЕ И СПОРТУ МЭРИИ ГОРОДА</v>
      </c>
      <c r="B980" s="105">
        <v>809</v>
      </c>
      <c r="C980" s="55"/>
      <c r="D980" s="55"/>
      <c r="E980" s="105"/>
      <c r="F980" s="105"/>
      <c r="G980" s="56">
        <f>G981+G994</f>
        <v>315286.8</v>
      </c>
      <c r="H980" s="56">
        <f>H981+H994</f>
        <v>0</v>
      </c>
      <c r="I980" s="56">
        <f t="shared" si="946"/>
        <v>315286.8</v>
      </c>
      <c r="J980" s="56">
        <f>J981+J994</f>
        <v>0</v>
      </c>
      <c r="K980" s="56">
        <f t="shared" si="947"/>
        <v>315286.8</v>
      </c>
      <c r="L980" s="56">
        <f>L981+L994</f>
        <v>0</v>
      </c>
      <c r="M980" s="56">
        <f t="shared" si="941"/>
        <v>315286.8</v>
      </c>
      <c r="N980" s="56">
        <f>N981+N994</f>
        <v>0</v>
      </c>
      <c r="O980" s="56">
        <f t="shared" ref="O980:O1043" si="998">M980+N980</f>
        <v>315286.8</v>
      </c>
      <c r="P980" s="56">
        <f>P981+P994</f>
        <v>319443.7</v>
      </c>
      <c r="Q980" s="56">
        <f>Q981+Q994</f>
        <v>0</v>
      </c>
      <c r="R980" s="57">
        <f t="shared" si="948"/>
        <v>319443.7</v>
      </c>
      <c r="S980" s="56">
        <f>S981+S994</f>
        <v>0</v>
      </c>
      <c r="T980" s="57">
        <f t="shared" si="949"/>
        <v>319443.7</v>
      </c>
      <c r="U980" s="56">
        <f>U981+U994</f>
        <v>0</v>
      </c>
      <c r="V980" s="57">
        <f t="shared" ref="V980:V1043" si="999">T980+U980</f>
        <v>319443.7</v>
      </c>
    </row>
    <row r="981" spans="1:22" x14ac:dyDescent="0.2">
      <c r="A981" s="54" t="str">
        <f ca="1">IF(ISERROR(MATCH(C981,Код_Раздел,0)),"",INDIRECT(ADDRESS(MATCH(C981,Код_Раздел,0)+1,2,,,"Раздел")))</f>
        <v>Образование</v>
      </c>
      <c r="B981" s="105">
        <v>809</v>
      </c>
      <c r="C981" s="55" t="s">
        <v>60</v>
      </c>
      <c r="D981" s="55"/>
      <c r="E981" s="105"/>
      <c r="F981" s="105"/>
      <c r="G981" s="56">
        <f>G982+G988</f>
        <v>144605.09999999998</v>
      </c>
      <c r="H981" s="56">
        <f>H982+H988</f>
        <v>0</v>
      </c>
      <c r="I981" s="56">
        <f t="shared" si="946"/>
        <v>144605.09999999998</v>
      </c>
      <c r="J981" s="56">
        <f>J982+J988</f>
        <v>0</v>
      </c>
      <c r="K981" s="56">
        <f t="shared" si="947"/>
        <v>144605.09999999998</v>
      </c>
      <c r="L981" s="56">
        <f>L982+L988</f>
        <v>0</v>
      </c>
      <c r="M981" s="56">
        <f t="shared" si="941"/>
        <v>144605.09999999998</v>
      </c>
      <c r="N981" s="56">
        <f>N982+N988</f>
        <v>0</v>
      </c>
      <c r="O981" s="56">
        <f t="shared" si="998"/>
        <v>144605.09999999998</v>
      </c>
      <c r="P981" s="56">
        <f>P982+P988</f>
        <v>147812.70000000001</v>
      </c>
      <c r="Q981" s="56">
        <f>Q982+Q988</f>
        <v>0</v>
      </c>
      <c r="R981" s="57">
        <f t="shared" si="948"/>
        <v>147812.70000000001</v>
      </c>
      <c r="S981" s="56">
        <f>S982+S988</f>
        <v>0</v>
      </c>
      <c r="T981" s="57">
        <f t="shared" si="949"/>
        <v>147812.70000000001</v>
      </c>
      <c r="U981" s="56">
        <f>U982+U988</f>
        <v>0</v>
      </c>
      <c r="V981" s="57">
        <f t="shared" si="999"/>
        <v>147812.70000000001</v>
      </c>
    </row>
    <row r="982" spans="1:22" x14ac:dyDescent="0.2">
      <c r="A982" s="63" t="s">
        <v>465</v>
      </c>
      <c r="B982" s="105">
        <v>809</v>
      </c>
      <c r="C982" s="55" t="s">
        <v>60</v>
      </c>
      <c r="D982" s="55" t="s">
        <v>72</v>
      </c>
      <c r="E982" s="105"/>
      <c r="F982" s="105"/>
      <c r="G982" s="56">
        <f t="shared" ref="G982:U984" si="1000">G983</f>
        <v>144605.09999999998</v>
      </c>
      <c r="H982" s="56">
        <f t="shared" si="1000"/>
        <v>0</v>
      </c>
      <c r="I982" s="56">
        <f t="shared" si="946"/>
        <v>144605.09999999998</v>
      </c>
      <c r="J982" s="56">
        <f t="shared" si="1000"/>
        <v>0</v>
      </c>
      <c r="K982" s="56">
        <f t="shared" si="947"/>
        <v>144605.09999999998</v>
      </c>
      <c r="L982" s="56">
        <f t="shared" si="1000"/>
        <v>0</v>
      </c>
      <c r="M982" s="56">
        <f t="shared" si="941"/>
        <v>144605.09999999998</v>
      </c>
      <c r="N982" s="56">
        <f t="shared" si="1000"/>
        <v>0</v>
      </c>
      <c r="O982" s="56">
        <f t="shared" si="998"/>
        <v>144605.09999999998</v>
      </c>
      <c r="P982" s="56">
        <f t="shared" si="1000"/>
        <v>147812.70000000001</v>
      </c>
      <c r="Q982" s="56">
        <f t="shared" si="1000"/>
        <v>0</v>
      </c>
      <c r="R982" s="57">
        <f t="shared" si="948"/>
        <v>147812.70000000001</v>
      </c>
      <c r="S982" s="56">
        <f t="shared" si="1000"/>
        <v>0</v>
      </c>
      <c r="T982" s="57">
        <f t="shared" si="949"/>
        <v>147812.70000000001</v>
      </c>
      <c r="U982" s="56">
        <f t="shared" si="1000"/>
        <v>0</v>
      </c>
      <c r="V982" s="57">
        <f t="shared" si="999"/>
        <v>147812.70000000001</v>
      </c>
    </row>
    <row r="983" spans="1:22" ht="33" x14ac:dyDescent="0.2">
      <c r="A983" s="54" t="str">
        <f ca="1">IF(ISERROR(MATCH(E983,Код_КЦСР,0)),"",INDIRECT(ADDRESS(MATCH(E983,Код_КЦСР,0)+1,2,,,"КЦСР")))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983" s="105">
        <v>809</v>
      </c>
      <c r="C983" s="55" t="s">
        <v>60</v>
      </c>
      <c r="D983" s="55" t="s">
        <v>72</v>
      </c>
      <c r="E983" s="105" t="s">
        <v>268</v>
      </c>
      <c r="F983" s="105"/>
      <c r="G983" s="56">
        <f t="shared" si="1000"/>
        <v>144605.09999999998</v>
      </c>
      <c r="H983" s="56">
        <f t="shared" si="1000"/>
        <v>0</v>
      </c>
      <c r="I983" s="56">
        <f t="shared" si="946"/>
        <v>144605.09999999998</v>
      </c>
      <c r="J983" s="56">
        <f t="shared" si="1000"/>
        <v>0</v>
      </c>
      <c r="K983" s="56">
        <f t="shared" si="947"/>
        <v>144605.09999999998</v>
      </c>
      <c r="L983" s="56">
        <f t="shared" si="1000"/>
        <v>0</v>
      </c>
      <c r="M983" s="56">
        <f t="shared" si="941"/>
        <v>144605.09999999998</v>
      </c>
      <c r="N983" s="56">
        <f t="shared" si="1000"/>
        <v>0</v>
      </c>
      <c r="O983" s="56">
        <f t="shared" si="998"/>
        <v>144605.09999999998</v>
      </c>
      <c r="P983" s="56">
        <f t="shared" si="1000"/>
        <v>147812.70000000001</v>
      </c>
      <c r="Q983" s="56">
        <f t="shared" si="1000"/>
        <v>0</v>
      </c>
      <c r="R983" s="57">
        <f t="shared" si="948"/>
        <v>147812.70000000001</v>
      </c>
      <c r="S983" s="56">
        <f t="shared" si="1000"/>
        <v>0</v>
      </c>
      <c r="T983" s="57">
        <f t="shared" si="949"/>
        <v>147812.70000000001</v>
      </c>
      <c r="U983" s="56">
        <f t="shared" si="1000"/>
        <v>0</v>
      </c>
      <c r="V983" s="57">
        <f t="shared" si="999"/>
        <v>147812.70000000001</v>
      </c>
    </row>
    <row r="984" spans="1:22" ht="49.5" x14ac:dyDescent="0.2">
      <c r="A984" s="54" t="str">
        <f ca="1">IF(ISERROR(MATCH(E984,Код_КЦСР,0)),"",INDIRECT(ADDRESS(MATCH(E984,Код_КЦСР,0)+1,2,,,"КЦСР")))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984" s="105">
        <v>809</v>
      </c>
      <c r="C984" s="55" t="s">
        <v>60</v>
      </c>
      <c r="D984" s="55" t="s">
        <v>72</v>
      </c>
      <c r="E984" s="105" t="s">
        <v>272</v>
      </c>
      <c r="F984" s="105"/>
      <c r="G984" s="56">
        <f t="shared" si="1000"/>
        <v>144605.09999999998</v>
      </c>
      <c r="H984" s="56">
        <f t="shared" si="1000"/>
        <v>0</v>
      </c>
      <c r="I984" s="56">
        <f t="shared" si="946"/>
        <v>144605.09999999998</v>
      </c>
      <c r="J984" s="56">
        <f t="shared" si="1000"/>
        <v>0</v>
      </c>
      <c r="K984" s="56">
        <f t="shared" si="947"/>
        <v>144605.09999999998</v>
      </c>
      <c r="L984" s="56">
        <f t="shared" si="1000"/>
        <v>0</v>
      </c>
      <c r="M984" s="56">
        <f t="shared" si="941"/>
        <v>144605.09999999998</v>
      </c>
      <c r="N984" s="56">
        <f t="shared" si="1000"/>
        <v>0</v>
      </c>
      <c r="O984" s="56">
        <f t="shared" si="998"/>
        <v>144605.09999999998</v>
      </c>
      <c r="P984" s="56">
        <f t="shared" si="1000"/>
        <v>147812.70000000001</v>
      </c>
      <c r="Q984" s="56">
        <f t="shared" si="1000"/>
        <v>0</v>
      </c>
      <c r="R984" s="57">
        <f t="shared" si="948"/>
        <v>147812.70000000001</v>
      </c>
      <c r="S984" s="56">
        <f t="shared" si="1000"/>
        <v>0</v>
      </c>
      <c r="T984" s="57">
        <f t="shared" si="949"/>
        <v>147812.70000000001</v>
      </c>
      <c r="U984" s="56">
        <f t="shared" si="1000"/>
        <v>0</v>
      </c>
      <c r="V984" s="57">
        <f t="shared" si="999"/>
        <v>147812.70000000001</v>
      </c>
    </row>
    <row r="985" spans="1:22" ht="33" x14ac:dyDescent="0.2">
      <c r="A985" s="54" t="str">
        <f ca="1">IF(ISERROR(MATCH(F985,Код_КВР,0)),"",INDIRECT(ADDRESS(MATCH(F985,Код_КВР,0)+1,2,,,"КВР")))</f>
        <v>Предоставление субсидий бюджетным, автономным учреждениям и иным некоммерческим организациям</v>
      </c>
      <c r="B985" s="105">
        <v>809</v>
      </c>
      <c r="C985" s="65" t="s">
        <v>60</v>
      </c>
      <c r="D985" s="55" t="s">
        <v>72</v>
      </c>
      <c r="E985" s="105" t="s">
        <v>272</v>
      </c>
      <c r="F985" s="105">
        <v>600</v>
      </c>
      <c r="G985" s="56">
        <f t="shared" ref="G985:P985" si="1001">G986+G987</f>
        <v>144605.09999999998</v>
      </c>
      <c r="H985" s="56">
        <f t="shared" ref="H985:J985" si="1002">H986+H987</f>
        <v>0</v>
      </c>
      <c r="I985" s="56">
        <f t="shared" si="946"/>
        <v>144605.09999999998</v>
      </c>
      <c r="J985" s="56">
        <f t="shared" si="1002"/>
        <v>0</v>
      </c>
      <c r="K985" s="56">
        <f t="shared" si="947"/>
        <v>144605.09999999998</v>
      </c>
      <c r="L985" s="56">
        <f t="shared" ref="L985:N985" si="1003">L986+L987</f>
        <v>0</v>
      </c>
      <c r="M985" s="56">
        <f t="shared" si="941"/>
        <v>144605.09999999998</v>
      </c>
      <c r="N985" s="56">
        <f t="shared" si="1003"/>
        <v>0</v>
      </c>
      <c r="O985" s="56">
        <f t="shared" si="998"/>
        <v>144605.09999999998</v>
      </c>
      <c r="P985" s="56">
        <f t="shared" si="1001"/>
        <v>147812.70000000001</v>
      </c>
      <c r="Q985" s="56">
        <f t="shared" ref="Q985:S985" si="1004">Q986+Q987</f>
        <v>0</v>
      </c>
      <c r="R985" s="57">
        <f t="shared" si="948"/>
        <v>147812.70000000001</v>
      </c>
      <c r="S985" s="56">
        <f t="shared" si="1004"/>
        <v>0</v>
      </c>
      <c r="T985" s="57">
        <f t="shared" si="949"/>
        <v>147812.70000000001</v>
      </c>
      <c r="U985" s="56">
        <f t="shared" ref="U985" si="1005">U986+U987</f>
        <v>0</v>
      </c>
      <c r="V985" s="57">
        <f t="shared" si="999"/>
        <v>147812.70000000001</v>
      </c>
    </row>
    <row r="986" spans="1:22" x14ac:dyDescent="0.2">
      <c r="A986" s="54" t="str">
        <f ca="1">IF(ISERROR(MATCH(F986,Код_КВР,0)),"",INDIRECT(ADDRESS(MATCH(F986,Код_КВР,0)+1,2,,,"КВР")))</f>
        <v>Субсидии бюджетным учреждениям</v>
      </c>
      <c r="B986" s="105">
        <v>809</v>
      </c>
      <c r="C986" s="65" t="s">
        <v>60</v>
      </c>
      <c r="D986" s="55" t="s">
        <v>72</v>
      </c>
      <c r="E986" s="105" t="s">
        <v>272</v>
      </c>
      <c r="F986" s="105">
        <v>610</v>
      </c>
      <c r="G986" s="56">
        <f>98136.9+14066.9</f>
        <v>112203.79999999999</v>
      </c>
      <c r="H986" s="56"/>
      <c r="I986" s="56">
        <f t="shared" si="946"/>
        <v>112203.79999999999</v>
      </c>
      <c r="J986" s="56"/>
      <c r="K986" s="56">
        <f t="shared" si="947"/>
        <v>112203.79999999999</v>
      </c>
      <c r="L986" s="56"/>
      <c r="M986" s="56">
        <f t="shared" si="941"/>
        <v>112203.79999999999</v>
      </c>
      <c r="N986" s="56"/>
      <c r="O986" s="56">
        <f t="shared" si="998"/>
        <v>112203.79999999999</v>
      </c>
      <c r="P986" s="56">
        <f>98468.6+16817.2</f>
        <v>115285.8</v>
      </c>
      <c r="Q986" s="56"/>
      <c r="R986" s="57">
        <f t="shared" si="948"/>
        <v>115285.8</v>
      </c>
      <c r="S986" s="56"/>
      <c r="T986" s="57">
        <f t="shared" si="949"/>
        <v>115285.8</v>
      </c>
      <c r="U986" s="56"/>
      <c r="V986" s="57">
        <f t="shared" si="999"/>
        <v>115285.8</v>
      </c>
    </row>
    <row r="987" spans="1:22" x14ac:dyDescent="0.2">
      <c r="A987" s="54" t="str">
        <f ca="1">IF(ISERROR(MATCH(F987,Код_КВР,0)),"",INDIRECT(ADDRESS(MATCH(F987,Код_КВР,0)+1,2,,,"КВР")))</f>
        <v>Субсидии автономным учреждениям</v>
      </c>
      <c r="B987" s="105">
        <v>809</v>
      </c>
      <c r="C987" s="65" t="s">
        <v>60</v>
      </c>
      <c r="D987" s="55" t="s">
        <v>72</v>
      </c>
      <c r="E987" s="105" t="s">
        <v>272</v>
      </c>
      <c r="F987" s="105">
        <v>620</v>
      </c>
      <c r="G987" s="56">
        <f>29038.5+3362.8</f>
        <v>32401.3</v>
      </c>
      <c r="H987" s="56"/>
      <c r="I987" s="56">
        <f t="shared" si="946"/>
        <v>32401.3</v>
      </c>
      <c r="J987" s="56"/>
      <c r="K987" s="56">
        <f t="shared" si="947"/>
        <v>32401.3</v>
      </c>
      <c r="L987" s="56"/>
      <c r="M987" s="56">
        <f t="shared" si="941"/>
        <v>32401.3</v>
      </c>
      <c r="N987" s="56"/>
      <c r="O987" s="56">
        <f t="shared" si="998"/>
        <v>32401.3</v>
      </c>
      <c r="P987" s="56">
        <f>29164.1+3362.8</f>
        <v>32526.899999999998</v>
      </c>
      <c r="Q987" s="56"/>
      <c r="R987" s="57">
        <f t="shared" si="948"/>
        <v>32526.899999999998</v>
      </c>
      <c r="S987" s="56"/>
      <c r="T987" s="57">
        <f t="shared" si="949"/>
        <v>32526.899999999998</v>
      </c>
      <c r="U987" s="56"/>
      <c r="V987" s="57">
        <f t="shared" si="999"/>
        <v>32526.899999999998</v>
      </c>
    </row>
    <row r="988" spans="1:22" ht="21.75" hidden="1" customHeight="1" x14ac:dyDescent="0.2">
      <c r="A988" s="42" t="s">
        <v>530</v>
      </c>
      <c r="B988" s="105">
        <v>809</v>
      </c>
      <c r="C988" s="55" t="s">
        <v>60</v>
      </c>
      <c r="D988" s="55" t="s">
        <v>78</v>
      </c>
      <c r="E988" s="105"/>
      <c r="F988" s="105"/>
      <c r="G988" s="56">
        <f t="shared" ref="G988:U990" si="1006">G989</f>
        <v>0</v>
      </c>
      <c r="H988" s="56">
        <f t="shared" si="1006"/>
        <v>0</v>
      </c>
      <c r="I988" s="56">
        <f t="shared" si="946"/>
        <v>0</v>
      </c>
      <c r="J988" s="56">
        <f t="shared" si="1006"/>
        <v>0</v>
      </c>
      <c r="K988" s="56">
        <f t="shared" si="947"/>
        <v>0</v>
      </c>
      <c r="L988" s="56">
        <f t="shared" si="1006"/>
        <v>0</v>
      </c>
      <c r="M988" s="56">
        <f t="shared" si="941"/>
        <v>0</v>
      </c>
      <c r="N988" s="56">
        <f t="shared" si="1006"/>
        <v>0</v>
      </c>
      <c r="O988" s="56">
        <f t="shared" si="998"/>
        <v>0</v>
      </c>
      <c r="P988" s="56">
        <f t="shared" si="1006"/>
        <v>0</v>
      </c>
      <c r="Q988" s="56">
        <f t="shared" si="1006"/>
        <v>0</v>
      </c>
      <c r="R988" s="57">
        <f t="shared" si="948"/>
        <v>0</v>
      </c>
      <c r="S988" s="56">
        <f t="shared" si="1006"/>
        <v>0</v>
      </c>
      <c r="T988" s="57">
        <f t="shared" si="949"/>
        <v>0</v>
      </c>
      <c r="U988" s="56">
        <f t="shared" si="1006"/>
        <v>0</v>
      </c>
      <c r="V988" s="57">
        <f t="shared" si="999"/>
        <v>0</v>
      </c>
    </row>
    <row r="989" spans="1:22" ht="39" hidden="1" customHeight="1" x14ac:dyDescent="0.2">
      <c r="A989" s="54" t="str">
        <f ca="1">IF(ISERROR(MATCH(E989,Код_КЦСР,0)),"",INDIRECT(ADDRESS(MATCH(E989,Код_КЦСР,0)+1,2,,,"КЦСР")))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989" s="105">
        <v>809</v>
      </c>
      <c r="C989" s="55" t="s">
        <v>60</v>
      </c>
      <c r="D989" s="55" t="s">
        <v>78</v>
      </c>
      <c r="E989" s="105" t="s">
        <v>268</v>
      </c>
      <c r="F989" s="105"/>
      <c r="G989" s="56">
        <f t="shared" si="1006"/>
        <v>0</v>
      </c>
      <c r="H989" s="56">
        <f t="shared" si="1006"/>
        <v>0</v>
      </c>
      <c r="I989" s="56">
        <f t="shared" si="946"/>
        <v>0</v>
      </c>
      <c r="J989" s="56">
        <f t="shared" si="1006"/>
        <v>0</v>
      </c>
      <c r="K989" s="56">
        <f t="shared" si="947"/>
        <v>0</v>
      </c>
      <c r="L989" s="56">
        <f t="shared" si="1006"/>
        <v>0</v>
      </c>
      <c r="M989" s="56">
        <f t="shared" si="941"/>
        <v>0</v>
      </c>
      <c r="N989" s="56">
        <f t="shared" si="1006"/>
        <v>0</v>
      </c>
      <c r="O989" s="56">
        <f t="shared" si="998"/>
        <v>0</v>
      </c>
      <c r="P989" s="56">
        <f t="shared" si="1006"/>
        <v>0</v>
      </c>
      <c r="Q989" s="56">
        <f t="shared" si="1006"/>
        <v>0</v>
      </c>
      <c r="R989" s="57">
        <f t="shared" si="948"/>
        <v>0</v>
      </c>
      <c r="S989" s="56">
        <f t="shared" si="1006"/>
        <v>0</v>
      </c>
      <c r="T989" s="57">
        <f t="shared" si="949"/>
        <v>0</v>
      </c>
      <c r="U989" s="56">
        <f t="shared" si="1006"/>
        <v>0</v>
      </c>
      <c r="V989" s="57">
        <f t="shared" si="999"/>
        <v>0</v>
      </c>
    </row>
    <row r="990" spans="1:22" ht="51" hidden="1" customHeight="1" x14ac:dyDescent="0.2">
      <c r="A990" s="54" t="str">
        <f ca="1">IF(ISERROR(MATCH(E990,Код_КЦСР,0)),"",INDIRECT(ADDRESS(MATCH(E990,Код_КЦСР,0)+1,2,,,"КЦСР")))</f>
        <v>Развитие детско-юношеского и массового спорта, в том числе: реализация дополнительных общеобразовательных общеразвивающих программ, реализация дополнительных предпрофессиональных программ</v>
      </c>
      <c r="B990" s="105">
        <v>809</v>
      </c>
      <c r="C990" s="55" t="s">
        <v>60</v>
      </c>
      <c r="D990" s="55" t="s">
        <v>78</v>
      </c>
      <c r="E990" s="105" t="s">
        <v>272</v>
      </c>
      <c r="F990" s="105"/>
      <c r="G990" s="56">
        <f t="shared" si="1006"/>
        <v>0</v>
      </c>
      <c r="H990" s="56">
        <f t="shared" si="1006"/>
        <v>0</v>
      </c>
      <c r="I990" s="56">
        <f t="shared" si="946"/>
        <v>0</v>
      </c>
      <c r="J990" s="56">
        <f t="shared" si="1006"/>
        <v>0</v>
      </c>
      <c r="K990" s="56">
        <f t="shared" si="947"/>
        <v>0</v>
      </c>
      <c r="L990" s="56">
        <f t="shared" si="1006"/>
        <v>0</v>
      </c>
      <c r="M990" s="56">
        <f t="shared" ref="M990:M1055" si="1007">K990+L990</f>
        <v>0</v>
      </c>
      <c r="N990" s="56">
        <f t="shared" si="1006"/>
        <v>0</v>
      </c>
      <c r="O990" s="56">
        <f t="shared" si="998"/>
        <v>0</v>
      </c>
      <c r="P990" s="56">
        <f t="shared" si="1006"/>
        <v>0</v>
      </c>
      <c r="Q990" s="56">
        <f t="shared" si="1006"/>
        <v>0</v>
      </c>
      <c r="R990" s="57">
        <f t="shared" si="948"/>
        <v>0</v>
      </c>
      <c r="S990" s="56">
        <f t="shared" si="1006"/>
        <v>0</v>
      </c>
      <c r="T990" s="57">
        <f t="shared" si="949"/>
        <v>0</v>
      </c>
      <c r="U990" s="56">
        <f t="shared" si="1006"/>
        <v>0</v>
      </c>
      <c r="V990" s="57">
        <f t="shared" si="999"/>
        <v>0</v>
      </c>
    </row>
    <row r="991" spans="1:22" ht="33" hidden="1" x14ac:dyDescent="0.2">
      <c r="A991" s="54" t="str">
        <f ca="1">IF(ISERROR(MATCH(F991,Код_КВР,0)),"",INDIRECT(ADDRESS(MATCH(F991,Код_КВР,0)+1,2,,,"КВР")))</f>
        <v>Предоставление субсидий бюджетным, автономным учреждениям и иным некоммерческим организациям</v>
      </c>
      <c r="B991" s="105">
        <v>809</v>
      </c>
      <c r="C991" s="55" t="s">
        <v>60</v>
      </c>
      <c r="D991" s="55" t="s">
        <v>78</v>
      </c>
      <c r="E991" s="105" t="s">
        <v>272</v>
      </c>
      <c r="F991" s="105">
        <v>600</v>
      </c>
      <c r="G991" s="56">
        <f t="shared" ref="G991:P991" si="1008">G992+G993</f>
        <v>0</v>
      </c>
      <c r="H991" s="56">
        <f t="shared" ref="H991:J991" si="1009">H992+H993</f>
        <v>0</v>
      </c>
      <c r="I991" s="56">
        <f t="shared" si="946"/>
        <v>0</v>
      </c>
      <c r="J991" s="56">
        <f t="shared" si="1009"/>
        <v>0</v>
      </c>
      <c r="K991" s="56">
        <f t="shared" si="947"/>
        <v>0</v>
      </c>
      <c r="L991" s="56">
        <f t="shared" ref="L991:N991" si="1010">L992+L993</f>
        <v>0</v>
      </c>
      <c r="M991" s="56">
        <f t="shared" si="1007"/>
        <v>0</v>
      </c>
      <c r="N991" s="56">
        <f t="shared" si="1010"/>
        <v>0</v>
      </c>
      <c r="O991" s="56">
        <f t="shared" si="998"/>
        <v>0</v>
      </c>
      <c r="P991" s="56">
        <f t="shared" si="1008"/>
        <v>0</v>
      </c>
      <c r="Q991" s="56">
        <f t="shared" ref="Q991:S991" si="1011">Q992+Q993</f>
        <v>0</v>
      </c>
      <c r="R991" s="57">
        <f t="shared" si="948"/>
        <v>0</v>
      </c>
      <c r="S991" s="56">
        <f t="shared" si="1011"/>
        <v>0</v>
      </c>
      <c r="T991" s="57">
        <f t="shared" si="949"/>
        <v>0</v>
      </c>
      <c r="U991" s="56">
        <f t="shared" ref="U991" si="1012">U992+U993</f>
        <v>0</v>
      </c>
      <c r="V991" s="57">
        <f t="shared" si="999"/>
        <v>0</v>
      </c>
    </row>
    <row r="992" spans="1:22" hidden="1" x14ac:dyDescent="0.2">
      <c r="A992" s="54" t="str">
        <f ca="1">IF(ISERROR(MATCH(F992,Код_КВР,0)),"",INDIRECT(ADDRESS(MATCH(F992,Код_КВР,0)+1,2,,,"КВР")))</f>
        <v>Субсидии бюджетным учреждениям</v>
      </c>
      <c r="B992" s="105">
        <v>809</v>
      </c>
      <c r="C992" s="55" t="s">
        <v>60</v>
      </c>
      <c r="D992" s="55" t="s">
        <v>78</v>
      </c>
      <c r="E992" s="105" t="s">
        <v>272</v>
      </c>
      <c r="F992" s="105">
        <v>610</v>
      </c>
      <c r="G992" s="56"/>
      <c r="H992" s="56"/>
      <c r="I992" s="56">
        <f t="shared" si="946"/>
        <v>0</v>
      </c>
      <c r="J992" s="56"/>
      <c r="K992" s="56">
        <f t="shared" si="947"/>
        <v>0</v>
      </c>
      <c r="L992" s="56"/>
      <c r="M992" s="56">
        <f t="shared" si="1007"/>
        <v>0</v>
      </c>
      <c r="N992" s="56"/>
      <c r="O992" s="56">
        <f t="shared" si="998"/>
        <v>0</v>
      </c>
      <c r="P992" s="56"/>
      <c r="Q992" s="56"/>
      <c r="R992" s="57">
        <f t="shared" si="948"/>
        <v>0</v>
      </c>
      <c r="S992" s="56"/>
      <c r="T992" s="57">
        <f t="shared" si="949"/>
        <v>0</v>
      </c>
      <c r="U992" s="56"/>
      <c r="V992" s="57">
        <f t="shared" si="999"/>
        <v>0</v>
      </c>
    </row>
    <row r="993" spans="1:22" hidden="1" x14ac:dyDescent="0.2">
      <c r="A993" s="54" t="str">
        <f ca="1">IF(ISERROR(MATCH(F993,Код_КВР,0)),"",INDIRECT(ADDRESS(MATCH(F993,Код_КВР,0)+1,2,,,"КВР")))</f>
        <v>Субсидии автономным учреждениям</v>
      </c>
      <c r="B993" s="105">
        <v>809</v>
      </c>
      <c r="C993" s="55" t="s">
        <v>60</v>
      </c>
      <c r="D993" s="55" t="s">
        <v>78</v>
      </c>
      <c r="E993" s="105" t="s">
        <v>272</v>
      </c>
      <c r="F993" s="105">
        <v>620</v>
      </c>
      <c r="G993" s="56"/>
      <c r="H993" s="56"/>
      <c r="I993" s="56">
        <f t="shared" si="946"/>
        <v>0</v>
      </c>
      <c r="J993" s="56"/>
      <c r="K993" s="56">
        <f t="shared" si="947"/>
        <v>0</v>
      </c>
      <c r="L993" s="56"/>
      <c r="M993" s="56">
        <f t="shared" si="1007"/>
        <v>0</v>
      </c>
      <c r="N993" s="56"/>
      <c r="O993" s="56">
        <f t="shared" si="998"/>
        <v>0</v>
      </c>
      <c r="P993" s="56"/>
      <c r="Q993" s="56"/>
      <c r="R993" s="57">
        <f t="shared" si="948"/>
        <v>0</v>
      </c>
      <c r="S993" s="56"/>
      <c r="T993" s="57">
        <f t="shared" si="949"/>
        <v>0</v>
      </c>
      <c r="U993" s="56"/>
      <c r="V993" s="57">
        <f t="shared" si="999"/>
        <v>0</v>
      </c>
    </row>
    <row r="994" spans="1:22" x14ac:dyDescent="0.2">
      <c r="A994" s="54" t="str">
        <f ca="1">IF(ISERROR(MATCH(C994,Код_Раздел,0)),"",INDIRECT(ADDRESS(MATCH(C994,Код_Раздел,0)+1,2,,,"Раздел")))</f>
        <v>Физическая культура и спорт</v>
      </c>
      <c r="B994" s="105">
        <v>809</v>
      </c>
      <c r="C994" s="55" t="s">
        <v>81</v>
      </c>
      <c r="D994" s="55"/>
      <c r="E994" s="105"/>
      <c r="F994" s="105"/>
      <c r="G994" s="56">
        <f>G995+G1008+G1013</f>
        <v>170681.7</v>
      </c>
      <c r="H994" s="56">
        <f>H995+H1008+H1013</f>
        <v>0</v>
      </c>
      <c r="I994" s="56">
        <f t="shared" si="946"/>
        <v>170681.7</v>
      </c>
      <c r="J994" s="56">
        <f>J995+J1008+J1013</f>
        <v>0</v>
      </c>
      <c r="K994" s="56">
        <f t="shared" si="947"/>
        <v>170681.7</v>
      </c>
      <c r="L994" s="56">
        <f>L995+L1008+L1013</f>
        <v>0</v>
      </c>
      <c r="M994" s="56">
        <f t="shared" si="1007"/>
        <v>170681.7</v>
      </c>
      <c r="N994" s="56">
        <f>N995+N1008+N1013</f>
        <v>0</v>
      </c>
      <c r="O994" s="56">
        <f t="shared" si="998"/>
        <v>170681.7</v>
      </c>
      <c r="P994" s="56">
        <f>P995+P1008+P1013</f>
        <v>171631</v>
      </c>
      <c r="Q994" s="56">
        <f>Q995+Q1008+Q1013</f>
        <v>0</v>
      </c>
      <c r="R994" s="57">
        <f t="shared" si="948"/>
        <v>171631</v>
      </c>
      <c r="S994" s="56">
        <f>S995+S1008+S1013</f>
        <v>0</v>
      </c>
      <c r="T994" s="57">
        <f t="shared" si="949"/>
        <v>171631</v>
      </c>
      <c r="U994" s="56">
        <f>U995+U1008+U1013</f>
        <v>0</v>
      </c>
      <c r="V994" s="57">
        <f t="shared" si="999"/>
        <v>171631</v>
      </c>
    </row>
    <row r="995" spans="1:22" x14ac:dyDescent="0.2">
      <c r="A995" s="63" t="s">
        <v>51</v>
      </c>
      <c r="B995" s="105">
        <v>809</v>
      </c>
      <c r="C995" s="55" t="s">
        <v>81</v>
      </c>
      <c r="D995" s="55" t="s">
        <v>70</v>
      </c>
      <c r="E995" s="105"/>
      <c r="F995" s="105"/>
      <c r="G995" s="56">
        <f t="shared" ref="G995:U995" si="1013">G996</f>
        <v>27963.1</v>
      </c>
      <c r="H995" s="56">
        <f t="shared" si="1013"/>
        <v>0</v>
      </c>
      <c r="I995" s="56">
        <f t="shared" si="946"/>
        <v>27963.1</v>
      </c>
      <c r="J995" s="56">
        <f t="shared" si="1013"/>
        <v>0</v>
      </c>
      <c r="K995" s="56">
        <f t="shared" si="947"/>
        <v>27963.1</v>
      </c>
      <c r="L995" s="56">
        <f t="shared" si="1013"/>
        <v>0</v>
      </c>
      <c r="M995" s="56">
        <f t="shared" si="1007"/>
        <v>27963.1</v>
      </c>
      <c r="N995" s="56">
        <f t="shared" si="1013"/>
        <v>0</v>
      </c>
      <c r="O995" s="56">
        <f t="shared" si="998"/>
        <v>27963.1</v>
      </c>
      <c r="P995" s="56">
        <f t="shared" si="1013"/>
        <v>27963.1</v>
      </c>
      <c r="Q995" s="56">
        <f t="shared" si="1013"/>
        <v>0</v>
      </c>
      <c r="R995" s="57">
        <f t="shared" si="948"/>
        <v>27963.1</v>
      </c>
      <c r="S995" s="56">
        <f t="shared" si="1013"/>
        <v>0</v>
      </c>
      <c r="T995" s="57">
        <f t="shared" si="949"/>
        <v>27963.1</v>
      </c>
      <c r="U995" s="56">
        <f t="shared" si="1013"/>
        <v>0</v>
      </c>
      <c r="V995" s="57">
        <f t="shared" si="999"/>
        <v>27963.1</v>
      </c>
    </row>
    <row r="996" spans="1:22" ht="33" x14ac:dyDescent="0.2">
      <c r="A996" s="54" t="str">
        <f ca="1">IF(ISERROR(MATCH(E996,Код_КЦСР,0)),"",INDIRECT(ADDRESS(MATCH(E996,Код_КЦСР,0)+1,2,,,"КЦСР")))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996" s="105">
        <v>809</v>
      </c>
      <c r="C996" s="55" t="s">
        <v>81</v>
      </c>
      <c r="D996" s="55" t="s">
        <v>70</v>
      </c>
      <c r="E996" s="105" t="s">
        <v>268</v>
      </c>
      <c r="F996" s="105"/>
      <c r="G996" s="56">
        <f t="shared" ref="G996:P996" si="1014">G997+G1001+G1005</f>
        <v>27963.1</v>
      </c>
      <c r="H996" s="56">
        <f t="shared" ref="H996:J996" si="1015">H997+H1001+H1005</f>
        <v>0</v>
      </c>
      <c r="I996" s="56">
        <f t="shared" si="946"/>
        <v>27963.1</v>
      </c>
      <c r="J996" s="56">
        <f t="shared" si="1015"/>
        <v>0</v>
      </c>
      <c r="K996" s="56">
        <f t="shared" si="947"/>
        <v>27963.1</v>
      </c>
      <c r="L996" s="56">
        <f t="shared" ref="L996:N996" si="1016">L997+L1001+L1005</f>
        <v>0</v>
      </c>
      <c r="M996" s="56">
        <f t="shared" si="1007"/>
        <v>27963.1</v>
      </c>
      <c r="N996" s="56">
        <f t="shared" si="1016"/>
        <v>0</v>
      </c>
      <c r="O996" s="56">
        <f t="shared" si="998"/>
        <v>27963.1</v>
      </c>
      <c r="P996" s="56">
        <f t="shared" si="1014"/>
        <v>27963.1</v>
      </c>
      <c r="Q996" s="56">
        <f t="shared" ref="Q996:S996" si="1017">Q997+Q1001+Q1005</f>
        <v>0</v>
      </c>
      <c r="R996" s="57">
        <f t="shared" si="948"/>
        <v>27963.1</v>
      </c>
      <c r="S996" s="56">
        <f t="shared" si="1017"/>
        <v>0</v>
      </c>
      <c r="T996" s="57">
        <f t="shared" si="949"/>
        <v>27963.1</v>
      </c>
      <c r="U996" s="56">
        <f t="shared" ref="U996" si="1018">U997+U1001+U1005</f>
        <v>0</v>
      </c>
      <c r="V996" s="57">
        <f t="shared" si="999"/>
        <v>27963.1</v>
      </c>
    </row>
    <row r="997" spans="1:22" ht="68.25" customHeight="1" x14ac:dyDescent="0.2">
      <c r="A997" s="54" t="str">
        <f ca="1">IF(ISERROR(MATCH(E997,Код_КЦСР,0)),"",INDIRECT(ADDRESS(MATCH(E997,Код_КЦСР,0)+1,2,,,"КЦСР")))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997" s="105">
        <v>809</v>
      </c>
      <c r="C997" s="55" t="s">
        <v>81</v>
      </c>
      <c r="D997" s="55" t="s">
        <v>70</v>
      </c>
      <c r="E997" s="105" t="s">
        <v>271</v>
      </c>
      <c r="F997" s="105"/>
      <c r="G997" s="56">
        <f t="shared" ref="G997:U997" si="1019">G998</f>
        <v>21271.1</v>
      </c>
      <c r="H997" s="56">
        <f t="shared" si="1019"/>
        <v>0</v>
      </c>
      <c r="I997" s="56">
        <f t="shared" si="946"/>
        <v>21271.1</v>
      </c>
      <c r="J997" s="56">
        <f t="shared" si="1019"/>
        <v>0</v>
      </c>
      <c r="K997" s="56">
        <f t="shared" si="947"/>
        <v>21271.1</v>
      </c>
      <c r="L997" s="56">
        <f t="shared" si="1019"/>
        <v>0</v>
      </c>
      <c r="M997" s="56">
        <f t="shared" si="1007"/>
        <v>21271.1</v>
      </c>
      <c r="N997" s="56">
        <f t="shared" si="1019"/>
        <v>0</v>
      </c>
      <c r="O997" s="56">
        <f t="shared" si="998"/>
        <v>21271.1</v>
      </c>
      <c r="P997" s="56">
        <f t="shared" si="1019"/>
        <v>21271.1</v>
      </c>
      <c r="Q997" s="56">
        <f t="shared" si="1019"/>
        <v>0</v>
      </c>
      <c r="R997" s="57">
        <f t="shared" si="948"/>
        <v>21271.1</v>
      </c>
      <c r="S997" s="56">
        <f t="shared" si="1019"/>
        <v>0</v>
      </c>
      <c r="T997" s="57">
        <f t="shared" si="949"/>
        <v>21271.1</v>
      </c>
      <c r="U997" s="56">
        <f t="shared" si="1019"/>
        <v>0</v>
      </c>
      <c r="V997" s="57">
        <f t="shared" si="999"/>
        <v>21271.1</v>
      </c>
    </row>
    <row r="998" spans="1:22" ht="33" x14ac:dyDescent="0.2">
      <c r="A998" s="54" t="str">
        <f ca="1">IF(ISERROR(MATCH(F998,Код_КВР,0)),"",INDIRECT(ADDRESS(MATCH(F998,Код_КВР,0)+1,2,,,"КВР")))</f>
        <v>Предоставление субсидий бюджетным, автономным учреждениям и иным некоммерческим организациям</v>
      </c>
      <c r="B998" s="105">
        <v>809</v>
      </c>
      <c r="C998" s="55" t="s">
        <v>81</v>
      </c>
      <c r="D998" s="55" t="s">
        <v>70</v>
      </c>
      <c r="E998" s="105" t="s">
        <v>271</v>
      </c>
      <c r="F998" s="105">
        <v>600</v>
      </c>
      <c r="G998" s="56">
        <f t="shared" ref="G998:P998" si="1020">G999+G1000</f>
        <v>21271.1</v>
      </c>
      <c r="H998" s="56">
        <f t="shared" ref="H998:J998" si="1021">H999+H1000</f>
        <v>0</v>
      </c>
      <c r="I998" s="56">
        <f t="shared" si="946"/>
        <v>21271.1</v>
      </c>
      <c r="J998" s="56">
        <f t="shared" si="1021"/>
        <v>0</v>
      </c>
      <c r="K998" s="56">
        <f t="shared" si="947"/>
        <v>21271.1</v>
      </c>
      <c r="L998" s="56">
        <f t="shared" ref="L998:N998" si="1022">L999+L1000</f>
        <v>0</v>
      </c>
      <c r="M998" s="56">
        <f t="shared" si="1007"/>
        <v>21271.1</v>
      </c>
      <c r="N998" s="56">
        <f t="shared" si="1022"/>
        <v>0</v>
      </c>
      <c r="O998" s="56">
        <f t="shared" si="998"/>
        <v>21271.1</v>
      </c>
      <c r="P998" s="56">
        <f t="shared" si="1020"/>
        <v>21271.1</v>
      </c>
      <c r="Q998" s="56">
        <f t="shared" ref="Q998:S998" si="1023">Q999+Q1000</f>
        <v>0</v>
      </c>
      <c r="R998" s="57">
        <f t="shared" si="948"/>
        <v>21271.1</v>
      </c>
      <c r="S998" s="56">
        <f t="shared" si="1023"/>
        <v>0</v>
      </c>
      <c r="T998" s="57">
        <f t="shared" si="949"/>
        <v>21271.1</v>
      </c>
      <c r="U998" s="56">
        <f t="shared" ref="U998" si="1024">U999+U1000</f>
        <v>0</v>
      </c>
      <c r="V998" s="57">
        <f t="shared" si="999"/>
        <v>21271.1</v>
      </c>
    </row>
    <row r="999" spans="1:22" x14ac:dyDescent="0.2">
      <c r="A999" s="54" t="str">
        <f ca="1">IF(ISERROR(MATCH(F999,Код_КВР,0)),"",INDIRECT(ADDRESS(MATCH(F999,Код_КВР,0)+1,2,,,"КВР")))</f>
        <v>Субсидии бюджетным учреждениям</v>
      </c>
      <c r="B999" s="105">
        <v>809</v>
      </c>
      <c r="C999" s="55" t="s">
        <v>81</v>
      </c>
      <c r="D999" s="55" t="s">
        <v>70</v>
      </c>
      <c r="E999" s="105" t="s">
        <v>271</v>
      </c>
      <c r="F999" s="105">
        <v>610</v>
      </c>
      <c r="G999" s="56">
        <v>13937.3</v>
      </c>
      <c r="H999" s="56"/>
      <c r="I999" s="56">
        <f t="shared" si="946"/>
        <v>13937.3</v>
      </c>
      <c r="J999" s="56"/>
      <c r="K999" s="56">
        <f t="shared" si="947"/>
        <v>13937.3</v>
      </c>
      <c r="L999" s="56"/>
      <c r="M999" s="56">
        <f t="shared" si="1007"/>
        <v>13937.3</v>
      </c>
      <c r="N999" s="56"/>
      <c r="O999" s="56">
        <f t="shared" si="998"/>
        <v>13937.3</v>
      </c>
      <c r="P999" s="56">
        <v>13937.3</v>
      </c>
      <c r="Q999" s="56"/>
      <c r="R999" s="57">
        <f t="shared" si="948"/>
        <v>13937.3</v>
      </c>
      <c r="S999" s="56"/>
      <c r="T999" s="57">
        <f t="shared" si="949"/>
        <v>13937.3</v>
      </c>
      <c r="U999" s="56"/>
      <c r="V999" s="57">
        <f t="shared" si="999"/>
        <v>13937.3</v>
      </c>
    </row>
    <row r="1000" spans="1:22" x14ac:dyDescent="0.2">
      <c r="A1000" s="54" t="str">
        <f ca="1">IF(ISERROR(MATCH(F1000,Код_КВР,0)),"",INDIRECT(ADDRESS(MATCH(F1000,Код_КВР,0)+1,2,,,"КВР")))</f>
        <v>Субсидии автономным учреждениям</v>
      </c>
      <c r="B1000" s="105">
        <v>809</v>
      </c>
      <c r="C1000" s="55" t="s">
        <v>81</v>
      </c>
      <c r="D1000" s="55" t="s">
        <v>70</v>
      </c>
      <c r="E1000" s="105" t="s">
        <v>271</v>
      </c>
      <c r="F1000" s="105">
        <v>620</v>
      </c>
      <c r="G1000" s="56">
        <f t="shared" ref="G1000:P1000" si="1025">4577.2+2756.6</f>
        <v>7333.7999999999993</v>
      </c>
      <c r="H1000" s="56"/>
      <c r="I1000" s="56">
        <f t="shared" si="946"/>
        <v>7333.7999999999993</v>
      </c>
      <c r="J1000" s="56"/>
      <c r="K1000" s="56">
        <f t="shared" si="947"/>
        <v>7333.7999999999993</v>
      </c>
      <c r="L1000" s="56"/>
      <c r="M1000" s="56">
        <f t="shared" si="1007"/>
        <v>7333.7999999999993</v>
      </c>
      <c r="N1000" s="56"/>
      <c r="O1000" s="56">
        <f t="shared" si="998"/>
        <v>7333.7999999999993</v>
      </c>
      <c r="P1000" s="56">
        <f t="shared" si="1025"/>
        <v>7333.7999999999993</v>
      </c>
      <c r="Q1000" s="56"/>
      <c r="R1000" s="57">
        <f t="shared" si="948"/>
        <v>7333.7999999999993</v>
      </c>
      <c r="S1000" s="56"/>
      <c r="T1000" s="57">
        <f t="shared" si="949"/>
        <v>7333.7999999999993</v>
      </c>
      <c r="U1000" s="56"/>
      <c r="V1000" s="57">
        <f t="shared" si="999"/>
        <v>7333.7999999999993</v>
      </c>
    </row>
    <row r="1001" spans="1:22" x14ac:dyDescent="0.2">
      <c r="A1001" s="54" t="str">
        <f ca="1">IF(ISERROR(MATCH(E1001,Код_КЦСР,0)),"",INDIRECT(ADDRESS(MATCH(E1001,Код_КЦСР,0)+1,2,,,"КЦСР")))</f>
        <v>Популяризация физической культуры и спорта и здорового образа жизни</v>
      </c>
      <c r="B1001" s="105">
        <v>809</v>
      </c>
      <c r="C1001" s="55" t="s">
        <v>81</v>
      </c>
      <c r="D1001" s="55" t="s">
        <v>70</v>
      </c>
      <c r="E1001" s="105" t="s">
        <v>274</v>
      </c>
      <c r="F1001" s="105"/>
      <c r="G1001" s="56">
        <f t="shared" ref="G1001:U1001" si="1026">G1002</f>
        <v>6692</v>
      </c>
      <c r="H1001" s="56">
        <f t="shared" si="1026"/>
        <v>0</v>
      </c>
      <c r="I1001" s="56">
        <f t="shared" ref="I1001:I1066" si="1027">G1001+H1001</f>
        <v>6692</v>
      </c>
      <c r="J1001" s="56">
        <f t="shared" si="1026"/>
        <v>0</v>
      </c>
      <c r="K1001" s="56">
        <f t="shared" ref="K1001:K1066" si="1028">I1001+J1001</f>
        <v>6692</v>
      </c>
      <c r="L1001" s="56">
        <f t="shared" si="1026"/>
        <v>0</v>
      </c>
      <c r="M1001" s="56">
        <f t="shared" si="1007"/>
        <v>6692</v>
      </c>
      <c r="N1001" s="56">
        <f t="shared" si="1026"/>
        <v>0</v>
      </c>
      <c r="O1001" s="56">
        <f t="shared" si="998"/>
        <v>6692</v>
      </c>
      <c r="P1001" s="56">
        <f t="shared" si="1026"/>
        <v>6692</v>
      </c>
      <c r="Q1001" s="56">
        <f t="shared" si="1026"/>
        <v>0</v>
      </c>
      <c r="R1001" s="57">
        <f t="shared" ref="R1001:R1066" si="1029">P1001+Q1001</f>
        <v>6692</v>
      </c>
      <c r="S1001" s="56">
        <f t="shared" si="1026"/>
        <v>0</v>
      </c>
      <c r="T1001" s="57">
        <f t="shared" ref="T1001:T1066" si="1030">R1001+S1001</f>
        <v>6692</v>
      </c>
      <c r="U1001" s="56">
        <f t="shared" si="1026"/>
        <v>0</v>
      </c>
      <c r="V1001" s="57">
        <f t="shared" si="999"/>
        <v>6692</v>
      </c>
    </row>
    <row r="1002" spans="1:22" ht="33" x14ac:dyDescent="0.2">
      <c r="A1002" s="54" t="str">
        <f ca="1">IF(ISERROR(MATCH(F1002,Код_КВР,0)),"",INDIRECT(ADDRESS(MATCH(F1002,Код_КВР,0)+1,2,,,"КВР")))</f>
        <v>Предоставление субсидий бюджетным, автономным учреждениям и иным некоммерческим организациям</v>
      </c>
      <c r="B1002" s="105">
        <v>809</v>
      </c>
      <c r="C1002" s="55" t="s">
        <v>81</v>
      </c>
      <c r="D1002" s="55" t="s">
        <v>70</v>
      </c>
      <c r="E1002" s="105" t="s">
        <v>274</v>
      </c>
      <c r="F1002" s="105">
        <v>600</v>
      </c>
      <c r="G1002" s="56">
        <f t="shared" ref="G1002:P1002" si="1031">G1003+G1004</f>
        <v>6692</v>
      </c>
      <c r="H1002" s="56">
        <f t="shared" ref="H1002:J1002" si="1032">H1003+H1004</f>
        <v>0</v>
      </c>
      <c r="I1002" s="56">
        <f t="shared" si="1027"/>
        <v>6692</v>
      </c>
      <c r="J1002" s="56">
        <f t="shared" si="1032"/>
        <v>0</v>
      </c>
      <c r="K1002" s="56">
        <f t="shared" si="1028"/>
        <v>6692</v>
      </c>
      <c r="L1002" s="56">
        <f t="shared" ref="L1002:N1002" si="1033">L1003+L1004</f>
        <v>0</v>
      </c>
      <c r="M1002" s="56">
        <f t="shared" si="1007"/>
        <v>6692</v>
      </c>
      <c r="N1002" s="56">
        <f t="shared" si="1033"/>
        <v>0</v>
      </c>
      <c r="O1002" s="56">
        <f t="shared" si="998"/>
        <v>6692</v>
      </c>
      <c r="P1002" s="56">
        <f t="shared" si="1031"/>
        <v>6692</v>
      </c>
      <c r="Q1002" s="56">
        <f t="shared" ref="Q1002:S1002" si="1034">Q1003+Q1004</f>
        <v>0</v>
      </c>
      <c r="R1002" s="57">
        <f t="shared" si="1029"/>
        <v>6692</v>
      </c>
      <c r="S1002" s="56">
        <f t="shared" si="1034"/>
        <v>0</v>
      </c>
      <c r="T1002" s="57">
        <f t="shared" si="1030"/>
        <v>6692</v>
      </c>
      <c r="U1002" s="56">
        <f t="shared" ref="U1002" si="1035">U1003+U1004</f>
        <v>0</v>
      </c>
      <c r="V1002" s="57">
        <f t="shared" si="999"/>
        <v>6692</v>
      </c>
    </row>
    <row r="1003" spans="1:22" x14ac:dyDescent="0.2">
      <c r="A1003" s="54" t="str">
        <f ca="1">IF(ISERROR(MATCH(F1003,Код_КВР,0)),"",INDIRECT(ADDRESS(MATCH(F1003,Код_КВР,0)+1,2,,,"КВР")))</f>
        <v>Субсидии бюджетным учреждениям</v>
      </c>
      <c r="B1003" s="105">
        <v>809</v>
      </c>
      <c r="C1003" s="55" t="s">
        <v>81</v>
      </c>
      <c r="D1003" s="55" t="s">
        <v>70</v>
      </c>
      <c r="E1003" s="105" t="s">
        <v>274</v>
      </c>
      <c r="F1003" s="105">
        <v>610</v>
      </c>
      <c r="G1003" s="56">
        <v>2735.1</v>
      </c>
      <c r="H1003" s="56"/>
      <c r="I1003" s="56">
        <f t="shared" si="1027"/>
        <v>2735.1</v>
      </c>
      <c r="J1003" s="56"/>
      <c r="K1003" s="56">
        <f t="shared" si="1028"/>
        <v>2735.1</v>
      </c>
      <c r="L1003" s="56"/>
      <c r="M1003" s="56">
        <f t="shared" si="1007"/>
        <v>2735.1</v>
      </c>
      <c r="N1003" s="56"/>
      <c r="O1003" s="56">
        <f t="shared" si="998"/>
        <v>2735.1</v>
      </c>
      <c r="P1003" s="56">
        <v>2735.1</v>
      </c>
      <c r="Q1003" s="56"/>
      <c r="R1003" s="57">
        <f t="shared" si="1029"/>
        <v>2735.1</v>
      </c>
      <c r="S1003" s="56"/>
      <c r="T1003" s="57">
        <f t="shared" si="1030"/>
        <v>2735.1</v>
      </c>
      <c r="U1003" s="56"/>
      <c r="V1003" s="57">
        <f t="shared" si="999"/>
        <v>2735.1</v>
      </c>
    </row>
    <row r="1004" spans="1:22" x14ac:dyDescent="0.2">
      <c r="A1004" s="54" t="str">
        <f ca="1">IF(ISERROR(MATCH(F1004,Код_КВР,0)),"",INDIRECT(ADDRESS(MATCH(F1004,Код_КВР,0)+1,2,,,"КВР")))</f>
        <v>Субсидии автономным учреждениям</v>
      </c>
      <c r="B1004" s="105">
        <v>809</v>
      </c>
      <c r="C1004" s="55" t="s">
        <v>81</v>
      </c>
      <c r="D1004" s="55" t="s">
        <v>70</v>
      </c>
      <c r="E1004" s="105" t="s">
        <v>274</v>
      </c>
      <c r="F1004" s="105">
        <v>620</v>
      </c>
      <c r="G1004" s="56">
        <f t="shared" ref="G1004:P1004" si="1036">2299+1657.9</f>
        <v>3956.9</v>
      </c>
      <c r="H1004" s="56"/>
      <c r="I1004" s="56">
        <f t="shared" si="1027"/>
        <v>3956.9</v>
      </c>
      <c r="J1004" s="56"/>
      <c r="K1004" s="56">
        <f t="shared" si="1028"/>
        <v>3956.9</v>
      </c>
      <c r="L1004" s="56"/>
      <c r="M1004" s="56">
        <f t="shared" si="1007"/>
        <v>3956.9</v>
      </c>
      <c r="N1004" s="56"/>
      <c r="O1004" s="56">
        <f t="shared" si="998"/>
        <v>3956.9</v>
      </c>
      <c r="P1004" s="56">
        <f t="shared" si="1036"/>
        <v>3956.9</v>
      </c>
      <c r="Q1004" s="56"/>
      <c r="R1004" s="57">
        <f t="shared" si="1029"/>
        <v>3956.9</v>
      </c>
      <c r="S1004" s="56"/>
      <c r="T1004" s="57">
        <f t="shared" si="1030"/>
        <v>3956.9</v>
      </c>
      <c r="U1004" s="56"/>
      <c r="V1004" s="57">
        <f t="shared" si="999"/>
        <v>3956.9</v>
      </c>
    </row>
    <row r="1005" spans="1:22" hidden="1" x14ac:dyDescent="0.2">
      <c r="A1005" s="54" t="str">
        <f ca="1">IF(ISERROR(MATCH(E1005,Код_КЦСР,0)),"",INDIRECT(ADDRESS(MATCH(E1005,Код_КЦСР,0)+1,2,,,"КЦСР")))</f>
        <v>Развитие волейбола</v>
      </c>
      <c r="B1005" s="105">
        <v>809</v>
      </c>
      <c r="C1005" s="55" t="s">
        <v>81</v>
      </c>
      <c r="D1005" s="55" t="s">
        <v>70</v>
      </c>
      <c r="E1005" s="105" t="s">
        <v>278</v>
      </c>
      <c r="F1005" s="105"/>
      <c r="G1005" s="56">
        <f t="shared" ref="G1005:U1006" si="1037">G1006</f>
        <v>0</v>
      </c>
      <c r="H1005" s="56">
        <f t="shared" si="1037"/>
        <v>0</v>
      </c>
      <c r="I1005" s="56">
        <f t="shared" si="1027"/>
        <v>0</v>
      </c>
      <c r="J1005" s="56">
        <f t="shared" si="1037"/>
        <v>0</v>
      </c>
      <c r="K1005" s="56">
        <f t="shared" si="1028"/>
        <v>0</v>
      </c>
      <c r="L1005" s="56">
        <f t="shared" si="1037"/>
        <v>0</v>
      </c>
      <c r="M1005" s="56">
        <f t="shared" si="1007"/>
        <v>0</v>
      </c>
      <c r="N1005" s="56">
        <f t="shared" si="1037"/>
        <v>0</v>
      </c>
      <c r="O1005" s="56">
        <f t="shared" si="998"/>
        <v>0</v>
      </c>
      <c r="P1005" s="56">
        <f t="shared" si="1037"/>
        <v>0</v>
      </c>
      <c r="Q1005" s="56">
        <f t="shared" si="1037"/>
        <v>0</v>
      </c>
      <c r="R1005" s="57">
        <f t="shared" si="1029"/>
        <v>0</v>
      </c>
      <c r="S1005" s="56">
        <f t="shared" si="1037"/>
        <v>0</v>
      </c>
      <c r="T1005" s="57">
        <f t="shared" si="1030"/>
        <v>0</v>
      </c>
      <c r="U1005" s="56">
        <f t="shared" si="1037"/>
        <v>0</v>
      </c>
      <c r="V1005" s="57">
        <f t="shared" si="999"/>
        <v>0</v>
      </c>
    </row>
    <row r="1006" spans="1:22" ht="33" hidden="1" x14ac:dyDescent="0.2">
      <c r="A1006" s="54" t="str">
        <f ca="1">IF(ISERROR(MATCH(F1006,Код_КВР,0)),"",INDIRECT(ADDRESS(MATCH(F1006,Код_КВР,0)+1,2,,,"КВР")))</f>
        <v>Предоставление субсидий бюджетным, автономным учреждениям и иным некоммерческим организациям</v>
      </c>
      <c r="B1006" s="105">
        <v>809</v>
      </c>
      <c r="C1006" s="55" t="s">
        <v>81</v>
      </c>
      <c r="D1006" s="55" t="s">
        <v>70</v>
      </c>
      <c r="E1006" s="105" t="s">
        <v>278</v>
      </c>
      <c r="F1006" s="105">
        <v>600</v>
      </c>
      <c r="G1006" s="56">
        <f t="shared" si="1037"/>
        <v>0</v>
      </c>
      <c r="H1006" s="56">
        <f t="shared" si="1037"/>
        <v>0</v>
      </c>
      <c r="I1006" s="56">
        <f t="shared" si="1027"/>
        <v>0</v>
      </c>
      <c r="J1006" s="56">
        <f t="shared" si="1037"/>
        <v>0</v>
      </c>
      <c r="K1006" s="56">
        <f t="shared" si="1028"/>
        <v>0</v>
      </c>
      <c r="L1006" s="56">
        <f t="shared" si="1037"/>
        <v>0</v>
      </c>
      <c r="M1006" s="56">
        <f t="shared" si="1007"/>
        <v>0</v>
      </c>
      <c r="N1006" s="56">
        <f t="shared" si="1037"/>
        <v>0</v>
      </c>
      <c r="O1006" s="56">
        <f t="shared" si="998"/>
        <v>0</v>
      </c>
      <c r="P1006" s="56">
        <f t="shared" si="1037"/>
        <v>0</v>
      </c>
      <c r="Q1006" s="56">
        <f t="shared" si="1037"/>
        <v>0</v>
      </c>
      <c r="R1006" s="57">
        <f t="shared" si="1029"/>
        <v>0</v>
      </c>
      <c r="S1006" s="56">
        <f t="shared" si="1037"/>
        <v>0</v>
      </c>
      <c r="T1006" s="57">
        <f t="shared" si="1030"/>
        <v>0</v>
      </c>
      <c r="U1006" s="56">
        <f t="shared" si="1037"/>
        <v>0</v>
      </c>
      <c r="V1006" s="57">
        <f t="shared" si="999"/>
        <v>0</v>
      </c>
    </row>
    <row r="1007" spans="1:22" ht="33" hidden="1" x14ac:dyDescent="0.2">
      <c r="A1007" s="54" t="str">
        <f ca="1">IF(ISERROR(MATCH(F1007,Код_КВР,0)),"",INDIRECT(ADDRESS(MATCH(F1007,Код_КВР,0)+1,2,,,"КВР")))</f>
        <v>Субсидии некоммерческим организациям (за исключением государственных (муниципальных) учреждений)</v>
      </c>
      <c r="B1007" s="105">
        <v>809</v>
      </c>
      <c r="C1007" s="55" t="s">
        <v>81</v>
      </c>
      <c r="D1007" s="55" t="s">
        <v>70</v>
      </c>
      <c r="E1007" s="105" t="s">
        <v>278</v>
      </c>
      <c r="F1007" s="105">
        <v>630</v>
      </c>
      <c r="G1007" s="56"/>
      <c r="H1007" s="56"/>
      <c r="I1007" s="56">
        <f t="shared" si="1027"/>
        <v>0</v>
      </c>
      <c r="J1007" s="56"/>
      <c r="K1007" s="56">
        <f t="shared" si="1028"/>
        <v>0</v>
      </c>
      <c r="L1007" s="56"/>
      <c r="M1007" s="56">
        <f t="shared" si="1007"/>
        <v>0</v>
      </c>
      <c r="N1007" s="56"/>
      <c r="O1007" s="56">
        <f t="shared" si="998"/>
        <v>0</v>
      </c>
      <c r="P1007" s="56"/>
      <c r="Q1007" s="56"/>
      <c r="R1007" s="57">
        <f t="shared" si="1029"/>
        <v>0</v>
      </c>
      <c r="S1007" s="56"/>
      <c r="T1007" s="57">
        <f t="shared" si="1030"/>
        <v>0</v>
      </c>
      <c r="U1007" s="56"/>
      <c r="V1007" s="57">
        <f t="shared" si="999"/>
        <v>0</v>
      </c>
    </row>
    <row r="1008" spans="1:22" ht="18" customHeight="1" x14ac:dyDescent="0.2">
      <c r="A1008" s="63" t="s">
        <v>601</v>
      </c>
      <c r="B1008" s="105">
        <v>809</v>
      </c>
      <c r="C1008" s="55" t="s">
        <v>81</v>
      </c>
      <c r="D1008" s="55" t="s">
        <v>72</v>
      </c>
      <c r="E1008" s="105"/>
      <c r="F1008" s="105"/>
      <c r="G1008" s="56">
        <f t="shared" ref="G1008:U1011" si="1038">G1009</f>
        <v>1986.4</v>
      </c>
      <c r="H1008" s="56">
        <f t="shared" si="1038"/>
        <v>0</v>
      </c>
      <c r="I1008" s="56">
        <f t="shared" si="1027"/>
        <v>1986.4</v>
      </c>
      <c r="J1008" s="56">
        <f t="shared" si="1038"/>
        <v>0</v>
      </c>
      <c r="K1008" s="56">
        <f t="shared" si="1028"/>
        <v>1986.4</v>
      </c>
      <c r="L1008" s="56">
        <f t="shared" si="1038"/>
        <v>0</v>
      </c>
      <c r="M1008" s="56">
        <f t="shared" si="1007"/>
        <v>1986.4</v>
      </c>
      <c r="N1008" s="56">
        <f t="shared" si="1038"/>
        <v>0</v>
      </c>
      <c r="O1008" s="56">
        <f t="shared" si="998"/>
        <v>1986.4</v>
      </c>
      <c r="P1008" s="56">
        <f t="shared" si="1038"/>
        <v>1986.4</v>
      </c>
      <c r="Q1008" s="56">
        <f t="shared" si="1038"/>
        <v>0</v>
      </c>
      <c r="R1008" s="57">
        <f t="shared" si="1029"/>
        <v>1986.4</v>
      </c>
      <c r="S1008" s="56">
        <f t="shared" si="1038"/>
        <v>0</v>
      </c>
      <c r="T1008" s="57">
        <f t="shared" si="1030"/>
        <v>1986.4</v>
      </c>
      <c r="U1008" s="56">
        <f t="shared" si="1038"/>
        <v>0</v>
      </c>
      <c r="V1008" s="57">
        <f t="shared" si="999"/>
        <v>1986.4</v>
      </c>
    </row>
    <row r="1009" spans="1:22" ht="33" x14ac:dyDescent="0.2">
      <c r="A1009" s="54" t="str">
        <f ca="1">IF(ISERROR(MATCH(E1009,Код_КЦСР,0)),"",INDIRECT(ADDRESS(MATCH(E1009,Код_КЦСР,0)+1,2,,,"КЦСР")))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09" s="105">
        <v>809</v>
      </c>
      <c r="C1009" s="55" t="s">
        <v>81</v>
      </c>
      <c r="D1009" s="55" t="s">
        <v>72</v>
      </c>
      <c r="E1009" s="105" t="s">
        <v>268</v>
      </c>
      <c r="F1009" s="105"/>
      <c r="G1009" s="56">
        <f t="shared" si="1038"/>
        <v>1986.4</v>
      </c>
      <c r="H1009" s="56">
        <f t="shared" si="1038"/>
        <v>0</v>
      </c>
      <c r="I1009" s="56">
        <f t="shared" si="1027"/>
        <v>1986.4</v>
      </c>
      <c r="J1009" s="56">
        <f t="shared" si="1038"/>
        <v>0</v>
      </c>
      <c r="K1009" s="56">
        <f t="shared" si="1028"/>
        <v>1986.4</v>
      </c>
      <c r="L1009" s="56">
        <f t="shared" si="1038"/>
        <v>0</v>
      </c>
      <c r="M1009" s="56">
        <f t="shared" si="1007"/>
        <v>1986.4</v>
      </c>
      <c r="N1009" s="56">
        <f t="shared" si="1038"/>
        <v>0</v>
      </c>
      <c r="O1009" s="56">
        <f t="shared" si="998"/>
        <v>1986.4</v>
      </c>
      <c r="P1009" s="56">
        <f t="shared" si="1038"/>
        <v>1986.4</v>
      </c>
      <c r="Q1009" s="56">
        <f t="shared" si="1038"/>
        <v>0</v>
      </c>
      <c r="R1009" s="57">
        <f t="shared" si="1029"/>
        <v>1986.4</v>
      </c>
      <c r="S1009" s="56">
        <f t="shared" si="1038"/>
        <v>0</v>
      </c>
      <c r="T1009" s="57">
        <f t="shared" si="1030"/>
        <v>1986.4</v>
      </c>
      <c r="U1009" s="56">
        <f t="shared" si="1038"/>
        <v>0</v>
      </c>
      <c r="V1009" s="57">
        <f t="shared" si="999"/>
        <v>1986.4</v>
      </c>
    </row>
    <row r="1010" spans="1:22" ht="68.25" customHeight="1" x14ac:dyDescent="0.2">
      <c r="A1010" s="54" t="str">
        <f ca="1">IF(ISERROR(MATCH(E1010,Код_КЦСР,0)),"",INDIRECT(ADDRESS(MATCH(E1010,Код_КЦСР,0)+1,2,,,"КЦСР")))</f>
        <v>Организация и обеспечение подготовки спортивного резерва, в том числе: обеспечение участия спортивных сборных команд в спортивных соревнованиях, спортивная подготовка по олимпийским видам спорта (пулевая стрельба)</v>
      </c>
      <c r="B1010" s="105">
        <v>809</v>
      </c>
      <c r="C1010" s="55" t="s">
        <v>81</v>
      </c>
      <c r="D1010" s="55" t="s">
        <v>72</v>
      </c>
      <c r="E1010" s="105" t="s">
        <v>271</v>
      </c>
      <c r="F1010" s="105"/>
      <c r="G1010" s="56">
        <f t="shared" si="1038"/>
        <v>1986.4</v>
      </c>
      <c r="H1010" s="56">
        <f t="shared" si="1038"/>
        <v>0</v>
      </c>
      <c r="I1010" s="56">
        <f t="shared" si="1027"/>
        <v>1986.4</v>
      </c>
      <c r="J1010" s="56">
        <f t="shared" si="1038"/>
        <v>0</v>
      </c>
      <c r="K1010" s="56">
        <f t="shared" si="1028"/>
        <v>1986.4</v>
      </c>
      <c r="L1010" s="56">
        <f t="shared" si="1038"/>
        <v>0</v>
      </c>
      <c r="M1010" s="56">
        <f t="shared" si="1007"/>
        <v>1986.4</v>
      </c>
      <c r="N1010" s="56">
        <f t="shared" si="1038"/>
        <v>0</v>
      </c>
      <c r="O1010" s="56">
        <f t="shared" si="998"/>
        <v>1986.4</v>
      </c>
      <c r="P1010" s="56">
        <f t="shared" si="1038"/>
        <v>1986.4</v>
      </c>
      <c r="Q1010" s="56">
        <f t="shared" si="1038"/>
        <v>0</v>
      </c>
      <c r="R1010" s="57">
        <f t="shared" si="1029"/>
        <v>1986.4</v>
      </c>
      <c r="S1010" s="56">
        <f t="shared" si="1038"/>
        <v>0</v>
      </c>
      <c r="T1010" s="57">
        <f t="shared" si="1030"/>
        <v>1986.4</v>
      </c>
      <c r="U1010" s="56">
        <f t="shared" si="1038"/>
        <v>0</v>
      </c>
      <c r="V1010" s="57">
        <f t="shared" si="999"/>
        <v>1986.4</v>
      </c>
    </row>
    <row r="1011" spans="1:22" ht="33" x14ac:dyDescent="0.2">
      <c r="A1011" s="54" t="str">
        <f ca="1">IF(ISERROR(MATCH(F1011,Код_КВР,0)),"",INDIRECT(ADDRESS(MATCH(F1011,Код_КВР,0)+1,2,,,"КВР")))</f>
        <v>Предоставление субсидий бюджетным, автономным учреждениям и иным некоммерческим организациям</v>
      </c>
      <c r="B1011" s="105">
        <v>809</v>
      </c>
      <c r="C1011" s="55" t="s">
        <v>81</v>
      </c>
      <c r="D1011" s="55" t="s">
        <v>72</v>
      </c>
      <c r="E1011" s="105" t="s">
        <v>271</v>
      </c>
      <c r="F1011" s="105">
        <v>600</v>
      </c>
      <c r="G1011" s="56">
        <f t="shared" si="1038"/>
        <v>1986.4</v>
      </c>
      <c r="H1011" s="56">
        <f t="shared" si="1038"/>
        <v>0</v>
      </c>
      <c r="I1011" s="56">
        <f t="shared" si="1027"/>
        <v>1986.4</v>
      </c>
      <c r="J1011" s="56">
        <f t="shared" si="1038"/>
        <v>0</v>
      </c>
      <c r="K1011" s="56">
        <f t="shared" si="1028"/>
        <v>1986.4</v>
      </c>
      <c r="L1011" s="56">
        <f t="shared" si="1038"/>
        <v>0</v>
      </c>
      <c r="M1011" s="56">
        <f t="shared" si="1007"/>
        <v>1986.4</v>
      </c>
      <c r="N1011" s="56">
        <f t="shared" si="1038"/>
        <v>0</v>
      </c>
      <c r="O1011" s="56">
        <f t="shared" si="998"/>
        <v>1986.4</v>
      </c>
      <c r="P1011" s="56">
        <f t="shared" si="1038"/>
        <v>1986.4</v>
      </c>
      <c r="Q1011" s="56">
        <f t="shared" si="1038"/>
        <v>0</v>
      </c>
      <c r="R1011" s="57">
        <f t="shared" si="1029"/>
        <v>1986.4</v>
      </c>
      <c r="S1011" s="56">
        <f t="shared" si="1038"/>
        <v>0</v>
      </c>
      <c r="T1011" s="57">
        <f t="shared" si="1030"/>
        <v>1986.4</v>
      </c>
      <c r="U1011" s="56">
        <f t="shared" si="1038"/>
        <v>0</v>
      </c>
      <c r="V1011" s="57">
        <f t="shared" si="999"/>
        <v>1986.4</v>
      </c>
    </row>
    <row r="1012" spans="1:22" x14ac:dyDescent="0.2">
      <c r="A1012" s="54" t="str">
        <f ca="1">IF(ISERROR(MATCH(F1012,Код_КВР,0)),"",INDIRECT(ADDRESS(MATCH(F1012,Код_КВР,0)+1,2,,,"КВР")))</f>
        <v>Субсидии бюджетным учреждениям</v>
      </c>
      <c r="B1012" s="105">
        <v>809</v>
      </c>
      <c r="C1012" s="55" t="s">
        <v>81</v>
      </c>
      <c r="D1012" s="55" t="s">
        <v>72</v>
      </c>
      <c r="E1012" s="105" t="s">
        <v>271</v>
      </c>
      <c r="F1012" s="105">
        <v>610</v>
      </c>
      <c r="G1012" s="56">
        <v>1986.4</v>
      </c>
      <c r="H1012" s="56"/>
      <c r="I1012" s="56">
        <f t="shared" si="1027"/>
        <v>1986.4</v>
      </c>
      <c r="J1012" s="56"/>
      <c r="K1012" s="56">
        <f t="shared" si="1028"/>
        <v>1986.4</v>
      </c>
      <c r="L1012" s="56"/>
      <c r="M1012" s="56">
        <f t="shared" si="1007"/>
        <v>1986.4</v>
      </c>
      <c r="N1012" s="56"/>
      <c r="O1012" s="56">
        <f t="shared" si="998"/>
        <v>1986.4</v>
      </c>
      <c r="P1012" s="56">
        <v>1986.4</v>
      </c>
      <c r="Q1012" s="56"/>
      <c r="R1012" s="57">
        <f t="shared" si="1029"/>
        <v>1986.4</v>
      </c>
      <c r="S1012" s="56"/>
      <c r="T1012" s="57">
        <f t="shared" si="1030"/>
        <v>1986.4</v>
      </c>
      <c r="U1012" s="56"/>
      <c r="V1012" s="57">
        <f t="shared" si="999"/>
        <v>1986.4</v>
      </c>
    </row>
    <row r="1013" spans="1:22" x14ac:dyDescent="0.2">
      <c r="A1013" s="63" t="s">
        <v>57</v>
      </c>
      <c r="B1013" s="105">
        <v>809</v>
      </c>
      <c r="C1013" s="55" t="s">
        <v>81</v>
      </c>
      <c r="D1013" s="55" t="s">
        <v>78</v>
      </c>
      <c r="E1013" s="105"/>
      <c r="F1013" s="105"/>
      <c r="G1013" s="56">
        <f t="shared" ref="G1013:U1013" si="1039">G1014</f>
        <v>140732.20000000001</v>
      </c>
      <c r="H1013" s="56">
        <f t="shared" si="1039"/>
        <v>0</v>
      </c>
      <c r="I1013" s="56">
        <f t="shared" si="1027"/>
        <v>140732.20000000001</v>
      </c>
      <c r="J1013" s="56">
        <f t="shared" si="1039"/>
        <v>0</v>
      </c>
      <c r="K1013" s="56">
        <f t="shared" si="1028"/>
        <v>140732.20000000001</v>
      </c>
      <c r="L1013" s="56">
        <f t="shared" si="1039"/>
        <v>0</v>
      </c>
      <c r="M1013" s="56">
        <f t="shared" si="1007"/>
        <v>140732.20000000001</v>
      </c>
      <c r="N1013" s="56">
        <f t="shared" si="1039"/>
        <v>0</v>
      </c>
      <c r="O1013" s="56">
        <f t="shared" si="998"/>
        <v>140732.20000000001</v>
      </c>
      <c r="P1013" s="56">
        <f t="shared" si="1039"/>
        <v>141681.5</v>
      </c>
      <c r="Q1013" s="56">
        <f t="shared" si="1039"/>
        <v>0</v>
      </c>
      <c r="R1013" s="57">
        <f t="shared" si="1029"/>
        <v>141681.5</v>
      </c>
      <c r="S1013" s="56">
        <f t="shared" si="1039"/>
        <v>0</v>
      </c>
      <c r="T1013" s="57">
        <f t="shared" si="1030"/>
        <v>141681.5</v>
      </c>
      <c r="U1013" s="56">
        <f t="shared" si="1039"/>
        <v>0</v>
      </c>
      <c r="V1013" s="57">
        <f t="shared" si="999"/>
        <v>141681.5</v>
      </c>
    </row>
    <row r="1014" spans="1:22" ht="33" x14ac:dyDescent="0.2">
      <c r="A1014" s="54" t="str">
        <f ca="1">IF(ISERROR(MATCH(E1014,Код_КЦСР,0)),"",INDIRECT(ADDRESS(MATCH(E1014,Код_КЦСР,0)+1,2,,,"КЦСР")))</f>
        <v>Муниципальная программа «Создание условий для развития физической культуры и спорта в городе Череповце» на 2013 – 2022 годы</v>
      </c>
      <c r="B1014" s="105">
        <v>809</v>
      </c>
      <c r="C1014" s="55" t="s">
        <v>81</v>
      </c>
      <c r="D1014" s="55" t="s">
        <v>78</v>
      </c>
      <c r="E1014" s="105" t="s">
        <v>268</v>
      </c>
      <c r="F1014" s="105"/>
      <c r="G1014" s="56">
        <f t="shared" ref="G1014:P1014" si="1040">G1015+G1018+G1023</f>
        <v>140732.20000000001</v>
      </c>
      <c r="H1014" s="56">
        <f t="shared" ref="H1014:J1014" si="1041">H1015+H1018+H1023</f>
        <v>0</v>
      </c>
      <c r="I1014" s="56">
        <f t="shared" si="1027"/>
        <v>140732.20000000001</v>
      </c>
      <c r="J1014" s="56">
        <f t="shared" si="1041"/>
        <v>0</v>
      </c>
      <c r="K1014" s="56">
        <f t="shared" si="1028"/>
        <v>140732.20000000001</v>
      </c>
      <c r="L1014" s="56">
        <f t="shared" ref="L1014:N1014" si="1042">L1015+L1018+L1023</f>
        <v>0</v>
      </c>
      <c r="M1014" s="56">
        <f t="shared" si="1007"/>
        <v>140732.20000000001</v>
      </c>
      <c r="N1014" s="56">
        <f t="shared" si="1042"/>
        <v>0</v>
      </c>
      <c r="O1014" s="56">
        <f t="shared" si="998"/>
        <v>140732.20000000001</v>
      </c>
      <c r="P1014" s="56">
        <f t="shared" si="1040"/>
        <v>141681.5</v>
      </c>
      <c r="Q1014" s="56">
        <f t="shared" ref="Q1014:S1014" si="1043">Q1015+Q1018+Q1023</f>
        <v>0</v>
      </c>
      <c r="R1014" s="57">
        <f t="shared" si="1029"/>
        <v>141681.5</v>
      </c>
      <c r="S1014" s="56">
        <f t="shared" si="1043"/>
        <v>0</v>
      </c>
      <c r="T1014" s="57">
        <f t="shared" si="1030"/>
        <v>141681.5</v>
      </c>
      <c r="U1014" s="56">
        <f t="shared" ref="U1014" si="1044">U1015+U1018+U1023</f>
        <v>0</v>
      </c>
      <c r="V1014" s="57">
        <f t="shared" si="999"/>
        <v>141681.5</v>
      </c>
    </row>
    <row r="1015" spans="1:22" x14ac:dyDescent="0.2">
      <c r="A1015" s="54" t="str">
        <f ca="1">IF(ISERROR(MATCH(E1015,Код_КЦСР,0)),"",INDIRECT(ADDRESS(MATCH(E1015,Код_КЦСР,0)+1,2,,,"КЦСР")))</f>
        <v>Обеспечение доступа к спортивным объектам</v>
      </c>
      <c r="B1015" s="105">
        <v>809</v>
      </c>
      <c r="C1015" s="55" t="s">
        <v>81</v>
      </c>
      <c r="D1015" s="55" t="s">
        <v>78</v>
      </c>
      <c r="E1015" s="105" t="s">
        <v>270</v>
      </c>
      <c r="F1015" s="105"/>
      <c r="G1015" s="56">
        <f t="shared" ref="G1015:U1016" si="1045">G1016</f>
        <v>131507</v>
      </c>
      <c r="H1015" s="56">
        <f t="shared" si="1045"/>
        <v>0</v>
      </c>
      <c r="I1015" s="56">
        <f t="shared" si="1027"/>
        <v>131507</v>
      </c>
      <c r="J1015" s="56">
        <f t="shared" si="1045"/>
        <v>0</v>
      </c>
      <c r="K1015" s="56">
        <f t="shared" si="1028"/>
        <v>131507</v>
      </c>
      <c r="L1015" s="56">
        <f t="shared" si="1045"/>
        <v>0</v>
      </c>
      <c r="M1015" s="56">
        <f t="shared" si="1007"/>
        <v>131507</v>
      </c>
      <c r="N1015" s="56">
        <f t="shared" si="1045"/>
        <v>0</v>
      </c>
      <c r="O1015" s="56">
        <f t="shared" si="998"/>
        <v>131507</v>
      </c>
      <c r="P1015" s="56">
        <f t="shared" si="1045"/>
        <v>132456.29999999999</v>
      </c>
      <c r="Q1015" s="56">
        <f t="shared" si="1045"/>
        <v>0</v>
      </c>
      <c r="R1015" s="57">
        <f t="shared" si="1029"/>
        <v>132456.29999999999</v>
      </c>
      <c r="S1015" s="56">
        <f t="shared" si="1045"/>
        <v>0</v>
      </c>
      <c r="T1015" s="57">
        <f t="shared" si="1030"/>
        <v>132456.29999999999</v>
      </c>
      <c r="U1015" s="56">
        <f t="shared" si="1045"/>
        <v>0</v>
      </c>
      <c r="V1015" s="57">
        <f t="shared" si="999"/>
        <v>132456.29999999999</v>
      </c>
    </row>
    <row r="1016" spans="1:22" ht="33" x14ac:dyDescent="0.2">
      <c r="A1016" s="54" t="str">
        <f t="shared" ref="A1016:A1017" ca="1" si="1046">IF(ISERROR(MATCH(F1016,Код_КВР,0)),"",INDIRECT(ADDRESS(MATCH(F1016,Код_КВР,0)+1,2,,,"КВР")))</f>
        <v>Предоставление субсидий бюджетным, автономным учреждениям и иным некоммерческим организациям</v>
      </c>
      <c r="B1016" s="105">
        <v>809</v>
      </c>
      <c r="C1016" s="55" t="s">
        <v>81</v>
      </c>
      <c r="D1016" s="55" t="s">
        <v>78</v>
      </c>
      <c r="E1016" s="105" t="s">
        <v>270</v>
      </c>
      <c r="F1016" s="105">
        <v>600</v>
      </c>
      <c r="G1016" s="56">
        <f t="shared" si="1045"/>
        <v>131507</v>
      </c>
      <c r="H1016" s="56">
        <f t="shared" si="1045"/>
        <v>0</v>
      </c>
      <c r="I1016" s="56">
        <f t="shared" si="1027"/>
        <v>131507</v>
      </c>
      <c r="J1016" s="56">
        <f t="shared" si="1045"/>
        <v>0</v>
      </c>
      <c r="K1016" s="56">
        <f t="shared" si="1028"/>
        <v>131507</v>
      </c>
      <c r="L1016" s="56">
        <f t="shared" si="1045"/>
        <v>0</v>
      </c>
      <c r="M1016" s="56">
        <f t="shared" si="1007"/>
        <v>131507</v>
      </c>
      <c r="N1016" s="56">
        <f t="shared" si="1045"/>
        <v>0</v>
      </c>
      <c r="O1016" s="56">
        <f t="shared" si="998"/>
        <v>131507</v>
      </c>
      <c r="P1016" s="56">
        <f t="shared" si="1045"/>
        <v>132456.29999999999</v>
      </c>
      <c r="Q1016" s="56">
        <f t="shared" si="1045"/>
        <v>0</v>
      </c>
      <c r="R1016" s="57">
        <f t="shared" si="1029"/>
        <v>132456.29999999999</v>
      </c>
      <c r="S1016" s="56">
        <f t="shared" si="1045"/>
        <v>0</v>
      </c>
      <c r="T1016" s="57">
        <f t="shared" si="1030"/>
        <v>132456.29999999999</v>
      </c>
      <c r="U1016" s="56">
        <f t="shared" si="1045"/>
        <v>0</v>
      </c>
      <c r="V1016" s="57">
        <f t="shared" si="999"/>
        <v>132456.29999999999</v>
      </c>
    </row>
    <row r="1017" spans="1:22" x14ac:dyDescent="0.2">
      <c r="A1017" s="54" t="str">
        <f t="shared" ca="1" si="1046"/>
        <v>Субсидии автономным учреждениям</v>
      </c>
      <c r="B1017" s="105">
        <v>809</v>
      </c>
      <c r="C1017" s="55" t="s">
        <v>81</v>
      </c>
      <c r="D1017" s="55" t="s">
        <v>78</v>
      </c>
      <c r="E1017" s="105" t="s">
        <v>270</v>
      </c>
      <c r="F1017" s="105">
        <v>620</v>
      </c>
      <c r="G1017" s="56">
        <v>131507</v>
      </c>
      <c r="H1017" s="56"/>
      <c r="I1017" s="56">
        <f t="shared" si="1027"/>
        <v>131507</v>
      </c>
      <c r="J1017" s="56"/>
      <c r="K1017" s="56">
        <f t="shared" si="1028"/>
        <v>131507</v>
      </c>
      <c r="L1017" s="56"/>
      <c r="M1017" s="56">
        <f t="shared" si="1007"/>
        <v>131507</v>
      </c>
      <c r="N1017" s="56"/>
      <c r="O1017" s="56">
        <f t="shared" si="998"/>
        <v>131507</v>
      </c>
      <c r="P1017" s="56">
        <v>132456.29999999999</v>
      </c>
      <c r="Q1017" s="56"/>
      <c r="R1017" s="57">
        <f t="shared" si="1029"/>
        <v>132456.29999999999</v>
      </c>
      <c r="S1017" s="56"/>
      <c r="T1017" s="57">
        <f t="shared" si="1030"/>
        <v>132456.29999999999</v>
      </c>
      <c r="U1017" s="56"/>
      <c r="V1017" s="57">
        <f t="shared" si="999"/>
        <v>132456.29999999999</v>
      </c>
    </row>
    <row r="1018" spans="1:22" x14ac:dyDescent="0.2">
      <c r="A1018" s="54" t="str">
        <f ca="1">IF(ISERROR(MATCH(E1018,Код_КЦСР,0)),"",INDIRECT(ADDRESS(MATCH(E1018,Код_КЦСР,0)+1,2,,,"КЦСР")))</f>
        <v>Организация и ведение бухгалтерского (бюджетного) учета и отчетности</v>
      </c>
      <c r="B1018" s="105">
        <v>809</v>
      </c>
      <c r="C1018" s="55" t="s">
        <v>81</v>
      </c>
      <c r="D1018" s="55" t="s">
        <v>78</v>
      </c>
      <c r="E1018" s="105" t="s">
        <v>273</v>
      </c>
      <c r="F1018" s="105"/>
      <c r="G1018" s="56">
        <f t="shared" ref="G1018:P1018" si="1047">G1019+G1021</f>
        <v>4832.0999999999995</v>
      </c>
      <c r="H1018" s="56">
        <f t="shared" ref="H1018:J1018" si="1048">H1019+H1021</f>
        <v>0</v>
      </c>
      <c r="I1018" s="56">
        <f t="shared" si="1027"/>
        <v>4832.0999999999995</v>
      </c>
      <c r="J1018" s="56">
        <f t="shared" si="1048"/>
        <v>0</v>
      </c>
      <c r="K1018" s="56">
        <f t="shared" si="1028"/>
        <v>4832.0999999999995</v>
      </c>
      <c r="L1018" s="56">
        <f t="shared" ref="L1018:N1018" si="1049">L1019+L1021</f>
        <v>0</v>
      </c>
      <c r="M1018" s="56">
        <f t="shared" si="1007"/>
        <v>4832.0999999999995</v>
      </c>
      <c r="N1018" s="56">
        <f t="shared" si="1049"/>
        <v>0</v>
      </c>
      <c r="O1018" s="56">
        <f t="shared" si="998"/>
        <v>4832.0999999999995</v>
      </c>
      <c r="P1018" s="56">
        <f t="shared" si="1047"/>
        <v>4832.0999999999995</v>
      </c>
      <c r="Q1018" s="56">
        <f t="shared" ref="Q1018:S1018" si="1050">Q1019+Q1021</f>
        <v>0</v>
      </c>
      <c r="R1018" s="57">
        <f t="shared" si="1029"/>
        <v>4832.0999999999995</v>
      </c>
      <c r="S1018" s="56">
        <f t="shared" si="1050"/>
        <v>0</v>
      </c>
      <c r="T1018" s="57">
        <f t="shared" si="1030"/>
        <v>4832.0999999999995</v>
      </c>
      <c r="U1018" s="56">
        <f t="shared" ref="U1018" si="1051">U1019+U1021</f>
        <v>0</v>
      </c>
      <c r="V1018" s="57">
        <f t="shared" si="999"/>
        <v>4832.0999999999995</v>
      </c>
    </row>
    <row r="1019" spans="1:22" ht="49.5" x14ac:dyDescent="0.2">
      <c r="A1019" s="54" t="str">
        <f t="shared" ref="A1019:A1022" ca="1" si="1052">IF(ISERROR(MATCH(F1019,Код_КВР,0)),"",INDIRECT(ADDRESS(MATCH(F1019,Код_КВР,0)+1,2,,,"КВР")))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9" s="105">
        <v>809</v>
      </c>
      <c r="C1019" s="55" t="s">
        <v>81</v>
      </c>
      <c r="D1019" s="55" t="s">
        <v>78</v>
      </c>
      <c r="E1019" s="105" t="s">
        <v>273</v>
      </c>
      <c r="F1019" s="105">
        <v>100</v>
      </c>
      <c r="G1019" s="56">
        <f t="shared" ref="G1019:U1019" si="1053">G1020</f>
        <v>4368.7</v>
      </c>
      <c r="H1019" s="56">
        <f t="shared" si="1053"/>
        <v>0</v>
      </c>
      <c r="I1019" s="56">
        <f t="shared" si="1027"/>
        <v>4368.7</v>
      </c>
      <c r="J1019" s="56">
        <f t="shared" si="1053"/>
        <v>0</v>
      </c>
      <c r="K1019" s="56">
        <f t="shared" si="1028"/>
        <v>4368.7</v>
      </c>
      <c r="L1019" s="56">
        <f t="shared" si="1053"/>
        <v>0</v>
      </c>
      <c r="M1019" s="56">
        <f t="shared" si="1007"/>
        <v>4368.7</v>
      </c>
      <c r="N1019" s="56">
        <f t="shared" si="1053"/>
        <v>0</v>
      </c>
      <c r="O1019" s="56">
        <f t="shared" si="998"/>
        <v>4368.7</v>
      </c>
      <c r="P1019" s="56">
        <f t="shared" si="1053"/>
        <v>4368.7</v>
      </c>
      <c r="Q1019" s="56">
        <f t="shared" si="1053"/>
        <v>0</v>
      </c>
      <c r="R1019" s="57">
        <f t="shared" si="1029"/>
        <v>4368.7</v>
      </c>
      <c r="S1019" s="56">
        <f t="shared" si="1053"/>
        <v>0</v>
      </c>
      <c r="T1019" s="57">
        <f t="shared" si="1030"/>
        <v>4368.7</v>
      </c>
      <c r="U1019" s="56">
        <f t="shared" si="1053"/>
        <v>0</v>
      </c>
      <c r="V1019" s="57">
        <f t="shared" si="999"/>
        <v>4368.7</v>
      </c>
    </row>
    <row r="1020" spans="1:22" x14ac:dyDescent="0.2">
      <c r="A1020" s="54" t="str">
        <f t="shared" ca="1" si="1052"/>
        <v>Расходы на выплаты персоналу казенных учреждений</v>
      </c>
      <c r="B1020" s="105">
        <v>809</v>
      </c>
      <c r="C1020" s="55" t="s">
        <v>81</v>
      </c>
      <c r="D1020" s="55" t="s">
        <v>78</v>
      </c>
      <c r="E1020" s="105" t="s">
        <v>273</v>
      </c>
      <c r="F1020" s="105">
        <v>110</v>
      </c>
      <c r="G1020" s="56">
        <f t="shared" ref="G1020:P1020" si="1054">3355.2+1013.5</f>
        <v>4368.7</v>
      </c>
      <c r="H1020" s="56"/>
      <c r="I1020" s="56">
        <f t="shared" si="1027"/>
        <v>4368.7</v>
      </c>
      <c r="J1020" s="56"/>
      <c r="K1020" s="56">
        <f t="shared" si="1028"/>
        <v>4368.7</v>
      </c>
      <c r="L1020" s="56"/>
      <c r="M1020" s="56">
        <f t="shared" si="1007"/>
        <v>4368.7</v>
      </c>
      <c r="N1020" s="56"/>
      <c r="O1020" s="56">
        <f t="shared" si="998"/>
        <v>4368.7</v>
      </c>
      <c r="P1020" s="56">
        <f t="shared" si="1054"/>
        <v>4368.7</v>
      </c>
      <c r="Q1020" s="56"/>
      <c r="R1020" s="57">
        <f t="shared" si="1029"/>
        <v>4368.7</v>
      </c>
      <c r="S1020" s="56"/>
      <c r="T1020" s="57">
        <f t="shared" si="1030"/>
        <v>4368.7</v>
      </c>
      <c r="U1020" s="56"/>
      <c r="V1020" s="57">
        <f t="shared" si="999"/>
        <v>4368.7</v>
      </c>
    </row>
    <row r="1021" spans="1:22" ht="33" x14ac:dyDescent="0.2">
      <c r="A1021" s="54" t="str">
        <f t="shared" ca="1" si="1052"/>
        <v>Закупка товаров, работ и услуг для обеспечения государственных (муниципальных) нужд</v>
      </c>
      <c r="B1021" s="105">
        <v>809</v>
      </c>
      <c r="C1021" s="55" t="s">
        <v>81</v>
      </c>
      <c r="D1021" s="55" t="s">
        <v>78</v>
      </c>
      <c r="E1021" s="105" t="s">
        <v>273</v>
      </c>
      <c r="F1021" s="105">
        <v>200</v>
      </c>
      <c r="G1021" s="56">
        <f t="shared" ref="G1021:U1021" si="1055">G1022</f>
        <v>463.4</v>
      </c>
      <c r="H1021" s="56">
        <f t="shared" si="1055"/>
        <v>0</v>
      </c>
      <c r="I1021" s="56">
        <f t="shared" si="1027"/>
        <v>463.4</v>
      </c>
      <c r="J1021" s="56">
        <f t="shared" si="1055"/>
        <v>0</v>
      </c>
      <c r="K1021" s="56">
        <f t="shared" si="1028"/>
        <v>463.4</v>
      </c>
      <c r="L1021" s="56">
        <f t="shared" si="1055"/>
        <v>0</v>
      </c>
      <c r="M1021" s="56">
        <f t="shared" si="1007"/>
        <v>463.4</v>
      </c>
      <c r="N1021" s="56">
        <f t="shared" si="1055"/>
        <v>0</v>
      </c>
      <c r="O1021" s="56">
        <f t="shared" si="998"/>
        <v>463.4</v>
      </c>
      <c r="P1021" s="56">
        <f t="shared" si="1055"/>
        <v>463.4</v>
      </c>
      <c r="Q1021" s="56">
        <f t="shared" si="1055"/>
        <v>0</v>
      </c>
      <c r="R1021" s="57">
        <f t="shared" si="1029"/>
        <v>463.4</v>
      </c>
      <c r="S1021" s="56">
        <f t="shared" si="1055"/>
        <v>0</v>
      </c>
      <c r="T1021" s="57">
        <f t="shared" si="1030"/>
        <v>463.4</v>
      </c>
      <c r="U1021" s="56">
        <f t="shared" si="1055"/>
        <v>0</v>
      </c>
      <c r="V1021" s="57">
        <f t="shared" si="999"/>
        <v>463.4</v>
      </c>
    </row>
    <row r="1022" spans="1:22" ht="33" x14ac:dyDescent="0.2">
      <c r="A1022" s="54" t="str">
        <f t="shared" ca="1" si="1052"/>
        <v>Иные закупки товаров, работ и услуг для обеспечения государственных (муниципальных) нужд</v>
      </c>
      <c r="B1022" s="105">
        <v>809</v>
      </c>
      <c r="C1022" s="55" t="s">
        <v>81</v>
      </c>
      <c r="D1022" s="55" t="s">
        <v>78</v>
      </c>
      <c r="E1022" s="105" t="s">
        <v>273</v>
      </c>
      <c r="F1022" s="105">
        <v>240</v>
      </c>
      <c r="G1022" s="56">
        <v>463.4</v>
      </c>
      <c r="H1022" s="56"/>
      <c r="I1022" s="56">
        <f t="shared" si="1027"/>
        <v>463.4</v>
      </c>
      <c r="J1022" s="56"/>
      <c r="K1022" s="56">
        <f t="shared" si="1028"/>
        <v>463.4</v>
      </c>
      <c r="L1022" s="56"/>
      <c r="M1022" s="56">
        <f t="shared" si="1007"/>
        <v>463.4</v>
      </c>
      <c r="N1022" s="56"/>
      <c r="O1022" s="56">
        <f t="shared" si="998"/>
        <v>463.4</v>
      </c>
      <c r="P1022" s="56">
        <v>463.4</v>
      </c>
      <c r="Q1022" s="56"/>
      <c r="R1022" s="57">
        <f t="shared" si="1029"/>
        <v>463.4</v>
      </c>
      <c r="S1022" s="56"/>
      <c r="T1022" s="57">
        <f t="shared" si="1030"/>
        <v>463.4</v>
      </c>
      <c r="U1022" s="56"/>
      <c r="V1022" s="57">
        <f t="shared" si="999"/>
        <v>463.4</v>
      </c>
    </row>
    <row r="1023" spans="1:22" ht="33" x14ac:dyDescent="0.2">
      <c r="A1023" s="54" t="str">
        <f ca="1">IF(ISERROR(MATCH(E1023,Код_КЦСР,0)),"",INDIRECT(ADDRESS(MATCH(E1023,Код_КЦСР,0)+1,2,,,"КЦСР")))</f>
        <v>Организация работ по реализации целей, задач комитета, выполнения его функциональных обязанностей и реализации муниципальной программы</v>
      </c>
      <c r="B1023" s="105">
        <v>809</v>
      </c>
      <c r="C1023" s="55" t="s">
        <v>81</v>
      </c>
      <c r="D1023" s="55" t="s">
        <v>78</v>
      </c>
      <c r="E1023" s="105" t="s">
        <v>276</v>
      </c>
      <c r="F1023" s="105"/>
      <c r="G1023" s="56">
        <f t="shared" ref="G1023:U1023" si="1056">G1024</f>
        <v>4393.1000000000004</v>
      </c>
      <c r="H1023" s="56">
        <f t="shared" si="1056"/>
        <v>0</v>
      </c>
      <c r="I1023" s="56">
        <f t="shared" si="1027"/>
        <v>4393.1000000000004</v>
      </c>
      <c r="J1023" s="56">
        <f t="shared" si="1056"/>
        <v>0</v>
      </c>
      <c r="K1023" s="56">
        <f t="shared" si="1028"/>
        <v>4393.1000000000004</v>
      </c>
      <c r="L1023" s="56">
        <f t="shared" si="1056"/>
        <v>0</v>
      </c>
      <c r="M1023" s="56">
        <f t="shared" si="1007"/>
        <v>4393.1000000000004</v>
      </c>
      <c r="N1023" s="56">
        <f t="shared" si="1056"/>
        <v>0</v>
      </c>
      <c r="O1023" s="56">
        <f t="shared" si="998"/>
        <v>4393.1000000000004</v>
      </c>
      <c r="P1023" s="56">
        <f t="shared" si="1056"/>
        <v>4393.1000000000004</v>
      </c>
      <c r="Q1023" s="56">
        <f t="shared" si="1056"/>
        <v>0</v>
      </c>
      <c r="R1023" s="57">
        <f t="shared" si="1029"/>
        <v>4393.1000000000004</v>
      </c>
      <c r="S1023" s="56">
        <f t="shared" si="1056"/>
        <v>0</v>
      </c>
      <c r="T1023" s="57">
        <f t="shared" si="1030"/>
        <v>4393.1000000000004</v>
      </c>
      <c r="U1023" s="56">
        <f t="shared" si="1056"/>
        <v>0</v>
      </c>
      <c r="V1023" s="57">
        <f t="shared" si="999"/>
        <v>4393.1000000000004</v>
      </c>
    </row>
    <row r="1024" spans="1:22" x14ac:dyDescent="0.2">
      <c r="A1024" s="54" t="str">
        <f ca="1">IF(ISERROR(MATCH(E1024,Код_КЦСР,0)),"",INDIRECT(ADDRESS(MATCH(E1024,Код_КЦСР,0)+1,2,,,"КЦСР")))</f>
        <v>Расходы на обеспечение функций органов местного самоуправления</v>
      </c>
      <c r="B1024" s="105">
        <v>809</v>
      </c>
      <c r="C1024" s="55" t="s">
        <v>81</v>
      </c>
      <c r="D1024" s="55" t="s">
        <v>78</v>
      </c>
      <c r="E1024" s="105" t="s">
        <v>277</v>
      </c>
      <c r="F1024" s="105"/>
      <c r="G1024" s="56">
        <f t="shared" ref="G1024:P1024" si="1057">G1025+G1027</f>
        <v>4393.1000000000004</v>
      </c>
      <c r="H1024" s="56">
        <f t="shared" ref="H1024:J1024" si="1058">H1025+H1027</f>
        <v>0</v>
      </c>
      <c r="I1024" s="56">
        <f t="shared" si="1027"/>
        <v>4393.1000000000004</v>
      </c>
      <c r="J1024" s="56">
        <f t="shared" si="1058"/>
        <v>0</v>
      </c>
      <c r="K1024" s="56">
        <f t="shared" si="1028"/>
        <v>4393.1000000000004</v>
      </c>
      <c r="L1024" s="56">
        <f t="shared" ref="L1024:N1024" si="1059">L1025+L1027</f>
        <v>0</v>
      </c>
      <c r="M1024" s="56">
        <f t="shared" si="1007"/>
        <v>4393.1000000000004</v>
      </c>
      <c r="N1024" s="56">
        <f t="shared" si="1059"/>
        <v>0</v>
      </c>
      <c r="O1024" s="56">
        <f t="shared" si="998"/>
        <v>4393.1000000000004</v>
      </c>
      <c r="P1024" s="56">
        <f t="shared" si="1057"/>
        <v>4393.1000000000004</v>
      </c>
      <c r="Q1024" s="56">
        <f t="shared" ref="Q1024:S1024" si="1060">Q1025+Q1027</f>
        <v>0</v>
      </c>
      <c r="R1024" s="57">
        <f t="shared" si="1029"/>
        <v>4393.1000000000004</v>
      </c>
      <c r="S1024" s="56">
        <f t="shared" si="1060"/>
        <v>0</v>
      </c>
      <c r="T1024" s="57">
        <f t="shared" si="1030"/>
        <v>4393.1000000000004</v>
      </c>
      <c r="U1024" s="56">
        <f t="shared" ref="U1024" si="1061">U1025+U1027</f>
        <v>0</v>
      </c>
      <c r="V1024" s="57">
        <f t="shared" si="999"/>
        <v>4393.1000000000004</v>
      </c>
    </row>
    <row r="1025" spans="1:22" ht="49.5" x14ac:dyDescent="0.2">
      <c r="A1025" s="54" t="str">
        <f ca="1">IF(ISERROR(MATCH(F1025,Код_КВР,0)),"",INDIRECT(ADDRESS(MATCH(F1025,Код_КВР,0)+1,2,,,"КВР")))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25" s="105">
        <v>809</v>
      </c>
      <c r="C1025" s="55" t="s">
        <v>81</v>
      </c>
      <c r="D1025" s="55" t="s">
        <v>78</v>
      </c>
      <c r="E1025" s="105" t="s">
        <v>277</v>
      </c>
      <c r="F1025" s="105">
        <v>100</v>
      </c>
      <c r="G1025" s="56">
        <f t="shared" ref="G1025:U1025" si="1062">G1026</f>
        <v>4378.1000000000004</v>
      </c>
      <c r="H1025" s="56">
        <f t="shared" si="1062"/>
        <v>0</v>
      </c>
      <c r="I1025" s="56">
        <f t="shared" si="1027"/>
        <v>4378.1000000000004</v>
      </c>
      <c r="J1025" s="56">
        <f t="shared" si="1062"/>
        <v>0</v>
      </c>
      <c r="K1025" s="56">
        <f t="shared" si="1028"/>
        <v>4378.1000000000004</v>
      </c>
      <c r="L1025" s="56">
        <f t="shared" si="1062"/>
        <v>0</v>
      </c>
      <c r="M1025" s="56">
        <f t="shared" si="1007"/>
        <v>4378.1000000000004</v>
      </c>
      <c r="N1025" s="56">
        <f t="shared" si="1062"/>
        <v>0</v>
      </c>
      <c r="O1025" s="56">
        <f t="shared" si="998"/>
        <v>4378.1000000000004</v>
      </c>
      <c r="P1025" s="56">
        <f t="shared" si="1062"/>
        <v>4378.1000000000004</v>
      </c>
      <c r="Q1025" s="56">
        <f t="shared" si="1062"/>
        <v>0</v>
      </c>
      <c r="R1025" s="57">
        <f t="shared" si="1029"/>
        <v>4378.1000000000004</v>
      </c>
      <c r="S1025" s="56">
        <f t="shared" si="1062"/>
        <v>0</v>
      </c>
      <c r="T1025" s="57">
        <f t="shared" si="1030"/>
        <v>4378.1000000000004</v>
      </c>
      <c r="U1025" s="56">
        <f t="shared" si="1062"/>
        <v>0</v>
      </c>
      <c r="V1025" s="57">
        <f t="shared" si="999"/>
        <v>4378.1000000000004</v>
      </c>
    </row>
    <row r="1026" spans="1:22" x14ac:dyDescent="0.2">
      <c r="A1026" s="54" t="str">
        <f ca="1">IF(ISERROR(MATCH(F1026,Код_КВР,0)),"",INDIRECT(ADDRESS(MATCH(F1026,Код_КВР,0)+1,2,,,"КВР")))</f>
        <v>Расходы на выплаты персоналу государственных (муниципальных) органов</v>
      </c>
      <c r="B1026" s="105">
        <v>809</v>
      </c>
      <c r="C1026" s="55" t="s">
        <v>81</v>
      </c>
      <c r="D1026" s="55" t="s">
        <v>78</v>
      </c>
      <c r="E1026" s="105" t="s">
        <v>277</v>
      </c>
      <c r="F1026" s="105">
        <v>120</v>
      </c>
      <c r="G1026" s="56">
        <f t="shared" ref="G1026:P1026" si="1063">3341.9+27+1009.2</f>
        <v>4378.1000000000004</v>
      </c>
      <c r="H1026" s="56"/>
      <c r="I1026" s="56">
        <f t="shared" si="1027"/>
        <v>4378.1000000000004</v>
      </c>
      <c r="J1026" s="56"/>
      <c r="K1026" s="56">
        <f t="shared" si="1028"/>
        <v>4378.1000000000004</v>
      </c>
      <c r="L1026" s="56"/>
      <c r="M1026" s="56">
        <f t="shared" si="1007"/>
        <v>4378.1000000000004</v>
      </c>
      <c r="N1026" s="56"/>
      <c r="O1026" s="56">
        <f t="shared" si="998"/>
        <v>4378.1000000000004</v>
      </c>
      <c r="P1026" s="56">
        <f t="shared" si="1063"/>
        <v>4378.1000000000004</v>
      </c>
      <c r="Q1026" s="56"/>
      <c r="R1026" s="57">
        <f t="shared" si="1029"/>
        <v>4378.1000000000004</v>
      </c>
      <c r="S1026" s="56"/>
      <c r="T1026" s="57">
        <f t="shared" si="1030"/>
        <v>4378.1000000000004</v>
      </c>
      <c r="U1026" s="56"/>
      <c r="V1026" s="57">
        <f t="shared" si="999"/>
        <v>4378.1000000000004</v>
      </c>
    </row>
    <row r="1027" spans="1:22" ht="33" x14ac:dyDescent="0.2">
      <c r="A1027" s="54" t="str">
        <f ca="1">IF(ISERROR(MATCH(F1027,Код_КВР,0)),"",INDIRECT(ADDRESS(MATCH(F1027,Код_КВР,0)+1,2,,,"КВР")))</f>
        <v>Закупка товаров, работ и услуг для обеспечения государственных (муниципальных) нужд</v>
      </c>
      <c r="B1027" s="105">
        <v>809</v>
      </c>
      <c r="C1027" s="55" t="s">
        <v>81</v>
      </c>
      <c r="D1027" s="55" t="s">
        <v>78</v>
      </c>
      <c r="E1027" s="105" t="s">
        <v>277</v>
      </c>
      <c r="F1027" s="105">
        <v>200</v>
      </c>
      <c r="G1027" s="56">
        <f t="shared" ref="G1027:U1027" si="1064">G1028</f>
        <v>15</v>
      </c>
      <c r="H1027" s="56">
        <f t="shared" si="1064"/>
        <v>0</v>
      </c>
      <c r="I1027" s="56">
        <f t="shared" si="1027"/>
        <v>15</v>
      </c>
      <c r="J1027" s="56">
        <f t="shared" si="1064"/>
        <v>0</v>
      </c>
      <c r="K1027" s="56">
        <f t="shared" si="1028"/>
        <v>15</v>
      </c>
      <c r="L1027" s="56">
        <f t="shared" si="1064"/>
        <v>0</v>
      </c>
      <c r="M1027" s="56">
        <f t="shared" si="1007"/>
        <v>15</v>
      </c>
      <c r="N1027" s="56">
        <f t="shared" si="1064"/>
        <v>0</v>
      </c>
      <c r="O1027" s="56">
        <f t="shared" si="998"/>
        <v>15</v>
      </c>
      <c r="P1027" s="56">
        <f t="shared" si="1064"/>
        <v>15</v>
      </c>
      <c r="Q1027" s="56">
        <f t="shared" si="1064"/>
        <v>0</v>
      </c>
      <c r="R1027" s="57">
        <f t="shared" si="1029"/>
        <v>15</v>
      </c>
      <c r="S1027" s="56">
        <f t="shared" si="1064"/>
        <v>0</v>
      </c>
      <c r="T1027" s="57">
        <f t="shared" si="1030"/>
        <v>15</v>
      </c>
      <c r="U1027" s="56">
        <f t="shared" si="1064"/>
        <v>0</v>
      </c>
      <c r="V1027" s="57">
        <f t="shared" si="999"/>
        <v>15</v>
      </c>
    </row>
    <row r="1028" spans="1:22" ht="33" x14ac:dyDescent="0.2">
      <c r="A1028" s="54" t="str">
        <f ca="1">IF(ISERROR(MATCH(F1028,Код_КВР,0)),"",INDIRECT(ADDRESS(MATCH(F1028,Код_КВР,0)+1,2,,,"КВР")))</f>
        <v>Иные закупки товаров, работ и услуг для обеспечения государственных (муниципальных) нужд</v>
      </c>
      <c r="B1028" s="105">
        <v>809</v>
      </c>
      <c r="C1028" s="55" t="s">
        <v>81</v>
      </c>
      <c r="D1028" s="55" t="s">
        <v>78</v>
      </c>
      <c r="E1028" s="105" t="s">
        <v>277</v>
      </c>
      <c r="F1028" s="105">
        <v>240</v>
      </c>
      <c r="G1028" s="56">
        <v>15</v>
      </c>
      <c r="H1028" s="56"/>
      <c r="I1028" s="56">
        <f t="shared" si="1027"/>
        <v>15</v>
      </c>
      <c r="J1028" s="56"/>
      <c r="K1028" s="56">
        <f t="shared" si="1028"/>
        <v>15</v>
      </c>
      <c r="L1028" s="56"/>
      <c r="M1028" s="56">
        <f t="shared" si="1007"/>
        <v>15</v>
      </c>
      <c r="N1028" s="56"/>
      <c r="O1028" s="56">
        <f t="shared" si="998"/>
        <v>15</v>
      </c>
      <c r="P1028" s="56">
        <v>15</v>
      </c>
      <c r="Q1028" s="56"/>
      <c r="R1028" s="57">
        <f t="shared" si="1029"/>
        <v>15</v>
      </c>
      <c r="S1028" s="56"/>
      <c r="T1028" s="57">
        <f t="shared" si="1030"/>
        <v>15</v>
      </c>
      <c r="U1028" s="56"/>
      <c r="V1028" s="57">
        <f t="shared" si="999"/>
        <v>15</v>
      </c>
    </row>
    <row r="1029" spans="1:22" x14ac:dyDescent="0.2">
      <c r="A1029" s="54" t="str">
        <f ca="1">IF(ISERROR(MATCH(B1029,Код_ППП,0)),"",INDIRECT(ADDRESS(MATCH(B1029,Код_ППП,0)+1,2,,,"ППП")))</f>
        <v>КОМИТЕТ ПО УПРАВЛЕНИЮ ИМУЩЕСТВОМ ГОРОДА</v>
      </c>
      <c r="B1029" s="105">
        <v>811</v>
      </c>
      <c r="C1029" s="55"/>
      <c r="D1029" s="55"/>
      <c r="E1029" s="105"/>
      <c r="F1029" s="105"/>
      <c r="G1029" s="56">
        <f>G1030+G1049+G1116+G1137+G1181+G1198</f>
        <v>474103.39999999997</v>
      </c>
      <c r="H1029" s="56">
        <f>H1030+H1049+H1116+H1137+H1181+H1198</f>
        <v>0</v>
      </c>
      <c r="I1029" s="56">
        <f t="shared" si="1027"/>
        <v>474103.39999999997</v>
      </c>
      <c r="J1029" s="56">
        <f>J1030+J1049+J1116+J1137+J1181+J1198</f>
        <v>81195.299999999988</v>
      </c>
      <c r="K1029" s="56">
        <f t="shared" si="1028"/>
        <v>555298.69999999995</v>
      </c>
      <c r="L1029" s="56">
        <f>L1030+L1049+L1116+L1137+L1181+L1198</f>
        <v>0</v>
      </c>
      <c r="M1029" s="56">
        <f t="shared" si="1007"/>
        <v>555298.69999999995</v>
      </c>
      <c r="N1029" s="56">
        <f>N1030+N1049+N1116+N1137+N1181+N1198+N1130</f>
        <v>48540</v>
      </c>
      <c r="O1029" s="56">
        <f t="shared" si="998"/>
        <v>603838.69999999995</v>
      </c>
      <c r="P1029" s="56">
        <f>P1030+P1049+P1116+P1137+P1181+P1198</f>
        <v>123925.5</v>
      </c>
      <c r="Q1029" s="56">
        <f>Q1030+Q1049+Q1116+Q1137+Q1181+Q1198</f>
        <v>0</v>
      </c>
      <c r="R1029" s="57">
        <f t="shared" si="1029"/>
        <v>123925.5</v>
      </c>
      <c r="S1029" s="56">
        <f>S1030+S1049+S1116+S1137+S1181+S1198</f>
        <v>0</v>
      </c>
      <c r="T1029" s="57">
        <f t="shared" si="1030"/>
        <v>123925.5</v>
      </c>
      <c r="U1029" s="56">
        <f>U1030+U1049+U1116+U1137+U1181+U1198</f>
        <v>0</v>
      </c>
      <c r="V1029" s="57">
        <f t="shared" si="999"/>
        <v>123925.5</v>
      </c>
    </row>
    <row r="1030" spans="1:22" x14ac:dyDescent="0.2">
      <c r="A1030" s="54" t="str">
        <f ca="1">IF(ISERROR(MATCH(C1030,Код_Раздел,0)),"",INDIRECT(ADDRESS(MATCH(C1030,Код_Раздел,0)+1,2,,,"Раздел")))</f>
        <v>Общегосударственные вопросы</v>
      </c>
      <c r="B1030" s="105">
        <v>811</v>
      </c>
      <c r="C1030" s="55" t="s">
        <v>70</v>
      </c>
      <c r="D1030" s="55"/>
      <c r="E1030" s="105"/>
      <c r="F1030" s="105"/>
      <c r="G1030" s="56">
        <f t="shared" ref="G1030:U1030" si="1065">G1031</f>
        <v>2730.1</v>
      </c>
      <c r="H1030" s="56">
        <f t="shared" si="1065"/>
        <v>0</v>
      </c>
      <c r="I1030" s="56">
        <f t="shared" si="1027"/>
        <v>2730.1</v>
      </c>
      <c r="J1030" s="56">
        <f t="shared" si="1065"/>
        <v>0</v>
      </c>
      <c r="K1030" s="56">
        <f t="shared" si="1028"/>
        <v>2730.1</v>
      </c>
      <c r="L1030" s="56">
        <f t="shared" si="1065"/>
        <v>0</v>
      </c>
      <c r="M1030" s="56">
        <f t="shared" si="1007"/>
        <v>2730.1</v>
      </c>
      <c r="N1030" s="56">
        <f t="shared" si="1065"/>
        <v>16155</v>
      </c>
      <c r="O1030" s="56">
        <f t="shared" si="998"/>
        <v>18885.099999999999</v>
      </c>
      <c r="P1030" s="56">
        <f t="shared" si="1065"/>
        <v>2730.1</v>
      </c>
      <c r="Q1030" s="56">
        <f t="shared" si="1065"/>
        <v>0</v>
      </c>
      <c r="R1030" s="57">
        <f t="shared" si="1029"/>
        <v>2730.1</v>
      </c>
      <c r="S1030" s="56">
        <f t="shared" si="1065"/>
        <v>0</v>
      </c>
      <c r="T1030" s="57">
        <f t="shared" si="1030"/>
        <v>2730.1</v>
      </c>
      <c r="U1030" s="56">
        <f t="shared" si="1065"/>
        <v>0</v>
      </c>
      <c r="V1030" s="57">
        <f t="shared" si="999"/>
        <v>2730.1</v>
      </c>
    </row>
    <row r="1031" spans="1:22" x14ac:dyDescent="0.2">
      <c r="A1031" s="63" t="s">
        <v>91</v>
      </c>
      <c r="B1031" s="105">
        <v>811</v>
      </c>
      <c r="C1031" s="55" t="s">
        <v>70</v>
      </c>
      <c r="D1031" s="55" t="s">
        <v>55</v>
      </c>
      <c r="E1031" s="105"/>
      <c r="F1031" s="105"/>
      <c r="G1031" s="56">
        <f t="shared" ref="G1031:P1031" si="1066">G1032+G1044</f>
        <v>2730.1</v>
      </c>
      <c r="H1031" s="56">
        <f t="shared" ref="H1031:J1031" si="1067">H1032+H1044</f>
        <v>0</v>
      </c>
      <c r="I1031" s="56">
        <f t="shared" si="1027"/>
        <v>2730.1</v>
      </c>
      <c r="J1031" s="56">
        <f t="shared" si="1067"/>
        <v>0</v>
      </c>
      <c r="K1031" s="56">
        <f t="shared" si="1028"/>
        <v>2730.1</v>
      </c>
      <c r="L1031" s="56">
        <f t="shared" ref="L1031:N1031" si="1068">L1032+L1044</f>
        <v>0</v>
      </c>
      <c r="M1031" s="56">
        <f t="shared" si="1007"/>
        <v>2730.1</v>
      </c>
      <c r="N1031" s="56">
        <f t="shared" si="1068"/>
        <v>16155</v>
      </c>
      <c r="O1031" s="56">
        <f t="shared" si="998"/>
        <v>18885.099999999999</v>
      </c>
      <c r="P1031" s="56">
        <f t="shared" si="1066"/>
        <v>2730.1</v>
      </c>
      <c r="Q1031" s="56">
        <f t="shared" ref="Q1031:S1031" si="1069">Q1032+Q1044</f>
        <v>0</v>
      </c>
      <c r="R1031" s="57">
        <f t="shared" si="1029"/>
        <v>2730.1</v>
      </c>
      <c r="S1031" s="56">
        <f t="shared" si="1069"/>
        <v>0</v>
      </c>
      <c r="T1031" s="57">
        <f t="shared" si="1030"/>
        <v>2730.1</v>
      </c>
      <c r="U1031" s="56">
        <f t="shared" ref="U1031" si="1070">U1032+U1044</f>
        <v>0</v>
      </c>
      <c r="V1031" s="57">
        <f t="shared" si="999"/>
        <v>2730.1</v>
      </c>
    </row>
    <row r="1032" spans="1:22" ht="33" x14ac:dyDescent="0.2">
      <c r="A1032" s="54" t="str">
        <f ca="1">IF(ISERROR(MATCH(E1032,Код_КЦСР,0)),"",INDIRECT(ADDRESS(MATCH(E1032,Код_КЦСР,0)+1,2,,,"КЦСР")))</f>
        <v>Муниципальная программа «Развитие земельно-имущественного комплекса города Череповца» на 2014 – 2022 годы</v>
      </c>
      <c r="B1032" s="105">
        <v>811</v>
      </c>
      <c r="C1032" s="55" t="s">
        <v>70</v>
      </c>
      <c r="D1032" s="55" t="s">
        <v>55</v>
      </c>
      <c r="E1032" s="105" t="s">
        <v>355</v>
      </c>
      <c r="F1032" s="105"/>
      <c r="G1032" s="56">
        <f t="shared" ref="G1032:P1032" si="1071">G1033+G1038</f>
        <v>2730.1</v>
      </c>
      <c r="H1032" s="56">
        <f t="shared" ref="H1032:J1032" si="1072">H1033+H1038</f>
        <v>0</v>
      </c>
      <c r="I1032" s="56">
        <f t="shared" si="1027"/>
        <v>2730.1</v>
      </c>
      <c r="J1032" s="56">
        <f t="shared" si="1072"/>
        <v>0</v>
      </c>
      <c r="K1032" s="56">
        <f t="shared" si="1028"/>
        <v>2730.1</v>
      </c>
      <c r="L1032" s="56">
        <f t="shared" ref="L1032:N1032" si="1073">L1033+L1038</f>
        <v>0</v>
      </c>
      <c r="M1032" s="56">
        <f t="shared" si="1007"/>
        <v>2730.1</v>
      </c>
      <c r="N1032" s="56">
        <f t="shared" si="1073"/>
        <v>16155</v>
      </c>
      <c r="O1032" s="56">
        <f t="shared" si="998"/>
        <v>18885.099999999999</v>
      </c>
      <c r="P1032" s="56">
        <f t="shared" si="1071"/>
        <v>2730.1</v>
      </c>
      <c r="Q1032" s="56">
        <f t="shared" ref="Q1032:S1032" si="1074">Q1033+Q1038</f>
        <v>0</v>
      </c>
      <c r="R1032" s="57">
        <f t="shared" si="1029"/>
        <v>2730.1</v>
      </c>
      <c r="S1032" s="56">
        <f t="shared" si="1074"/>
        <v>0</v>
      </c>
      <c r="T1032" s="57">
        <f t="shared" si="1030"/>
        <v>2730.1</v>
      </c>
      <c r="U1032" s="56">
        <f t="shared" ref="U1032" si="1075">U1033+U1038</f>
        <v>0</v>
      </c>
      <c r="V1032" s="57">
        <f t="shared" si="999"/>
        <v>2730.1</v>
      </c>
    </row>
    <row r="1033" spans="1:22" ht="33" x14ac:dyDescent="0.2">
      <c r="A1033" s="54" t="str">
        <f ca="1">IF(ISERROR(MATCH(E1033,Код_КЦСР,0)),"",INDIRECT(ADDRESS(MATCH(E1033,Код_КЦСР,0)+1,2,,,"КЦСР")))</f>
        <v>Формирование и обеспечение сохранности муниципального земельно-имущественного комплекса</v>
      </c>
      <c r="B1033" s="105">
        <v>811</v>
      </c>
      <c r="C1033" s="55" t="s">
        <v>70</v>
      </c>
      <c r="D1033" s="55" t="s">
        <v>55</v>
      </c>
      <c r="E1033" s="105" t="s">
        <v>356</v>
      </c>
      <c r="F1033" s="105"/>
      <c r="G1033" s="56">
        <f t="shared" ref="G1033:U1034" si="1076">G1034</f>
        <v>445.7</v>
      </c>
      <c r="H1033" s="56">
        <f t="shared" si="1076"/>
        <v>0</v>
      </c>
      <c r="I1033" s="56">
        <f t="shared" si="1027"/>
        <v>445.7</v>
      </c>
      <c r="J1033" s="56">
        <f t="shared" si="1076"/>
        <v>0</v>
      </c>
      <c r="K1033" s="56">
        <f t="shared" si="1028"/>
        <v>445.7</v>
      </c>
      <c r="L1033" s="56">
        <f t="shared" si="1076"/>
        <v>0</v>
      </c>
      <c r="M1033" s="56">
        <f t="shared" si="1007"/>
        <v>445.7</v>
      </c>
      <c r="N1033" s="56">
        <f>N1034+N1036</f>
        <v>16155</v>
      </c>
      <c r="O1033" s="56">
        <f t="shared" si="998"/>
        <v>16600.7</v>
      </c>
      <c r="P1033" s="56">
        <f t="shared" si="1076"/>
        <v>445.7</v>
      </c>
      <c r="Q1033" s="56">
        <f t="shared" si="1076"/>
        <v>0</v>
      </c>
      <c r="R1033" s="57">
        <f t="shared" si="1029"/>
        <v>445.7</v>
      </c>
      <c r="S1033" s="56">
        <f t="shared" si="1076"/>
        <v>0</v>
      </c>
      <c r="T1033" s="57">
        <f t="shared" si="1030"/>
        <v>445.7</v>
      </c>
      <c r="U1033" s="56">
        <f t="shared" si="1076"/>
        <v>0</v>
      </c>
      <c r="V1033" s="57">
        <f t="shared" si="999"/>
        <v>445.7</v>
      </c>
    </row>
    <row r="1034" spans="1:22" ht="33" x14ac:dyDescent="0.2">
      <c r="A1034" s="54" t="str">
        <f ca="1">IF(ISERROR(MATCH(F1034,Код_КВР,0)),"",INDIRECT(ADDRESS(MATCH(F1034,Код_КВР,0)+1,2,,,"КВР")))</f>
        <v>Закупка товаров, работ и услуг для обеспечения государственных (муниципальных) нужд</v>
      </c>
      <c r="B1034" s="105">
        <v>811</v>
      </c>
      <c r="C1034" s="55" t="s">
        <v>70</v>
      </c>
      <c r="D1034" s="55" t="s">
        <v>55</v>
      </c>
      <c r="E1034" s="105" t="s">
        <v>356</v>
      </c>
      <c r="F1034" s="105">
        <v>200</v>
      </c>
      <c r="G1034" s="56">
        <f t="shared" si="1076"/>
        <v>445.7</v>
      </c>
      <c r="H1034" s="56">
        <f t="shared" si="1076"/>
        <v>0</v>
      </c>
      <c r="I1034" s="56">
        <f t="shared" si="1027"/>
        <v>445.7</v>
      </c>
      <c r="J1034" s="56">
        <f t="shared" si="1076"/>
        <v>0</v>
      </c>
      <c r="K1034" s="56">
        <f t="shared" si="1028"/>
        <v>445.7</v>
      </c>
      <c r="L1034" s="56">
        <f t="shared" si="1076"/>
        <v>0</v>
      </c>
      <c r="M1034" s="56">
        <f t="shared" si="1007"/>
        <v>445.7</v>
      </c>
      <c r="N1034" s="56">
        <f t="shared" si="1076"/>
        <v>0</v>
      </c>
      <c r="O1034" s="56">
        <f t="shared" si="998"/>
        <v>445.7</v>
      </c>
      <c r="P1034" s="56">
        <f t="shared" si="1076"/>
        <v>445.7</v>
      </c>
      <c r="Q1034" s="56">
        <f t="shared" si="1076"/>
        <v>0</v>
      </c>
      <c r="R1034" s="57">
        <f t="shared" si="1029"/>
        <v>445.7</v>
      </c>
      <c r="S1034" s="56">
        <f t="shared" si="1076"/>
        <v>0</v>
      </c>
      <c r="T1034" s="57">
        <f t="shared" si="1030"/>
        <v>445.7</v>
      </c>
      <c r="U1034" s="56">
        <f t="shared" si="1076"/>
        <v>0</v>
      </c>
      <c r="V1034" s="57">
        <f t="shared" si="999"/>
        <v>445.7</v>
      </c>
    </row>
    <row r="1035" spans="1:22" ht="33" x14ac:dyDescent="0.2">
      <c r="A1035" s="54" t="str">
        <f ca="1">IF(ISERROR(MATCH(F1035,Код_КВР,0)),"",INDIRECT(ADDRESS(MATCH(F1035,Код_КВР,0)+1,2,,,"КВР")))</f>
        <v>Иные закупки товаров, работ и услуг для обеспечения государственных (муниципальных) нужд</v>
      </c>
      <c r="B1035" s="105">
        <v>811</v>
      </c>
      <c r="C1035" s="55" t="s">
        <v>70</v>
      </c>
      <c r="D1035" s="55" t="s">
        <v>55</v>
      </c>
      <c r="E1035" s="105" t="s">
        <v>356</v>
      </c>
      <c r="F1035" s="105">
        <v>240</v>
      </c>
      <c r="G1035" s="56">
        <f t="shared" ref="G1035:P1035" si="1077">392.7+3+50</f>
        <v>445.7</v>
      </c>
      <c r="H1035" s="56"/>
      <c r="I1035" s="56">
        <f t="shared" si="1027"/>
        <v>445.7</v>
      </c>
      <c r="J1035" s="56"/>
      <c r="K1035" s="56">
        <f t="shared" si="1028"/>
        <v>445.7</v>
      </c>
      <c r="L1035" s="56"/>
      <c r="M1035" s="56">
        <f t="shared" si="1007"/>
        <v>445.7</v>
      </c>
      <c r="N1035" s="56"/>
      <c r="O1035" s="56">
        <f t="shared" si="998"/>
        <v>445.7</v>
      </c>
      <c r="P1035" s="56">
        <f t="shared" si="1077"/>
        <v>445.7</v>
      </c>
      <c r="Q1035" s="56"/>
      <c r="R1035" s="57">
        <f t="shared" si="1029"/>
        <v>445.7</v>
      </c>
      <c r="S1035" s="56"/>
      <c r="T1035" s="57">
        <f t="shared" si="1030"/>
        <v>445.7</v>
      </c>
      <c r="U1035" s="56"/>
      <c r="V1035" s="57">
        <f t="shared" si="999"/>
        <v>445.7</v>
      </c>
    </row>
    <row r="1036" spans="1:22" ht="24" customHeight="1" x14ac:dyDescent="0.2">
      <c r="A1036" s="54" t="str">
        <f ca="1">IF(ISERROR(MATCH(F1036,Код_КВР,0)),"",INDIRECT(ADDRESS(MATCH(F1036,Код_КВР,0)+1,2,,,"КВР")))</f>
        <v>Иные бюджетные ассигнования</v>
      </c>
      <c r="B1036" s="111">
        <v>811</v>
      </c>
      <c r="C1036" s="55" t="s">
        <v>70</v>
      </c>
      <c r="D1036" s="55" t="s">
        <v>55</v>
      </c>
      <c r="E1036" s="111" t="s">
        <v>356</v>
      </c>
      <c r="F1036" s="111">
        <v>800</v>
      </c>
      <c r="G1036" s="56"/>
      <c r="H1036" s="56"/>
      <c r="I1036" s="56"/>
      <c r="J1036" s="56"/>
      <c r="K1036" s="56"/>
      <c r="L1036" s="56"/>
      <c r="M1036" s="56"/>
      <c r="N1036" s="56">
        <f>N1037</f>
        <v>16155</v>
      </c>
      <c r="O1036" s="56">
        <f t="shared" si="998"/>
        <v>16155</v>
      </c>
      <c r="P1036" s="56"/>
      <c r="Q1036" s="56"/>
      <c r="R1036" s="57"/>
      <c r="S1036" s="56"/>
      <c r="T1036" s="57"/>
      <c r="U1036" s="56"/>
      <c r="V1036" s="57">
        <f t="shared" si="999"/>
        <v>0</v>
      </c>
    </row>
    <row r="1037" spans="1:22" ht="33.75" customHeight="1" x14ac:dyDescent="0.2">
      <c r="A1037" s="54" t="str">
        <f ca="1">IF(ISERROR(MATCH(F1037,Код_КВР,0)),"",INDIRECT(ADDRESS(MATCH(F1037,Код_КВР,0)+1,2,,,"КВР")))</f>
        <v>Уплата налогов, сборов и иных платежей</v>
      </c>
      <c r="B1037" s="111">
        <v>811</v>
      </c>
      <c r="C1037" s="55" t="s">
        <v>70</v>
      </c>
      <c r="D1037" s="55" t="s">
        <v>55</v>
      </c>
      <c r="E1037" s="111" t="s">
        <v>356</v>
      </c>
      <c r="F1037" s="111">
        <v>850</v>
      </c>
      <c r="G1037" s="56"/>
      <c r="H1037" s="56"/>
      <c r="I1037" s="56"/>
      <c r="J1037" s="56"/>
      <c r="K1037" s="56"/>
      <c r="L1037" s="56"/>
      <c r="M1037" s="56"/>
      <c r="N1037" s="56">
        <v>16155</v>
      </c>
      <c r="O1037" s="56">
        <f t="shared" si="998"/>
        <v>16155</v>
      </c>
      <c r="P1037" s="56"/>
      <c r="Q1037" s="56"/>
      <c r="R1037" s="57"/>
      <c r="S1037" s="56"/>
      <c r="T1037" s="57"/>
      <c r="U1037" s="56"/>
      <c r="V1037" s="57">
        <f t="shared" si="999"/>
        <v>0</v>
      </c>
    </row>
    <row r="1038" spans="1:22" ht="33" x14ac:dyDescent="0.2">
      <c r="A1038" s="54" t="str">
        <f ca="1">IF(ISERROR(MATCH(E1038,Код_КЦСР,0)),"",INDIRECT(ADDRESS(MATCH(E1038,Код_КЦСР,0)+1,2,,,"КЦСР")))</f>
        <v>Обеспечение поступлений в доход бюджета от использования и распоряжения земельно-имущественным комплексом</v>
      </c>
      <c r="B1038" s="105">
        <v>811</v>
      </c>
      <c r="C1038" s="55" t="s">
        <v>70</v>
      </c>
      <c r="D1038" s="55" t="s">
        <v>55</v>
      </c>
      <c r="E1038" s="105" t="s">
        <v>357</v>
      </c>
      <c r="F1038" s="105"/>
      <c r="G1038" s="56">
        <f t="shared" ref="G1038:P1038" si="1078">G1039+G1041</f>
        <v>2284.4</v>
      </c>
      <c r="H1038" s="56">
        <f t="shared" ref="H1038:J1038" si="1079">H1039+H1041</f>
        <v>0</v>
      </c>
      <c r="I1038" s="56">
        <f t="shared" si="1027"/>
        <v>2284.4</v>
      </c>
      <c r="J1038" s="56">
        <f t="shared" si="1079"/>
        <v>0</v>
      </c>
      <c r="K1038" s="56">
        <f t="shared" si="1028"/>
        <v>2284.4</v>
      </c>
      <c r="L1038" s="56">
        <f t="shared" ref="L1038:N1038" si="1080">L1039+L1041</f>
        <v>0</v>
      </c>
      <c r="M1038" s="56">
        <f t="shared" si="1007"/>
        <v>2284.4</v>
      </c>
      <c r="N1038" s="56">
        <f t="shared" si="1080"/>
        <v>0</v>
      </c>
      <c r="O1038" s="56">
        <f t="shared" si="998"/>
        <v>2284.4</v>
      </c>
      <c r="P1038" s="56">
        <f t="shared" si="1078"/>
        <v>2284.4</v>
      </c>
      <c r="Q1038" s="56">
        <f t="shared" ref="Q1038:S1038" si="1081">Q1039+Q1041</f>
        <v>0</v>
      </c>
      <c r="R1038" s="57">
        <f t="shared" si="1029"/>
        <v>2284.4</v>
      </c>
      <c r="S1038" s="56">
        <f t="shared" si="1081"/>
        <v>0</v>
      </c>
      <c r="T1038" s="57">
        <f t="shared" si="1030"/>
        <v>2284.4</v>
      </c>
      <c r="U1038" s="56">
        <f t="shared" ref="U1038" si="1082">U1039+U1041</f>
        <v>0</v>
      </c>
      <c r="V1038" s="57">
        <f t="shared" si="999"/>
        <v>2284.4</v>
      </c>
    </row>
    <row r="1039" spans="1:22" ht="33" x14ac:dyDescent="0.2">
      <c r="A1039" s="54" t="str">
        <f ca="1">IF(ISERROR(MATCH(F1039,Код_КВР,0)),"",INDIRECT(ADDRESS(MATCH(F1039,Код_КВР,0)+1,2,,,"КВР")))</f>
        <v>Закупка товаров, работ и услуг для обеспечения государственных (муниципальных) нужд</v>
      </c>
      <c r="B1039" s="105">
        <v>811</v>
      </c>
      <c r="C1039" s="55" t="s">
        <v>70</v>
      </c>
      <c r="D1039" s="55" t="s">
        <v>55</v>
      </c>
      <c r="E1039" s="105" t="s">
        <v>357</v>
      </c>
      <c r="F1039" s="105">
        <v>200</v>
      </c>
      <c r="G1039" s="56">
        <f t="shared" ref="G1039:U1039" si="1083">G1040</f>
        <v>2134.4</v>
      </c>
      <c r="H1039" s="56">
        <f t="shared" si="1083"/>
        <v>0</v>
      </c>
      <c r="I1039" s="56">
        <f t="shared" si="1027"/>
        <v>2134.4</v>
      </c>
      <c r="J1039" s="56">
        <f t="shared" si="1083"/>
        <v>0</v>
      </c>
      <c r="K1039" s="56">
        <f t="shared" si="1028"/>
        <v>2134.4</v>
      </c>
      <c r="L1039" s="56">
        <f t="shared" si="1083"/>
        <v>0</v>
      </c>
      <c r="M1039" s="56">
        <f>K1039+L1039</f>
        <v>2134.4</v>
      </c>
      <c r="N1039" s="56">
        <f t="shared" si="1083"/>
        <v>0</v>
      </c>
      <c r="O1039" s="56">
        <f t="shared" si="998"/>
        <v>2134.4</v>
      </c>
      <c r="P1039" s="56">
        <f t="shared" si="1083"/>
        <v>2134.4</v>
      </c>
      <c r="Q1039" s="56">
        <f t="shared" si="1083"/>
        <v>0</v>
      </c>
      <c r="R1039" s="57">
        <f t="shared" si="1029"/>
        <v>2134.4</v>
      </c>
      <c r="S1039" s="56">
        <f t="shared" si="1083"/>
        <v>0</v>
      </c>
      <c r="T1039" s="57">
        <f t="shared" si="1030"/>
        <v>2134.4</v>
      </c>
      <c r="U1039" s="56">
        <f t="shared" si="1083"/>
        <v>0</v>
      </c>
      <c r="V1039" s="57">
        <f t="shared" si="999"/>
        <v>2134.4</v>
      </c>
    </row>
    <row r="1040" spans="1:22" ht="33" x14ac:dyDescent="0.2">
      <c r="A1040" s="54" t="str">
        <f ca="1">IF(ISERROR(MATCH(F1040,Код_КВР,0)),"",INDIRECT(ADDRESS(MATCH(F1040,Код_КВР,0)+1,2,,,"КВР")))</f>
        <v>Иные закупки товаров, работ и услуг для обеспечения государственных (муниципальных) нужд</v>
      </c>
      <c r="B1040" s="105">
        <v>811</v>
      </c>
      <c r="C1040" s="55" t="s">
        <v>70</v>
      </c>
      <c r="D1040" s="55" t="s">
        <v>55</v>
      </c>
      <c r="E1040" s="105" t="s">
        <v>357</v>
      </c>
      <c r="F1040" s="105">
        <v>240</v>
      </c>
      <c r="G1040" s="56">
        <f t="shared" ref="G1040:P1040" si="1084">2066.1+18.9+49.4</f>
        <v>2134.4</v>
      </c>
      <c r="H1040" s="56"/>
      <c r="I1040" s="56">
        <f t="shared" si="1027"/>
        <v>2134.4</v>
      </c>
      <c r="J1040" s="56"/>
      <c r="K1040" s="56">
        <f t="shared" si="1028"/>
        <v>2134.4</v>
      </c>
      <c r="L1040" s="56"/>
      <c r="M1040" s="56">
        <f t="shared" si="1007"/>
        <v>2134.4</v>
      </c>
      <c r="N1040" s="56"/>
      <c r="O1040" s="56">
        <f t="shared" si="998"/>
        <v>2134.4</v>
      </c>
      <c r="P1040" s="56">
        <f t="shared" si="1084"/>
        <v>2134.4</v>
      </c>
      <c r="Q1040" s="56"/>
      <c r="R1040" s="57">
        <f t="shared" si="1029"/>
        <v>2134.4</v>
      </c>
      <c r="S1040" s="56"/>
      <c r="T1040" s="57">
        <f t="shared" si="1030"/>
        <v>2134.4</v>
      </c>
      <c r="U1040" s="56"/>
      <c r="V1040" s="57">
        <f t="shared" si="999"/>
        <v>2134.4</v>
      </c>
    </row>
    <row r="1041" spans="1:22" x14ac:dyDescent="0.2">
      <c r="A1041" s="54" t="str">
        <f ca="1">IF(ISERROR(MATCH(F1041,Код_КВР,0)),"",INDIRECT(ADDRESS(MATCH(F1041,Код_КВР,0)+1,2,,,"КВР")))</f>
        <v>Иные бюджетные ассигнования</v>
      </c>
      <c r="B1041" s="105">
        <v>811</v>
      </c>
      <c r="C1041" s="55" t="s">
        <v>70</v>
      </c>
      <c r="D1041" s="55" t="s">
        <v>55</v>
      </c>
      <c r="E1041" s="105" t="s">
        <v>357</v>
      </c>
      <c r="F1041" s="105">
        <v>800</v>
      </c>
      <c r="G1041" s="56">
        <f t="shared" ref="G1041:P1041" si="1085">G1042+G1043</f>
        <v>150</v>
      </c>
      <c r="H1041" s="56">
        <f t="shared" ref="H1041:J1041" si="1086">H1042+H1043</f>
        <v>0</v>
      </c>
      <c r="I1041" s="56">
        <f t="shared" si="1027"/>
        <v>150</v>
      </c>
      <c r="J1041" s="56">
        <f t="shared" si="1086"/>
        <v>0</v>
      </c>
      <c r="K1041" s="56">
        <f t="shared" si="1028"/>
        <v>150</v>
      </c>
      <c r="L1041" s="56">
        <f t="shared" ref="L1041:N1041" si="1087">L1042+L1043</f>
        <v>0</v>
      </c>
      <c r="M1041" s="56">
        <f t="shared" si="1007"/>
        <v>150</v>
      </c>
      <c r="N1041" s="56">
        <f t="shared" si="1087"/>
        <v>0</v>
      </c>
      <c r="O1041" s="56">
        <f t="shared" si="998"/>
        <v>150</v>
      </c>
      <c r="P1041" s="56">
        <f t="shared" si="1085"/>
        <v>150</v>
      </c>
      <c r="Q1041" s="56">
        <f t="shared" ref="Q1041:S1041" si="1088">Q1042+Q1043</f>
        <v>0</v>
      </c>
      <c r="R1041" s="57">
        <f t="shared" si="1029"/>
        <v>150</v>
      </c>
      <c r="S1041" s="56">
        <f t="shared" si="1088"/>
        <v>0</v>
      </c>
      <c r="T1041" s="57">
        <f t="shared" si="1030"/>
        <v>150</v>
      </c>
      <c r="U1041" s="56">
        <f t="shared" ref="U1041" si="1089">U1042+U1043</f>
        <v>0</v>
      </c>
      <c r="V1041" s="57">
        <f t="shared" si="999"/>
        <v>150</v>
      </c>
    </row>
    <row r="1042" spans="1:22" x14ac:dyDescent="0.2">
      <c r="A1042" s="54" t="str">
        <f ca="1">IF(ISERROR(MATCH(F1042,Код_КВР,0)),"",INDIRECT(ADDRESS(MATCH(F1042,Код_КВР,0)+1,2,,,"КВР")))</f>
        <v>Исполнение судебных актов</v>
      </c>
      <c r="B1042" s="105">
        <v>811</v>
      </c>
      <c r="C1042" s="55" t="s">
        <v>70</v>
      </c>
      <c r="D1042" s="55" t="s">
        <v>55</v>
      </c>
      <c r="E1042" s="105" t="s">
        <v>357</v>
      </c>
      <c r="F1042" s="105">
        <v>830</v>
      </c>
      <c r="G1042" s="56">
        <v>150</v>
      </c>
      <c r="H1042" s="56"/>
      <c r="I1042" s="56">
        <f t="shared" si="1027"/>
        <v>150</v>
      </c>
      <c r="J1042" s="56"/>
      <c r="K1042" s="56">
        <f t="shared" si="1028"/>
        <v>150</v>
      </c>
      <c r="L1042" s="56"/>
      <c r="M1042" s="56">
        <f t="shared" si="1007"/>
        <v>150</v>
      </c>
      <c r="N1042" s="56"/>
      <c r="O1042" s="56">
        <f t="shared" si="998"/>
        <v>150</v>
      </c>
      <c r="P1042" s="56">
        <v>150</v>
      </c>
      <c r="Q1042" s="56"/>
      <c r="R1042" s="57">
        <f t="shared" si="1029"/>
        <v>150</v>
      </c>
      <c r="S1042" s="56"/>
      <c r="T1042" s="57">
        <f t="shared" si="1030"/>
        <v>150</v>
      </c>
      <c r="U1042" s="56"/>
      <c r="V1042" s="57">
        <f t="shared" si="999"/>
        <v>150</v>
      </c>
    </row>
    <row r="1043" spans="1:22" hidden="1" x14ac:dyDescent="0.2">
      <c r="A1043" s="54" t="str">
        <f ca="1">IF(ISERROR(MATCH(F1043,Код_КВР,0)),"",INDIRECT(ADDRESS(MATCH(F1043,Код_КВР,0)+1,2,,,"КВР")))</f>
        <v>Уплата налогов, сборов и иных платежей</v>
      </c>
      <c r="B1043" s="105">
        <v>811</v>
      </c>
      <c r="C1043" s="55" t="s">
        <v>70</v>
      </c>
      <c r="D1043" s="55" t="s">
        <v>55</v>
      </c>
      <c r="E1043" s="105" t="s">
        <v>357</v>
      </c>
      <c r="F1043" s="105">
        <v>850</v>
      </c>
      <c r="G1043" s="56"/>
      <c r="H1043" s="56"/>
      <c r="I1043" s="56">
        <f t="shared" si="1027"/>
        <v>0</v>
      </c>
      <c r="J1043" s="56"/>
      <c r="K1043" s="56">
        <f t="shared" si="1028"/>
        <v>0</v>
      </c>
      <c r="L1043" s="56"/>
      <c r="M1043" s="56">
        <f t="shared" si="1007"/>
        <v>0</v>
      </c>
      <c r="N1043" s="56"/>
      <c r="O1043" s="56">
        <f t="shared" si="998"/>
        <v>0</v>
      </c>
      <c r="P1043" s="56"/>
      <c r="Q1043" s="56"/>
      <c r="R1043" s="57">
        <f t="shared" si="1029"/>
        <v>0</v>
      </c>
      <c r="S1043" s="56"/>
      <c r="T1043" s="57">
        <f t="shared" si="1030"/>
        <v>0</v>
      </c>
      <c r="U1043" s="56"/>
      <c r="V1043" s="57">
        <f t="shared" si="999"/>
        <v>0</v>
      </c>
    </row>
    <row r="1044" spans="1:22" ht="66" hidden="1" x14ac:dyDescent="0.2">
      <c r="A1044" s="54" t="str">
        <f ca="1">IF(ISERROR(MATCH(E1044,Код_КЦСР,0)),"",INDIRECT(ADDRESS(MATCH(E1044,Код_КЦСР,0)+1,2,,,"КЦСР")))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044" s="105">
        <v>811</v>
      </c>
      <c r="C1044" s="55" t="s">
        <v>70</v>
      </c>
      <c r="D1044" s="55" t="s">
        <v>55</v>
      </c>
      <c r="E1044" s="105" t="s">
        <v>361</v>
      </c>
      <c r="F1044" s="105"/>
      <c r="G1044" s="56">
        <f t="shared" ref="G1044:U1047" si="1090">G1045</f>
        <v>0</v>
      </c>
      <c r="H1044" s="56">
        <f t="shared" si="1090"/>
        <v>0</v>
      </c>
      <c r="I1044" s="56">
        <f t="shared" si="1027"/>
        <v>0</v>
      </c>
      <c r="J1044" s="56">
        <f t="shared" si="1090"/>
        <v>0</v>
      </c>
      <c r="K1044" s="56">
        <f t="shared" si="1028"/>
        <v>0</v>
      </c>
      <c r="L1044" s="56">
        <f t="shared" si="1090"/>
        <v>0</v>
      </c>
      <c r="M1044" s="56">
        <f t="shared" si="1007"/>
        <v>0</v>
      </c>
      <c r="N1044" s="56">
        <f t="shared" si="1090"/>
        <v>0</v>
      </c>
      <c r="O1044" s="56">
        <f t="shared" ref="O1044:O1107" si="1091">M1044+N1044</f>
        <v>0</v>
      </c>
      <c r="P1044" s="56">
        <f t="shared" si="1090"/>
        <v>0</v>
      </c>
      <c r="Q1044" s="56">
        <f t="shared" si="1090"/>
        <v>0</v>
      </c>
      <c r="R1044" s="57">
        <f t="shared" si="1029"/>
        <v>0</v>
      </c>
      <c r="S1044" s="56">
        <f t="shared" si="1090"/>
        <v>0</v>
      </c>
      <c r="T1044" s="57">
        <f t="shared" si="1030"/>
        <v>0</v>
      </c>
      <c r="U1044" s="56">
        <f t="shared" si="1090"/>
        <v>0</v>
      </c>
      <c r="V1044" s="57">
        <f t="shared" ref="V1044:V1107" si="1092">T1044+U1044</f>
        <v>0</v>
      </c>
    </row>
    <row r="1045" spans="1:22" hidden="1" x14ac:dyDescent="0.2">
      <c r="A1045" s="54" t="str">
        <f ca="1">IF(ISERROR(MATCH(E1045,Код_КЦСР,0)),"",INDIRECT(ADDRESS(MATCH(E1045,Код_КЦСР,0)+1,2,,,"КЦСР")))</f>
        <v>Капитальный ремонт объектов муниципальной собственности</v>
      </c>
      <c r="B1045" s="105">
        <v>811</v>
      </c>
      <c r="C1045" s="55" t="s">
        <v>70</v>
      </c>
      <c r="D1045" s="55" t="s">
        <v>55</v>
      </c>
      <c r="E1045" s="105" t="s">
        <v>365</v>
      </c>
      <c r="F1045" s="105"/>
      <c r="G1045" s="56">
        <f t="shared" si="1090"/>
        <v>0</v>
      </c>
      <c r="H1045" s="56">
        <f t="shared" si="1090"/>
        <v>0</v>
      </c>
      <c r="I1045" s="56">
        <f t="shared" si="1027"/>
        <v>0</v>
      </c>
      <c r="J1045" s="56">
        <f t="shared" si="1090"/>
        <v>0</v>
      </c>
      <c r="K1045" s="56">
        <f t="shared" si="1028"/>
        <v>0</v>
      </c>
      <c r="L1045" s="56">
        <f t="shared" si="1090"/>
        <v>0</v>
      </c>
      <c r="M1045" s="56">
        <f t="shared" si="1007"/>
        <v>0</v>
      </c>
      <c r="N1045" s="56">
        <f t="shared" si="1090"/>
        <v>0</v>
      </c>
      <c r="O1045" s="56">
        <f t="shared" si="1091"/>
        <v>0</v>
      </c>
      <c r="P1045" s="56">
        <f t="shared" si="1090"/>
        <v>0</v>
      </c>
      <c r="Q1045" s="56">
        <f t="shared" si="1090"/>
        <v>0</v>
      </c>
      <c r="R1045" s="57">
        <f t="shared" si="1029"/>
        <v>0</v>
      </c>
      <c r="S1045" s="56">
        <f t="shared" si="1090"/>
        <v>0</v>
      </c>
      <c r="T1045" s="57">
        <f t="shared" si="1030"/>
        <v>0</v>
      </c>
      <c r="U1045" s="56">
        <f t="shared" si="1090"/>
        <v>0</v>
      </c>
      <c r="V1045" s="57">
        <f t="shared" si="1092"/>
        <v>0</v>
      </c>
    </row>
    <row r="1046" spans="1:22" ht="39" hidden="1" customHeight="1" x14ac:dyDescent="0.2">
      <c r="A1046" s="54" t="str">
        <f ca="1">IF(ISERROR(MATCH(E1046,Код_КЦСР,0)),"",INDIRECT(ADDRESS(MATCH(E1046,Код_КЦСР,0)+1,2,,,"КЦСР")))</f>
        <v>Капитальный ремонт объектов муниципальной собственности, за счет средств городского бюджета</v>
      </c>
      <c r="B1046" s="105">
        <v>811</v>
      </c>
      <c r="C1046" s="55" t="s">
        <v>70</v>
      </c>
      <c r="D1046" s="55" t="s">
        <v>55</v>
      </c>
      <c r="E1046" s="105" t="s">
        <v>554</v>
      </c>
      <c r="F1046" s="105"/>
      <c r="G1046" s="56">
        <f t="shared" si="1090"/>
        <v>0</v>
      </c>
      <c r="H1046" s="56">
        <f t="shared" si="1090"/>
        <v>0</v>
      </c>
      <c r="I1046" s="56">
        <f t="shared" si="1027"/>
        <v>0</v>
      </c>
      <c r="J1046" s="56">
        <f t="shared" si="1090"/>
        <v>0</v>
      </c>
      <c r="K1046" s="56">
        <f t="shared" si="1028"/>
        <v>0</v>
      </c>
      <c r="L1046" s="56">
        <f t="shared" si="1090"/>
        <v>0</v>
      </c>
      <c r="M1046" s="56">
        <f t="shared" si="1007"/>
        <v>0</v>
      </c>
      <c r="N1046" s="56">
        <f t="shared" si="1090"/>
        <v>0</v>
      </c>
      <c r="O1046" s="56">
        <f t="shared" si="1091"/>
        <v>0</v>
      </c>
      <c r="P1046" s="56">
        <f t="shared" si="1090"/>
        <v>0</v>
      </c>
      <c r="Q1046" s="56">
        <f t="shared" si="1090"/>
        <v>0</v>
      </c>
      <c r="R1046" s="57">
        <f t="shared" si="1029"/>
        <v>0</v>
      </c>
      <c r="S1046" s="56">
        <f t="shared" si="1090"/>
        <v>0</v>
      </c>
      <c r="T1046" s="57">
        <f t="shared" si="1030"/>
        <v>0</v>
      </c>
      <c r="U1046" s="56">
        <f t="shared" si="1090"/>
        <v>0</v>
      </c>
      <c r="V1046" s="57">
        <f t="shared" si="1092"/>
        <v>0</v>
      </c>
    </row>
    <row r="1047" spans="1:22" ht="33" hidden="1" x14ac:dyDescent="0.2">
      <c r="A1047" s="54" t="str">
        <f ca="1">IF(ISERROR(MATCH(F1047,Код_КВР,0)),"",INDIRECT(ADDRESS(MATCH(F1047,Код_КВР,0)+1,2,,,"КВР")))</f>
        <v>Закупка товаров, работ и услуг для обеспечения государственных (муниципальных) нужд</v>
      </c>
      <c r="B1047" s="105">
        <v>811</v>
      </c>
      <c r="C1047" s="55" t="s">
        <v>70</v>
      </c>
      <c r="D1047" s="55" t="s">
        <v>55</v>
      </c>
      <c r="E1047" s="105" t="s">
        <v>554</v>
      </c>
      <c r="F1047" s="105">
        <v>200</v>
      </c>
      <c r="G1047" s="56">
        <f t="shared" si="1090"/>
        <v>0</v>
      </c>
      <c r="H1047" s="56">
        <f t="shared" si="1090"/>
        <v>0</v>
      </c>
      <c r="I1047" s="56">
        <f t="shared" si="1027"/>
        <v>0</v>
      </c>
      <c r="J1047" s="56">
        <f t="shared" si="1090"/>
        <v>0</v>
      </c>
      <c r="K1047" s="56">
        <f t="shared" si="1028"/>
        <v>0</v>
      </c>
      <c r="L1047" s="56">
        <f t="shared" si="1090"/>
        <v>0</v>
      </c>
      <c r="M1047" s="56">
        <f t="shared" si="1007"/>
        <v>0</v>
      </c>
      <c r="N1047" s="56">
        <f t="shared" si="1090"/>
        <v>0</v>
      </c>
      <c r="O1047" s="56">
        <f t="shared" si="1091"/>
        <v>0</v>
      </c>
      <c r="P1047" s="56">
        <f t="shared" si="1090"/>
        <v>0</v>
      </c>
      <c r="Q1047" s="56">
        <f t="shared" si="1090"/>
        <v>0</v>
      </c>
      <c r="R1047" s="57">
        <f t="shared" si="1029"/>
        <v>0</v>
      </c>
      <c r="S1047" s="56">
        <f t="shared" si="1090"/>
        <v>0</v>
      </c>
      <c r="T1047" s="57">
        <f t="shared" si="1030"/>
        <v>0</v>
      </c>
      <c r="U1047" s="56">
        <f t="shared" si="1090"/>
        <v>0</v>
      </c>
      <c r="V1047" s="57">
        <f t="shared" si="1092"/>
        <v>0</v>
      </c>
    </row>
    <row r="1048" spans="1:22" ht="33" hidden="1" x14ac:dyDescent="0.2">
      <c r="A1048" s="54" t="str">
        <f ca="1">IF(ISERROR(MATCH(F1048,Код_КВР,0)),"",INDIRECT(ADDRESS(MATCH(F1048,Код_КВР,0)+1,2,,,"КВР")))</f>
        <v>Иные закупки товаров, работ и услуг для обеспечения государственных (муниципальных) нужд</v>
      </c>
      <c r="B1048" s="105">
        <v>811</v>
      </c>
      <c r="C1048" s="55" t="s">
        <v>70</v>
      </c>
      <c r="D1048" s="55" t="s">
        <v>55</v>
      </c>
      <c r="E1048" s="105" t="s">
        <v>554</v>
      </c>
      <c r="F1048" s="105">
        <v>240</v>
      </c>
      <c r="G1048" s="56"/>
      <c r="H1048" s="56"/>
      <c r="I1048" s="56">
        <f t="shared" si="1027"/>
        <v>0</v>
      </c>
      <c r="J1048" s="56"/>
      <c r="K1048" s="56">
        <f t="shared" si="1028"/>
        <v>0</v>
      </c>
      <c r="L1048" s="56"/>
      <c r="M1048" s="56">
        <f t="shared" si="1007"/>
        <v>0</v>
      </c>
      <c r="N1048" s="56"/>
      <c r="O1048" s="56">
        <f t="shared" si="1091"/>
        <v>0</v>
      </c>
      <c r="P1048" s="56"/>
      <c r="Q1048" s="56"/>
      <c r="R1048" s="57">
        <f t="shared" si="1029"/>
        <v>0</v>
      </c>
      <c r="S1048" s="56"/>
      <c r="T1048" s="57">
        <f t="shared" si="1030"/>
        <v>0</v>
      </c>
      <c r="U1048" s="56"/>
      <c r="V1048" s="57">
        <f t="shared" si="1092"/>
        <v>0</v>
      </c>
    </row>
    <row r="1049" spans="1:22" x14ac:dyDescent="0.2">
      <c r="A1049" s="54" t="str">
        <f ca="1">IF(ISERROR(MATCH(C1049,Код_Раздел,0)),"",INDIRECT(ADDRESS(MATCH(C1049,Код_Раздел,0)+1,2,,,"Раздел")))</f>
        <v>Национальная экономика</v>
      </c>
      <c r="B1049" s="105">
        <v>811</v>
      </c>
      <c r="C1049" s="55" t="s">
        <v>73</v>
      </c>
      <c r="D1049" s="55"/>
      <c r="E1049" s="105"/>
      <c r="F1049" s="105"/>
      <c r="G1049" s="56">
        <f>G1050+G1059+G1085</f>
        <v>144037.19999999998</v>
      </c>
      <c r="H1049" s="56">
        <f>H1050+H1059+H1085</f>
        <v>0</v>
      </c>
      <c r="I1049" s="56">
        <f t="shared" si="1027"/>
        <v>144037.19999999998</v>
      </c>
      <c r="J1049" s="56">
        <f>J1050+J1059+J1085</f>
        <v>0</v>
      </c>
      <c r="K1049" s="56">
        <f t="shared" si="1028"/>
        <v>144037.19999999998</v>
      </c>
      <c r="L1049" s="56">
        <f>L1050+L1059+L1085</f>
        <v>0</v>
      </c>
      <c r="M1049" s="56">
        <f t="shared" si="1007"/>
        <v>144037.19999999998</v>
      </c>
      <c r="N1049" s="56">
        <f>N1050+N1059+N1085</f>
        <v>0</v>
      </c>
      <c r="O1049" s="56">
        <f t="shared" si="1091"/>
        <v>144037.19999999998</v>
      </c>
      <c r="P1049" s="56">
        <f>P1050+P1059+P1085</f>
        <v>119641.9</v>
      </c>
      <c r="Q1049" s="56">
        <f>Q1050+Q1059+Q1085</f>
        <v>0</v>
      </c>
      <c r="R1049" s="57">
        <f t="shared" si="1029"/>
        <v>119641.9</v>
      </c>
      <c r="S1049" s="56">
        <f>S1050+S1059+S1085</f>
        <v>0</v>
      </c>
      <c r="T1049" s="57">
        <f t="shared" si="1030"/>
        <v>119641.9</v>
      </c>
      <c r="U1049" s="56">
        <f>U1050+U1059+U1085</f>
        <v>0</v>
      </c>
      <c r="V1049" s="57">
        <f t="shared" si="1092"/>
        <v>119641.9</v>
      </c>
    </row>
    <row r="1050" spans="1:22" x14ac:dyDescent="0.2">
      <c r="A1050" s="64" t="s">
        <v>145</v>
      </c>
      <c r="B1050" s="105">
        <v>811</v>
      </c>
      <c r="C1050" s="55" t="s">
        <v>73</v>
      </c>
      <c r="D1050" s="55" t="s">
        <v>79</v>
      </c>
      <c r="E1050" s="105"/>
      <c r="F1050" s="105"/>
      <c r="G1050" s="56">
        <f t="shared" ref="G1050:P1050" si="1093">G1055+G1051</f>
        <v>38896.9</v>
      </c>
      <c r="H1050" s="56">
        <f t="shared" ref="H1050:J1050" si="1094">H1055+H1051</f>
        <v>0</v>
      </c>
      <c r="I1050" s="56">
        <f t="shared" si="1027"/>
        <v>38896.9</v>
      </c>
      <c r="J1050" s="56">
        <f t="shared" si="1094"/>
        <v>0</v>
      </c>
      <c r="K1050" s="56">
        <f t="shared" si="1028"/>
        <v>38896.9</v>
      </c>
      <c r="L1050" s="56">
        <f t="shared" ref="L1050:N1050" si="1095">L1055+L1051</f>
        <v>0</v>
      </c>
      <c r="M1050" s="56">
        <f t="shared" si="1007"/>
        <v>38896.9</v>
      </c>
      <c r="N1050" s="56">
        <f t="shared" si="1095"/>
        <v>0</v>
      </c>
      <c r="O1050" s="56">
        <f t="shared" si="1091"/>
        <v>38896.9</v>
      </c>
      <c r="P1050" s="56">
        <f t="shared" si="1093"/>
        <v>40555.4</v>
      </c>
      <c r="Q1050" s="56">
        <f t="shared" ref="Q1050:S1050" si="1096">Q1055+Q1051</f>
        <v>0</v>
      </c>
      <c r="R1050" s="57">
        <f t="shared" si="1029"/>
        <v>40555.4</v>
      </c>
      <c r="S1050" s="56">
        <f t="shared" si="1096"/>
        <v>0</v>
      </c>
      <c r="T1050" s="57">
        <f t="shared" si="1030"/>
        <v>40555.4</v>
      </c>
      <c r="U1050" s="56">
        <f t="shared" ref="U1050" si="1097">U1055+U1051</f>
        <v>0</v>
      </c>
      <c r="V1050" s="57">
        <f t="shared" si="1092"/>
        <v>40555.4</v>
      </c>
    </row>
    <row r="1051" spans="1:22" ht="33" x14ac:dyDescent="0.2">
      <c r="A1051" s="54" t="str">
        <f ca="1">IF(ISERROR(MATCH(E1051,Код_КЦСР,0)),"",INDIRECT(ADDRESS(MATCH(E1051,Код_КЦСР,0)+1,2,,,"КЦСР")))</f>
        <v>Муниципальная программа «Развитие городского общественного транспорта» на 2014 – 2022 годы</v>
      </c>
      <c r="B1051" s="105">
        <v>811</v>
      </c>
      <c r="C1051" s="55" t="s">
        <v>73</v>
      </c>
      <c r="D1051" s="55" t="s">
        <v>79</v>
      </c>
      <c r="E1051" s="105" t="s">
        <v>512</v>
      </c>
      <c r="F1051" s="105"/>
      <c r="G1051" s="56">
        <f t="shared" ref="G1051:U1053" si="1098">G1052</f>
        <v>38896.9</v>
      </c>
      <c r="H1051" s="56">
        <f t="shared" si="1098"/>
        <v>0</v>
      </c>
      <c r="I1051" s="56">
        <f t="shared" si="1027"/>
        <v>38896.9</v>
      </c>
      <c r="J1051" s="56">
        <f t="shared" si="1098"/>
        <v>0</v>
      </c>
      <c r="K1051" s="56">
        <f t="shared" si="1028"/>
        <v>38896.9</v>
      </c>
      <c r="L1051" s="56">
        <f t="shared" si="1098"/>
        <v>0</v>
      </c>
      <c r="M1051" s="56">
        <f t="shared" si="1007"/>
        <v>38896.9</v>
      </c>
      <c r="N1051" s="56">
        <f t="shared" si="1098"/>
        <v>0</v>
      </c>
      <c r="O1051" s="56">
        <f t="shared" si="1091"/>
        <v>38896.9</v>
      </c>
      <c r="P1051" s="56">
        <f t="shared" si="1098"/>
        <v>40555.4</v>
      </c>
      <c r="Q1051" s="56">
        <f t="shared" si="1098"/>
        <v>0</v>
      </c>
      <c r="R1051" s="57">
        <f t="shared" si="1029"/>
        <v>40555.4</v>
      </c>
      <c r="S1051" s="56">
        <f t="shared" si="1098"/>
        <v>0</v>
      </c>
      <c r="T1051" s="57">
        <f t="shared" si="1030"/>
        <v>40555.4</v>
      </c>
      <c r="U1051" s="56">
        <f t="shared" si="1098"/>
        <v>0</v>
      </c>
      <c r="V1051" s="57">
        <f t="shared" si="1092"/>
        <v>40555.4</v>
      </c>
    </row>
    <row r="1052" spans="1:22" x14ac:dyDescent="0.2">
      <c r="A1052" s="54" t="str">
        <f ca="1">IF(ISERROR(MATCH(E1052,Код_КЦСР,0)),"",INDIRECT(ADDRESS(MATCH(E1052,Код_КЦСР,0)+1,2,,,"КЦСР")))</f>
        <v>Приобретение автобусов в муниципальную собственность</v>
      </c>
      <c r="B1052" s="105">
        <v>811</v>
      </c>
      <c r="C1052" s="55" t="s">
        <v>73</v>
      </c>
      <c r="D1052" s="55" t="s">
        <v>79</v>
      </c>
      <c r="E1052" s="105" t="s">
        <v>520</v>
      </c>
      <c r="F1052" s="105"/>
      <c r="G1052" s="56">
        <f t="shared" si="1098"/>
        <v>38896.9</v>
      </c>
      <c r="H1052" s="56">
        <f t="shared" si="1098"/>
        <v>0</v>
      </c>
      <c r="I1052" s="56">
        <f t="shared" si="1027"/>
        <v>38896.9</v>
      </c>
      <c r="J1052" s="56">
        <f t="shared" si="1098"/>
        <v>0</v>
      </c>
      <c r="K1052" s="56">
        <f t="shared" si="1028"/>
        <v>38896.9</v>
      </c>
      <c r="L1052" s="56">
        <f t="shared" si="1098"/>
        <v>0</v>
      </c>
      <c r="M1052" s="56">
        <f t="shared" si="1007"/>
        <v>38896.9</v>
      </c>
      <c r="N1052" s="56">
        <f t="shared" si="1098"/>
        <v>0</v>
      </c>
      <c r="O1052" s="56">
        <f t="shared" si="1091"/>
        <v>38896.9</v>
      </c>
      <c r="P1052" s="56">
        <f t="shared" si="1098"/>
        <v>40555.4</v>
      </c>
      <c r="Q1052" s="56">
        <f t="shared" si="1098"/>
        <v>0</v>
      </c>
      <c r="R1052" s="57">
        <f t="shared" si="1029"/>
        <v>40555.4</v>
      </c>
      <c r="S1052" s="56">
        <f t="shared" si="1098"/>
        <v>0</v>
      </c>
      <c r="T1052" s="57">
        <f t="shared" si="1030"/>
        <v>40555.4</v>
      </c>
      <c r="U1052" s="56">
        <f t="shared" si="1098"/>
        <v>0</v>
      </c>
      <c r="V1052" s="57">
        <f t="shared" si="1092"/>
        <v>40555.4</v>
      </c>
    </row>
    <row r="1053" spans="1:22" ht="33" x14ac:dyDescent="0.2">
      <c r="A1053" s="54" t="str">
        <f ca="1">IF(ISERROR(MATCH(F1053,Код_КВР,0)),"",INDIRECT(ADDRESS(MATCH(F1053,Код_КВР,0)+1,2,,,"КВР")))</f>
        <v>Закупка товаров, работ и услуг для обеспечения государственных (муниципальных) нужд</v>
      </c>
      <c r="B1053" s="105">
        <v>811</v>
      </c>
      <c r="C1053" s="55" t="s">
        <v>73</v>
      </c>
      <c r="D1053" s="55" t="s">
        <v>79</v>
      </c>
      <c r="E1053" s="105" t="s">
        <v>520</v>
      </c>
      <c r="F1053" s="105">
        <v>200</v>
      </c>
      <c r="G1053" s="56">
        <f t="shared" si="1098"/>
        <v>38896.9</v>
      </c>
      <c r="H1053" s="56">
        <f t="shared" si="1098"/>
        <v>0</v>
      </c>
      <c r="I1053" s="56">
        <f t="shared" si="1027"/>
        <v>38896.9</v>
      </c>
      <c r="J1053" s="56">
        <f t="shared" si="1098"/>
        <v>0</v>
      </c>
      <c r="K1053" s="56">
        <f t="shared" si="1028"/>
        <v>38896.9</v>
      </c>
      <c r="L1053" s="56">
        <f t="shared" si="1098"/>
        <v>0</v>
      </c>
      <c r="M1053" s="56">
        <f t="shared" si="1007"/>
        <v>38896.9</v>
      </c>
      <c r="N1053" s="56">
        <f t="shared" si="1098"/>
        <v>0</v>
      </c>
      <c r="O1053" s="56">
        <f t="shared" si="1091"/>
        <v>38896.9</v>
      </c>
      <c r="P1053" s="56">
        <f t="shared" si="1098"/>
        <v>40555.4</v>
      </c>
      <c r="Q1053" s="56">
        <f t="shared" si="1098"/>
        <v>0</v>
      </c>
      <c r="R1053" s="57">
        <f t="shared" si="1029"/>
        <v>40555.4</v>
      </c>
      <c r="S1053" s="56">
        <f t="shared" si="1098"/>
        <v>0</v>
      </c>
      <c r="T1053" s="57">
        <f t="shared" si="1030"/>
        <v>40555.4</v>
      </c>
      <c r="U1053" s="56">
        <f t="shared" si="1098"/>
        <v>0</v>
      </c>
      <c r="V1053" s="57">
        <f t="shared" si="1092"/>
        <v>40555.4</v>
      </c>
    </row>
    <row r="1054" spans="1:22" ht="33" x14ac:dyDescent="0.2">
      <c r="A1054" s="54" t="str">
        <f ca="1">IF(ISERROR(MATCH(F1054,Код_КВР,0)),"",INDIRECT(ADDRESS(MATCH(F1054,Код_КВР,0)+1,2,,,"КВР")))</f>
        <v>Иные закупки товаров, работ и услуг для обеспечения государственных (муниципальных) нужд</v>
      </c>
      <c r="B1054" s="105">
        <v>811</v>
      </c>
      <c r="C1054" s="55" t="s">
        <v>73</v>
      </c>
      <c r="D1054" s="55" t="s">
        <v>79</v>
      </c>
      <c r="E1054" s="105" t="s">
        <v>520</v>
      </c>
      <c r="F1054" s="105">
        <v>240</v>
      </c>
      <c r="G1054" s="56">
        <v>38896.9</v>
      </c>
      <c r="H1054" s="56"/>
      <c r="I1054" s="56">
        <f t="shared" si="1027"/>
        <v>38896.9</v>
      </c>
      <c r="J1054" s="56"/>
      <c r="K1054" s="56">
        <f t="shared" si="1028"/>
        <v>38896.9</v>
      </c>
      <c r="L1054" s="56"/>
      <c r="M1054" s="56">
        <f t="shared" si="1007"/>
        <v>38896.9</v>
      </c>
      <c r="N1054" s="56"/>
      <c r="O1054" s="56">
        <f t="shared" si="1091"/>
        <v>38896.9</v>
      </c>
      <c r="P1054" s="56">
        <v>40555.4</v>
      </c>
      <c r="Q1054" s="56"/>
      <c r="R1054" s="57">
        <f t="shared" si="1029"/>
        <v>40555.4</v>
      </c>
      <c r="S1054" s="56"/>
      <c r="T1054" s="57">
        <f t="shared" si="1030"/>
        <v>40555.4</v>
      </c>
      <c r="U1054" s="56"/>
      <c r="V1054" s="57">
        <f t="shared" si="1092"/>
        <v>40555.4</v>
      </c>
    </row>
    <row r="1055" spans="1:22" ht="33" hidden="1" x14ac:dyDescent="0.2">
      <c r="A1055" s="54" t="str">
        <f ca="1">IF(ISERROR(MATCH(E1055,Код_КЦСР,0)),"",INDIRECT(ADDRESS(MATCH(E1055,Код_КЦСР,0)+1,2,,,"КЦСР")))</f>
        <v>Муниципальная программа «Развитие земельно-имущественного комплекса города Череповца» на 2014 – 2022 годы</v>
      </c>
      <c r="B1055" s="105">
        <v>811</v>
      </c>
      <c r="C1055" s="55" t="s">
        <v>73</v>
      </c>
      <c r="D1055" s="55" t="s">
        <v>79</v>
      </c>
      <c r="E1055" s="105" t="s">
        <v>355</v>
      </c>
      <c r="F1055" s="105"/>
      <c r="G1055" s="56">
        <f t="shared" ref="G1055:U1057" si="1099">G1056</f>
        <v>0</v>
      </c>
      <c r="H1055" s="56">
        <f t="shared" si="1099"/>
        <v>0</v>
      </c>
      <c r="I1055" s="56">
        <f t="shared" si="1027"/>
        <v>0</v>
      </c>
      <c r="J1055" s="56">
        <f t="shared" si="1099"/>
        <v>0</v>
      </c>
      <c r="K1055" s="56">
        <f t="shared" si="1028"/>
        <v>0</v>
      </c>
      <c r="L1055" s="56">
        <f t="shared" si="1099"/>
        <v>0</v>
      </c>
      <c r="M1055" s="56">
        <f t="shared" si="1007"/>
        <v>0</v>
      </c>
      <c r="N1055" s="56">
        <f t="shared" si="1099"/>
        <v>0</v>
      </c>
      <c r="O1055" s="56">
        <f t="shared" si="1091"/>
        <v>0</v>
      </c>
      <c r="P1055" s="56">
        <f t="shared" si="1099"/>
        <v>0</v>
      </c>
      <c r="Q1055" s="56">
        <f t="shared" si="1099"/>
        <v>0</v>
      </c>
      <c r="R1055" s="57">
        <f t="shared" si="1029"/>
        <v>0</v>
      </c>
      <c r="S1055" s="56">
        <f t="shared" si="1099"/>
        <v>0</v>
      </c>
      <c r="T1055" s="57">
        <f t="shared" si="1030"/>
        <v>0</v>
      </c>
      <c r="U1055" s="56">
        <f t="shared" si="1099"/>
        <v>0</v>
      </c>
      <c r="V1055" s="57">
        <f t="shared" si="1092"/>
        <v>0</v>
      </c>
    </row>
    <row r="1056" spans="1:22" ht="33" hidden="1" x14ac:dyDescent="0.2">
      <c r="A1056" s="54" t="str">
        <f ca="1">IF(ISERROR(MATCH(E1056,Код_КЦСР,0)),"",INDIRECT(ADDRESS(MATCH(E1056,Код_КЦСР,0)+1,2,,,"КЦСР")))</f>
        <v>Формирование и обеспечение сохранности муниципального земельно-имущественного комплекса</v>
      </c>
      <c r="B1056" s="105">
        <v>811</v>
      </c>
      <c r="C1056" s="55" t="s">
        <v>73</v>
      </c>
      <c r="D1056" s="55" t="s">
        <v>79</v>
      </c>
      <c r="E1056" s="105" t="s">
        <v>356</v>
      </c>
      <c r="F1056" s="105"/>
      <c r="G1056" s="56">
        <f t="shared" si="1099"/>
        <v>0</v>
      </c>
      <c r="H1056" s="56">
        <f t="shared" si="1099"/>
        <v>0</v>
      </c>
      <c r="I1056" s="56">
        <f t="shared" si="1027"/>
        <v>0</v>
      </c>
      <c r="J1056" s="56">
        <f t="shared" si="1099"/>
        <v>0</v>
      </c>
      <c r="K1056" s="56">
        <f t="shared" si="1028"/>
        <v>0</v>
      </c>
      <c r="L1056" s="56">
        <f t="shared" si="1099"/>
        <v>0</v>
      </c>
      <c r="M1056" s="56">
        <f t="shared" ref="M1056:M1119" si="1100">K1056+L1056</f>
        <v>0</v>
      </c>
      <c r="N1056" s="56">
        <f t="shared" si="1099"/>
        <v>0</v>
      </c>
      <c r="O1056" s="56">
        <f t="shared" si="1091"/>
        <v>0</v>
      </c>
      <c r="P1056" s="56">
        <f t="shared" si="1099"/>
        <v>0</v>
      </c>
      <c r="Q1056" s="56">
        <f t="shared" si="1099"/>
        <v>0</v>
      </c>
      <c r="R1056" s="57">
        <f t="shared" si="1029"/>
        <v>0</v>
      </c>
      <c r="S1056" s="56">
        <f t="shared" si="1099"/>
        <v>0</v>
      </c>
      <c r="T1056" s="57">
        <f t="shared" si="1030"/>
        <v>0</v>
      </c>
      <c r="U1056" s="56">
        <f t="shared" si="1099"/>
        <v>0</v>
      </c>
      <c r="V1056" s="57">
        <f t="shared" si="1092"/>
        <v>0</v>
      </c>
    </row>
    <row r="1057" spans="1:22" ht="33" hidden="1" x14ac:dyDescent="0.2">
      <c r="A1057" s="54" t="str">
        <f ca="1">IF(ISERROR(MATCH(F1057,Код_КВР,0)),"",INDIRECT(ADDRESS(MATCH(F1057,Код_КВР,0)+1,2,,,"КВР")))</f>
        <v>Закупка товаров, работ и услуг для обеспечения государственных (муниципальных) нужд</v>
      </c>
      <c r="B1057" s="105">
        <v>811</v>
      </c>
      <c r="C1057" s="55" t="s">
        <v>73</v>
      </c>
      <c r="D1057" s="55" t="s">
        <v>79</v>
      </c>
      <c r="E1057" s="105" t="s">
        <v>356</v>
      </c>
      <c r="F1057" s="105">
        <v>200</v>
      </c>
      <c r="G1057" s="56">
        <f t="shared" si="1099"/>
        <v>0</v>
      </c>
      <c r="H1057" s="56">
        <f t="shared" si="1099"/>
        <v>0</v>
      </c>
      <c r="I1057" s="56">
        <f t="shared" si="1027"/>
        <v>0</v>
      </c>
      <c r="J1057" s="56">
        <f t="shared" si="1099"/>
        <v>0</v>
      </c>
      <c r="K1057" s="56">
        <f t="shared" si="1028"/>
        <v>0</v>
      </c>
      <c r="L1057" s="56">
        <f t="shared" si="1099"/>
        <v>0</v>
      </c>
      <c r="M1057" s="56">
        <f t="shared" si="1100"/>
        <v>0</v>
      </c>
      <c r="N1057" s="56">
        <f t="shared" si="1099"/>
        <v>0</v>
      </c>
      <c r="O1057" s="56">
        <f t="shared" si="1091"/>
        <v>0</v>
      </c>
      <c r="P1057" s="56">
        <f t="shared" si="1099"/>
        <v>0</v>
      </c>
      <c r="Q1057" s="56">
        <f t="shared" si="1099"/>
        <v>0</v>
      </c>
      <c r="R1057" s="57">
        <f t="shared" si="1029"/>
        <v>0</v>
      </c>
      <c r="S1057" s="56">
        <f t="shared" si="1099"/>
        <v>0</v>
      </c>
      <c r="T1057" s="57">
        <f t="shared" si="1030"/>
        <v>0</v>
      </c>
      <c r="U1057" s="56">
        <f t="shared" si="1099"/>
        <v>0</v>
      </c>
      <c r="V1057" s="57">
        <f t="shared" si="1092"/>
        <v>0</v>
      </c>
    </row>
    <row r="1058" spans="1:22" ht="33" hidden="1" x14ac:dyDescent="0.2">
      <c r="A1058" s="54" t="str">
        <f ca="1">IF(ISERROR(MATCH(F1058,Код_КВР,0)),"",INDIRECT(ADDRESS(MATCH(F1058,Код_КВР,0)+1,2,,,"КВР")))</f>
        <v>Иные закупки товаров, работ и услуг для обеспечения государственных (муниципальных) нужд</v>
      </c>
      <c r="B1058" s="105">
        <v>811</v>
      </c>
      <c r="C1058" s="55" t="s">
        <v>73</v>
      </c>
      <c r="D1058" s="55" t="s">
        <v>79</v>
      </c>
      <c r="E1058" s="105" t="s">
        <v>356</v>
      </c>
      <c r="F1058" s="105">
        <v>240</v>
      </c>
      <c r="G1058" s="56"/>
      <c r="H1058" s="56"/>
      <c r="I1058" s="56">
        <f t="shared" si="1027"/>
        <v>0</v>
      </c>
      <c r="J1058" s="56"/>
      <c r="K1058" s="56">
        <f t="shared" si="1028"/>
        <v>0</v>
      </c>
      <c r="L1058" s="56"/>
      <c r="M1058" s="56">
        <f t="shared" si="1100"/>
        <v>0</v>
      </c>
      <c r="N1058" s="56"/>
      <c r="O1058" s="56">
        <f t="shared" si="1091"/>
        <v>0</v>
      </c>
      <c r="P1058" s="56"/>
      <c r="Q1058" s="56"/>
      <c r="R1058" s="57">
        <f t="shared" si="1029"/>
        <v>0</v>
      </c>
      <c r="S1058" s="56"/>
      <c r="T1058" s="57">
        <f t="shared" si="1030"/>
        <v>0</v>
      </c>
      <c r="U1058" s="56"/>
      <c r="V1058" s="57">
        <f t="shared" si="1092"/>
        <v>0</v>
      </c>
    </row>
    <row r="1059" spans="1:22" x14ac:dyDescent="0.2">
      <c r="A1059" s="64" t="s">
        <v>45</v>
      </c>
      <c r="B1059" s="105">
        <v>811</v>
      </c>
      <c r="C1059" s="55" t="s">
        <v>73</v>
      </c>
      <c r="D1059" s="55" t="s">
        <v>76</v>
      </c>
      <c r="E1059" s="105"/>
      <c r="F1059" s="105"/>
      <c r="G1059" s="56">
        <f t="shared" ref="G1059:U1059" si="1101">G1060</f>
        <v>26082</v>
      </c>
      <c r="H1059" s="56">
        <f t="shared" si="1101"/>
        <v>0</v>
      </c>
      <c r="I1059" s="56">
        <f t="shared" si="1027"/>
        <v>26082</v>
      </c>
      <c r="J1059" s="56">
        <f t="shared" si="1101"/>
        <v>0</v>
      </c>
      <c r="K1059" s="56">
        <f t="shared" si="1028"/>
        <v>26082</v>
      </c>
      <c r="L1059" s="56">
        <f t="shared" si="1101"/>
        <v>0</v>
      </c>
      <c r="M1059" s="56">
        <f t="shared" si="1100"/>
        <v>26082</v>
      </c>
      <c r="N1059" s="56">
        <f t="shared" si="1101"/>
        <v>0</v>
      </c>
      <c r="O1059" s="56">
        <f t="shared" si="1091"/>
        <v>26082</v>
      </c>
      <c r="P1059" s="56">
        <f t="shared" si="1101"/>
        <v>0</v>
      </c>
      <c r="Q1059" s="56">
        <f t="shared" si="1101"/>
        <v>0</v>
      </c>
      <c r="R1059" s="57">
        <f t="shared" si="1029"/>
        <v>0</v>
      </c>
      <c r="S1059" s="56">
        <f t="shared" si="1101"/>
        <v>0</v>
      </c>
      <c r="T1059" s="57">
        <f t="shared" si="1030"/>
        <v>0</v>
      </c>
      <c r="U1059" s="56">
        <f t="shared" si="1101"/>
        <v>0</v>
      </c>
      <c r="V1059" s="57">
        <f t="shared" si="1092"/>
        <v>0</v>
      </c>
    </row>
    <row r="1060" spans="1:22" ht="66" x14ac:dyDescent="0.2">
      <c r="A1060" s="54" t="str">
        <f ca="1">IF(ISERROR(MATCH(E1060,Код_КЦСР,0)),"",INDIRECT(ADDRESS(MATCH(E1060,Код_КЦСР,0)+1,2,,,"КЦСР")))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060" s="105">
        <v>811</v>
      </c>
      <c r="C1060" s="55" t="s">
        <v>73</v>
      </c>
      <c r="D1060" s="55" t="s">
        <v>76</v>
      </c>
      <c r="E1060" s="105" t="s">
        <v>361</v>
      </c>
      <c r="F1060" s="105"/>
      <c r="G1060" s="56">
        <f>G1061+G1078</f>
        <v>26082</v>
      </c>
      <c r="H1060" s="56">
        <f>H1061+H1078</f>
        <v>0</v>
      </c>
      <c r="I1060" s="56">
        <f t="shared" si="1027"/>
        <v>26082</v>
      </c>
      <c r="J1060" s="56">
        <f>J1061+J1078</f>
        <v>0</v>
      </c>
      <c r="K1060" s="56">
        <f t="shared" si="1028"/>
        <v>26082</v>
      </c>
      <c r="L1060" s="56">
        <f>L1061+L1078</f>
        <v>0</v>
      </c>
      <c r="M1060" s="56">
        <f t="shared" si="1100"/>
        <v>26082</v>
      </c>
      <c r="N1060" s="56">
        <f>N1061+N1078</f>
        <v>0</v>
      </c>
      <c r="O1060" s="56">
        <f t="shared" si="1091"/>
        <v>26082</v>
      </c>
      <c r="P1060" s="56">
        <f>P1061+P1078</f>
        <v>0</v>
      </c>
      <c r="Q1060" s="56">
        <f>Q1061+Q1078</f>
        <v>0</v>
      </c>
      <c r="R1060" s="57">
        <f t="shared" si="1029"/>
        <v>0</v>
      </c>
      <c r="S1060" s="56">
        <f>S1061+S1078</f>
        <v>0</v>
      </c>
      <c r="T1060" s="57">
        <f t="shared" si="1030"/>
        <v>0</v>
      </c>
      <c r="U1060" s="56">
        <f>U1061+U1078</f>
        <v>0</v>
      </c>
      <c r="V1060" s="57">
        <f t="shared" si="1092"/>
        <v>0</v>
      </c>
    </row>
    <row r="1061" spans="1:22" ht="33" x14ac:dyDescent="0.2">
      <c r="A1061" s="54" t="str">
        <f ca="1">IF(ISERROR(MATCH(E1061,Код_КЦСР,0)),"",INDIRECT(ADDRESS(MATCH(E1061,Код_КЦСР,0)+1,2,,,"КЦСР")))</f>
        <v>Осуществление бюджетных инвестиций в объекты муниципальной собственности</v>
      </c>
      <c r="B1061" s="105">
        <v>811</v>
      </c>
      <c r="C1061" s="55" t="s">
        <v>73</v>
      </c>
      <c r="D1061" s="55" t="s">
        <v>76</v>
      </c>
      <c r="E1061" s="105" t="s">
        <v>362</v>
      </c>
      <c r="F1061" s="105"/>
      <c r="G1061" s="56">
        <f>G1062+G1071+G1065+G1068</f>
        <v>18803.7</v>
      </c>
      <c r="H1061" s="56">
        <f>H1062+H1071+H1065+H1068</f>
        <v>0</v>
      </c>
      <c r="I1061" s="56">
        <f t="shared" si="1027"/>
        <v>18803.7</v>
      </c>
      <c r="J1061" s="56">
        <f>J1062+J1071+J1065+J1068</f>
        <v>0</v>
      </c>
      <c r="K1061" s="56">
        <f t="shared" si="1028"/>
        <v>18803.7</v>
      </c>
      <c r="L1061" s="56">
        <f>L1062+L1071+L1065+L1068</f>
        <v>0</v>
      </c>
      <c r="M1061" s="56">
        <f t="shared" si="1100"/>
        <v>18803.7</v>
      </c>
      <c r="N1061" s="56">
        <f>N1062+N1071+N1065+N1068</f>
        <v>0</v>
      </c>
      <c r="O1061" s="56">
        <f t="shared" si="1091"/>
        <v>18803.7</v>
      </c>
      <c r="P1061" s="56">
        <f>P1062+P1071+P1065+P1068</f>
        <v>0</v>
      </c>
      <c r="Q1061" s="56">
        <f>Q1062+Q1071+Q1065+Q1068</f>
        <v>0</v>
      </c>
      <c r="R1061" s="57">
        <f t="shared" si="1029"/>
        <v>0</v>
      </c>
      <c r="S1061" s="56">
        <f>S1062+S1071+S1065+S1068</f>
        <v>0</v>
      </c>
      <c r="T1061" s="57">
        <f t="shared" si="1030"/>
        <v>0</v>
      </c>
      <c r="U1061" s="56">
        <f>U1062+U1071+U1065+U1068</f>
        <v>0</v>
      </c>
      <c r="V1061" s="57">
        <f t="shared" si="1092"/>
        <v>0</v>
      </c>
    </row>
    <row r="1062" spans="1:22" hidden="1" x14ac:dyDescent="0.2">
      <c r="A1062" s="54" t="str">
        <f ca="1">IF(ISERROR(MATCH(E1062,Код_КЦСР,0)),"",INDIRECT(ADDRESS(MATCH(E1062,Код_КЦСР,0)+1,2,,,"КЦСР")))</f>
        <v>Строительство объектов сметной стоимостью до 100 млн. рублей</v>
      </c>
      <c r="B1062" s="105">
        <v>811</v>
      </c>
      <c r="C1062" s="55" t="s">
        <v>73</v>
      </c>
      <c r="D1062" s="55" t="s">
        <v>76</v>
      </c>
      <c r="E1062" s="105" t="s">
        <v>363</v>
      </c>
      <c r="F1062" s="105"/>
      <c r="G1062" s="56">
        <f t="shared" ref="G1062:U1063" si="1102">G1063</f>
        <v>0</v>
      </c>
      <c r="H1062" s="56">
        <f t="shared" si="1102"/>
        <v>0</v>
      </c>
      <c r="I1062" s="56">
        <f t="shared" si="1027"/>
        <v>0</v>
      </c>
      <c r="J1062" s="56">
        <f t="shared" si="1102"/>
        <v>0</v>
      </c>
      <c r="K1062" s="56">
        <f t="shared" si="1028"/>
        <v>0</v>
      </c>
      <c r="L1062" s="56">
        <f t="shared" si="1102"/>
        <v>0</v>
      </c>
      <c r="M1062" s="56">
        <f t="shared" si="1100"/>
        <v>0</v>
      </c>
      <c r="N1062" s="56">
        <f t="shared" si="1102"/>
        <v>0</v>
      </c>
      <c r="O1062" s="56">
        <f t="shared" si="1091"/>
        <v>0</v>
      </c>
      <c r="P1062" s="56">
        <f t="shared" si="1102"/>
        <v>0</v>
      </c>
      <c r="Q1062" s="56">
        <f t="shared" si="1102"/>
        <v>0</v>
      </c>
      <c r="R1062" s="57">
        <f t="shared" si="1029"/>
        <v>0</v>
      </c>
      <c r="S1062" s="56">
        <f t="shared" si="1102"/>
        <v>0</v>
      </c>
      <c r="T1062" s="57">
        <f t="shared" si="1030"/>
        <v>0</v>
      </c>
      <c r="U1062" s="56">
        <f t="shared" si="1102"/>
        <v>0</v>
      </c>
      <c r="V1062" s="57">
        <f t="shared" si="1092"/>
        <v>0</v>
      </c>
    </row>
    <row r="1063" spans="1:22" ht="33" hidden="1" x14ac:dyDescent="0.2">
      <c r="A1063" s="54" t="str">
        <f ca="1">IF(ISERROR(MATCH(F1063,Код_КВР,0)),"",INDIRECT(ADDRESS(MATCH(F1063,Код_КВР,0)+1,2,,,"КВР")))</f>
        <v>Капитальные вложения в объекты государственной (муниципальной) собственности</v>
      </c>
      <c r="B1063" s="105">
        <v>811</v>
      </c>
      <c r="C1063" s="55" t="s">
        <v>73</v>
      </c>
      <c r="D1063" s="55" t="s">
        <v>76</v>
      </c>
      <c r="E1063" s="105" t="s">
        <v>363</v>
      </c>
      <c r="F1063" s="105">
        <v>400</v>
      </c>
      <c r="G1063" s="56">
        <f t="shared" si="1102"/>
        <v>0</v>
      </c>
      <c r="H1063" s="56">
        <f t="shared" si="1102"/>
        <v>0</v>
      </c>
      <c r="I1063" s="56">
        <f t="shared" si="1027"/>
        <v>0</v>
      </c>
      <c r="J1063" s="56">
        <f t="shared" si="1102"/>
        <v>0</v>
      </c>
      <c r="K1063" s="56">
        <f t="shared" si="1028"/>
        <v>0</v>
      </c>
      <c r="L1063" s="56">
        <f t="shared" si="1102"/>
        <v>0</v>
      </c>
      <c r="M1063" s="56">
        <f t="shared" si="1100"/>
        <v>0</v>
      </c>
      <c r="N1063" s="56">
        <f t="shared" si="1102"/>
        <v>0</v>
      </c>
      <c r="O1063" s="56">
        <f t="shared" si="1091"/>
        <v>0</v>
      </c>
      <c r="P1063" s="56">
        <f t="shared" si="1102"/>
        <v>0</v>
      </c>
      <c r="Q1063" s="56">
        <f t="shared" si="1102"/>
        <v>0</v>
      </c>
      <c r="R1063" s="57">
        <f t="shared" si="1029"/>
        <v>0</v>
      </c>
      <c r="S1063" s="56">
        <f t="shared" si="1102"/>
        <v>0</v>
      </c>
      <c r="T1063" s="57">
        <f t="shared" si="1030"/>
        <v>0</v>
      </c>
      <c r="U1063" s="56">
        <f t="shared" si="1102"/>
        <v>0</v>
      </c>
      <c r="V1063" s="57">
        <f t="shared" si="1092"/>
        <v>0</v>
      </c>
    </row>
    <row r="1064" spans="1:22" hidden="1" x14ac:dyDescent="0.2">
      <c r="A1064" s="54" t="str">
        <f ca="1">IF(ISERROR(MATCH(F1064,Код_КВР,0)),"",INDIRECT(ADDRESS(MATCH(F1064,Код_КВР,0)+1,2,,,"КВР")))</f>
        <v>Бюджетные инвестиции</v>
      </c>
      <c r="B1064" s="105">
        <v>811</v>
      </c>
      <c r="C1064" s="55" t="s">
        <v>73</v>
      </c>
      <c r="D1064" s="55" t="s">
        <v>76</v>
      </c>
      <c r="E1064" s="105" t="s">
        <v>363</v>
      </c>
      <c r="F1064" s="105">
        <v>410</v>
      </c>
      <c r="G1064" s="56"/>
      <c r="H1064" s="56"/>
      <c r="I1064" s="56">
        <f t="shared" si="1027"/>
        <v>0</v>
      </c>
      <c r="J1064" s="56"/>
      <c r="K1064" s="56">
        <f t="shared" si="1028"/>
        <v>0</v>
      </c>
      <c r="L1064" s="56"/>
      <c r="M1064" s="56">
        <f t="shared" si="1100"/>
        <v>0</v>
      </c>
      <c r="N1064" s="56"/>
      <c r="O1064" s="56">
        <f t="shared" si="1091"/>
        <v>0</v>
      </c>
      <c r="P1064" s="56"/>
      <c r="Q1064" s="56"/>
      <c r="R1064" s="57">
        <f t="shared" si="1029"/>
        <v>0</v>
      </c>
      <c r="S1064" s="56"/>
      <c r="T1064" s="57">
        <f t="shared" si="1030"/>
        <v>0</v>
      </c>
      <c r="U1064" s="56"/>
      <c r="V1064" s="57">
        <f t="shared" si="1092"/>
        <v>0</v>
      </c>
    </row>
    <row r="1065" spans="1:22" ht="39.75" customHeight="1" x14ac:dyDescent="0.2">
      <c r="A1065" s="54" t="str">
        <f ca="1">IF(ISERROR(MATCH(E1065,Код_КЦСР,0)),"",INDIRECT(ADDRESS(MATCH(E1065,Код_КЦСР,0)+1,2,,,"КЦСР")))</f>
        <v>Осуществление бюджетных инвестиций в объекты капитального строительства, в рамках софинансирования с областным Дорожным фондом</v>
      </c>
      <c r="B1065" s="105">
        <v>811</v>
      </c>
      <c r="C1065" s="55" t="s">
        <v>73</v>
      </c>
      <c r="D1065" s="55" t="s">
        <v>76</v>
      </c>
      <c r="E1065" s="105" t="s">
        <v>424</v>
      </c>
      <c r="F1065" s="105"/>
      <c r="G1065" s="56">
        <f t="shared" ref="G1065:U1069" si="1103">G1066</f>
        <v>6889.8</v>
      </c>
      <c r="H1065" s="56">
        <f t="shared" si="1103"/>
        <v>0</v>
      </c>
      <c r="I1065" s="56">
        <f t="shared" si="1027"/>
        <v>6889.8</v>
      </c>
      <c r="J1065" s="56">
        <f t="shared" si="1103"/>
        <v>0</v>
      </c>
      <c r="K1065" s="56">
        <f t="shared" si="1028"/>
        <v>6889.8</v>
      </c>
      <c r="L1065" s="56">
        <f t="shared" si="1103"/>
        <v>0</v>
      </c>
      <c r="M1065" s="56">
        <f t="shared" si="1100"/>
        <v>6889.8</v>
      </c>
      <c r="N1065" s="56">
        <f t="shared" si="1103"/>
        <v>0</v>
      </c>
      <c r="O1065" s="56">
        <f t="shared" si="1091"/>
        <v>6889.8</v>
      </c>
      <c r="P1065" s="56">
        <f t="shared" si="1103"/>
        <v>0</v>
      </c>
      <c r="Q1065" s="56">
        <f t="shared" si="1103"/>
        <v>0</v>
      </c>
      <c r="R1065" s="57">
        <f t="shared" si="1029"/>
        <v>0</v>
      </c>
      <c r="S1065" s="56">
        <f t="shared" si="1103"/>
        <v>0</v>
      </c>
      <c r="T1065" s="57">
        <f t="shared" si="1030"/>
        <v>0</v>
      </c>
      <c r="U1065" s="56">
        <f t="shared" si="1103"/>
        <v>0</v>
      </c>
      <c r="V1065" s="57">
        <f t="shared" si="1092"/>
        <v>0</v>
      </c>
    </row>
    <row r="1066" spans="1:22" ht="33" x14ac:dyDescent="0.2">
      <c r="A1066" s="54" t="str">
        <f ca="1">IF(ISERROR(MATCH(F1066,Код_КВР,0)),"",INDIRECT(ADDRESS(MATCH(F1066,Код_КВР,0)+1,2,,,"КВР")))</f>
        <v>Капитальные вложения в объекты государственной (муниципальной) собственности</v>
      </c>
      <c r="B1066" s="105">
        <v>811</v>
      </c>
      <c r="C1066" s="55" t="s">
        <v>73</v>
      </c>
      <c r="D1066" s="55" t="s">
        <v>76</v>
      </c>
      <c r="E1066" s="105" t="s">
        <v>424</v>
      </c>
      <c r="F1066" s="105">
        <v>400</v>
      </c>
      <c r="G1066" s="56">
        <f t="shared" si="1103"/>
        <v>6889.8</v>
      </c>
      <c r="H1066" s="56">
        <f t="shared" si="1103"/>
        <v>0</v>
      </c>
      <c r="I1066" s="56">
        <f t="shared" si="1027"/>
        <v>6889.8</v>
      </c>
      <c r="J1066" s="56">
        <f t="shared" si="1103"/>
        <v>0</v>
      </c>
      <c r="K1066" s="56">
        <f t="shared" si="1028"/>
        <v>6889.8</v>
      </c>
      <c r="L1066" s="56">
        <f t="shared" si="1103"/>
        <v>0</v>
      </c>
      <c r="M1066" s="56">
        <f t="shared" si="1100"/>
        <v>6889.8</v>
      </c>
      <c r="N1066" s="56">
        <f t="shared" si="1103"/>
        <v>0</v>
      </c>
      <c r="O1066" s="56">
        <f t="shared" si="1091"/>
        <v>6889.8</v>
      </c>
      <c r="P1066" s="56">
        <f t="shared" si="1103"/>
        <v>0</v>
      </c>
      <c r="Q1066" s="56">
        <f t="shared" si="1103"/>
        <v>0</v>
      </c>
      <c r="R1066" s="57">
        <f t="shared" si="1029"/>
        <v>0</v>
      </c>
      <c r="S1066" s="56">
        <f t="shared" si="1103"/>
        <v>0</v>
      </c>
      <c r="T1066" s="57">
        <f t="shared" si="1030"/>
        <v>0</v>
      </c>
      <c r="U1066" s="56">
        <f t="shared" si="1103"/>
        <v>0</v>
      </c>
      <c r="V1066" s="57">
        <f t="shared" si="1092"/>
        <v>0</v>
      </c>
    </row>
    <row r="1067" spans="1:22" x14ac:dyDescent="0.2">
      <c r="A1067" s="54" t="str">
        <f ca="1">IF(ISERROR(MATCH(F1067,Код_КВР,0)),"",INDIRECT(ADDRESS(MATCH(F1067,Код_КВР,0)+1,2,,,"КВР")))</f>
        <v>Бюджетные инвестиции</v>
      </c>
      <c r="B1067" s="105">
        <v>811</v>
      </c>
      <c r="C1067" s="55" t="s">
        <v>73</v>
      </c>
      <c r="D1067" s="55" t="s">
        <v>76</v>
      </c>
      <c r="E1067" s="105" t="s">
        <v>424</v>
      </c>
      <c r="F1067" s="105">
        <v>410</v>
      </c>
      <c r="G1067" s="56">
        <v>6889.8</v>
      </c>
      <c r="H1067" s="56"/>
      <c r="I1067" s="56">
        <f t="shared" ref="I1067:I1137" si="1104">G1067+H1067</f>
        <v>6889.8</v>
      </c>
      <c r="J1067" s="56"/>
      <c r="K1067" s="56">
        <f t="shared" ref="K1067:K1137" si="1105">I1067+J1067</f>
        <v>6889.8</v>
      </c>
      <c r="L1067" s="56"/>
      <c r="M1067" s="56">
        <f t="shared" si="1100"/>
        <v>6889.8</v>
      </c>
      <c r="N1067" s="56"/>
      <c r="O1067" s="56">
        <f t="shared" si="1091"/>
        <v>6889.8</v>
      </c>
      <c r="P1067" s="56"/>
      <c r="Q1067" s="56"/>
      <c r="R1067" s="57">
        <f t="shared" ref="R1067:R1137" si="1106">P1067+Q1067</f>
        <v>0</v>
      </c>
      <c r="S1067" s="56"/>
      <c r="T1067" s="57">
        <f t="shared" ref="T1067:T1137" si="1107">R1067+S1067</f>
        <v>0</v>
      </c>
      <c r="U1067" s="56"/>
      <c r="V1067" s="57">
        <f t="shared" si="1092"/>
        <v>0</v>
      </c>
    </row>
    <row r="1068" spans="1:22" ht="33" x14ac:dyDescent="0.2">
      <c r="A1068" s="54" t="str">
        <f ca="1">IF(ISERROR(MATCH(E1068,Код_КЦСР,0)),"",INDIRECT(ADDRESS(MATCH(E1068,Код_КЦСР,0)+1,2,,,"КЦСР")))</f>
        <v>Улица Маяковского (от пр. Победы до ул. Сталеваров), в рамках софинансирования с областным Дорожным фондом</v>
      </c>
      <c r="B1068" s="105">
        <v>811</v>
      </c>
      <c r="C1068" s="55" t="s">
        <v>73</v>
      </c>
      <c r="D1068" s="55" t="s">
        <v>76</v>
      </c>
      <c r="E1068" s="105" t="s">
        <v>606</v>
      </c>
      <c r="F1068" s="105"/>
      <c r="G1068" s="56">
        <f t="shared" si="1103"/>
        <v>11913.9</v>
      </c>
      <c r="H1068" s="56">
        <f t="shared" si="1103"/>
        <v>0</v>
      </c>
      <c r="I1068" s="56">
        <f t="shared" si="1104"/>
        <v>11913.9</v>
      </c>
      <c r="J1068" s="56">
        <f t="shared" si="1103"/>
        <v>0</v>
      </c>
      <c r="K1068" s="56">
        <f t="shared" si="1105"/>
        <v>11913.9</v>
      </c>
      <c r="L1068" s="56">
        <f t="shared" si="1103"/>
        <v>0</v>
      </c>
      <c r="M1068" s="56">
        <f t="shared" si="1100"/>
        <v>11913.9</v>
      </c>
      <c r="N1068" s="56">
        <f t="shared" si="1103"/>
        <v>0</v>
      </c>
      <c r="O1068" s="56">
        <f t="shared" si="1091"/>
        <v>11913.9</v>
      </c>
      <c r="P1068" s="56">
        <f t="shared" si="1103"/>
        <v>0</v>
      </c>
      <c r="Q1068" s="56">
        <f t="shared" si="1103"/>
        <v>0</v>
      </c>
      <c r="R1068" s="57">
        <f t="shared" si="1106"/>
        <v>0</v>
      </c>
      <c r="S1068" s="56">
        <f t="shared" si="1103"/>
        <v>0</v>
      </c>
      <c r="T1068" s="57">
        <f t="shared" si="1107"/>
        <v>0</v>
      </c>
      <c r="U1068" s="56">
        <f t="shared" si="1103"/>
        <v>0</v>
      </c>
      <c r="V1068" s="57">
        <f t="shared" si="1092"/>
        <v>0</v>
      </c>
    </row>
    <row r="1069" spans="1:22" ht="33" x14ac:dyDescent="0.2">
      <c r="A1069" s="54" t="str">
        <f ca="1">IF(ISERROR(MATCH(F1069,Код_КВР,0)),"",INDIRECT(ADDRESS(MATCH(F1069,Код_КВР,0)+1,2,,,"КВР")))</f>
        <v>Капитальные вложения в объекты государственной (муниципальной) собственности</v>
      </c>
      <c r="B1069" s="105">
        <v>811</v>
      </c>
      <c r="C1069" s="55" t="s">
        <v>73</v>
      </c>
      <c r="D1069" s="55" t="s">
        <v>76</v>
      </c>
      <c r="E1069" s="105" t="s">
        <v>606</v>
      </c>
      <c r="F1069" s="105">
        <v>400</v>
      </c>
      <c r="G1069" s="56">
        <f t="shared" si="1103"/>
        <v>11913.9</v>
      </c>
      <c r="H1069" s="56">
        <f t="shared" si="1103"/>
        <v>0</v>
      </c>
      <c r="I1069" s="56">
        <f t="shared" si="1104"/>
        <v>11913.9</v>
      </c>
      <c r="J1069" s="56">
        <f t="shared" si="1103"/>
        <v>0</v>
      </c>
      <c r="K1069" s="56">
        <f t="shared" si="1105"/>
        <v>11913.9</v>
      </c>
      <c r="L1069" s="56">
        <f t="shared" si="1103"/>
        <v>0</v>
      </c>
      <c r="M1069" s="56">
        <f t="shared" si="1100"/>
        <v>11913.9</v>
      </c>
      <c r="N1069" s="56">
        <f t="shared" si="1103"/>
        <v>0</v>
      </c>
      <c r="O1069" s="56">
        <f t="shared" si="1091"/>
        <v>11913.9</v>
      </c>
      <c r="P1069" s="56">
        <f t="shared" si="1103"/>
        <v>0</v>
      </c>
      <c r="Q1069" s="56">
        <f t="shared" si="1103"/>
        <v>0</v>
      </c>
      <c r="R1069" s="57">
        <f t="shared" si="1106"/>
        <v>0</v>
      </c>
      <c r="S1069" s="56">
        <f t="shared" si="1103"/>
        <v>0</v>
      </c>
      <c r="T1069" s="57">
        <f t="shared" si="1107"/>
        <v>0</v>
      </c>
      <c r="U1069" s="56">
        <f t="shared" si="1103"/>
        <v>0</v>
      </c>
      <c r="V1069" s="57">
        <f t="shared" si="1092"/>
        <v>0</v>
      </c>
    </row>
    <row r="1070" spans="1:22" x14ac:dyDescent="0.2">
      <c r="A1070" s="54" t="str">
        <f ca="1">IF(ISERROR(MATCH(F1070,Код_КВР,0)),"",INDIRECT(ADDRESS(MATCH(F1070,Код_КВР,0)+1,2,,,"КВР")))</f>
        <v>Бюджетные инвестиции</v>
      </c>
      <c r="B1070" s="105">
        <v>811</v>
      </c>
      <c r="C1070" s="55" t="s">
        <v>73</v>
      </c>
      <c r="D1070" s="55" t="s">
        <v>76</v>
      </c>
      <c r="E1070" s="105" t="s">
        <v>606</v>
      </c>
      <c r="F1070" s="105">
        <v>410</v>
      </c>
      <c r="G1070" s="56">
        <f>11913.9</f>
        <v>11913.9</v>
      </c>
      <c r="H1070" s="56"/>
      <c r="I1070" s="56">
        <f t="shared" si="1104"/>
        <v>11913.9</v>
      </c>
      <c r="J1070" s="56"/>
      <c r="K1070" s="56">
        <f t="shared" si="1105"/>
        <v>11913.9</v>
      </c>
      <c r="L1070" s="56"/>
      <c r="M1070" s="56">
        <f t="shared" si="1100"/>
        <v>11913.9</v>
      </c>
      <c r="N1070" s="56"/>
      <c r="O1070" s="56">
        <f t="shared" si="1091"/>
        <v>11913.9</v>
      </c>
      <c r="P1070" s="56"/>
      <c r="Q1070" s="56"/>
      <c r="R1070" s="57">
        <f t="shared" si="1106"/>
        <v>0</v>
      </c>
      <c r="S1070" s="56"/>
      <c r="T1070" s="57">
        <f t="shared" si="1107"/>
        <v>0</v>
      </c>
      <c r="U1070" s="56"/>
      <c r="V1070" s="57">
        <f t="shared" si="1092"/>
        <v>0</v>
      </c>
    </row>
    <row r="1071" spans="1:22" ht="49.5" hidden="1" x14ac:dyDescent="0.2">
      <c r="A1071" s="54" t="str">
        <f ca="1">IF(ISERROR(MATCH(E1071,Код_КЦСР,0)),"",INDIRECT(ADDRESS(MATCH(E1071,Код_КЦСР,0)+1,2,,,"КЦСР")))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1071" s="105">
        <v>811</v>
      </c>
      <c r="C1071" s="55" t="s">
        <v>73</v>
      </c>
      <c r="D1071" s="55" t="s">
        <v>76</v>
      </c>
      <c r="E1071" s="105" t="s">
        <v>364</v>
      </c>
      <c r="F1071" s="105"/>
      <c r="G1071" s="56">
        <f t="shared" ref="G1071:U1071" si="1108">G1072</f>
        <v>0</v>
      </c>
      <c r="H1071" s="56">
        <f t="shared" si="1108"/>
        <v>0</v>
      </c>
      <c r="I1071" s="56">
        <f t="shared" si="1104"/>
        <v>0</v>
      </c>
      <c r="J1071" s="56">
        <f t="shared" si="1108"/>
        <v>0</v>
      </c>
      <c r="K1071" s="56">
        <f t="shared" si="1105"/>
        <v>0</v>
      </c>
      <c r="L1071" s="56">
        <f t="shared" si="1108"/>
        <v>0</v>
      </c>
      <c r="M1071" s="56">
        <f t="shared" si="1100"/>
        <v>0</v>
      </c>
      <c r="N1071" s="56">
        <f t="shared" si="1108"/>
        <v>0</v>
      </c>
      <c r="O1071" s="56">
        <f t="shared" si="1091"/>
        <v>0</v>
      </c>
      <c r="P1071" s="56">
        <f t="shared" si="1108"/>
        <v>0</v>
      </c>
      <c r="Q1071" s="56">
        <f t="shared" si="1108"/>
        <v>0</v>
      </c>
      <c r="R1071" s="57">
        <f t="shared" si="1106"/>
        <v>0</v>
      </c>
      <c r="S1071" s="56">
        <f t="shared" si="1108"/>
        <v>0</v>
      </c>
      <c r="T1071" s="57">
        <f t="shared" si="1107"/>
        <v>0</v>
      </c>
      <c r="U1071" s="56">
        <f t="shared" si="1108"/>
        <v>0</v>
      </c>
      <c r="V1071" s="57">
        <f t="shared" si="1092"/>
        <v>0</v>
      </c>
    </row>
    <row r="1072" spans="1:22" ht="33" hidden="1" x14ac:dyDescent="0.2">
      <c r="A1072" s="54" t="str">
        <f ca="1">IF(ISERROR(MATCH(F1072,Код_КВР,0)),"",INDIRECT(ADDRESS(MATCH(F1072,Код_КВР,0)+1,2,,,"КВР")))</f>
        <v>Капитальные вложения в объекты государственной (муниципальной) собственности</v>
      </c>
      <c r="B1072" s="105">
        <v>811</v>
      </c>
      <c r="C1072" s="55" t="s">
        <v>73</v>
      </c>
      <c r="D1072" s="55" t="s">
        <v>76</v>
      </c>
      <c r="E1072" s="105" t="s">
        <v>364</v>
      </c>
      <c r="F1072" s="105">
        <v>400</v>
      </c>
      <c r="G1072" s="56">
        <f t="shared" ref="G1072:U1072" si="1109">G1073</f>
        <v>0</v>
      </c>
      <c r="H1072" s="56">
        <f t="shared" si="1109"/>
        <v>0</v>
      </c>
      <c r="I1072" s="56">
        <f t="shared" si="1104"/>
        <v>0</v>
      </c>
      <c r="J1072" s="56">
        <f t="shared" si="1109"/>
        <v>0</v>
      </c>
      <c r="K1072" s="56">
        <f t="shared" si="1105"/>
        <v>0</v>
      </c>
      <c r="L1072" s="56">
        <f t="shared" si="1109"/>
        <v>0</v>
      </c>
      <c r="M1072" s="56">
        <f t="shared" si="1100"/>
        <v>0</v>
      </c>
      <c r="N1072" s="56">
        <f t="shared" si="1109"/>
        <v>0</v>
      </c>
      <c r="O1072" s="56">
        <f t="shared" si="1091"/>
        <v>0</v>
      </c>
      <c r="P1072" s="56">
        <f t="shared" si="1109"/>
        <v>0</v>
      </c>
      <c r="Q1072" s="56">
        <f t="shared" si="1109"/>
        <v>0</v>
      </c>
      <c r="R1072" s="57">
        <f t="shared" si="1106"/>
        <v>0</v>
      </c>
      <c r="S1072" s="56">
        <f t="shared" si="1109"/>
        <v>0</v>
      </c>
      <c r="T1072" s="57">
        <f t="shared" si="1107"/>
        <v>0</v>
      </c>
      <c r="U1072" s="56">
        <f t="shared" si="1109"/>
        <v>0</v>
      </c>
      <c r="V1072" s="57">
        <f t="shared" si="1092"/>
        <v>0</v>
      </c>
    </row>
    <row r="1073" spans="1:22" hidden="1" x14ac:dyDescent="0.2">
      <c r="A1073" s="54" t="str">
        <f ca="1">IF(ISERROR(MATCH(F1073,Код_КВР,0)),"",INDIRECT(ADDRESS(MATCH(F1073,Код_КВР,0)+1,2,,,"КВР")))</f>
        <v>Бюджетные инвестиции</v>
      </c>
      <c r="B1073" s="105">
        <v>811</v>
      </c>
      <c r="C1073" s="55" t="s">
        <v>73</v>
      </c>
      <c r="D1073" s="55" t="s">
        <v>76</v>
      </c>
      <c r="E1073" s="105" t="s">
        <v>364</v>
      </c>
      <c r="F1073" s="105">
        <v>410</v>
      </c>
      <c r="G1073" s="56"/>
      <c r="H1073" s="56"/>
      <c r="I1073" s="56">
        <f t="shared" si="1104"/>
        <v>0</v>
      </c>
      <c r="J1073" s="56"/>
      <c r="K1073" s="56">
        <f t="shared" si="1105"/>
        <v>0</v>
      </c>
      <c r="L1073" s="56"/>
      <c r="M1073" s="56">
        <f t="shared" si="1100"/>
        <v>0</v>
      </c>
      <c r="N1073" s="56"/>
      <c r="O1073" s="56">
        <f t="shared" si="1091"/>
        <v>0</v>
      </c>
      <c r="P1073" s="56"/>
      <c r="Q1073" s="56"/>
      <c r="R1073" s="57">
        <f t="shared" si="1106"/>
        <v>0</v>
      </c>
      <c r="S1073" s="56"/>
      <c r="T1073" s="57">
        <f t="shared" si="1107"/>
        <v>0</v>
      </c>
      <c r="U1073" s="56"/>
      <c r="V1073" s="57">
        <f t="shared" si="1092"/>
        <v>0</v>
      </c>
    </row>
    <row r="1074" spans="1:22" ht="22.5" hidden="1" customHeight="1" x14ac:dyDescent="0.2">
      <c r="A1074" s="54" t="str">
        <f ca="1">IF(ISERROR(MATCH(E1074,Код_КЦСР,0)),"",INDIRECT(ADDRESS(MATCH(E1074,Код_КЦСР,0)+1,2,,,"КЦСР")))</f>
        <v>Строительство объектов сметной стоимостью 100 млн. рублей и более</v>
      </c>
      <c r="B1074" s="105">
        <v>811</v>
      </c>
      <c r="C1074" s="55" t="s">
        <v>73</v>
      </c>
      <c r="D1074" s="55" t="s">
        <v>76</v>
      </c>
      <c r="E1074" s="105" t="s">
        <v>602</v>
      </c>
      <c r="F1074" s="105"/>
      <c r="G1074" s="56">
        <f t="shared" ref="G1074:U1076" si="1110">G1075</f>
        <v>0</v>
      </c>
      <c r="H1074" s="56">
        <f t="shared" si="1110"/>
        <v>0</v>
      </c>
      <c r="I1074" s="56">
        <f t="shared" si="1104"/>
        <v>0</v>
      </c>
      <c r="J1074" s="56">
        <f t="shared" si="1110"/>
        <v>0</v>
      </c>
      <c r="K1074" s="56">
        <f t="shared" si="1105"/>
        <v>0</v>
      </c>
      <c r="L1074" s="56">
        <f t="shared" si="1110"/>
        <v>0</v>
      </c>
      <c r="M1074" s="56">
        <f t="shared" si="1100"/>
        <v>0</v>
      </c>
      <c r="N1074" s="56">
        <f t="shared" si="1110"/>
        <v>0</v>
      </c>
      <c r="O1074" s="56">
        <f t="shared" si="1091"/>
        <v>0</v>
      </c>
      <c r="P1074" s="56">
        <f t="shared" si="1110"/>
        <v>0</v>
      </c>
      <c r="Q1074" s="56">
        <f t="shared" si="1110"/>
        <v>0</v>
      </c>
      <c r="R1074" s="57">
        <f t="shared" si="1106"/>
        <v>0</v>
      </c>
      <c r="S1074" s="56">
        <f t="shared" si="1110"/>
        <v>0</v>
      </c>
      <c r="T1074" s="57">
        <f t="shared" si="1107"/>
        <v>0</v>
      </c>
      <c r="U1074" s="56">
        <f t="shared" si="1110"/>
        <v>0</v>
      </c>
      <c r="V1074" s="57">
        <f t="shared" si="1092"/>
        <v>0</v>
      </c>
    </row>
    <row r="1075" spans="1:22" ht="21" hidden="1" customHeight="1" x14ac:dyDescent="0.2">
      <c r="A1075" s="54" t="str">
        <f ca="1">IF(ISERROR(MATCH(E1075,Код_КЦСР,0)),"",INDIRECT(ADDRESS(MATCH(E1075,Код_КЦСР,0)+1,2,,,"КЦСР")))</f>
        <v>Улица Маяковского (от пр. Победы до ул. Сталеваров)</v>
      </c>
      <c r="B1075" s="105">
        <v>811</v>
      </c>
      <c r="C1075" s="55" t="s">
        <v>73</v>
      </c>
      <c r="D1075" s="55" t="s">
        <v>76</v>
      </c>
      <c r="E1075" s="105" t="s">
        <v>607</v>
      </c>
      <c r="F1075" s="105"/>
      <c r="G1075" s="56">
        <f t="shared" si="1110"/>
        <v>0</v>
      </c>
      <c r="H1075" s="56">
        <f t="shared" si="1110"/>
        <v>0</v>
      </c>
      <c r="I1075" s="56">
        <f t="shared" si="1104"/>
        <v>0</v>
      </c>
      <c r="J1075" s="56">
        <f t="shared" si="1110"/>
        <v>0</v>
      </c>
      <c r="K1075" s="56">
        <f t="shared" si="1105"/>
        <v>0</v>
      </c>
      <c r="L1075" s="56">
        <f t="shared" si="1110"/>
        <v>0</v>
      </c>
      <c r="M1075" s="56">
        <f t="shared" si="1100"/>
        <v>0</v>
      </c>
      <c r="N1075" s="56">
        <f t="shared" si="1110"/>
        <v>0</v>
      </c>
      <c r="O1075" s="56">
        <f t="shared" si="1091"/>
        <v>0</v>
      </c>
      <c r="P1075" s="56">
        <f t="shared" si="1110"/>
        <v>0</v>
      </c>
      <c r="Q1075" s="56">
        <f t="shared" si="1110"/>
        <v>0</v>
      </c>
      <c r="R1075" s="57">
        <f t="shared" si="1106"/>
        <v>0</v>
      </c>
      <c r="S1075" s="56">
        <f t="shared" si="1110"/>
        <v>0</v>
      </c>
      <c r="T1075" s="57">
        <f t="shared" si="1107"/>
        <v>0</v>
      </c>
      <c r="U1075" s="56">
        <f t="shared" si="1110"/>
        <v>0</v>
      </c>
      <c r="V1075" s="57">
        <f t="shared" si="1092"/>
        <v>0</v>
      </c>
    </row>
    <row r="1076" spans="1:22" ht="33" hidden="1" x14ac:dyDescent="0.2">
      <c r="A1076" s="54" t="str">
        <f ca="1">IF(ISERROR(MATCH(F1076,Код_КВР,0)),"",INDIRECT(ADDRESS(MATCH(F1076,Код_КВР,0)+1,2,,,"КВР")))</f>
        <v>Капитальные вложения в объекты государственной (муниципальной) собственности</v>
      </c>
      <c r="B1076" s="105">
        <v>811</v>
      </c>
      <c r="C1076" s="55" t="s">
        <v>73</v>
      </c>
      <c r="D1076" s="55" t="s">
        <v>76</v>
      </c>
      <c r="E1076" s="105" t="s">
        <v>607</v>
      </c>
      <c r="F1076" s="105">
        <v>400</v>
      </c>
      <c r="G1076" s="56">
        <f t="shared" si="1110"/>
        <v>0</v>
      </c>
      <c r="H1076" s="56">
        <f t="shared" si="1110"/>
        <v>0</v>
      </c>
      <c r="I1076" s="56">
        <f t="shared" si="1104"/>
        <v>0</v>
      </c>
      <c r="J1076" s="56">
        <f t="shared" si="1110"/>
        <v>0</v>
      </c>
      <c r="K1076" s="56">
        <f t="shared" si="1105"/>
        <v>0</v>
      </c>
      <c r="L1076" s="56">
        <f t="shared" si="1110"/>
        <v>0</v>
      </c>
      <c r="M1076" s="56">
        <f t="shared" si="1100"/>
        <v>0</v>
      </c>
      <c r="N1076" s="56">
        <f t="shared" si="1110"/>
        <v>0</v>
      </c>
      <c r="O1076" s="56">
        <f t="shared" si="1091"/>
        <v>0</v>
      </c>
      <c r="P1076" s="56">
        <f t="shared" si="1110"/>
        <v>0</v>
      </c>
      <c r="Q1076" s="56">
        <f t="shared" si="1110"/>
        <v>0</v>
      </c>
      <c r="R1076" s="57">
        <f t="shared" si="1106"/>
        <v>0</v>
      </c>
      <c r="S1076" s="56">
        <f t="shared" si="1110"/>
        <v>0</v>
      </c>
      <c r="T1076" s="57">
        <f t="shared" si="1107"/>
        <v>0</v>
      </c>
      <c r="U1076" s="56">
        <f t="shared" si="1110"/>
        <v>0</v>
      </c>
      <c r="V1076" s="57">
        <f t="shared" si="1092"/>
        <v>0</v>
      </c>
    </row>
    <row r="1077" spans="1:22" hidden="1" x14ac:dyDescent="0.2">
      <c r="A1077" s="54" t="str">
        <f ca="1">IF(ISERROR(MATCH(F1077,Код_КВР,0)),"",INDIRECT(ADDRESS(MATCH(F1077,Код_КВР,0)+1,2,,,"КВР")))</f>
        <v>Бюджетные инвестиции</v>
      </c>
      <c r="B1077" s="105">
        <v>811</v>
      </c>
      <c r="C1077" s="55" t="s">
        <v>73</v>
      </c>
      <c r="D1077" s="55" t="s">
        <v>76</v>
      </c>
      <c r="E1077" s="105" t="s">
        <v>607</v>
      </c>
      <c r="F1077" s="105">
        <v>410</v>
      </c>
      <c r="G1077" s="56"/>
      <c r="H1077" s="56"/>
      <c r="I1077" s="56">
        <f t="shared" si="1104"/>
        <v>0</v>
      </c>
      <c r="J1077" s="56"/>
      <c r="K1077" s="56">
        <f t="shared" si="1105"/>
        <v>0</v>
      </c>
      <c r="L1077" s="56"/>
      <c r="M1077" s="56">
        <f t="shared" si="1100"/>
        <v>0</v>
      </c>
      <c r="N1077" s="56"/>
      <c r="O1077" s="56">
        <f t="shared" si="1091"/>
        <v>0</v>
      </c>
      <c r="P1077" s="56"/>
      <c r="Q1077" s="56"/>
      <c r="R1077" s="57">
        <f t="shared" si="1106"/>
        <v>0</v>
      </c>
      <c r="S1077" s="56"/>
      <c r="T1077" s="57">
        <f t="shared" si="1107"/>
        <v>0</v>
      </c>
      <c r="U1077" s="56"/>
      <c r="V1077" s="57">
        <f t="shared" si="1092"/>
        <v>0</v>
      </c>
    </row>
    <row r="1078" spans="1:22" x14ac:dyDescent="0.2">
      <c r="A1078" s="54" t="str">
        <f ca="1">IF(ISERROR(MATCH(E1078,Код_КЦСР,0)),"",INDIRECT(ADDRESS(MATCH(E1078,Код_КЦСР,0)+1,2,,,"КЦСР")))</f>
        <v>Капитальный ремонт объектов муниципальной собственности</v>
      </c>
      <c r="B1078" s="105">
        <v>811</v>
      </c>
      <c r="C1078" s="55" t="s">
        <v>73</v>
      </c>
      <c r="D1078" s="55" t="s">
        <v>76</v>
      </c>
      <c r="E1078" s="105" t="s">
        <v>365</v>
      </c>
      <c r="F1078" s="105"/>
      <c r="G1078" s="56">
        <f t="shared" ref="G1078:P1078" si="1111">G1079+G1082</f>
        <v>7278.3</v>
      </c>
      <c r="H1078" s="56">
        <f t="shared" ref="H1078:J1078" si="1112">H1079+H1082</f>
        <v>0</v>
      </c>
      <c r="I1078" s="56">
        <f t="shared" si="1104"/>
        <v>7278.3</v>
      </c>
      <c r="J1078" s="56">
        <f t="shared" si="1112"/>
        <v>0</v>
      </c>
      <c r="K1078" s="56">
        <f t="shared" si="1105"/>
        <v>7278.3</v>
      </c>
      <c r="L1078" s="56">
        <f t="shared" ref="L1078:N1078" si="1113">L1079+L1082</f>
        <v>0</v>
      </c>
      <c r="M1078" s="56">
        <f t="shared" si="1100"/>
        <v>7278.3</v>
      </c>
      <c r="N1078" s="56">
        <f t="shared" si="1113"/>
        <v>0</v>
      </c>
      <c r="O1078" s="56">
        <f t="shared" si="1091"/>
        <v>7278.3</v>
      </c>
      <c r="P1078" s="56">
        <f t="shared" si="1111"/>
        <v>0</v>
      </c>
      <c r="Q1078" s="56">
        <f t="shared" ref="Q1078:S1078" si="1114">Q1079+Q1082</f>
        <v>0</v>
      </c>
      <c r="R1078" s="57">
        <f t="shared" si="1106"/>
        <v>0</v>
      </c>
      <c r="S1078" s="56">
        <f t="shared" si="1114"/>
        <v>0</v>
      </c>
      <c r="T1078" s="57">
        <f t="shared" si="1107"/>
        <v>0</v>
      </c>
      <c r="U1078" s="56">
        <f t="shared" ref="U1078" si="1115">U1079+U1082</f>
        <v>0</v>
      </c>
      <c r="V1078" s="57">
        <f t="shared" si="1092"/>
        <v>0</v>
      </c>
    </row>
    <row r="1079" spans="1:22" ht="33" x14ac:dyDescent="0.2">
      <c r="A1079" s="54" t="str">
        <f ca="1">IF(ISERROR(MATCH(E1079,Код_КЦСР,0)),"",INDIRECT(ADDRESS(MATCH(E1079,Код_КЦСР,0)+1,2,,,"КЦСР")))</f>
        <v>Осуществление капитального ремонта улично-дорожной сети города, в рамках софинансирования с областным Дорожным фондом</v>
      </c>
      <c r="B1079" s="105">
        <v>811</v>
      </c>
      <c r="C1079" s="55" t="s">
        <v>73</v>
      </c>
      <c r="D1079" s="55" t="s">
        <v>76</v>
      </c>
      <c r="E1079" s="105" t="s">
        <v>500</v>
      </c>
      <c r="F1079" s="105"/>
      <c r="G1079" s="56">
        <f t="shared" ref="G1079:U1080" si="1116">G1080</f>
        <v>7278.3</v>
      </c>
      <c r="H1079" s="56">
        <f t="shared" si="1116"/>
        <v>0</v>
      </c>
      <c r="I1079" s="56">
        <f t="shared" si="1104"/>
        <v>7278.3</v>
      </c>
      <c r="J1079" s="56">
        <f t="shared" si="1116"/>
        <v>0</v>
      </c>
      <c r="K1079" s="56">
        <f t="shared" si="1105"/>
        <v>7278.3</v>
      </c>
      <c r="L1079" s="56">
        <f t="shared" si="1116"/>
        <v>0</v>
      </c>
      <c r="M1079" s="56">
        <f t="shared" si="1100"/>
        <v>7278.3</v>
      </c>
      <c r="N1079" s="56">
        <f t="shared" si="1116"/>
        <v>0</v>
      </c>
      <c r="O1079" s="56">
        <f t="shared" si="1091"/>
        <v>7278.3</v>
      </c>
      <c r="P1079" s="56">
        <f t="shared" si="1116"/>
        <v>0</v>
      </c>
      <c r="Q1079" s="56">
        <f t="shared" si="1116"/>
        <v>0</v>
      </c>
      <c r="R1079" s="57">
        <f t="shared" si="1106"/>
        <v>0</v>
      </c>
      <c r="S1079" s="56">
        <f t="shared" si="1116"/>
        <v>0</v>
      </c>
      <c r="T1079" s="57">
        <f t="shared" si="1107"/>
        <v>0</v>
      </c>
      <c r="U1079" s="56">
        <f t="shared" si="1116"/>
        <v>0</v>
      </c>
      <c r="V1079" s="57">
        <f t="shared" si="1092"/>
        <v>0</v>
      </c>
    </row>
    <row r="1080" spans="1:22" ht="33" x14ac:dyDescent="0.2">
      <c r="A1080" s="54" t="str">
        <f ca="1">IF(ISERROR(MATCH(F1080,Код_КВР,0)),"",INDIRECT(ADDRESS(MATCH(F1080,Код_КВР,0)+1,2,,,"КВР")))</f>
        <v>Закупка товаров, работ и услуг для обеспечения государственных (муниципальных) нужд</v>
      </c>
      <c r="B1080" s="105">
        <v>811</v>
      </c>
      <c r="C1080" s="55" t="s">
        <v>73</v>
      </c>
      <c r="D1080" s="55" t="s">
        <v>76</v>
      </c>
      <c r="E1080" s="105" t="s">
        <v>500</v>
      </c>
      <c r="F1080" s="105">
        <v>200</v>
      </c>
      <c r="G1080" s="56">
        <f t="shared" si="1116"/>
        <v>7278.3</v>
      </c>
      <c r="H1080" s="56">
        <f t="shared" si="1116"/>
        <v>0</v>
      </c>
      <c r="I1080" s="56">
        <f t="shared" si="1104"/>
        <v>7278.3</v>
      </c>
      <c r="J1080" s="56">
        <f t="shared" si="1116"/>
        <v>0</v>
      </c>
      <c r="K1080" s="56">
        <f t="shared" si="1105"/>
        <v>7278.3</v>
      </c>
      <c r="L1080" s="56">
        <f t="shared" si="1116"/>
        <v>0</v>
      </c>
      <c r="M1080" s="56">
        <f t="shared" si="1100"/>
        <v>7278.3</v>
      </c>
      <c r="N1080" s="56">
        <f t="shared" si="1116"/>
        <v>0</v>
      </c>
      <c r="O1080" s="56">
        <f t="shared" si="1091"/>
        <v>7278.3</v>
      </c>
      <c r="P1080" s="56">
        <f t="shared" si="1116"/>
        <v>0</v>
      </c>
      <c r="Q1080" s="56">
        <f t="shared" si="1116"/>
        <v>0</v>
      </c>
      <c r="R1080" s="57">
        <f t="shared" si="1106"/>
        <v>0</v>
      </c>
      <c r="S1080" s="56">
        <f t="shared" si="1116"/>
        <v>0</v>
      </c>
      <c r="T1080" s="57">
        <f t="shared" si="1107"/>
        <v>0</v>
      </c>
      <c r="U1080" s="56">
        <f t="shared" si="1116"/>
        <v>0</v>
      </c>
      <c r="V1080" s="57">
        <f t="shared" si="1092"/>
        <v>0</v>
      </c>
    </row>
    <row r="1081" spans="1:22" ht="33" x14ac:dyDescent="0.2">
      <c r="A1081" s="54" t="str">
        <f ca="1">IF(ISERROR(MATCH(F1081,Код_КВР,0)),"",INDIRECT(ADDRESS(MATCH(F1081,Код_КВР,0)+1,2,,,"КВР")))</f>
        <v>Иные закупки товаров, работ и услуг для обеспечения государственных (муниципальных) нужд</v>
      </c>
      <c r="B1081" s="105">
        <v>811</v>
      </c>
      <c r="C1081" s="55" t="s">
        <v>73</v>
      </c>
      <c r="D1081" s="55" t="s">
        <v>76</v>
      </c>
      <c r="E1081" s="105" t="s">
        <v>500</v>
      </c>
      <c r="F1081" s="105">
        <v>240</v>
      </c>
      <c r="G1081" s="56">
        <v>7278.3</v>
      </c>
      <c r="H1081" s="56"/>
      <c r="I1081" s="56">
        <f t="shared" si="1104"/>
        <v>7278.3</v>
      </c>
      <c r="J1081" s="56"/>
      <c r="K1081" s="56">
        <f t="shared" si="1105"/>
        <v>7278.3</v>
      </c>
      <c r="L1081" s="56"/>
      <c r="M1081" s="56">
        <f t="shared" si="1100"/>
        <v>7278.3</v>
      </c>
      <c r="N1081" s="56"/>
      <c r="O1081" s="56">
        <f t="shared" si="1091"/>
        <v>7278.3</v>
      </c>
      <c r="P1081" s="56"/>
      <c r="Q1081" s="56"/>
      <c r="R1081" s="57">
        <f t="shared" si="1106"/>
        <v>0</v>
      </c>
      <c r="S1081" s="56"/>
      <c r="T1081" s="57">
        <f t="shared" si="1107"/>
        <v>0</v>
      </c>
      <c r="U1081" s="56"/>
      <c r="V1081" s="57">
        <f t="shared" si="1092"/>
        <v>0</v>
      </c>
    </row>
    <row r="1082" spans="1:22" ht="49.5" hidden="1" x14ac:dyDescent="0.2">
      <c r="A1082" s="54" t="str">
        <f ca="1">IF(ISERROR(MATCH(E1082,Код_КЦСР,0)),"",INDIRECT(ADDRESS(MATCH(E1082,Код_КЦСР,0)+1,2,,,"КЦСР")))</f>
        <v>Осуществление дорожной деятельности в отношении автомобильных дорог общего пользования местного значения, за счет средств областного бюджета</v>
      </c>
      <c r="B1082" s="105">
        <v>811</v>
      </c>
      <c r="C1082" s="55" t="s">
        <v>73</v>
      </c>
      <c r="D1082" s="55" t="s">
        <v>76</v>
      </c>
      <c r="E1082" s="105" t="s">
        <v>501</v>
      </c>
      <c r="F1082" s="105"/>
      <c r="G1082" s="56">
        <f t="shared" ref="G1082:U1083" si="1117">G1083</f>
        <v>0</v>
      </c>
      <c r="H1082" s="56">
        <f t="shared" si="1117"/>
        <v>0</v>
      </c>
      <c r="I1082" s="56">
        <f t="shared" si="1104"/>
        <v>0</v>
      </c>
      <c r="J1082" s="56">
        <f t="shared" si="1117"/>
        <v>0</v>
      </c>
      <c r="K1082" s="56">
        <f t="shared" si="1105"/>
        <v>0</v>
      </c>
      <c r="L1082" s="56">
        <f t="shared" si="1117"/>
        <v>0</v>
      </c>
      <c r="M1082" s="56">
        <f t="shared" si="1100"/>
        <v>0</v>
      </c>
      <c r="N1082" s="56">
        <f t="shared" si="1117"/>
        <v>0</v>
      </c>
      <c r="O1082" s="56">
        <f t="shared" si="1091"/>
        <v>0</v>
      </c>
      <c r="P1082" s="56">
        <f t="shared" si="1117"/>
        <v>0</v>
      </c>
      <c r="Q1082" s="56">
        <f t="shared" si="1117"/>
        <v>0</v>
      </c>
      <c r="R1082" s="57">
        <f t="shared" si="1106"/>
        <v>0</v>
      </c>
      <c r="S1082" s="56">
        <f t="shared" si="1117"/>
        <v>0</v>
      </c>
      <c r="T1082" s="57">
        <f t="shared" si="1107"/>
        <v>0</v>
      </c>
      <c r="U1082" s="56">
        <f t="shared" si="1117"/>
        <v>0</v>
      </c>
      <c r="V1082" s="57">
        <f t="shared" si="1092"/>
        <v>0</v>
      </c>
    </row>
    <row r="1083" spans="1:22" ht="33" hidden="1" x14ac:dyDescent="0.2">
      <c r="A1083" s="54" t="str">
        <f ca="1">IF(ISERROR(MATCH(F1083,Код_КВР,0)),"",INDIRECT(ADDRESS(MATCH(F1083,Код_КВР,0)+1,2,,,"КВР")))</f>
        <v>Закупка товаров, работ и услуг для обеспечения государственных (муниципальных) нужд</v>
      </c>
      <c r="B1083" s="105">
        <v>811</v>
      </c>
      <c r="C1083" s="55" t="s">
        <v>73</v>
      </c>
      <c r="D1083" s="55" t="s">
        <v>76</v>
      </c>
      <c r="E1083" s="105" t="s">
        <v>501</v>
      </c>
      <c r="F1083" s="105">
        <v>200</v>
      </c>
      <c r="G1083" s="56">
        <f t="shared" si="1117"/>
        <v>0</v>
      </c>
      <c r="H1083" s="56">
        <f t="shared" si="1117"/>
        <v>0</v>
      </c>
      <c r="I1083" s="56">
        <f t="shared" si="1104"/>
        <v>0</v>
      </c>
      <c r="J1083" s="56">
        <f t="shared" si="1117"/>
        <v>0</v>
      </c>
      <c r="K1083" s="56">
        <f t="shared" si="1105"/>
        <v>0</v>
      </c>
      <c r="L1083" s="56">
        <f t="shared" si="1117"/>
        <v>0</v>
      </c>
      <c r="M1083" s="56">
        <f t="shared" si="1100"/>
        <v>0</v>
      </c>
      <c r="N1083" s="56">
        <f t="shared" si="1117"/>
        <v>0</v>
      </c>
      <c r="O1083" s="56">
        <f t="shared" si="1091"/>
        <v>0</v>
      </c>
      <c r="P1083" s="56">
        <f t="shared" si="1117"/>
        <v>0</v>
      </c>
      <c r="Q1083" s="56">
        <f t="shared" si="1117"/>
        <v>0</v>
      </c>
      <c r="R1083" s="57">
        <f t="shared" si="1106"/>
        <v>0</v>
      </c>
      <c r="S1083" s="56">
        <f t="shared" si="1117"/>
        <v>0</v>
      </c>
      <c r="T1083" s="57">
        <f t="shared" si="1107"/>
        <v>0</v>
      </c>
      <c r="U1083" s="56">
        <f t="shared" si="1117"/>
        <v>0</v>
      </c>
      <c r="V1083" s="57">
        <f t="shared" si="1092"/>
        <v>0</v>
      </c>
    </row>
    <row r="1084" spans="1:22" ht="33" hidden="1" x14ac:dyDescent="0.2">
      <c r="A1084" s="54" t="str">
        <f ca="1">IF(ISERROR(MATCH(F1084,Код_КВР,0)),"",INDIRECT(ADDRESS(MATCH(F1084,Код_КВР,0)+1,2,,,"КВР")))</f>
        <v>Иные закупки товаров, работ и услуг для обеспечения государственных (муниципальных) нужд</v>
      </c>
      <c r="B1084" s="105">
        <v>811</v>
      </c>
      <c r="C1084" s="55" t="s">
        <v>73</v>
      </c>
      <c r="D1084" s="55" t="s">
        <v>76</v>
      </c>
      <c r="E1084" s="105" t="s">
        <v>501</v>
      </c>
      <c r="F1084" s="105">
        <v>240</v>
      </c>
      <c r="G1084" s="56"/>
      <c r="H1084" s="56"/>
      <c r="I1084" s="56">
        <f t="shared" si="1104"/>
        <v>0</v>
      </c>
      <c r="J1084" s="56"/>
      <c r="K1084" s="56">
        <f t="shared" si="1105"/>
        <v>0</v>
      </c>
      <c r="L1084" s="56"/>
      <c r="M1084" s="56">
        <f t="shared" si="1100"/>
        <v>0</v>
      </c>
      <c r="N1084" s="56"/>
      <c r="O1084" s="56">
        <f t="shared" si="1091"/>
        <v>0</v>
      </c>
      <c r="P1084" s="56"/>
      <c r="Q1084" s="56"/>
      <c r="R1084" s="57">
        <f t="shared" si="1106"/>
        <v>0</v>
      </c>
      <c r="S1084" s="56"/>
      <c r="T1084" s="57">
        <f t="shared" si="1107"/>
        <v>0</v>
      </c>
      <c r="U1084" s="56"/>
      <c r="V1084" s="57">
        <f t="shared" si="1092"/>
        <v>0</v>
      </c>
    </row>
    <row r="1085" spans="1:22" x14ac:dyDescent="0.2">
      <c r="A1085" s="63" t="s">
        <v>80</v>
      </c>
      <c r="B1085" s="105">
        <v>811</v>
      </c>
      <c r="C1085" s="55" t="s">
        <v>73</v>
      </c>
      <c r="D1085" s="55" t="s">
        <v>61</v>
      </c>
      <c r="E1085" s="105"/>
      <c r="F1085" s="105"/>
      <c r="G1085" s="56">
        <f t="shared" ref="G1085:P1085" si="1118">G1086+G1096</f>
        <v>79058.299999999988</v>
      </c>
      <c r="H1085" s="56">
        <f t="shared" ref="H1085:J1085" si="1119">H1086+H1096</f>
        <v>0</v>
      </c>
      <c r="I1085" s="56">
        <f t="shared" si="1104"/>
        <v>79058.299999999988</v>
      </c>
      <c r="J1085" s="56">
        <f t="shared" si="1119"/>
        <v>0</v>
      </c>
      <c r="K1085" s="56">
        <f t="shared" si="1105"/>
        <v>79058.299999999988</v>
      </c>
      <c r="L1085" s="56">
        <f t="shared" ref="L1085:N1085" si="1120">L1086+L1096</f>
        <v>0</v>
      </c>
      <c r="M1085" s="56">
        <f t="shared" si="1100"/>
        <v>79058.299999999988</v>
      </c>
      <c r="N1085" s="56">
        <f t="shared" si="1120"/>
        <v>0</v>
      </c>
      <c r="O1085" s="56">
        <f t="shared" si="1091"/>
        <v>79058.299999999988</v>
      </c>
      <c r="P1085" s="56">
        <f t="shared" si="1118"/>
        <v>79086.5</v>
      </c>
      <c r="Q1085" s="56">
        <f t="shared" ref="Q1085:S1085" si="1121">Q1086+Q1096</f>
        <v>0</v>
      </c>
      <c r="R1085" s="57">
        <f t="shared" si="1106"/>
        <v>79086.5</v>
      </c>
      <c r="S1085" s="56">
        <f t="shared" si="1121"/>
        <v>0</v>
      </c>
      <c r="T1085" s="57">
        <f t="shared" si="1107"/>
        <v>79086.5</v>
      </c>
      <c r="U1085" s="56">
        <f t="shared" ref="U1085" si="1122">U1086+U1096</f>
        <v>0</v>
      </c>
      <c r="V1085" s="57">
        <f t="shared" si="1092"/>
        <v>79086.5</v>
      </c>
    </row>
    <row r="1086" spans="1:22" ht="33" x14ac:dyDescent="0.2">
      <c r="A1086" s="54" t="str">
        <f ca="1">IF(ISERROR(MATCH(E1086,Код_КЦСР,0)),"",INDIRECT(ADDRESS(MATCH(E1086,Код_КЦСР,0)+1,2,,,"КЦСР")))</f>
        <v>Муниципальная программа «Развитие земельно-имущественного комплекса города Череповца» на 2014 – 2022 годы</v>
      </c>
      <c r="B1086" s="105">
        <v>811</v>
      </c>
      <c r="C1086" s="55" t="s">
        <v>73</v>
      </c>
      <c r="D1086" s="55" t="s">
        <v>61</v>
      </c>
      <c r="E1086" s="105" t="s">
        <v>355</v>
      </c>
      <c r="F1086" s="105"/>
      <c r="G1086" s="56">
        <f t="shared" ref="G1086:P1086" si="1123">G1087+G1090</f>
        <v>28009.5</v>
      </c>
      <c r="H1086" s="56">
        <f t="shared" ref="H1086:J1086" si="1124">H1087+H1090</f>
        <v>0</v>
      </c>
      <c r="I1086" s="56">
        <f t="shared" si="1104"/>
        <v>28009.5</v>
      </c>
      <c r="J1086" s="56">
        <f t="shared" si="1124"/>
        <v>0</v>
      </c>
      <c r="K1086" s="56">
        <f t="shared" si="1105"/>
        <v>28009.5</v>
      </c>
      <c r="L1086" s="56">
        <f t="shared" ref="L1086:N1086" si="1125">L1087+L1090</f>
        <v>0</v>
      </c>
      <c r="M1086" s="56">
        <f t="shared" si="1100"/>
        <v>28009.5</v>
      </c>
      <c r="N1086" s="56">
        <f t="shared" si="1125"/>
        <v>0</v>
      </c>
      <c r="O1086" s="56">
        <f t="shared" si="1091"/>
        <v>28009.5</v>
      </c>
      <c r="P1086" s="56">
        <f t="shared" si="1123"/>
        <v>28009.5</v>
      </c>
      <c r="Q1086" s="56">
        <f t="shared" ref="Q1086:S1086" si="1126">Q1087+Q1090</f>
        <v>0</v>
      </c>
      <c r="R1086" s="57">
        <f t="shared" si="1106"/>
        <v>28009.5</v>
      </c>
      <c r="S1086" s="56">
        <f t="shared" si="1126"/>
        <v>0</v>
      </c>
      <c r="T1086" s="57">
        <f t="shared" si="1107"/>
        <v>28009.5</v>
      </c>
      <c r="U1086" s="56">
        <f t="shared" ref="U1086" si="1127">U1087+U1090</f>
        <v>0</v>
      </c>
      <c r="V1086" s="57">
        <f t="shared" si="1092"/>
        <v>28009.5</v>
      </c>
    </row>
    <row r="1087" spans="1:22" ht="33" x14ac:dyDescent="0.2">
      <c r="A1087" s="54" t="str">
        <f ca="1">IF(ISERROR(MATCH(E1087,Код_КЦСР,0)),"",INDIRECT(ADDRESS(MATCH(E1087,Код_КЦСР,0)+1,2,,,"КЦСР")))</f>
        <v>Обеспечение исполнения полномочий органа местного самоуправления в области наружной рекламы</v>
      </c>
      <c r="B1087" s="105">
        <v>811</v>
      </c>
      <c r="C1087" s="55" t="s">
        <v>73</v>
      </c>
      <c r="D1087" s="55" t="s">
        <v>61</v>
      </c>
      <c r="E1087" s="105" t="s">
        <v>358</v>
      </c>
      <c r="F1087" s="105"/>
      <c r="G1087" s="56">
        <f t="shared" ref="G1087:U1088" si="1128">G1088</f>
        <v>656</v>
      </c>
      <c r="H1087" s="56">
        <f t="shared" si="1128"/>
        <v>0</v>
      </c>
      <c r="I1087" s="56">
        <f t="shared" si="1104"/>
        <v>656</v>
      </c>
      <c r="J1087" s="56">
        <f t="shared" si="1128"/>
        <v>0</v>
      </c>
      <c r="K1087" s="56">
        <f t="shared" si="1105"/>
        <v>656</v>
      </c>
      <c r="L1087" s="56">
        <f t="shared" si="1128"/>
        <v>0</v>
      </c>
      <c r="M1087" s="56">
        <f t="shared" si="1100"/>
        <v>656</v>
      </c>
      <c r="N1087" s="56">
        <f t="shared" si="1128"/>
        <v>0</v>
      </c>
      <c r="O1087" s="56">
        <f t="shared" si="1091"/>
        <v>656</v>
      </c>
      <c r="P1087" s="56">
        <f t="shared" si="1128"/>
        <v>656</v>
      </c>
      <c r="Q1087" s="56">
        <f t="shared" si="1128"/>
        <v>0</v>
      </c>
      <c r="R1087" s="57">
        <f t="shared" si="1106"/>
        <v>656</v>
      </c>
      <c r="S1087" s="56">
        <f t="shared" si="1128"/>
        <v>0</v>
      </c>
      <c r="T1087" s="57">
        <f t="shared" si="1107"/>
        <v>656</v>
      </c>
      <c r="U1087" s="56">
        <f t="shared" si="1128"/>
        <v>0</v>
      </c>
      <c r="V1087" s="57">
        <f t="shared" si="1092"/>
        <v>656</v>
      </c>
    </row>
    <row r="1088" spans="1:22" ht="33" x14ac:dyDescent="0.2">
      <c r="A1088" s="54" t="str">
        <f ca="1">IF(ISERROR(MATCH(F1088,Код_КВР,0)),"",INDIRECT(ADDRESS(MATCH(F1088,Код_КВР,0)+1,2,,,"КВР")))</f>
        <v>Закупка товаров, работ и услуг для обеспечения государственных (муниципальных) нужд</v>
      </c>
      <c r="B1088" s="105">
        <v>811</v>
      </c>
      <c r="C1088" s="55" t="s">
        <v>73</v>
      </c>
      <c r="D1088" s="55" t="s">
        <v>61</v>
      </c>
      <c r="E1088" s="105" t="s">
        <v>358</v>
      </c>
      <c r="F1088" s="105">
        <v>200</v>
      </c>
      <c r="G1088" s="56">
        <f t="shared" si="1128"/>
        <v>656</v>
      </c>
      <c r="H1088" s="56">
        <f t="shared" si="1128"/>
        <v>0</v>
      </c>
      <c r="I1088" s="56">
        <f t="shared" si="1104"/>
        <v>656</v>
      </c>
      <c r="J1088" s="56">
        <f t="shared" si="1128"/>
        <v>0</v>
      </c>
      <c r="K1088" s="56">
        <f t="shared" si="1105"/>
        <v>656</v>
      </c>
      <c r="L1088" s="56">
        <f t="shared" si="1128"/>
        <v>0</v>
      </c>
      <c r="M1088" s="56">
        <f t="shared" si="1100"/>
        <v>656</v>
      </c>
      <c r="N1088" s="56">
        <f t="shared" si="1128"/>
        <v>0</v>
      </c>
      <c r="O1088" s="56">
        <f t="shared" si="1091"/>
        <v>656</v>
      </c>
      <c r="P1088" s="56">
        <f t="shared" si="1128"/>
        <v>656</v>
      </c>
      <c r="Q1088" s="56">
        <f t="shared" si="1128"/>
        <v>0</v>
      </c>
      <c r="R1088" s="57">
        <f t="shared" si="1106"/>
        <v>656</v>
      </c>
      <c r="S1088" s="56">
        <f t="shared" si="1128"/>
        <v>0</v>
      </c>
      <c r="T1088" s="57">
        <f t="shared" si="1107"/>
        <v>656</v>
      </c>
      <c r="U1088" s="56">
        <f t="shared" si="1128"/>
        <v>0</v>
      </c>
      <c r="V1088" s="57">
        <f t="shared" si="1092"/>
        <v>656</v>
      </c>
    </row>
    <row r="1089" spans="1:22" ht="33" x14ac:dyDescent="0.2">
      <c r="A1089" s="54" t="str">
        <f ca="1">IF(ISERROR(MATCH(F1089,Код_КВР,0)),"",INDIRECT(ADDRESS(MATCH(F1089,Код_КВР,0)+1,2,,,"КВР")))</f>
        <v>Иные закупки товаров, работ и услуг для обеспечения государственных (муниципальных) нужд</v>
      </c>
      <c r="B1089" s="105">
        <v>811</v>
      </c>
      <c r="C1089" s="55" t="s">
        <v>73</v>
      </c>
      <c r="D1089" s="55" t="s">
        <v>61</v>
      </c>
      <c r="E1089" s="105" t="s">
        <v>358</v>
      </c>
      <c r="F1089" s="105">
        <v>240</v>
      </c>
      <c r="G1089" s="56">
        <v>656</v>
      </c>
      <c r="H1089" s="56"/>
      <c r="I1089" s="56">
        <f t="shared" si="1104"/>
        <v>656</v>
      </c>
      <c r="J1089" s="56"/>
      <c r="K1089" s="56">
        <f t="shared" si="1105"/>
        <v>656</v>
      </c>
      <c r="L1089" s="56"/>
      <c r="M1089" s="56">
        <f t="shared" si="1100"/>
        <v>656</v>
      </c>
      <c r="N1089" s="56"/>
      <c r="O1089" s="56">
        <f t="shared" si="1091"/>
        <v>656</v>
      </c>
      <c r="P1089" s="56">
        <v>656</v>
      </c>
      <c r="Q1089" s="56"/>
      <c r="R1089" s="57">
        <f t="shared" si="1106"/>
        <v>656</v>
      </c>
      <c r="S1089" s="56"/>
      <c r="T1089" s="57">
        <f t="shared" si="1107"/>
        <v>656</v>
      </c>
      <c r="U1089" s="56"/>
      <c r="V1089" s="57">
        <f t="shared" si="1092"/>
        <v>656</v>
      </c>
    </row>
    <row r="1090" spans="1:22" ht="33" x14ac:dyDescent="0.2">
      <c r="A1090" s="54" t="str">
        <f ca="1">IF(ISERROR(MATCH(E1090,Код_КЦСР,0)),"",INDIRECT(ADDRESS(MATCH(E1090,Код_КЦСР,0)+1,2,,,"КЦСР")))</f>
        <v>Организация работ по реализации целей, задач комитета, выполнению его функциональных обязанностей и реализации муниципальной программы</v>
      </c>
      <c r="B1090" s="105">
        <v>811</v>
      </c>
      <c r="C1090" s="55" t="s">
        <v>73</v>
      </c>
      <c r="D1090" s="55" t="s">
        <v>61</v>
      </c>
      <c r="E1090" s="105" t="s">
        <v>359</v>
      </c>
      <c r="F1090" s="105"/>
      <c r="G1090" s="56">
        <f t="shared" ref="G1090:U1090" si="1129">G1091</f>
        <v>27353.5</v>
      </c>
      <c r="H1090" s="56">
        <f t="shared" si="1129"/>
        <v>0</v>
      </c>
      <c r="I1090" s="56">
        <f t="shared" si="1104"/>
        <v>27353.5</v>
      </c>
      <c r="J1090" s="56">
        <f t="shared" si="1129"/>
        <v>0</v>
      </c>
      <c r="K1090" s="56">
        <f t="shared" si="1105"/>
        <v>27353.5</v>
      </c>
      <c r="L1090" s="56">
        <f t="shared" si="1129"/>
        <v>0</v>
      </c>
      <c r="M1090" s="56">
        <f t="shared" si="1100"/>
        <v>27353.5</v>
      </c>
      <c r="N1090" s="56">
        <f t="shared" si="1129"/>
        <v>0</v>
      </c>
      <c r="O1090" s="56">
        <f t="shared" si="1091"/>
        <v>27353.5</v>
      </c>
      <c r="P1090" s="56">
        <f t="shared" si="1129"/>
        <v>27353.5</v>
      </c>
      <c r="Q1090" s="56">
        <f t="shared" si="1129"/>
        <v>0</v>
      </c>
      <c r="R1090" s="57">
        <f t="shared" si="1106"/>
        <v>27353.5</v>
      </c>
      <c r="S1090" s="56">
        <f t="shared" si="1129"/>
        <v>0</v>
      </c>
      <c r="T1090" s="57">
        <f t="shared" si="1107"/>
        <v>27353.5</v>
      </c>
      <c r="U1090" s="56">
        <f t="shared" si="1129"/>
        <v>0</v>
      </c>
      <c r="V1090" s="57">
        <f t="shared" si="1092"/>
        <v>27353.5</v>
      </c>
    </row>
    <row r="1091" spans="1:22" x14ac:dyDescent="0.2">
      <c r="A1091" s="54" t="str">
        <f ca="1">IF(ISERROR(MATCH(E1091,Код_КЦСР,0)),"",INDIRECT(ADDRESS(MATCH(E1091,Код_КЦСР,0)+1,2,,,"КЦСР")))</f>
        <v>Расходы на обеспечение функций органов местного самоуправления</v>
      </c>
      <c r="B1091" s="105">
        <v>811</v>
      </c>
      <c r="C1091" s="55" t="s">
        <v>73</v>
      </c>
      <c r="D1091" s="55" t="s">
        <v>61</v>
      </c>
      <c r="E1091" s="105" t="s">
        <v>360</v>
      </c>
      <c r="F1091" s="105"/>
      <c r="G1091" s="56">
        <f t="shared" ref="G1091:P1091" si="1130">G1092+G1094</f>
        <v>27353.5</v>
      </c>
      <c r="H1091" s="56">
        <f t="shared" ref="H1091:J1091" si="1131">H1092+H1094</f>
        <v>0</v>
      </c>
      <c r="I1091" s="56">
        <f t="shared" si="1104"/>
        <v>27353.5</v>
      </c>
      <c r="J1091" s="56">
        <f t="shared" si="1131"/>
        <v>0</v>
      </c>
      <c r="K1091" s="56">
        <f t="shared" si="1105"/>
        <v>27353.5</v>
      </c>
      <c r="L1091" s="56">
        <f t="shared" ref="L1091:N1091" si="1132">L1092+L1094</f>
        <v>0</v>
      </c>
      <c r="M1091" s="56">
        <f t="shared" si="1100"/>
        <v>27353.5</v>
      </c>
      <c r="N1091" s="56">
        <f t="shared" si="1132"/>
        <v>0</v>
      </c>
      <c r="O1091" s="56">
        <f t="shared" si="1091"/>
        <v>27353.5</v>
      </c>
      <c r="P1091" s="56">
        <f t="shared" si="1130"/>
        <v>27353.5</v>
      </c>
      <c r="Q1091" s="56">
        <f t="shared" ref="Q1091:S1091" si="1133">Q1092+Q1094</f>
        <v>0</v>
      </c>
      <c r="R1091" s="57">
        <f t="shared" si="1106"/>
        <v>27353.5</v>
      </c>
      <c r="S1091" s="56">
        <f t="shared" si="1133"/>
        <v>0</v>
      </c>
      <c r="T1091" s="57">
        <f t="shared" si="1107"/>
        <v>27353.5</v>
      </c>
      <c r="U1091" s="56">
        <f t="shared" ref="U1091" si="1134">U1092+U1094</f>
        <v>0</v>
      </c>
      <c r="V1091" s="57">
        <f t="shared" si="1092"/>
        <v>27353.5</v>
      </c>
    </row>
    <row r="1092" spans="1:22" ht="49.5" x14ac:dyDescent="0.2">
      <c r="A1092" s="54" t="str">
        <f t="shared" ref="A1092:A1095" ca="1" si="1135">IF(ISERROR(MATCH(F1092,Код_КВР,0)),"",INDIRECT(ADDRESS(MATCH(F1092,Код_КВР,0)+1,2,,,"КВР")))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92" s="105">
        <v>811</v>
      </c>
      <c r="C1092" s="55" t="s">
        <v>73</v>
      </c>
      <c r="D1092" s="55" t="s">
        <v>61</v>
      </c>
      <c r="E1092" s="105" t="s">
        <v>360</v>
      </c>
      <c r="F1092" s="105">
        <v>100</v>
      </c>
      <c r="G1092" s="56">
        <f t="shared" ref="G1092:U1092" si="1136">G1093</f>
        <v>27338.5</v>
      </c>
      <c r="H1092" s="56">
        <f t="shared" si="1136"/>
        <v>0</v>
      </c>
      <c r="I1092" s="56">
        <f t="shared" si="1104"/>
        <v>27338.5</v>
      </c>
      <c r="J1092" s="56">
        <f t="shared" si="1136"/>
        <v>0</v>
      </c>
      <c r="K1092" s="56">
        <f t="shared" si="1105"/>
        <v>27338.5</v>
      </c>
      <c r="L1092" s="56">
        <f t="shared" si="1136"/>
        <v>0</v>
      </c>
      <c r="M1092" s="56">
        <f t="shared" si="1100"/>
        <v>27338.5</v>
      </c>
      <c r="N1092" s="56">
        <f t="shared" si="1136"/>
        <v>0</v>
      </c>
      <c r="O1092" s="56">
        <f t="shared" si="1091"/>
        <v>27338.5</v>
      </c>
      <c r="P1092" s="56">
        <f t="shared" si="1136"/>
        <v>27338.5</v>
      </c>
      <c r="Q1092" s="56">
        <f t="shared" si="1136"/>
        <v>0</v>
      </c>
      <c r="R1092" s="57">
        <f t="shared" si="1106"/>
        <v>27338.5</v>
      </c>
      <c r="S1092" s="56">
        <f t="shared" si="1136"/>
        <v>0</v>
      </c>
      <c r="T1092" s="57">
        <f t="shared" si="1107"/>
        <v>27338.5</v>
      </c>
      <c r="U1092" s="56">
        <f t="shared" si="1136"/>
        <v>0</v>
      </c>
      <c r="V1092" s="57">
        <f t="shared" si="1092"/>
        <v>27338.5</v>
      </c>
    </row>
    <row r="1093" spans="1:22" x14ac:dyDescent="0.2">
      <c r="A1093" s="54" t="str">
        <f t="shared" ca="1" si="1135"/>
        <v>Расходы на выплаты персоналу государственных (муниципальных) органов</v>
      </c>
      <c r="B1093" s="105">
        <v>811</v>
      </c>
      <c r="C1093" s="55" t="s">
        <v>73</v>
      </c>
      <c r="D1093" s="55" t="s">
        <v>61</v>
      </c>
      <c r="E1093" s="105" t="s">
        <v>360</v>
      </c>
      <c r="F1093" s="105">
        <v>120</v>
      </c>
      <c r="G1093" s="56">
        <f t="shared" ref="G1093:P1093" si="1137">20965.2+41.8+6331.5</f>
        <v>27338.5</v>
      </c>
      <c r="H1093" s="56"/>
      <c r="I1093" s="56">
        <f t="shared" si="1104"/>
        <v>27338.5</v>
      </c>
      <c r="J1093" s="56"/>
      <c r="K1093" s="56">
        <f t="shared" si="1105"/>
        <v>27338.5</v>
      </c>
      <c r="L1093" s="56"/>
      <c r="M1093" s="56">
        <f t="shared" si="1100"/>
        <v>27338.5</v>
      </c>
      <c r="N1093" s="56"/>
      <c r="O1093" s="56">
        <f t="shared" si="1091"/>
        <v>27338.5</v>
      </c>
      <c r="P1093" s="56">
        <f t="shared" si="1137"/>
        <v>27338.5</v>
      </c>
      <c r="Q1093" s="56"/>
      <c r="R1093" s="57">
        <f t="shared" si="1106"/>
        <v>27338.5</v>
      </c>
      <c r="S1093" s="56"/>
      <c r="T1093" s="57">
        <f t="shared" si="1107"/>
        <v>27338.5</v>
      </c>
      <c r="U1093" s="56"/>
      <c r="V1093" s="57">
        <f t="shared" si="1092"/>
        <v>27338.5</v>
      </c>
    </row>
    <row r="1094" spans="1:22" ht="33" x14ac:dyDescent="0.2">
      <c r="A1094" s="54" t="str">
        <f t="shared" ca="1" si="1135"/>
        <v>Закупка товаров, работ и услуг для обеспечения государственных (муниципальных) нужд</v>
      </c>
      <c r="B1094" s="105">
        <v>811</v>
      </c>
      <c r="C1094" s="55" t="s">
        <v>73</v>
      </c>
      <c r="D1094" s="55" t="s">
        <v>61</v>
      </c>
      <c r="E1094" s="105" t="s">
        <v>360</v>
      </c>
      <c r="F1094" s="105">
        <v>200</v>
      </c>
      <c r="G1094" s="56">
        <f t="shared" ref="G1094:U1094" si="1138">G1095</f>
        <v>15</v>
      </c>
      <c r="H1094" s="56">
        <f t="shared" si="1138"/>
        <v>0</v>
      </c>
      <c r="I1094" s="56">
        <f t="shared" si="1104"/>
        <v>15</v>
      </c>
      <c r="J1094" s="56">
        <f t="shared" si="1138"/>
        <v>0</v>
      </c>
      <c r="K1094" s="56">
        <f t="shared" si="1105"/>
        <v>15</v>
      </c>
      <c r="L1094" s="56">
        <f t="shared" si="1138"/>
        <v>0</v>
      </c>
      <c r="M1094" s="56">
        <f t="shared" si="1100"/>
        <v>15</v>
      </c>
      <c r="N1094" s="56">
        <f t="shared" si="1138"/>
        <v>0</v>
      </c>
      <c r="O1094" s="56">
        <f t="shared" si="1091"/>
        <v>15</v>
      </c>
      <c r="P1094" s="56">
        <f t="shared" si="1138"/>
        <v>15</v>
      </c>
      <c r="Q1094" s="56">
        <f t="shared" si="1138"/>
        <v>0</v>
      </c>
      <c r="R1094" s="57">
        <f t="shared" si="1106"/>
        <v>15</v>
      </c>
      <c r="S1094" s="56">
        <f t="shared" si="1138"/>
        <v>0</v>
      </c>
      <c r="T1094" s="57">
        <f t="shared" si="1107"/>
        <v>15</v>
      </c>
      <c r="U1094" s="56">
        <f t="shared" si="1138"/>
        <v>0</v>
      </c>
      <c r="V1094" s="57">
        <f t="shared" si="1092"/>
        <v>15</v>
      </c>
    </row>
    <row r="1095" spans="1:22" ht="33" x14ac:dyDescent="0.2">
      <c r="A1095" s="54" t="str">
        <f t="shared" ca="1" si="1135"/>
        <v>Иные закупки товаров, работ и услуг для обеспечения государственных (муниципальных) нужд</v>
      </c>
      <c r="B1095" s="105">
        <v>811</v>
      </c>
      <c r="C1095" s="55" t="s">
        <v>73</v>
      </c>
      <c r="D1095" s="55" t="s">
        <v>61</v>
      </c>
      <c r="E1095" s="105" t="s">
        <v>360</v>
      </c>
      <c r="F1095" s="105">
        <v>240</v>
      </c>
      <c r="G1095" s="56">
        <v>15</v>
      </c>
      <c r="H1095" s="56"/>
      <c r="I1095" s="56">
        <f t="shared" si="1104"/>
        <v>15</v>
      </c>
      <c r="J1095" s="56"/>
      <c r="K1095" s="56">
        <f t="shared" si="1105"/>
        <v>15</v>
      </c>
      <c r="L1095" s="56"/>
      <c r="M1095" s="56">
        <f t="shared" si="1100"/>
        <v>15</v>
      </c>
      <c r="N1095" s="56"/>
      <c r="O1095" s="56">
        <f t="shared" si="1091"/>
        <v>15</v>
      </c>
      <c r="P1095" s="56">
        <v>15</v>
      </c>
      <c r="Q1095" s="56"/>
      <c r="R1095" s="57">
        <f t="shared" si="1106"/>
        <v>15</v>
      </c>
      <c r="S1095" s="56"/>
      <c r="T1095" s="57">
        <f t="shared" si="1107"/>
        <v>15</v>
      </c>
      <c r="U1095" s="56"/>
      <c r="V1095" s="57">
        <f t="shared" si="1092"/>
        <v>15</v>
      </c>
    </row>
    <row r="1096" spans="1:22" ht="66" x14ac:dyDescent="0.2">
      <c r="A1096" s="54" t="str">
        <f ca="1">IF(ISERROR(MATCH(E1096,Код_КЦСР,0)),"",INDIRECT(ADDRESS(MATCH(E1096,Код_КЦСР,0)+1,2,,,"КЦСР")))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096" s="105">
        <v>811</v>
      </c>
      <c r="C1096" s="55" t="s">
        <v>73</v>
      </c>
      <c r="D1096" s="55" t="s">
        <v>61</v>
      </c>
      <c r="E1096" s="105" t="s">
        <v>361</v>
      </c>
      <c r="F1096" s="105"/>
      <c r="G1096" s="56">
        <f>G1097+G1109+G1105</f>
        <v>51048.799999999996</v>
      </c>
      <c r="H1096" s="56">
        <f>H1097+H1109+H1105</f>
        <v>0</v>
      </c>
      <c r="I1096" s="56">
        <f t="shared" si="1104"/>
        <v>51048.799999999996</v>
      </c>
      <c r="J1096" s="56">
        <f>J1097+J1109+J1105</f>
        <v>0</v>
      </c>
      <c r="K1096" s="56">
        <f t="shared" si="1105"/>
        <v>51048.799999999996</v>
      </c>
      <c r="L1096" s="56">
        <f>L1097+L1109+L1105</f>
        <v>0</v>
      </c>
      <c r="M1096" s="56">
        <f t="shared" si="1100"/>
        <v>51048.799999999996</v>
      </c>
      <c r="N1096" s="56">
        <f>N1097+N1109+N1105</f>
        <v>0</v>
      </c>
      <c r="O1096" s="56">
        <f t="shared" si="1091"/>
        <v>51048.799999999996</v>
      </c>
      <c r="P1096" s="56">
        <f>P1097+P1109+P1105</f>
        <v>51077</v>
      </c>
      <c r="Q1096" s="56">
        <f>Q1097+Q1109+Q1105</f>
        <v>0</v>
      </c>
      <c r="R1096" s="57">
        <f t="shared" si="1106"/>
        <v>51077</v>
      </c>
      <c r="S1096" s="56">
        <f>S1097+S1109+S1105</f>
        <v>0</v>
      </c>
      <c r="T1096" s="57">
        <f t="shared" si="1107"/>
        <v>51077</v>
      </c>
      <c r="U1096" s="56">
        <f>U1097+U1109+U1105</f>
        <v>0</v>
      </c>
      <c r="V1096" s="57">
        <f t="shared" si="1092"/>
        <v>51077</v>
      </c>
    </row>
    <row r="1097" spans="1:22" ht="33" hidden="1" x14ac:dyDescent="0.2">
      <c r="A1097" s="54" t="str">
        <f ca="1">IF(ISERROR(MATCH(E1097,Код_КЦСР,0)),"",INDIRECT(ADDRESS(MATCH(E1097,Код_КЦСР,0)+1,2,,,"КЦСР")))</f>
        <v>Осуществление бюджетных инвестиций в объекты муниципальной собственности</v>
      </c>
      <c r="B1097" s="105">
        <v>811</v>
      </c>
      <c r="C1097" s="55" t="s">
        <v>73</v>
      </c>
      <c r="D1097" s="55" t="s">
        <v>61</v>
      </c>
      <c r="E1097" s="105" t="s">
        <v>362</v>
      </c>
      <c r="F1097" s="105"/>
      <c r="G1097" s="56">
        <f t="shared" ref="G1097:P1097" si="1139">G1098+G1101</f>
        <v>0</v>
      </c>
      <c r="H1097" s="56">
        <f t="shared" ref="H1097:J1097" si="1140">H1098+H1101</f>
        <v>0</v>
      </c>
      <c r="I1097" s="56">
        <f t="shared" si="1104"/>
        <v>0</v>
      </c>
      <c r="J1097" s="56">
        <f t="shared" si="1140"/>
        <v>0</v>
      </c>
      <c r="K1097" s="56">
        <f t="shared" si="1105"/>
        <v>0</v>
      </c>
      <c r="L1097" s="56">
        <f t="shared" ref="L1097:N1097" si="1141">L1098+L1101</f>
        <v>0</v>
      </c>
      <c r="M1097" s="56">
        <f t="shared" si="1100"/>
        <v>0</v>
      </c>
      <c r="N1097" s="56">
        <f t="shared" si="1141"/>
        <v>0</v>
      </c>
      <c r="O1097" s="56">
        <f t="shared" si="1091"/>
        <v>0</v>
      </c>
      <c r="P1097" s="56">
        <f t="shared" si="1139"/>
        <v>0</v>
      </c>
      <c r="Q1097" s="56">
        <f t="shared" ref="Q1097:S1097" si="1142">Q1098+Q1101</f>
        <v>0</v>
      </c>
      <c r="R1097" s="57">
        <f t="shared" si="1106"/>
        <v>0</v>
      </c>
      <c r="S1097" s="56">
        <f t="shared" si="1142"/>
        <v>0</v>
      </c>
      <c r="T1097" s="57">
        <f t="shared" si="1107"/>
        <v>0</v>
      </c>
      <c r="U1097" s="56">
        <f t="shared" ref="U1097" si="1143">U1098+U1101</f>
        <v>0</v>
      </c>
      <c r="V1097" s="57">
        <f t="shared" si="1092"/>
        <v>0</v>
      </c>
    </row>
    <row r="1098" spans="1:22" ht="66" hidden="1" x14ac:dyDescent="0.2">
      <c r="A1098" s="54" t="str">
        <f ca="1">IF(ISERROR(MATCH(E1098,Код_КЦСР,0)),"",INDIRECT(ADDRESS(MATCH(E1098,Код_КЦСР,0)+1,2,,,"КЦСР")))</f>
        <v>Реализация мероприятий по строительству (реконструкции) объектов обеспечивающей инфраструктуры с длительным сроком окупаемости, находящихся в муниципальной собственности, за счет средств вышестоящих бюджетов</v>
      </c>
      <c r="B1098" s="105">
        <v>811</v>
      </c>
      <c r="C1098" s="55" t="s">
        <v>73</v>
      </c>
      <c r="D1098" s="55" t="s">
        <v>61</v>
      </c>
      <c r="E1098" s="105" t="s">
        <v>615</v>
      </c>
      <c r="F1098" s="105"/>
      <c r="G1098" s="56">
        <f t="shared" ref="G1098:U1099" si="1144">G1099</f>
        <v>0</v>
      </c>
      <c r="H1098" s="56">
        <f t="shared" si="1144"/>
        <v>0</v>
      </c>
      <c r="I1098" s="56">
        <f t="shared" si="1104"/>
        <v>0</v>
      </c>
      <c r="J1098" s="56">
        <f t="shared" si="1144"/>
        <v>0</v>
      </c>
      <c r="K1098" s="56">
        <f t="shared" si="1105"/>
        <v>0</v>
      </c>
      <c r="L1098" s="56">
        <f t="shared" si="1144"/>
        <v>0</v>
      </c>
      <c r="M1098" s="56">
        <f t="shared" si="1100"/>
        <v>0</v>
      </c>
      <c r="N1098" s="56">
        <f t="shared" si="1144"/>
        <v>0</v>
      </c>
      <c r="O1098" s="56">
        <f t="shared" si="1091"/>
        <v>0</v>
      </c>
      <c r="P1098" s="56">
        <f t="shared" si="1144"/>
        <v>0</v>
      </c>
      <c r="Q1098" s="56">
        <f t="shared" si="1144"/>
        <v>0</v>
      </c>
      <c r="R1098" s="57">
        <f t="shared" si="1106"/>
        <v>0</v>
      </c>
      <c r="S1098" s="56">
        <f t="shared" si="1144"/>
        <v>0</v>
      </c>
      <c r="T1098" s="57">
        <f t="shared" si="1107"/>
        <v>0</v>
      </c>
      <c r="U1098" s="56">
        <f t="shared" si="1144"/>
        <v>0</v>
      </c>
      <c r="V1098" s="57">
        <f t="shared" si="1092"/>
        <v>0</v>
      </c>
    </row>
    <row r="1099" spans="1:22" ht="33" hidden="1" x14ac:dyDescent="0.2">
      <c r="A1099" s="54" t="str">
        <f ca="1">IF(ISERROR(MATCH(F1099,Код_КВР,0)),"",INDIRECT(ADDRESS(MATCH(F1099,Код_КВР,0)+1,2,,,"КВР")))</f>
        <v>Капитальные вложения в объекты государственной (муниципальной) собственности</v>
      </c>
      <c r="B1099" s="105">
        <v>811</v>
      </c>
      <c r="C1099" s="55" t="s">
        <v>73</v>
      </c>
      <c r="D1099" s="55" t="s">
        <v>61</v>
      </c>
      <c r="E1099" s="105" t="s">
        <v>615</v>
      </c>
      <c r="F1099" s="105">
        <v>400</v>
      </c>
      <c r="G1099" s="56">
        <f t="shared" si="1144"/>
        <v>0</v>
      </c>
      <c r="H1099" s="56">
        <f t="shared" si="1144"/>
        <v>0</v>
      </c>
      <c r="I1099" s="56">
        <f t="shared" si="1104"/>
        <v>0</v>
      </c>
      <c r="J1099" s="56">
        <f t="shared" si="1144"/>
        <v>0</v>
      </c>
      <c r="K1099" s="56">
        <f t="shared" si="1105"/>
        <v>0</v>
      </c>
      <c r="L1099" s="56">
        <f t="shared" si="1144"/>
        <v>0</v>
      </c>
      <c r="M1099" s="56">
        <f t="shared" si="1100"/>
        <v>0</v>
      </c>
      <c r="N1099" s="56">
        <f t="shared" si="1144"/>
        <v>0</v>
      </c>
      <c r="O1099" s="56">
        <f t="shared" si="1091"/>
        <v>0</v>
      </c>
      <c r="P1099" s="56">
        <f t="shared" si="1144"/>
        <v>0</v>
      </c>
      <c r="Q1099" s="56">
        <f t="shared" si="1144"/>
        <v>0</v>
      </c>
      <c r="R1099" s="57">
        <f t="shared" si="1106"/>
        <v>0</v>
      </c>
      <c r="S1099" s="56">
        <f t="shared" si="1144"/>
        <v>0</v>
      </c>
      <c r="T1099" s="57">
        <f t="shared" si="1107"/>
        <v>0</v>
      </c>
      <c r="U1099" s="56">
        <f t="shared" si="1144"/>
        <v>0</v>
      </c>
      <c r="V1099" s="57">
        <f t="shared" si="1092"/>
        <v>0</v>
      </c>
    </row>
    <row r="1100" spans="1:22" hidden="1" x14ac:dyDescent="0.2">
      <c r="A1100" s="54" t="str">
        <f ca="1">IF(ISERROR(MATCH(F1100,Код_КВР,0)),"",INDIRECT(ADDRESS(MATCH(F1100,Код_КВР,0)+1,2,,,"КВР")))</f>
        <v>Бюджетные инвестиции</v>
      </c>
      <c r="B1100" s="105">
        <v>811</v>
      </c>
      <c r="C1100" s="55" t="s">
        <v>73</v>
      </c>
      <c r="D1100" s="55" t="s">
        <v>61</v>
      </c>
      <c r="E1100" s="105" t="s">
        <v>615</v>
      </c>
      <c r="F1100" s="105">
        <v>410</v>
      </c>
      <c r="G1100" s="56"/>
      <c r="H1100" s="56"/>
      <c r="I1100" s="56">
        <f t="shared" si="1104"/>
        <v>0</v>
      </c>
      <c r="J1100" s="56"/>
      <c r="K1100" s="56">
        <f t="shared" si="1105"/>
        <v>0</v>
      </c>
      <c r="L1100" s="56"/>
      <c r="M1100" s="56">
        <f t="shared" si="1100"/>
        <v>0</v>
      </c>
      <c r="N1100" s="56"/>
      <c r="O1100" s="56">
        <f t="shared" si="1091"/>
        <v>0</v>
      </c>
      <c r="P1100" s="56"/>
      <c r="Q1100" s="56"/>
      <c r="R1100" s="57">
        <f t="shared" si="1106"/>
        <v>0</v>
      </c>
      <c r="S1100" s="56"/>
      <c r="T1100" s="57">
        <f t="shared" si="1107"/>
        <v>0</v>
      </c>
      <c r="U1100" s="56"/>
      <c r="V1100" s="57">
        <f t="shared" si="1092"/>
        <v>0</v>
      </c>
    </row>
    <row r="1101" spans="1:22" hidden="1" x14ac:dyDescent="0.2">
      <c r="A1101" s="54" t="str">
        <f ca="1">IF(ISERROR(MATCH(E1101,Код_КЦСР,0)),"",INDIRECT(ADDRESS(MATCH(E1101,Код_КЦСР,0)+1,2,,,"КЦСР")))</f>
        <v>Строительство объектов сметной стоимостью 100 млн. рублей и более</v>
      </c>
      <c r="B1101" s="105">
        <v>811</v>
      </c>
      <c r="C1101" s="55" t="s">
        <v>73</v>
      </c>
      <c r="D1101" s="55" t="s">
        <v>61</v>
      </c>
      <c r="E1101" s="105" t="s">
        <v>602</v>
      </c>
      <c r="F1101" s="105"/>
      <c r="G1101" s="56">
        <f t="shared" ref="G1101:U1103" si="1145">G1102</f>
        <v>0</v>
      </c>
      <c r="H1101" s="56">
        <f t="shared" si="1145"/>
        <v>0</v>
      </c>
      <c r="I1101" s="56">
        <f t="shared" si="1104"/>
        <v>0</v>
      </c>
      <c r="J1101" s="56">
        <f t="shared" si="1145"/>
        <v>0</v>
      </c>
      <c r="K1101" s="56">
        <f t="shared" si="1105"/>
        <v>0</v>
      </c>
      <c r="L1101" s="56">
        <f t="shared" si="1145"/>
        <v>0</v>
      </c>
      <c r="M1101" s="56">
        <f t="shared" si="1100"/>
        <v>0</v>
      </c>
      <c r="N1101" s="56">
        <f t="shared" si="1145"/>
        <v>0</v>
      </c>
      <c r="O1101" s="56">
        <f t="shared" si="1091"/>
        <v>0</v>
      </c>
      <c r="P1101" s="56">
        <f t="shared" si="1145"/>
        <v>0</v>
      </c>
      <c r="Q1101" s="56">
        <f t="shared" si="1145"/>
        <v>0</v>
      </c>
      <c r="R1101" s="57">
        <f t="shared" si="1106"/>
        <v>0</v>
      </c>
      <c r="S1101" s="56">
        <f t="shared" si="1145"/>
        <v>0</v>
      </c>
      <c r="T1101" s="57">
        <f t="shared" si="1107"/>
        <v>0</v>
      </c>
      <c r="U1101" s="56">
        <f t="shared" si="1145"/>
        <v>0</v>
      </c>
      <c r="V1101" s="57">
        <f t="shared" si="1092"/>
        <v>0</v>
      </c>
    </row>
    <row r="1102" spans="1:22" ht="33.75" hidden="1" customHeight="1" x14ac:dyDescent="0.2">
      <c r="A1102" s="54" t="str">
        <f ca="1">IF(ISERROR(MATCH(E1102,Код_КЦСР,0)),"",INDIRECT(ADDRESS(MATCH(E1102,Код_КЦСР,0)+1,2,,,"КЦСР")))</f>
        <v>Индустриальный парк «Череповец». Инженерная и транспортная инфраструктура территории</v>
      </c>
      <c r="B1102" s="105">
        <v>811</v>
      </c>
      <c r="C1102" s="55" t="s">
        <v>73</v>
      </c>
      <c r="D1102" s="55" t="s">
        <v>61</v>
      </c>
      <c r="E1102" s="105" t="s">
        <v>605</v>
      </c>
      <c r="F1102" s="105"/>
      <c r="G1102" s="56">
        <f t="shared" si="1145"/>
        <v>0</v>
      </c>
      <c r="H1102" s="56">
        <f t="shared" si="1145"/>
        <v>0</v>
      </c>
      <c r="I1102" s="56">
        <f t="shared" si="1104"/>
        <v>0</v>
      </c>
      <c r="J1102" s="56">
        <f t="shared" si="1145"/>
        <v>0</v>
      </c>
      <c r="K1102" s="56">
        <f t="shared" si="1105"/>
        <v>0</v>
      </c>
      <c r="L1102" s="56">
        <f t="shared" si="1145"/>
        <v>0</v>
      </c>
      <c r="M1102" s="56">
        <f t="shared" si="1100"/>
        <v>0</v>
      </c>
      <c r="N1102" s="56">
        <f t="shared" si="1145"/>
        <v>0</v>
      </c>
      <c r="O1102" s="56">
        <f t="shared" si="1091"/>
        <v>0</v>
      </c>
      <c r="P1102" s="56">
        <f t="shared" si="1145"/>
        <v>0</v>
      </c>
      <c r="Q1102" s="56">
        <f t="shared" si="1145"/>
        <v>0</v>
      </c>
      <c r="R1102" s="57">
        <f t="shared" si="1106"/>
        <v>0</v>
      </c>
      <c r="S1102" s="56">
        <f t="shared" si="1145"/>
        <v>0</v>
      </c>
      <c r="T1102" s="57">
        <f t="shared" si="1107"/>
        <v>0</v>
      </c>
      <c r="U1102" s="56">
        <f t="shared" si="1145"/>
        <v>0</v>
      </c>
      <c r="V1102" s="57">
        <f t="shared" si="1092"/>
        <v>0</v>
      </c>
    </row>
    <row r="1103" spans="1:22" ht="33" hidden="1" x14ac:dyDescent="0.2">
      <c r="A1103" s="54" t="str">
        <f ca="1">IF(ISERROR(MATCH(F1103,Код_КВР,0)),"",INDIRECT(ADDRESS(MATCH(F1103,Код_КВР,0)+1,2,,,"КВР")))</f>
        <v>Капитальные вложения в объекты государственной (муниципальной) собственности</v>
      </c>
      <c r="B1103" s="105">
        <v>811</v>
      </c>
      <c r="C1103" s="55" t="s">
        <v>73</v>
      </c>
      <c r="D1103" s="55" t="s">
        <v>61</v>
      </c>
      <c r="E1103" s="105" t="s">
        <v>605</v>
      </c>
      <c r="F1103" s="105">
        <v>400</v>
      </c>
      <c r="G1103" s="56">
        <f t="shared" si="1145"/>
        <v>0</v>
      </c>
      <c r="H1103" s="56">
        <f t="shared" si="1145"/>
        <v>0</v>
      </c>
      <c r="I1103" s="56">
        <f t="shared" si="1104"/>
        <v>0</v>
      </c>
      <c r="J1103" s="56">
        <f t="shared" si="1145"/>
        <v>0</v>
      </c>
      <c r="K1103" s="56">
        <f t="shared" si="1105"/>
        <v>0</v>
      </c>
      <c r="L1103" s="56">
        <f t="shared" si="1145"/>
        <v>0</v>
      </c>
      <c r="M1103" s="56">
        <f t="shared" si="1100"/>
        <v>0</v>
      </c>
      <c r="N1103" s="56">
        <f t="shared" si="1145"/>
        <v>0</v>
      </c>
      <c r="O1103" s="56">
        <f t="shared" si="1091"/>
        <v>0</v>
      </c>
      <c r="P1103" s="56">
        <f t="shared" si="1145"/>
        <v>0</v>
      </c>
      <c r="Q1103" s="56">
        <f t="shared" si="1145"/>
        <v>0</v>
      </c>
      <c r="R1103" s="57">
        <f t="shared" si="1106"/>
        <v>0</v>
      </c>
      <c r="S1103" s="56">
        <f t="shared" si="1145"/>
        <v>0</v>
      </c>
      <c r="T1103" s="57">
        <f t="shared" si="1107"/>
        <v>0</v>
      </c>
      <c r="U1103" s="56">
        <f t="shared" si="1145"/>
        <v>0</v>
      </c>
      <c r="V1103" s="57">
        <f t="shared" si="1092"/>
        <v>0</v>
      </c>
    </row>
    <row r="1104" spans="1:22" hidden="1" x14ac:dyDescent="0.2">
      <c r="A1104" s="54" t="str">
        <f ca="1">IF(ISERROR(MATCH(F1104,Код_КВР,0)),"",INDIRECT(ADDRESS(MATCH(F1104,Код_КВР,0)+1,2,,,"КВР")))</f>
        <v>Бюджетные инвестиции</v>
      </c>
      <c r="B1104" s="105">
        <v>811</v>
      </c>
      <c r="C1104" s="55" t="s">
        <v>73</v>
      </c>
      <c r="D1104" s="55" t="s">
        <v>61</v>
      </c>
      <c r="E1104" s="105" t="s">
        <v>605</v>
      </c>
      <c r="F1104" s="105">
        <v>410</v>
      </c>
      <c r="G1104" s="56"/>
      <c r="H1104" s="56"/>
      <c r="I1104" s="56">
        <f t="shared" si="1104"/>
        <v>0</v>
      </c>
      <c r="J1104" s="56"/>
      <c r="K1104" s="56">
        <f t="shared" si="1105"/>
        <v>0</v>
      </c>
      <c r="L1104" s="56"/>
      <c r="M1104" s="56">
        <f t="shared" si="1100"/>
        <v>0</v>
      </c>
      <c r="N1104" s="56"/>
      <c r="O1104" s="56">
        <f t="shared" si="1091"/>
        <v>0</v>
      </c>
      <c r="P1104" s="56"/>
      <c r="Q1104" s="56"/>
      <c r="R1104" s="57">
        <f t="shared" si="1106"/>
        <v>0</v>
      </c>
      <c r="S1104" s="56"/>
      <c r="T1104" s="57">
        <f t="shared" si="1107"/>
        <v>0</v>
      </c>
      <c r="U1104" s="56"/>
      <c r="V1104" s="57">
        <f t="shared" si="1092"/>
        <v>0</v>
      </c>
    </row>
    <row r="1105" spans="1:22" hidden="1" x14ac:dyDescent="0.2">
      <c r="A1105" s="54" t="str">
        <f ca="1">IF(ISERROR(MATCH(E1105,Код_КЦСР,0)),"",INDIRECT(ADDRESS(MATCH(E1105,Код_КЦСР,0)+1,2,,,"КЦСР")))</f>
        <v>Капитальный ремонт объектов муниципальной собственности</v>
      </c>
      <c r="B1105" s="105">
        <v>811</v>
      </c>
      <c r="C1105" s="55" t="s">
        <v>73</v>
      </c>
      <c r="D1105" s="55" t="s">
        <v>61</v>
      </c>
      <c r="E1105" s="105" t="s">
        <v>365</v>
      </c>
      <c r="F1105" s="105"/>
      <c r="G1105" s="56">
        <f t="shared" ref="G1105:U1107" si="1146">G1106</f>
        <v>0</v>
      </c>
      <c r="H1105" s="56">
        <f t="shared" si="1146"/>
        <v>0</v>
      </c>
      <c r="I1105" s="56">
        <f t="shared" si="1104"/>
        <v>0</v>
      </c>
      <c r="J1105" s="56">
        <f t="shared" si="1146"/>
        <v>0</v>
      </c>
      <c r="K1105" s="56">
        <f t="shared" si="1105"/>
        <v>0</v>
      </c>
      <c r="L1105" s="56">
        <f t="shared" si="1146"/>
        <v>0</v>
      </c>
      <c r="M1105" s="56">
        <f t="shared" si="1100"/>
        <v>0</v>
      </c>
      <c r="N1105" s="56">
        <f t="shared" si="1146"/>
        <v>0</v>
      </c>
      <c r="O1105" s="56">
        <f t="shared" si="1091"/>
        <v>0</v>
      </c>
      <c r="P1105" s="56">
        <f t="shared" si="1146"/>
        <v>0</v>
      </c>
      <c r="Q1105" s="56">
        <f t="shared" si="1146"/>
        <v>0</v>
      </c>
      <c r="R1105" s="57">
        <f t="shared" si="1106"/>
        <v>0</v>
      </c>
      <c r="S1105" s="56">
        <f t="shared" si="1146"/>
        <v>0</v>
      </c>
      <c r="T1105" s="57">
        <f t="shared" si="1107"/>
        <v>0</v>
      </c>
      <c r="U1105" s="56">
        <f t="shared" si="1146"/>
        <v>0</v>
      </c>
      <c r="V1105" s="57">
        <f t="shared" si="1092"/>
        <v>0</v>
      </c>
    </row>
    <row r="1106" spans="1:22" ht="36" hidden="1" customHeight="1" x14ac:dyDescent="0.2">
      <c r="A1106" s="54" t="str">
        <f ca="1">IF(ISERROR(MATCH(E1106,Код_КЦСР,0)),"",INDIRECT(ADDRESS(MATCH(E1106,Код_КЦСР,0)+1,2,,,"КЦСР")))</f>
        <v>Капитальный ремонт объектов муниципальной собственности, за счет средств городского бюджета</v>
      </c>
      <c r="B1106" s="105">
        <v>811</v>
      </c>
      <c r="C1106" s="55" t="s">
        <v>73</v>
      </c>
      <c r="D1106" s="55" t="s">
        <v>61</v>
      </c>
      <c r="E1106" s="105" t="s">
        <v>554</v>
      </c>
      <c r="F1106" s="105"/>
      <c r="G1106" s="56">
        <f t="shared" si="1146"/>
        <v>0</v>
      </c>
      <c r="H1106" s="56">
        <f t="shared" si="1146"/>
        <v>0</v>
      </c>
      <c r="I1106" s="56">
        <f t="shared" si="1104"/>
        <v>0</v>
      </c>
      <c r="J1106" s="56">
        <f t="shared" si="1146"/>
        <v>0</v>
      </c>
      <c r="K1106" s="56">
        <f t="shared" si="1105"/>
        <v>0</v>
      </c>
      <c r="L1106" s="56">
        <f t="shared" si="1146"/>
        <v>0</v>
      </c>
      <c r="M1106" s="56">
        <f t="shared" si="1100"/>
        <v>0</v>
      </c>
      <c r="N1106" s="56">
        <f t="shared" si="1146"/>
        <v>0</v>
      </c>
      <c r="O1106" s="56">
        <f t="shared" si="1091"/>
        <v>0</v>
      </c>
      <c r="P1106" s="56">
        <f t="shared" si="1146"/>
        <v>0</v>
      </c>
      <c r="Q1106" s="56">
        <f t="shared" si="1146"/>
        <v>0</v>
      </c>
      <c r="R1106" s="57">
        <f t="shared" si="1106"/>
        <v>0</v>
      </c>
      <c r="S1106" s="56">
        <f t="shared" si="1146"/>
        <v>0</v>
      </c>
      <c r="T1106" s="57">
        <f t="shared" si="1107"/>
        <v>0</v>
      </c>
      <c r="U1106" s="56">
        <f t="shared" si="1146"/>
        <v>0</v>
      </c>
      <c r="V1106" s="57">
        <f t="shared" si="1092"/>
        <v>0</v>
      </c>
    </row>
    <row r="1107" spans="1:22" ht="33" hidden="1" x14ac:dyDescent="0.2">
      <c r="A1107" s="54" t="str">
        <f ca="1">IF(ISERROR(MATCH(F1107,Код_КВР,0)),"",INDIRECT(ADDRESS(MATCH(F1107,Код_КВР,0)+1,2,,,"КВР")))</f>
        <v>Закупка товаров, работ и услуг для обеспечения государственных (муниципальных) нужд</v>
      </c>
      <c r="B1107" s="105">
        <v>811</v>
      </c>
      <c r="C1107" s="55" t="s">
        <v>73</v>
      </c>
      <c r="D1107" s="55" t="s">
        <v>61</v>
      </c>
      <c r="E1107" s="105" t="s">
        <v>554</v>
      </c>
      <c r="F1107" s="105">
        <v>200</v>
      </c>
      <c r="G1107" s="56">
        <f t="shared" si="1146"/>
        <v>0</v>
      </c>
      <c r="H1107" s="56">
        <f t="shared" si="1146"/>
        <v>0</v>
      </c>
      <c r="I1107" s="56">
        <f t="shared" si="1104"/>
        <v>0</v>
      </c>
      <c r="J1107" s="56">
        <f t="shared" si="1146"/>
        <v>0</v>
      </c>
      <c r="K1107" s="56">
        <f t="shared" si="1105"/>
        <v>0</v>
      </c>
      <c r="L1107" s="56">
        <f t="shared" si="1146"/>
        <v>0</v>
      </c>
      <c r="M1107" s="56">
        <f t="shared" si="1100"/>
        <v>0</v>
      </c>
      <c r="N1107" s="56">
        <f t="shared" si="1146"/>
        <v>0</v>
      </c>
      <c r="O1107" s="56">
        <f t="shared" si="1091"/>
        <v>0</v>
      </c>
      <c r="P1107" s="56">
        <f t="shared" si="1146"/>
        <v>0</v>
      </c>
      <c r="Q1107" s="56">
        <f t="shared" si="1146"/>
        <v>0</v>
      </c>
      <c r="R1107" s="57">
        <f t="shared" si="1106"/>
        <v>0</v>
      </c>
      <c r="S1107" s="56">
        <f t="shared" si="1146"/>
        <v>0</v>
      </c>
      <c r="T1107" s="57">
        <f t="shared" si="1107"/>
        <v>0</v>
      </c>
      <c r="U1107" s="56">
        <f t="shared" si="1146"/>
        <v>0</v>
      </c>
      <c r="V1107" s="57">
        <f t="shared" si="1092"/>
        <v>0</v>
      </c>
    </row>
    <row r="1108" spans="1:22" ht="33" hidden="1" x14ac:dyDescent="0.2">
      <c r="A1108" s="54" t="str">
        <f ca="1">IF(ISERROR(MATCH(F1108,Код_КВР,0)),"",INDIRECT(ADDRESS(MATCH(F1108,Код_КВР,0)+1,2,,,"КВР")))</f>
        <v>Иные закупки товаров, работ и услуг для обеспечения государственных (муниципальных) нужд</v>
      </c>
      <c r="B1108" s="105">
        <v>811</v>
      </c>
      <c r="C1108" s="55" t="s">
        <v>73</v>
      </c>
      <c r="D1108" s="55" t="s">
        <v>61</v>
      </c>
      <c r="E1108" s="105" t="s">
        <v>554</v>
      </c>
      <c r="F1108" s="105">
        <v>240</v>
      </c>
      <c r="G1108" s="56"/>
      <c r="H1108" s="56"/>
      <c r="I1108" s="56">
        <f t="shared" si="1104"/>
        <v>0</v>
      </c>
      <c r="J1108" s="56"/>
      <c r="K1108" s="56">
        <f t="shared" si="1105"/>
        <v>0</v>
      </c>
      <c r="L1108" s="56"/>
      <c r="M1108" s="56">
        <f t="shared" si="1100"/>
        <v>0</v>
      </c>
      <c r="N1108" s="56"/>
      <c r="O1108" s="56">
        <f t="shared" ref="O1108:O1171" si="1147">M1108+N1108</f>
        <v>0</v>
      </c>
      <c r="P1108" s="56"/>
      <c r="Q1108" s="56"/>
      <c r="R1108" s="57">
        <f t="shared" si="1106"/>
        <v>0</v>
      </c>
      <c r="S1108" s="56"/>
      <c r="T1108" s="57">
        <f t="shared" si="1107"/>
        <v>0</v>
      </c>
      <c r="U1108" s="56"/>
      <c r="V1108" s="57">
        <f t="shared" ref="V1108:V1171" si="1148">T1108+U1108</f>
        <v>0</v>
      </c>
    </row>
    <row r="1109" spans="1:22" x14ac:dyDescent="0.2">
      <c r="A1109" s="54" t="str">
        <f ca="1">IF(ISERROR(MATCH(E1109,Код_КЦСР,0)),"",INDIRECT(ADDRESS(MATCH(E1109,Код_КЦСР,0)+1,2,,,"КЦСР")))</f>
        <v>Обеспечение создания условий для реализации муниципальной программы</v>
      </c>
      <c r="B1109" s="105">
        <v>811</v>
      </c>
      <c r="C1109" s="55" t="s">
        <v>73</v>
      </c>
      <c r="D1109" s="55" t="s">
        <v>61</v>
      </c>
      <c r="E1109" s="105" t="s">
        <v>366</v>
      </c>
      <c r="F1109" s="105"/>
      <c r="G1109" s="56">
        <f t="shared" ref="G1109:P1109" si="1149">G1110+G1112+G1114</f>
        <v>51048.799999999996</v>
      </c>
      <c r="H1109" s="56">
        <f t="shared" ref="H1109:J1109" si="1150">H1110+H1112+H1114</f>
        <v>0</v>
      </c>
      <c r="I1109" s="56">
        <f t="shared" si="1104"/>
        <v>51048.799999999996</v>
      </c>
      <c r="J1109" s="56">
        <f t="shared" si="1150"/>
        <v>0</v>
      </c>
      <c r="K1109" s="56">
        <f t="shared" si="1105"/>
        <v>51048.799999999996</v>
      </c>
      <c r="L1109" s="56">
        <f t="shared" ref="L1109:N1109" si="1151">L1110+L1112+L1114</f>
        <v>0</v>
      </c>
      <c r="M1109" s="56">
        <f t="shared" si="1100"/>
        <v>51048.799999999996</v>
      </c>
      <c r="N1109" s="56">
        <f t="shared" si="1151"/>
        <v>0</v>
      </c>
      <c r="O1109" s="56">
        <f t="shared" si="1147"/>
        <v>51048.799999999996</v>
      </c>
      <c r="P1109" s="56">
        <f t="shared" si="1149"/>
        <v>51077</v>
      </c>
      <c r="Q1109" s="56">
        <f t="shared" ref="Q1109:S1109" si="1152">Q1110+Q1112+Q1114</f>
        <v>0</v>
      </c>
      <c r="R1109" s="57">
        <f t="shared" si="1106"/>
        <v>51077</v>
      </c>
      <c r="S1109" s="56">
        <f t="shared" si="1152"/>
        <v>0</v>
      </c>
      <c r="T1109" s="57">
        <f t="shared" si="1107"/>
        <v>51077</v>
      </c>
      <c r="U1109" s="56">
        <f t="shared" ref="U1109" si="1153">U1110+U1112+U1114</f>
        <v>0</v>
      </c>
      <c r="V1109" s="57">
        <f t="shared" si="1148"/>
        <v>51077</v>
      </c>
    </row>
    <row r="1110" spans="1:22" ht="49.5" x14ac:dyDescent="0.2">
      <c r="A1110" s="54" t="str">
        <f t="shared" ref="A1110:A1115" ca="1" si="1154">IF(ISERROR(MATCH(F1110,Код_КВР,0)),"",INDIRECT(ADDRESS(MATCH(F1110,Код_КВР,0)+1,2,,,"КВР")))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10" s="105">
        <v>811</v>
      </c>
      <c r="C1110" s="55" t="s">
        <v>73</v>
      </c>
      <c r="D1110" s="55" t="s">
        <v>61</v>
      </c>
      <c r="E1110" s="105" t="s">
        <v>366</v>
      </c>
      <c r="F1110" s="105">
        <v>100</v>
      </c>
      <c r="G1110" s="56">
        <f t="shared" ref="G1110:U1110" si="1155">G1111</f>
        <v>47262</v>
      </c>
      <c r="H1110" s="56">
        <f t="shared" si="1155"/>
        <v>0</v>
      </c>
      <c r="I1110" s="56">
        <f t="shared" si="1104"/>
        <v>47262</v>
      </c>
      <c r="J1110" s="56">
        <f t="shared" si="1155"/>
        <v>0</v>
      </c>
      <c r="K1110" s="56">
        <f t="shared" si="1105"/>
        <v>47262</v>
      </c>
      <c r="L1110" s="56">
        <f t="shared" si="1155"/>
        <v>0</v>
      </c>
      <c r="M1110" s="56">
        <f t="shared" si="1100"/>
        <v>47262</v>
      </c>
      <c r="N1110" s="56">
        <f t="shared" si="1155"/>
        <v>0</v>
      </c>
      <c r="O1110" s="56">
        <f t="shared" si="1147"/>
        <v>47262</v>
      </c>
      <c r="P1110" s="56">
        <f t="shared" si="1155"/>
        <v>47262</v>
      </c>
      <c r="Q1110" s="56">
        <f t="shared" si="1155"/>
        <v>0</v>
      </c>
      <c r="R1110" s="57">
        <f t="shared" si="1106"/>
        <v>47262</v>
      </c>
      <c r="S1110" s="56">
        <f t="shared" si="1155"/>
        <v>0</v>
      </c>
      <c r="T1110" s="57">
        <f t="shared" si="1107"/>
        <v>47262</v>
      </c>
      <c r="U1110" s="56">
        <f t="shared" si="1155"/>
        <v>0</v>
      </c>
      <c r="V1110" s="57">
        <f t="shared" si="1148"/>
        <v>47262</v>
      </c>
    </row>
    <row r="1111" spans="1:22" x14ac:dyDescent="0.2">
      <c r="A1111" s="54" t="str">
        <f t="shared" ca="1" si="1154"/>
        <v>Расходы на выплаты персоналу казенных учреждений</v>
      </c>
      <c r="B1111" s="105">
        <v>811</v>
      </c>
      <c r="C1111" s="55" t="s">
        <v>73</v>
      </c>
      <c r="D1111" s="55" t="s">
        <v>61</v>
      </c>
      <c r="E1111" s="105" t="s">
        <v>366</v>
      </c>
      <c r="F1111" s="105">
        <v>110</v>
      </c>
      <c r="G1111" s="56">
        <f t="shared" ref="G1111:P1111" si="1156">36229.5+91.2+10941.3</f>
        <v>47262</v>
      </c>
      <c r="H1111" s="56"/>
      <c r="I1111" s="56">
        <f t="shared" si="1104"/>
        <v>47262</v>
      </c>
      <c r="J1111" s="56"/>
      <c r="K1111" s="56">
        <f t="shared" si="1105"/>
        <v>47262</v>
      </c>
      <c r="L1111" s="56"/>
      <c r="M1111" s="56">
        <f t="shared" si="1100"/>
        <v>47262</v>
      </c>
      <c r="N1111" s="56"/>
      <c r="O1111" s="56">
        <f t="shared" si="1147"/>
        <v>47262</v>
      </c>
      <c r="P1111" s="56">
        <f t="shared" si="1156"/>
        <v>47262</v>
      </c>
      <c r="Q1111" s="56"/>
      <c r="R1111" s="57">
        <f t="shared" si="1106"/>
        <v>47262</v>
      </c>
      <c r="S1111" s="56"/>
      <c r="T1111" s="57">
        <f t="shared" si="1107"/>
        <v>47262</v>
      </c>
      <c r="U1111" s="56"/>
      <c r="V1111" s="57">
        <f t="shared" si="1148"/>
        <v>47262</v>
      </c>
    </row>
    <row r="1112" spans="1:22" ht="33" x14ac:dyDescent="0.2">
      <c r="A1112" s="54" t="str">
        <f t="shared" ca="1" si="1154"/>
        <v>Закупка товаров, работ и услуг для обеспечения государственных (муниципальных) нужд</v>
      </c>
      <c r="B1112" s="105">
        <v>811</v>
      </c>
      <c r="C1112" s="55" t="s">
        <v>73</v>
      </c>
      <c r="D1112" s="55" t="s">
        <v>61</v>
      </c>
      <c r="E1112" s="105" t="s">
        <v>366</v>
      </c>
      <c r="F1112" s="105">
        <v>200</v>
      </c>
      <c r="G1112" s="56">
        <f t="shared" ref="G1112:U1112" si="1157">G1113</f>
        <v>3557.7</v>
      </c>
      <c r="H1112" s="56">
        <f t="shared" si="1157"/>
        <v>0</v>
      </c>
      <c r="I1112" s="56">
        <f t="shared" si="1104"/>
        <v>3557.7</v>
      </c>
      <c r="J1112" s="56">
        <f t="shared" si="1157"/>
        <v>0</v>
      </c>
      <c r="K1112" s="56">
        <f t="shared" si="1105"/>
        <v>3557.7</v>
      </c>
      <c r="L1112" s="56">
        <f t="shared" si="1157"/>
        <v>0</v>
      </c>
      <c r="M1112" s="56">
        <f t="shared" si="1100"/>
        <v>3557.7</v>
      </c>
      <c r="N1112" s="56">
        <f t="shared" si="1157"/>
        <v>0</v>
      </c>
      <c r="O1112" s="56">
        <f t="shared" si="1147"/>
        <v>3557.7</v>
      </c>
      <c r="P1112" s="56">
        <f t="shared" si="1157"/>
        <v>3589.1000000000004</v>
      </c>
      <c r="Q1112" s="56">
        <f t="shared" si="1157"/>
        <v>0</v>
      </c>
      <c r="R1112" s="57">
        <f t="shared" si="1106"/>
        <v>3589.1000000000004</v>
      </c>
      <c r="S1112" s="56">
        <f t="shared" si="1157"/>
        <v>0</v>
      </c>
      <c r="T1112" s="57">
        <f t="shared" si="1107"/>
        <v>3589.1000000000004</v>
      </c>
      <c r="U1112" s="56">
        <f t="shared" si="1157"/>
        <v>0</v>
      </c>
      <c r="V1112" s="57">
        <f t="shared" si="1148"/>
        <v>3589.1000000000004</v>
      </c>
    </row>
    <row r="1113" spans="1:22" ht="33" x14ac:dyDescent="0.2">
      <c r="A1113" s="54" t="str">
        <f t="shared" ca="1" si="1154"/>
        <v>Иные закупки товаров, работ и услуг для обеспечения государственных (муниципальных) нужд</v>
      </c>
      <c r="B1113" s="105">
        <v>811</v>
      </c>
      <c r="C1113" s="55" t="s">
        <v>73</v>
      </c>
      <c r="D1113" s="55" t="s">
        <v>61</v>
      </c>
      <c r="E1113" s="105" t="s">
        <v>366</v>
      </c>
      <c r="F1113" s="105">
        <v>240</v>
      </c>
      <c r="G1113" s="56">
        <f>367.3+1306.8+737.3+596.8+30+519.5</f>
        <v>3557.7</v>
      </c>
      <c r="H1113" s="56"/>
      <c r="I1113" s="56">
        <f t="shared" si="1104"/>
        <v>3557.7</v>
      </c>
      <c r="J1113" s="56"/>
      <c r="K1113" s="56">
        <f t="shared" si="1105"/>
        <v>3557.7</v>
      </c>
      <c r="L1113" s="56"/>
      <c r="M1113" s="56">
        <f t="shared" si="1100"/>
        <v>3557.7</v>
      </c>
      <c r="N1113" s="56"/>
      <c r="O1113" s="56">
        <f t="shared" si="1147"/>
        <v>3557.7</v>
      </c>
      <c r="P1113" s="56">
        <f>367.3+1338.2+737.3+596.8+30+519.5</f>
        <v>3589.1000000000004</v>
      </c>
      <c r="Q1113" s="56"/>
      <c r="R1113" s="57">
        <f t="shared" si="1106"/>
        <v>3589.1000000000004</v>
      </c>
      <c r="S1113" s="56"/>
      <c r="T1113" s="57">
        <f t="shared" si="1107"/>
        <v>3589.1000000000004</v>
      </c>
      <c r="U1113" s="56"/>
      <c r="V1113" s="57">
        <f t="shared" si="1148"/>
        <v>3589.1000000000004</v>
      </c>
    </row>
    <row r="1114" spans="1:22" x14ac:dyDescent="0.2">
      <c r="A1114" s="54" t="str">
        <f t="shared" ca="1" si="1154"/>
        <v>Иные бюджетные ассигнования</v>
      </c>
      <c r="B1114" s="105">
        <v>811</v>
      </c>
      <c r="C1114" s="55" t="s">
        <v>73</v>
      </c>
      <c r="D1114" s="55" t="s">
        <v>61</v>
      </c>
      <c r="E1114" s="105" t="s">
        <v>366</v>
      </c>
      <c r="F1114" s="105">
        <v>800</v>
      </c>
      <c r="G1114" s="56">
        <f t="shared" ref="G1114:U1114" si="1158">G1115</f>
        <v>229.1</v>
      </c>
      <c r="H1114" s="56">
        <f t="shared" si="1158"/>
        <v>0</v>
      </c>
      <c r="I1114" s="56">
        <f t="shared" si="1104"/>
        <v>229.1</v>
      </c>
      <c r="J1114" s="56">
        <f t="shared" si="1158"/>
        <v>0</v>
      </c>
      <c r="K1114" s="56">
        <f t="shared" si="1105"/>
        <v>229.1</v>
      </c>
      <c r="L1114" s="56">
        <f t="shared" si="1158"/>
        <v>0</v>
      </c>
      <c r="M1114" s="56">
        <f t="shared" si="1100"/>
        <v>229.1</v>
      </c>
      <c r="N1114" s="56">
        <f t="shared" si="1158"/>
        <v>0</v>
      </c>
      <c r="O1114" s="56">
        <f t="shared" si="1147"/>
        <v>229.1</v>
      </c>
      <c r="P1114" s="56">
        <f t="shared" si="1158"/>
        <v>225.9</v>
      </c>
      <c r="Q1114" s="56">
        <f t="shared" si="1158"/>
        <v>0</v>
      </c>
      <c r="R1114" s="57">
        <f t="shared" si="1106"/>
        <v>225.9</v>
      </c>
      <c r="S1114" s="56">
        <f t="shared" si="1158"/>
        <v>0</v>
      </c>
      <c r="T1114" s="57">
        <f t="shared" si="1107"/>
        <v>225.9</v>
      </c>
      <c r="U1114" s="56">
        <f t="shared" si="1158"/>
        <v>0</v>
      </c>
      <c r="V1114" s="57">
        <f t="shared" si="1148"/>
        <v>225.9</v>
      </c>
    </row>
    <row r="1115" spans="1:22" x14ac:dyDescent="0.2">
      <c r="A1115" s="54" t="str">
        <f t="shared" ca="1" si="1154"/>
        <v>Уплата налогов, сборов и иных платежей</v>
      </c>
      <c r="B1115" s="105">
        <v>811</v>
      </c>
      <c r="C1115" s="55" t="s">
        <v>73</v>
      </c>
      <c r="D1115" s="55" t="s">
        <v>61</v>
      </c>
      <c r="E1115" s="105" t="s">
        <v>366</v>
      </c>
      <c r="F1115" s="105">
        <v>850</v>
      </c>
      <c r="G1115" s="56">
        <f>57.7+21.4+150</f>
        <v>229.1</v>
      </c>
      <c r="H1115" s="56"/>
      <c r="I1115" s="56">
        <f t="shared" si="1104"/>
        <v>229.1</v>
      </c>
      <c r="J1115" s="56"/>
      <c r="K1115" s="56">
        <f t="shared" si="1105"/>
        <v>229.1</v>
      </c>
      <c r="L1115" s="56"/>
      <c r="M1115" s="56">
        <f t="shared" si="1100"/>
        <v>229.1</v>
      </c>
      <c r="N1115" s="56"/>
      <c r="O1115" s="56">
        <f t="shared" si="1147"/>
        <v>229.1</v>
      </c>
      <c r="P1115" s="56">
        <f>54.5+21.4+150</f>
        <v>225.9</v>
      </c>
      <c r="Q1115" s="56"/>
      <c r="R1115" s="57">
        <f t="shared" si="1106"/>
        <v>225.9</v>
      </c>
      <c r="S1115" s="56"/>
      <c r="T1115" s="57">
        <f t="shared" si="1107"/>
        <v>225.9</v>
      </c>
      <c r="U1115" s="56"/>
      <c r="V1115" s="57">
        <f t="shared" si="1148"/>
        <v>225.9</v>
      </c>
    </row>
    <row r="1116" spans="1:22" hidden="1" x14ac:dyDescent="0.2">
      <c r="A1116" s="54" t="str">
        <f ca="1">IF(ISERROR(MATCH(C1116,Код_Раздел,0)),"",INDIRECT(ADDRESS(MATCH(C1116,Код_Раздел,0)+1,2,,,"Раздел")))</f>
        <v>Жилищно-коммунальное хозяйство</v>
      </c>
      <c r="B1116" s="105">
        <v>811</v>
      </c>
      <c r="C1116" s="55" t="s">
        <v>78</v>
      </c>
      <c r="D1116" s="55"/>
      <c r="E1116" s="105"/>
      <c r="F1116" s="105"/>
      <c r="G1116" s="56">
        <f t="shared" ref="G1116:U1116" si="1159">G1117</f>
        <v>0</v>
      </c>
      <c r="H1116" s="56">
        <f t="shared" si="1159"/>
        <v>0</v>
      </c>
      <c r="I1116" s="56">
        <f t="shared" si="1104"/>
        <v>0</v>
      </c>
      <c r="J1116" s="56">
        <f t="shared" si="1159"/>
        <v>0</v>
      </c>
      <c r="K1116" s="56">
        <f t="shared" si="1105"/>
        <v>0</v>
      </c>
      <c r="L1116" s="56">
        <f t="shared" si="1159"/>
        <v>0</v>
      </c>
      <c r="M1116" s="56">
        <f t="shared" si="1100"/>
        <v>0</v>
      </c>
      <c r="N1116" s="56">
        <f t="shared" si="1159"/>
        <v>0</v>
      </c>
      <c r="O1116" s="56">
        <f t="shared" si="1147"/>
        <v>0</v>
      </c>
      <c r="P1116" s="56">
        <f t="shared" si="1159"/>
        <v>0</v>
      </c>
      <c r="Q1116" s="56">
        <f t="shared" si="1159"/>
        <v>0</v>
      </c>
      <c r="R1116" s="57">
        <f t="shared" si="1106"/>
        <v>0</v>
      </c>
      <c r="S1116" s="56">
        <f t="shared" si="1159"/>
        <v>0</v>
      </c>
      <c r="T1116" s="57">
        <f t="shared" si="1107"/>
        <v>0</v>
      </c>
      <c r="U1116" s="56">
        <f t="shared" si="1159"/>
        <v>0</v>
      </c>
      <c r="V1116" s="57">
        <f t="shared" si="1148"/>
        <v>0</v>
      </c>
    </row>
    <row r="1117" spans="1:22" hidden="1" x14ac:dyDescent="0.2">
      <c r="A1117" s="54" t="s">
        <v>104</v>
      </c>
      <c r="B1117" s="105">
        <v>811</v>
      </c>
      <c r="C1117" s="55" t="s">
        <v>78</v>
      </c>
      <c r="D1117" s="55" t="s">
        <v>72</v>
      </c>
      <c r="E1117" s="105"/>
      <c r="F1117" s="105"/>
      <c r="G1117" s="56">
        <f t="shared" ref="G1117:P1117" si="1160">G1122+G1118</f>
        <v>0</v>
      </c>
      <c r="H1117" s="56">
        <f t="shared" ref="H1117:J1117" si="1161">H1122+H1118</f>
        <v>0</v>
      </c>
      <c r="I1117" s="56">
        <f t="shared" si="1104"/>
        <v>0</v>
      </c>
      <c r="J1117" s="56">
        <f t="shared" si="1161"/>
        <v>0</v>
      </c>
      <c r="K1117" s="56">
        <f t="shared" si="1105"/>
        <v>0</v>
      </c>
      <c r="L1117" s="56">
        <f t="shared" ref="L1117:N1117" si="1162">L1122+L1118</f>
        <v>0</v>
      </c>
      <c r="M1117" s="56">
        <f t="shared" si="1100"/>
        <v>0</v>
      </c>
      <c r="N1117" s="56">
        <f t="shared" si="1162"/>
        <v>0</v>
      </c>
      <c r="O1117" s="56">
        <f t="shared" si="1147"/>
        <v>0</v>
      </c>
      <c r="P1117" s="56">
        <f t="shared" si="1160"/>
        <v>0</v>
      </c>
      <c r="Q1117" s="56">
        <f t="shared" ref="Q1117:S1117" si="1163">Q1122+Q1118</f>
        <v>0</v>
      </c>
      <c r="R1117" s="57">
        <f t="shared" si="1106"/>
        <v>0</v>
      </c>
      <c r="S1117" s="56">
        <f t="shared" si="1163"/>
        <v>0</v>
      </c>
      <c r="T1117" s="57">
        <f t="shared" si="1107"/>
        <v>0</v>
      </c>
      <c r="U1117" s="56">
        <f t="shared" ref="U1117" si="1164">U1122+U1118</f>
        <v>0</v>
      </c>
      <c r="V1117" s="57">
        <f t="shared" si="1148"/>
        <v>0</v>
      </c>
    </row>
    <row r="1118" spans="1:22" ht="33" hidden="1" x14ac:dyDescent="0.2">
      <c r="A1118" s="54" t="str">
        <f ca="1">IF(ISERROR(MATCH(E1118,Код_КЦСР,0)),"",INDIRECT(ADDRESS(MATCH(E1118,Код_КЦСР,0)+1,2,,,"КЦСР")))</f>
        <v>Муниципальная программа «Развитие земельно-имущественного комплекса города Череповца» на 2014 – 2022 годы</v>
      </c>
      <c r="B1118" s="105">
        <v>811</v>
      </c>
      <c r="C1118" s="55" t="s">
        <v>78</v>
      </c>
      <c r="D1118" s="55" t="s">
        <v>72</v>
      </c>
      <c r="E1118" s="105" t="s">
        <v>355</v>
      </c>
      <c r="F1118" s="105"/>
      <c r="G1118" s="56">
        <f t="shared" ref="G1118:U1120" si="1165">G1119</f>
        <v>0</v>
      </c>
      <c r="H1118" s="56">
        <f t="shared" si="1165"/>
        <v>0</v>
      </c>
      <c r="I1118" s="56">
        <f t="shared" si="1104"/>
        <v>0</v>
      </c>
      <c r="J1118" s="56">
        <f t="shared" si="1165"/>
        <v>0</v>
      </c>
      <c r="K1118" s="56">
        <f t="shared" si="1105"/>
        <v>0</v>
      </c>
      <c r="L1118" s="56">
        <f t="shared" si="1165"/>
        <v>0</v>
      </c>
      <c r="M1118" s="56">
        <f t="shared" si="1100"/>
        <v>0</v>
      </c>
      <c r="N1118" s="56">
        <f t="shared" si="1165"/>
        <v>0</v>
      </c>
      <c r="O1118" s="56">
        <f t="shared" si="1147"/>
        <v>0</v>
      </c>
      <c r="P1118" s="56">
        <f t="shared" si="1165"/>
        <v>0</v>
      </c>
      <c r="Q1118" s="56">
        <f t="shared" si="1165"/>
        <v>0</v>
      </c>
      <c r="R1118" s="57">
        <f t="shared" si="1106"/>
        <v>0</v>
      </c>
      <c r="S1118" s="56">
        <f t="shared" si="1165"/>
        <v>0</v>
      </c>
      <c r="T1118" s="57">
        <f t="shared" si="1107"/>
        <v>0</v>
      </c>
      <c r="U1118" s="56">
        <f t="shared" si="1165"/>
        <v>0</v>
      </c>
      <c r="V1118" s="57">
        <f t="shared" si="1148"/>
        <v>0</v>
      </c>
    </row>
    <row r="1119" spans="1:22" ht="33" hidden="1" x14ac:dyDescent="0.2">
      <c r="A1119" s="54" t="str">
        <f ca="1">IF(ISERROR(MATCH(E1119,Код_КЦСР,0)),"",INDIRECT(ADDRESS(MATCH(E1119,Код_КЦСР,0)+1,2,,,"КЦСР")))</f>
        <v>Формирование и обеспечение сохранности муниципального земельно-имущественного комплекса</v>
      </c>
      <c r="B1119" s="105">
        <v>811</v>
      </c>
      <c r="C1119" s="55" t="s">
        <v>78</v>
      </c>
      <c r="D1119" s="55" t="s">
        <v>72</v>
      </c>
      <c r="E1119" s="105" t="s">
        <v>356</v>
      </c>
      <c r="F1119" s="105"/>
      <c r="G1119" s="57">
        <f t="shared" si="1165"/>
        <v>0</v>
      </c>
      <c r="H1119" s="57">
        <f t="shared" si="1165"/>
        <v>0</v>
      </c>
      <c r="I1119" s="56">
        <f t="shared" si="1104"/>
        <v>0</v>
      </c>
      <c r="J1119" s="57">
        <f t="shared" si="1165"/>
        <v>0</v>
      </c>
      <c r="K1119" s="56">
        <f t="shared" si="1105"/>
        <v>0</v>
      </c>
      <c r="L1119" s="57">
        <f t="shared" si="1165"/>
        <v>0</v>
      </c>
      <c r="M1119" s="56">
        <f t="shared" si="1100"/>
        <v>0</v>
      </c>
      <c r="N1119" s="57">
        <f t="shared" si="1165"/>
        <v>0</v>
      </c>
      <c r="O1119" s="56">
        <f t="shared" si="1147"/>
        <v>0</v>
      </c>
      <c r="P1119" s="57">
        <f t="shared" si="1165"/>
        <v>0</v>
      </c>
      <c r="Q1119" s="57">
        <f t="shared" si="1165"/>
        <v>0</v>
      </c>
      <c r="R1119" s="57">
        <f t="shared" si="1106"/>
        <v>0</v>
      </c>
      <c r="S1119" s="57">
        <f t="shared" si="1165"/>
        <v>0</v>
      </c>
      <c r="T1119" s="57">
        <f t="shared" si="1107"/>
        <v>0</v>
      </c>
      <c r="U1119" s="57">
        <f t="shared" si="1165"/>
        <v>0</v>
      </c>
      <c r="V1119" s="57">
        <f t="shared" si="1148"/>
        <v>0</v>
      </c>
    </row>
    <row r="1120" spans="1:22" ht="33" hidden="1" x14ac:dyDescent="0.2">
      <c r="A1120" s="54" t="str">
        <f ca="1">IF(ISERROR(MATCH(F1120,Код_КВР,0)),"",INDIRECT(ADDRESS(MATCH(F1120,Код_КВР,0)+1,2,,,"КВР")))</f>
        <v>Закупка товаров, работ и услуг для обеспечения государственных (муниципальных) нужд</v>
      </c>
      <c r="B1120" s="105">
        <v>811</v>
      </c>
      <c r="C1120" s="55" t="s">
        <v>78</v>
      </c>
      <c r="D1120" s="55" t="s">
        <v>72</v>
      </c>
      <c r="E1120" s="105" t="s">
        <v>356</v>
      </c>
      <c r="F1120" s="105">
        <v>200</v>
      </c>
      <c r="G1120" s="57">
        <f t="shared" si="1165"/>
        <v>0</v>
      </c>
      <c r="H1120" s="57">
        <f t="shared" si="1165"/>
        <v>0</v>
      </c>
      <c r="I1120" s="56">
        <f t="shared" si="1104"/>
        <v>0</v>
      </c>
      <c r="J1120" s="57">
        <f t="shared" si="1165"/>
        <v>0</v>
      </c>
      <c r="K1120" s="56">
        <f t="shared" si="1105"/>
        <v>0</v>
      </c>
      <c r="L1120" s="57">
        <f t="shared" si="1165"/>
        <v>0</v>
      </c>
      <c r="M1120" s="56">
        <f t="shared" ref="M1120:M1190" si="1166">K1120+L1120</f>
        <v>0</v>
      </c>
      <c r="N1120" s="57">
        <f t="shared" si="1165"/>
        <v>0</v>
      </c>
      <c r="O1120" s="56">
        <f t="shared" si="1147"/>
        <v>0</v>
      </c>
      <c r="P1120" s="57">
        <f t="shared" si="1165"/>
        <v>0</v>
      </c>
      <c r="Q1120" s="57">
        <f t="shared" si="1165"/>
        <v>0</v>
      </c>
      <c r="R1120" s="57">
        <f t="shared" si="1106"/>
        <v>0</v>
      </c>
      <c r="S1120" s="57">
        <f t="shared" si="1165"/>
        <v>0</v>
      </c>
      <c r="T1120" s="57">
        <f t="shared" si="1107"/>
        <v>0</v>
      </c>
      <c r="U1120" s="57">
        <f t="shared" si="1165"/>
        <v>0</v>
      </c>
      <c r="V1120" s="57">
        <f t="shared" si="1148"/>
        <v>0</v>
      </c>
    </row>
    <row r="1121" spans="1:22" ht="33" hidden="1" x14ac:dyDescent="0.2">
      <c r="A1121" s="54" t="str">
        <f ca="1">IF(ISERROR(MATCH(F1121,Код_КВР,0)),"",INDIRECT(ADDRESS(MATCH(F1121,Код_КВР,0)+1,2,,,"КВР")))</f>
        <v>Иные закупки товаров, работ и услуг для обеспечения государственных (муниципальных) нужд</v>
      </c>
      <c r="B1121" s="105">
        <v>811</v>
      </c>
      <c r="C1121" s="55" t="s">
        <v>78</v>
      </c>
      <c r="D1121" s="55" t="s">
        <v>72</v>
      </c>
      <c r="E1121" s="105" t="s">
        <v>356</v>
      </c>
      <c r="F1121" s="105">
        <v>240</v>
      </c>
      <c r="G1121" s="57"/>
      <c r="H1121" s="57"/>
      <c r="I1121" s="56">
        <f t="shared" si="1104"/>
        <v>0</v>
      </c>
      <c r="J1121" s="57"/>
      <c r="K1121" s="56">
        <f t="shared" si="1105"/>
        <v>0</v>
      </c>
      <c r="L1121" s="57"/>
      <c r="M1121" s="56">
        <f t="shared" si="1166"/>
        <v>0</v>
      </c>
      <c r="N1121" s="57"/>
      <c r="O1121" s="56">
        <f t="shared" si="1147"/>
        <v>0</v>
      </c>
      <c r="P1121" s="57"/>
      <c r="Q1121" s="57"/>
      <c r="R1121" s="57">
        <f t="shared" si="1106"/>
        <v>0</v>
      </c>
      <c r="S1121" s="57"/>
      <c r="T1121" s="57">
        <f t="shared" si="1107"/>
        <v>0</v>
      </c>
      <c r="U1121" s="57"/>
      <c r="V1121" s="57">
        <f t="shared" si="1148"/>
        <v>0</v>
      </c>
    </row>
    <row r="1122" spans="1:22" ht="66" hidden="1" x14ac:dyDescent="0.2">
      <c r="A1122" s="54" t="str">
        <f ca="1">IF(ISERROR(MATCH(E1122,Код_КЦСР,0)),"",INDIRECT(ADDRESS(MATCH(E1122,Код_КЦСР,0)+1,2,,,"КЦСР")))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22" s="105">
        <v>811</v>
      </c>
      <c r="C1122" s="55" t="s">
        <v>78</v>
      </c>
      <c r="D1122" s="55" t="s">
        <v>72</v>
      </c>
      <c r="E1122" s="105" t="s">
        <v>361</v>
      </c>
      <c r="F1122" s="105"/>
      <c r="G1122" s="56">
        <f t="shared" ref="G1122:P1122" si="1167">G1123+G1127</f>
        <v>0</v>
      </c>
      <c r="H1122" s="56">
        <f t="shared" ref="H1122:J1122" si="1168">H1123+H1127</f>
        <v>0</v>
      </c>
      <c r="I1122" s="56">
        <f t="shared" si="1104"/>
        <v>0</v>
      </c>
      <c r="J1122" s="56">
        <f t="shared" si="1168"/>
        <v>0</v>
      </c>
      <c r="K1122" s="56">
        <f t="shared" si="1105"/>
        <v>0</v>
      </c>
      <c r="L1122" s="56">
        <f t="shared" ref="L1122:N1122" si="1169">L1123+L1127</f>
        <v>0</v>
      </c>
      <c r="M1122" s="56">
        <f t="shared" si="1166"/>
        <v>0</v>
      </c>
      <c r="N1122" s="56">
        <f t="shared" si="1169"/>
        <v>0</v>
      </c>
      <c r="O1122" s="56">
        <f t="shared" si="1147"/>
        <v>0</v>
      </c>
      <c r="P1122" s="56">
        <f t="shared" si="1167"/>
        <v>0</v>
      </c>
      <c r="Q1122" s="56">
        <f t="shared" ref="Q1122:S1122" si="1170">Q1123+Q1127</f>
        <v>0</v>
      </c>
      <c r="R1122" s="57">
        <f t="shared" si="1106"/>
        <v>0</v>
      </c>
      <c r="S1122" s="56">
        <f t="shared" si="1170"/>
        <v>0</v>
      </c>
      <c r="T1122" s="57">
        <f t="shared" si="1107"/>
        <v>0</v>
      </c>
      <c r="U1122" s="56">
        <f t="shared" ref="U1122" si="1171">U1123+U1127</f>
        <v>0</v>
      </c>
      <c r="V1122" s="57">
        <f t="shared" si="1148"/>
        <v>0</v>
      </c>
    </row>
    <row r="1123" spans="1:22" ht="33" hidden="1" x14ac:dyDescent="0.2">
      <c r="A1123" s="54" t="str">
        <f ca="1">IF(ISERROR(MATCH(E1123,Код_КЦСР,0)),"",INDIRECT(ADDRESS(MATCH(E1123,Код_КЦСР,0)+1,2,,,"КЦСР")))</f>
        <v>Осуществление бюджетных инвестиций в объекты муниципальной собственности</v>
      </c>
      <c r="B1123" s="105">
        <v>811</v>
      </c>
      <c r="C1123" s="55" t="s">
        <v>78</v>
      </c>
      <c r="D1123" s="55" t="s">
        <v>72</v>
      </c>
      <c r="E1123" s="105" t="s">
        <v>362</v>
      </c>
      <c r="F1123" s="105"/>
      <c r="G1123" s="56">
        <f t="shared" ref="G1123:U1123" si="1172">G1124</f>
        <v>0</v>
      </c>
      <c r="H1123" s="56">
        <f t="shared" si="1172"/>
        <v>0</v>
      </c>
      <c r="I1123" s="56">
        <f t="shared" si="1104"/>
        <v>0</v>
      </c>
      <c r="J1123" s="56">
        <f t="shared" si="1172"/>
        <v>0</v>
      </c>
      <c r="K1123" s="56">
        <f t="shared" si="1105"/>
        <v>0</v>
      </c>
      <c r="L1123" s="56">
        <f t="shared" si="1172"/>
        <v>0</v>
      </c>
      <c r="M1123" s="56">
        <f t="shared" si="1166"/>
        <v>0</v>
      </c>
      <c r="N1123" s="56">
        <f t="shared" si="1172"/>
        <v>0</v>
      </c>
      <c r="O1123" s="56">
        <f t="shared" si="1147"/>
        <v>0</v>
      </c>
      <c r="P1123" s="56">
        <f t="shared" si="1172"/>
        <v>0</v>
      </c>
      <c r="Q1123" s="56">
        <f t="shared" si="1172"/>
        <v>0</v>
      </c>
      <c r="R1123" s="57">
        <f t="shared" si="1106"/>
        <v>0</v>
      </c>
      <c r="S1123" s="56">
        <f t="shared" si="1172"/>
        <v>0</v>
      </c>
      <c r="T1123" s="57">
        <f t="shared" si="1107"/>
        <v>0</v>
      </c>
      <c r="U1123" s="56">
        <f t="shared" si="1172"/>
        <v>0</v>
      </c>
      <c r="V1123" s="57">
        <f t="shared" si="1148"/>
        <v>0</v>
      </c>
    </row>
    <row r="1124" spans="1:22" hidden="1" x14ac:dyDescent="0.2">
      <c r="A1124" s="54" t="str">
        <f ca="1">IF(ISERROR(MATCH(E1124,Код_КЦСР,0)),"",INDIRECT(ADDRESS(MATCH(E1124,Код_КЦСР,0)+1,2,,,"КЦСР")))</f>
        <v>Строительство объектов сметной стоимостью до 100 млн. рублей</v>
      </c>
      <c r="B1124" s="105">
        <v>811</v>
      </c>
      <c r="C1124" s="55" t="s">
        <v>78</v>
      </c>
      <c r="D1124" s="55" t="s">
        <v>72</v>
      </c>
      <c r="E1124" s="105" t="s">
        <v>363</v>
      </c>
      <c r="F1124" s="105"/>
      <c r="G1124" s="56">
        <f t="shared" ref="G1124:U1125" si="1173">G1125</f>
        <v>0</v>
      </c>
      <c r="H1124" s="56">
        <f t="shared" si="1173"/>
        <v>0</v>
      </c>
      <c r="I1124" s="56">
        <f t="shared" si="1104"/>
        <v>0</v>
      </c>
      <c r="J1124" s="56">
        <f t="shared" si="1173"/>
        <v>0</v>
      </c>
      <c r="K1124" s="56">
        <f t="shared" si="1105"/>
        <v>0</v>
      </c>
      <c r="L1124" s="56">
        <f t="shared" si="1173"/>
        <v>0</v>
      </c>
      <c r="M1124" s="56">
        <f t="shared" si="1166"/>
        <v>0</v>
      </c>
      <c r="N1124" s="56">
        <f t="shared" si="1173"/>
        <v>0</v>
      </c>
      <c r="O1124" s="56">
        <f t="shared" si="1147"/>
        <v>0</v>
      </c>
      <c r="P1124" s="56">
        <f t="shared" si="1173"/>
        <v>0</v>
      </c>
      <c r="Q1124" s="56">
        <f t="shared" si="1173"/>
        <v>0</v>
      </c>
      <c r="R1124" s="57">
        <f t="shared" si="1106"/>
        <v>0</v>
      </c>
      <c r="S1124" s="56">
        <f t="shared" si="1173"/>
        <v>0</v>
      </c>
      <c r="T1124" s="57">
        <f t="shared" si="1107"/>
        <v>0</v>
      </c>
      <c r="U1124" s="56">
        <f t="shared" si="1173"/>
        <v>0</v>
      </c>
      <c r="V1124" s="57">
        <f t="shared" si="1148"/>
        <v>0</v>
      </c>
    </row>
    <row r="1125" spans="1:22" ht="33" hidden="1" x14ac:dyDescent="0.2">
      <c r="A1125" s="54" t="str">
        <f ca="1">IF(ISERROR(MATCH(F1125,Код_КВР,0)),"",INDIRECT(ADDRESS(MATCH(F1125,Код_КВР,0)+1,2,,,"КВР")))</f>
        <v>Капитальные вложения в объекты государственной (муниципальной) собственности</v>
      </c>
      <c r="B1125" s="105">
        <v>811</v>
      </c>
      <c r="C1125" s="55" t="s">
        <v>78</v>
      </c>
      <c r="D1125" s="55" t="s">
        <v>72</v>
      </c>
      <c r="E1125" s="105" t="s">
        <v>363</v>
      </c>
      <c r="F1125" s="105">
        <v>400</v>
      </c>
      <c r="G1125" s="56">
        <f t="shared" si="1173"/>
        <v>0</v>
      </c>
      <c r="H1125" s="56">
        <f t="shared" si="1173"/>
        <v>0</v>
      </c>
      <c r="I1125" s="56">
        <f t="shared" si="1104"/>
        <v>0</v>
      </c>
      <c r="J1125" s="56">
        <f t="shared" si="1173"/>
        <v>0</v>
      </c>
      <c r="K1125" s="56">
        <f t="shared" si="1105"/>
        <v>0</v>
      </c>
      <c r="L1125" s="56">
        <f t="shared" si="1173"/>
        <v>0</v>
      </c>
      <c r="M1125" s="56">
        <f t="shared" si="1166"/>
        <v>0</v>
      </c>
      <c r="N1125" s="56">
        <f t="shared" si="1173"/>
        <v>0</v>
      </c>
      <c r="O1125" s="56">
        <f t="shared" si="1147"/>
        <v>0</v>
      </c>
      <c r="P1125" s="56">
        <f t="shared" si="1173"/>
        <v>0</v>
      </c>
      <c r="Q1125" s="56">
        <f t="shared" si="1173"/>
        <v>0</v>
      </c>
      <c r="R1125" s="57">
        <f t="shared" si="1106"/>
        <v>0</v>
      </c>
      <c r="S1125" s="56">
        <f t="shared" si="1173"/>
        <v>0</v>
      </c>
      <c r="T1125" s="57">
        <f t="shared" si="1107"/>
        <v>0</v>
      </c>
      <c r="U1125" s="56">
        <f t="shared" si="1173"/>
        <v>0</v>
      </c>
      <c r="V1125" s="57">
        <f t="shared" si="1148"/>
        <v>0</v>
      </c>
    </row>
    <row r="1126" spans="1:22" hidden="1" x14ac:dyDescent="0.2">
      <c r="A1126" s="54" t="str">
        <f ca="1">IF(ISERROR(MATCH(F1126,Код_КВР,0)),"",INDIRECT(ADDRESS(MATCH(F1126,Код_КВР,0)+1,2,,,"КВР")))</f>
        <v>Бюджетные инвестиции</v>
      </c>
      <c r="B1126" s="105">
        <v>811</v>
      </c>
      <c r="C1126" s="55" t="s">
        <v>78</v>
      </c>
      <c r="D1126" s="55" t="s">
        <v>72</v>
      </c>
      <c r="E1126" s="105" t="s">
        <v>363</v>
      </c>
      <c r="F1126" s="105">
        <v>410</v>
      </c>
      <c r="G1126" s="56"/>
      <c r="H1126" s="56"/>
      <c r="I1126" s="56">
        <f t="shared" si="1104"/>
        <v>0</v>
      </c>
      <c r="J1126" s="56"/>
      <c r="K1126" s="56">
        <f t="shared" si="1105"/>
        <v>0</v>
      </c>
      <c r="L1126" s="56"/>
      <c r="M1126" s="56">
        <f t="shared" si="1166"/>
        <v>0</v>
      </c>
      <c r="N1126" s="56"/>
      <c r="O1126" s="56">
        <f t="shared" si="1147"/>
        <v>0</v>
      </c>
      <c r="P1126" s="56"/>
      <c r="Q1126" s="56"/>
      <c r="R1126" s="57">
        <f t="shared" si="1106"/>
        <v>0</v>
      </c>
      <c r="S1126" s="56"/>
      <c r="T1126" s="57">
        <f t="shared" si="1107"/>
        <v>0</v>
      </c>
      <c r="U1126" s="56"/>
      <c r="V1126" s="57">
        <f t="shared" si="1148"/>
        <v>0</v>
      </c>
    </row>
    <row r="1127" spans="1:22" hidden="1" x14ac:dyDescent="0.2">
      <c r="A1127" s="54" t="str">
        <f ca="1">IF(ISERROR(MATCH(E1127,Код_КЦСР,0)),"",INDIRECT(ADDRESS(MATCH(E1127,Код_КЦСР,0)+1,2,,,"КЦСР")))</f>
        <v>Капитальный ремонт объектов муниципальной собственности</v>
      </c>
      <c r="B1127" s="105">
        <v>811</v>
      </c>
      <c r="C1127" s="55" t="s">
        <v>78</v>
      </c>
      <c r="D1127" s="55" t="s">
        <v>72</v>
      </c>
      <c r="E1127" s="105" t="s">
        <v>365</v>
      </c>
      <c r="F1127" s="105"/>
      <c r="G1127" s="56">
        <f t="shared" ref="G1127:U1128" si="1174">G1128</f>
        <v>0</v>
      </c>
      <c r="H1127" s="56">
        <f t="shared" si="1174"/>
        <v>0</v>
      </c>
      <c r="I1127" s="56">
        <f t="shared" si="1104"/>
        <v>0</v>
      </c>
      <c r="J1127" s="56">
        <f t="shared" si="1174"/>
        <v>0</v>
      </c>
      <c r="K1127" s="56">
        <f t="shared" si="1105"/>
        <v>0</v>
      </c>
      <c r="L1127" s="56">
        <f t="shared" si="1174"/>
        <v>0</v>
      </c>
      <c r="M1127" s="56">
        <f t="shared" si="1166"/>
        <v>0</v>
      </c>
      <c r="N1127" s="56">
        <f t="shared" si="1174"/>
        <v>0</v>
      </c>
      <c r="O1127" s="56">
        <f t="shared" si="1147"/>
        <v>0</v>
      </c>
      <c r="P1127" s="56">
        <f t="shared" si="1174"/>
        <v>0</v>
      </c>
      <c r="Q1127" s="56">
        <f t="shared" si="1174"/>
        <v>0</v>
      </c>
      <c r="R1127" s="57">
        <f t="shared" si="1106"/>
        <v>0</v>
      </c>
      <c r="S1127" s="56">
        <f t="shared" si="1174"/>
        <v>0</v>
      </c>
      <c r="T1127" s="57">
        <f t="shared" si="1107"/>
        <v>0</v>
      </c>
      <c r="U1127" s="56">
        <f t="shared" si="1174"/>
        <v>0</v>
      </c>
      <c r="V1127" s="57">
        <f t="shared" si="1148"/>
        <v>0</v>
      </c>
    </row>
    <row r="1128" spans="1:22" ht="33" hidden="1" x14ac:dyDescent="0.2">
      <c r="A1128" s="54" t="str">
        <f ca="1">IF(ISERROR(MATCH(F1128,Код_КВР,0)),"",INDIRECT(ADDRESS(MATCH(F1128,Код_КВР,0)+1,2,,,"КВР")))</f>
        <v>Закупка товаров, работ и услуг для обеспечения государственных (муниципальных) нужд</v>
      </c>
      <c r="B1128" s="105">
        <v>811</v>
      </c>
      <c r="C1128" s="55" t="s">
        <v>78</v>
      </c>
      <c r="D1128" s="55" t="s">
        <v>72</v>
      </c>
      <c r="E1128" s="105" t="s">
        <v>365</v>
      </c>
      <c r="F1128" s="105">
        <v>200</v>
      </c>
      <c r="G1128" s="56">
        <f t="shared" si="1174"/>
        <v>0</v>
      </c>
      <c r="H1128" s="56">
        <f t="shared" si="1174"/>
        <v>0</v>
      </c>
      <c r="I1128" s="56">
        <f t="shared" si="1104"/>
        <v>0</v>
      </c>
      <c r="J1128" s="56">
        <f t="shared" si="1174"/>
        <v>0</v>
      </c>
      <c r="K1128" s="56">
        <f t="shared" si="1105"/>
        <v>0</v>
      </c>
      <c r="L1128" s="56">
        <f t="shared" si="1174"/>
        <v>0</v>
      </c>
      <c r="M1128" s="56">
        <f t="shared" si="1166"/>
        <v>0</v>
      </c>
      <c r="N1128" s="56">
        <f t="shared" si="1174"/>
        <v>0</v>
      </c>
      <c r="O1128" s="56">
        <f t="shared" si="1147"/>
        <v>0</v>
      </c>
      <c r="P1128" s="56">
        <f t="shared" si="1174"/>
        <v>0</v>
      </c>
      <c r="Q1128" s="56">
        <f t="shared" si="1174"/>
        <v>0</v>
      </c>
      <c r="R1128" s="57">
        <f t="shared" si="1106"/>
        <v>0</v>
      </c>
      <c r="S1128" s="56">
        <f t="shared" si="1174"/>
        <v>0</v>
      </c>
      <c r="T1128" s="57">
        <f t="shared" si="1107"/>
        <v>0</v>
      </c>
      <c r="U1128" s="56">
        <f t="shared" si="1174"/>
        <v>0</v>
      </c>
      <c r="V1128" s="57">
        <f t="shared" si="1148"/>
        <v>0</v>
      </c>
    </row>
    <row r="1129" spans="1:22" ht="33" hidden="1" x14ac:dyDescent="0.2">
      <c r="A1129" s="54" t="str">
        <f ca="1">IF(ISERROR(MATCH(F1129,Код_КВР,0)),"",INDIRECT(ADDRESS(MATCH(F1129,Код_КВР,0)+1,2,,,"КВР")))</f>
        <v>Иные закупки товаров, работ и услуг для обеспечения государственных (муниципальных) нужд</v>
      </c>
      <c r="B1129" s="105">
        <v>811</v>
      </c>
      <c r="C1129" s="55" t="s">
        <v>78</v>
      </c>
      <c r="D1129" s="55" t="s">
        <v>72</v>
      </c>
      <c r="E1129" s="105" t="s">
        <v>365</v>
      </c>
      <c r="F1129" s="105">
        <v>240</v>
      </c>
      <c r="G1129" s="56"/>
      <c r="H1129" s="56"/>
      <c r="I1129" s="56">
        <f t="shared" si="1104"/>
        <v>0</v>
      </c>
      <c r="J1129" s="56"/>
      <c r="K1129" s="56">
        <f t="shared" si="1105"/>
        <v>0</v>
      </c>
      <c r="L1129" s="56"/>
      <c r="M1129" s="56">
        <f t="shared" si="1166"/>
        <v>0</v>
      </c>
      <c r="N1129" s="56"/>
      <c r="O1129" s="56">
        <f t="shared" si="1147"/>
        <v>0</v>
      </c>
      <c r="P1129" s="56"/>
      <c r="Q1129" s="56"/>
      <c r="R1129" s="57">
        <f t="shared" si="1106"/>
        <v>0</v>
      </c>
      <c r="S1129" s="56"/>
      <c r="T1129" s="57">
        <f t="shared" si="1107"/>
        <v>0</v>
      </c>
      <c r="U1129" s="56"/>
      <c r="V1129" s="57">
        <f t="shared" si="1148"/>
        <v>0</v>
      </c>
    </row>
    <row r="1130" spans="1:22" x14ac:dyDescent="0.2">
      <c r="A1130" s="54" t="str">
        <f ca="1">IF(ISERROR(MATCH(C1130,Код_Раздел,0)),"",INDIRECT(ADDRESS(MATCH(C1130,Код_Раздел,0)+1,2,,,"Раздел")))</f>
        <v>Жилищно-коммунальное хозяйство</v>
      </c>
      <c r="B1130" s="112">
        <v>811</v>
      </c>
      <c r="C1130" s="55" t="s">
        <v>78</v>
      </c>
      <c r="D1130" s="55"/>
      <c r="E1130" s="112"/>
      <c r="F1130" s="112"/>
      <c r="G1130" s="56"/>
      <c r="H1130" s="56"/>
      <c r="I1130" s="56"/>
      <c r="J1130" s="56"/>
      <c r="K1130" s="56"/>
      <c r="L1130" s="56"/>
      <c r="M1130" s="56"/>
      <c r="N1130" s="56">
        <f t="shared" ref="N1130:N1135" si="1175">N1131</f>
        <v>61385</v>
      </c>
      <c r="O1130" s="56">
        <f t="shared" si="1147"/>
        <v>61385</v>
      </c>
      <c r="P1130" s="56"/>
      <c r="Q1130" s="56"/>
      <c r="R1130" s="57"/>
      <c r="S1130" s="56"/>
      <c r="T1130" s="57"/>
      <c r="U1130" s="56"/>
      <c r="V1130" s="57">
        <f t="shared" si="1148"/>
        <v>0</v>
      </c>
    </row>
    <row r="1131" spans="1:22" x14ac:dyDescent="0.2">
      <c r="A1131" s="47" t="s">
        <v>104</v>
      </c>
      <c r="B1131" s="112">
        <v>811</v>
      </c>
      <c r="C1131" s="55" t="s">
        <v>78</v>
      </c>
      <c r="D1131" s="55" t="s">
        <v>72</v>
      </c>
      <c r="E1131" s="112"/>
      <c r="F1131" s="112"/>
      <c r="G1131" s="56"/>
      <c r="H1131" s="56"/>
      <c r="I1131" s="56"/>
      <c r="J1131" s="56"/>
      <c r="K1131" s="56"/>
      <c r="L1131" s="56"/>
      <c r="M1131" s="56"/>
      <c r="N1131" s="56">
        <f t="shared" si="1175"/>
        <v>61385</v>
      </c>
      <c r="O1131" s="56">
        <f t="shared" si="1147"/>
        <v>61385</v>
      </c>
      <c r="P1131" s="56"/>
      <c r="Q1131" s="56"/>
      <c r="R1131" s="57"/>
      <c r="S1131" s="56"/>
      <c r="T1131" s="57"/>
      <c r="U1131" s="56"/>
      <c r="V1131" s="57">
        <f t="shared" si="1148"/>
        <v>0</v>
      </c>
    </row>
    <row r="1132" spans="1:22" ht="33" x14ac:dyDescent="0.2">
      <c r="A1132" s="54" t="str">
        <f ca="1">IF(ISERROR(MATCH(E1132,Код_КЦСР,0)),"",INDIRECT(ADDRESS(MATCH(E1132,Код_КЦСР,0)+1,2,,,"КЦСР")))</f>
        <v>Муниципальная программа «Формирование современной городской среды муниципального образования «Город Череповец» на 2018 – 2022 годы</v>
      </c>
      <c r="B1132" s="112">
        <v>811</v>
      </c>
      <c r="C1132" s="55" t="s">
        <v>78</v>
      </c>
      <c r="D1132" s="55" t="s">
        <v>72</v>
      </c>
      <c r="E1132" s="112" t="s">
        <v>685</v>
      </c>
      <c r="F1132" s="112"/>
      <c r="G1132" s="56"/>
      <c r="H1132" s="56"/>
      <c r="I1132" s="56"/>
      <c r="J1132" s="56"/>
      <c r="K1132" s="56"/>
      <c r="L1132" s="56"/>
      <c r="M1132" s="56"/>
      <c r="N1132" s="56">
        <f t="shared" si="1175"/>
        <v>61385</v>
      </c>
      <c r="O1132" s="56">
        <f t="shared" si="1147"/>
        <v>61385</v>
      </c>
      <c r="P1132" s="56"/>
      <c r="Q1132" s="56"/>
      <c r="R1132" s="57"/>
      <c r="S1132" s="56"/>
      <c r="T1132" s="57"/>
      <c r="U1132" s="56"/>
      <c r="V1132" s="57">
        <f t="shared" si="1148"/>
        <v>0</v>
      </c>
    </row>
    <row r="1133" spans="1:22" x14ac:dyDescent="0.2">
      <c r="A1133" s="54" t="str">
        <f ca="1">IF(ISERROR(MATCH(E1133,Код_КЦСР,0)),"",INDIRECT(ADDRESS(MATCH(E1133,Код_КЦСР,0)+1,2,,,"КЦСР")))</f>
        <v>Благоустройство общественных территорий</v>
      </c>
      <c r="B1133" s="112">
        <v>811</v>
      </c>
      <c r="C1133" s="55" t="s">
        <v>78</v>
      </c>
      <c r="D1133" s="55" t="s">
        <v>72</v>
      </c>
      <c r="E1133" s="112" t="s">
        <v>693</v>
      </c>
      <c r="F1133" s="112"/>
      <c r="G1133" s="56"/>
      <c r="H1133" s="56"/>
      <c r="I1133" s="56"/>
      <c r="J1133" s="56"/>
      <c r="K1133" s="56"/>
      <c r="L1133" s="56"/>
      <c r="M1133" s="56"/>
      <c r="N1133" s="56">
        <f t="shared" si="1175"/>
        <v>61385</v>
      </c>
      <c r="O1133" s="56">
        <f t="shared" si="1147"/>
        <v>61385</v>
      </c>
      <c r="P1133" s="56"/>
      <c r="Q1133" s="56"/>
      <c r="R1133" s="57"/>
      <c r="S1133" s="56"/>
      <c r="T1133" s="57"/>
      <c r="U1133" s="56"/>
      <c r="V1133" s="57">
        <f t="shared" si="1148"/>
        <v>0</v>
      </c>
    </row>
    <row r="1134" spans="1:22" ht="33" x14ac:dyDescent="0.2">
      <c r="A1134" s="54" t="str">
        <f ca="1">IF(ISERROR(MATCH(E1134,Код_КЦСР,0)),"",INDIRECT(ADDRESS(MATCH(E1134,Код_КЦСР,0)+1,2,,,"КЦСР")))</f>
        <v>Благоустройство общественных территорий, за счет средств городского бюджета</v>
      </c>
      <c r="B1134" s="112">
        <v>811</v>
      </c>
      <c r="C1134" s="55" t="s">
        <v>78</v>
      </c>
      <c r="D1134" s="55" t="s">
        <v>72</v>
      </c>
      <c r="E1134" s="112" t="s">
        <v>695</v>
      </c>
      <c r="F1134" s="112"/>
      <c r="G1134" s="56"/>
      <c r="H1134" s="56"/>
      <c r="I1134" s="56"/>
      <c r="J1134" s="56"/>
      <c r="K1134" s="56"/>
      <c r="L1134" s="56"/>
      <c r="M1134" s="56"/>
      <c r="N1134" s="56">
        <f t="shared" si="1175"/>
        <v>61385</v>
      </c>
      <c r="O1134" s="56">
        <f t="shared" si="1147"/>
        <v>61385</v>
      </c>
      <c r="P1134" s="56"/>
      <c r="Q1134" s="56"/>
      <c r="R1134" s="57"/>
      <c r="S1134" s="56"/>
      <c r="T1134" s="57"/>
      <c r="U1134" s="56"/>
      <c r="V1134" s="57">
        <f t="shared" si="1148"/>
        <v>0</v>
      </c>
    </row>
    <row r="1135" spans="1:22" ht="33" x14ac:dyDescent="0.2">
      <c r="A1135" s="54" t="str">
        <f ca="1">IF(ISERROR(MATCH(F1135,Код_КВР,0)),"",INDIRECT(ADDRESS(MATCH(F1135,Код_КВР,0)+1,2,,,"КВР")))</f>
        <v>Закупка товаров, работ и услуг для обеспечения государственных (муниципальных) нужд</v>
      </c>
      <c r="B1135" s="112">
        <v>811</v>
      </c>
      <c r="C1135" s="55" t="s">
        <v>78</v>
      </c>
      <c r="D1135" s="55" t="s">
        <v>72</v>
      </c>
      <c r="E1135" s="112" t="s">
        <v>695</v>
      </c>
      <c r="F1135" s="112">
        <v>200</v>
      </c>
      <c r="G1135" s="56"/>
      <c r="H1135" s="56"/>
      <c r="I1135" s="56"/>
      <c r="J1135" s="56"/>
      <c r="K1135" s="56"/>
      <c r="L1135" s="56"/>
      <c r="M1135" s="56"/>
      <c r="N1135" s="56">
        <f t="shared" si="1175"/>
        <v>61385</v>
      </c>
      <c r="O1135" s="56">
        <f t="shared" si="1147"/>
        <v>61385</v>
      </c>
      <c r="P1135" s="56"/>
      <c r="Q1135" s="56"/>
      <c r="R1135" s="57"/>
      <c r="S1135" s="56"/>
      <c r="T1135" s="57"/>
      <c r="U1135" s="56"/>
      <c r="V1135" s="57">
        <f t="shared" si="1148"/>
        <v>0</v>
      </c>
    </row>
    <row r="1136" spans="1:22" ht="33" x14ac:dyDescent="0.2">
      <c r="A1136" s="54" t="str">
        <f ca="1">IF(ISERROR(MATCH(F1136,Код_КВР,0)),"",INDIRECT(ADDRESS(MATCH(F1136,Код_КВР,0)+1,2,,,"КВР")))</f>
        <v>Иные закупки товаров, работ и услуг для обеспечения государственных (муниципальных) нужд</v>
      </c>
      <c r="B1136" s="112">
        <v>811</v>
      </c>
      <c r="C1136" s="55" t="s">
        <v>78</v>
      </c>
      <c r="D1136" s="55" t="s">
        <v>72</v>
      </c>
      <c r="E1136" s="112" t="s">
        <v>695</v>
      </c>
      <c r="F1136" s="112">
        <v>240</v>
      </c>
      <c r="G1136" s="56"/>
      <c r="H1136" s="56"/>
      <c r="I1136" s="56"/>
      <c r="J1136" s="56"/>
      <c r="K1136" s="56"/>
      <c r="L1136" s="56"/>
      <c r="M1136" s="56"/>
      <c r="N1136" s="56">
        <v>61385</v>
      </c>
      <c r="O1136" s="56">
        <f t="shared" si="1147"/>
        <v>61385</v>
      </c>
      <c r="P1136" s="56"/>
      <c r="Q1136" s="56"/>
      <c r="R1136" s="57"/>
      <c r="S1136" s="56"/>
      <c r="T1136" s="57"/>
      <c r="U1136" s="56"/>
      <c r="V1136" s="57">
        <f t="shared" si="1148"/>
        <v>0</v>
      </c>
    </row>
    <row r="1137" spans="1:22" x14ac:dyDescent="0.2">
      <c r="A1137" s="54" t="str">
        <f ca="1">IF(ISERROR(MATCH(C1137,Код_Раздел,0)),"",INDIRECT(ADDRESS(MATCH(C1137,Код_Раздел,0)+1,2,,,"Раздел")))</f>
        <v>Образование</v>
      </c>
      <c r="B1137" s="105">
        <v>811</v>
      </c>
      <c r="C1137" s="55" t="s">
        <v>60</v>
      </c>
      <c r="D1137" s="55"/>
      <c r="E1137" s="105"/>
      <c r="F1137" s="105"/>
      <c r="G1137" s="56">
        <f t="shared" ref="G1137:P1137" si="1176">G1138+G1150+G1176+G1165</f>
        <v>319764.09999999998</v>
      </c>
      <c r="H1137" s="56">
        <f t="shared" ref="H1137:J1137" si="1177">H1138+H1150+H1176+H1165</f>
        <v>0</v>
      </c>
      <c r="I1137" s="56">
        <f t="shared" si="1104"/>
        <v>319764.09999999998</v>
      </c>
      <c r="J1137" s="56">
        <f t="shared" si="1177"/>
        <v>81195.299999999988</v>
      </c>
      <c r="K1137" s="56">
        <f t="shared" si="1105"/>
        <v>400959.39999999997</v>
      </c>
      <c r="L1137" s="56">
        <f t="shared" ref="L1137:N1137" si="1178">L1138+L1150+L1176+L1165</f>
        <v>0</v>
      </c>
      <c r="M1137" s="56">
        <f t="shared" si="1166"/>
        <v>400959.39999999997</v>
      </c>
      <c r="N1137" s="56">
        <f t="shared" si="1178"/>
        <v>-29000.000000000004</v>
      </c>
      <c r="O1137" s="56">
        <f t="shared" si="1147"/>
        <v>371959.39999999997</v>
      </c>
      <c r="P1137" s="56">
        <f t="shared" si="1176"/>
        <v>53.5</v>
      </c>
      <c r="Q1137" s="56">
        <f t="shared" ref="Q1137:S1137" si="1179">Q1138+Q1150+Q1176+Q1165</f>
        <v>0</v>
      </c>
      <c r="R1137" s="57">
        <f t="shared" si="1106"/>
        <v>53.5</v>
      </c>
      <c r="S1137" s="56">
        <f t="shared" si="1179"/>
        <v>0</v>
      </c>
      <c r="T1137" s="57">
        <f t="shared" si="1107"/>
        <v>53.5</v>
      </c>
      <c r="U1137" s="56">
        <f t="shared" ref="U1137" si="1180">U1138+U1150+U1176+U1165</f>
        <v>0</v>
      </c>
      <c r="V1137" s="57">
        <f t="shared" si="1148"/>
        <v>53.5</v>
      </c>
    </row>
    <row r="1138" spans="1:22" x14ac:dyDescent="0.2">
      <c r="A1138" s="54" t="s">
        <v>109</v>
      </c>
      <c r="B1138" s="105">
        <v>811</v>
      </c>
      <c r="C1138" s="55" t="s">
        <v>60</v>
      </c>
      <c r="D1138" s="55" t="s">
        <v>70</v>
      </c>
      <c r="E1138" s="105"/>
      <c r="F1138" s="105"/>
      <c r="G1138" s="56">
        <f t="shared" ref="G1138:U1139" si="1181">G1139</f>
        <v>128062.6</v>
      </c>
      <c r="H1138" s="56">
        <f t="shared" si="1181"/>
        <v>0</v>
      </c>
      <c r="I1138" s="56">
        <f t="shared" ref="I1138:I1201" si="1182">G1138+H1138</f>
        <v>128062.6</v>
      </c>
      <c r="J1138" s="56">
        <f t="shared" si="1181"/>
        <v>0</v>
      </c>
      <c r="K1138" s="56">
        <f t="shared" ref="K1138:K1201" si="1183">I1138+J1138</f>
        <v>128062.6</v>
      </c>
      <c r="L1138" s="56">
        <f t="shared" si="1181"/>
        <v>-9322.1</v>
      </c>
      <c r="M1138" s="56">
        <f t="shared" si="1166"/>
        <v>118740.5</v>
      </c>
      <c r="N1138" s="56">
        <f t="shared" si="1181"/>
        <v>0</v>
      </c>
      <c r="O1138" s="56">
        <f t="shared" si="1147"/>
        <v>118740.5</v>
      </c>
      <c r="P1138" s="56">
        <f t="shared" si="1181"/>
        <v>0</v>
      </c>
      <c r="Q1138" s="56">
        <f t="shared" si="1181"/>
        <v>0</v>
      </c>
      <c r="R1138" s="57">
        <f t="shared" ref="R1138:R1201" si="1184">P1138+Q1138</f>
        <v>0</v>
      </c>
      <c r="S1138" s="56">
        <f t="shared" si="1181"/>
        <v>0</v>
      </c>
      <c r="T1138" s="57">
        <f t="shared" ref="T1138:T1201" si="1185">R1138+S1138</f>
        <v>0</v>
      </c>
      <c r="U1138" s="56">
        <f t="shared" si="1181"/>
        <v>0</v>
      </c>
      <c r="V1138" s="57">
        <f t="shared" si="1148"/>
        <v>0</v>
      </c>
    </row>
    <row r="1139" spans="1:22" ht="66" x14ac:dyDescent="0.2">
      <c r="A1139" s="54" t="str">
        <f ca="1">IF(ISERROR(MATCH(E1139,Код_КЦСР,0)),"",INDIRECT(ADDRESS(MATCH(E1139,Код_КЦСР,0)+1,2,,,"КЦСР")))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39" s="105">
        <v>811</v>
      </c>
      <c r="C1139" s="55" t="s">
        <v>60</v>
      </c>
      <c r="D1139" s="55" t="s">
        <v>70</v>
      </c>
      <c r="E1139" s="105" t="s">
        <v>361</v>
      </c>
      <c r="F1139" s="105"/>
      <c r="G1139" s="56">
        <f t="shared" si="1181"/>
        <v>128062.6</v>
      </c>
      <c r="H1139" s="56">
        <f t="shared" si="1181"/>
        <v>0</v>
      </c>
      <c r="I1139" s="56">
        <f t="shared" si="1182"/>
        <v>128062.6</v>
      </c>
      <c r="J1139" s="56">
        <f t="shared" si="1181"/>
        <v>0</v>
      </c>
      <c r="K1139" s="56">
        <f t="shared" si="1183"/>
        <v>128062.6</v>
      </c>
      <c r="L1139" s="56">
        <f t="shared" si="1181"/>
        <v>-9322.1</v>
      </c>
      <c r="M1139" s="56">
        <f t="shared" si="1166"/>
        <v>118740.5</v>
      </c>
      <c r="N1139" s="56">
        <f t="shared" si="1181"/>
        <v>0</v>
      </c>
      <c r="O1139" s="56">
        <f t="shared" si="1147"/>
        <v>118740.5</v>
      </c>
      <c r="P1139" s="56">
        <f t="shared" si="1181"/>
        <v>0</v>
      </c>
      <c r="Q1139" s="56">
        <f t="shared" si="1181"/>
        <v>0</v>
      </c>
      <c r="R1139" s="57">
        <f t="shared" si="1184"/>
        <v>0</v>
      </c>
      <c r="S1139" s="56">
        <f t="shared" si="1181"/>
        <v>0</v>
      </c>
      <c r="T1139" s="57">
        <f t="shared" si="1185"/>
        <v>0</v>
      </c>
      <c r="U1139" s="56">
        <f t="shared" si="1181"/>
        <v>0</v>
      </c>
      <c r="V1139" s="57">
        <f t="shared" si="1148"/>
        <v>0</v>
      </c>
    </row>
    <row r="1140" spans="1:22" ht="33" x14ac:dyDescent="0.2">
      <c r="A1140" s="54" t="str">
        <f ca="1">IF(ISERROR(MATCH(E1140,Код_КЦСР,0)),"",INDIRECT(ADDRESS(MATCH(E1140,Код_КЦСР,0)+1,2,,,"КЦСР")))</f>
        <v>Осуществление бюджетных инвестиций в объекты муниципальной собственности</v>
      </c>
      <c r="B1140" s="105">
        <v>811</v>
      </c>
      <c r="C1140" s="55" t="s">
        <v>60</v>
      </c>
      <c r="D1140" s="55" t="s">
        <v>70</v>
      </c>
      <c r="E1140" s="105" t="s">
        <v>362</v>
      </c>
      <c r="F1140" s="105"/>
      <c r="G1140" s="56">
        <f t="shared" ref="G1140:P1140" si="1186">G1147+G1144+G1141</f>
        <v>128062.6</v>
      </c>
      <c r="H1140" s="56">
        <f t="shared" ref="H1140:J1140" si="1187">H1147+H1144+H1141</f>
        <v>0</v>
      </c>
      <c r="I1140" s="56">
        <f t="shared" si="1182"/>
        <v>128062.6</v>
      </c>
      <c r="J1140" s="56">
        <f t="shared" si="1187"/>
        <v>0</v>
      </c>
      <c r="K1140" s="56">
        <f t="shared" si="1183"/>
        <v>128062.6</v>
      </c>
      <c r="L1140" s="56">
        <f t="shared" ref="L1140:N1140" si="1188">L1147+L1144+L1141</f>
        <v>-9322.1</v>
      </c>
      <c r="M1140" s="56">
        <f t="shared" si="1166"/>
        <v>118740.5</v>
      </c>
      <c r="N1140" s="56">
        <f t="shared" si="1188"/>
        <v>0</v>
      </c>
      <c r="O1140" s="56">
        <f t="shared" si="1147"/>
        <v>118740.5</v>
      </c>
      <c r="P1140" s="56">
        <f t="shared" si="1186"/>
        <v>0</v>
      </c>
      <c r="Q1140" s="56">
        <f t="shared" ref="Q1140:S1140" si="1189">Q1147+Q1144+Q1141</f>
        <v>0</v>
      </c>
      <c r="R1140" s="57">
        <f t="shared" si="1184"/>
        <v>0</v>
      </c>
      <c r="S1140" s="56">
        <f t="shared" si="1189"/>
        <v>0</v>
      </c>
      <c r="T1140" s="57">
        <f t="shared" si="1185"/>
        <v>0</v>
      </c>
      <c r="U1140" s="56">
        <f t="shared" ref="U1140" si="1190">U1147+U1144+U1141</f>
        <v>0</v>
      </c>
      <c r="V1140" s="57">
        <f t="shared" si="1148"/>
        <v>0</v>
      </c>
    </row>
    <row r="1141" spans="1:22" hidden="1" x14ac:dyDescent="0.2">
      <c r="A1141" s="54" t="str">
        <f ca="1">IF(ISERROR(MATCH(E1141,Код_КЦСР,0)),"",INDIRECT(ADDRESS(MATCH(E1141,Код_КЦСР,0)+1,2,,,"КЦСР")))</f>
        <v>Строительство объектов сметной стоимостью до 100 млн. рублей</v>
      </c>
      <c r="B1141" s="105">
        <v>811</v>
      </c>
      <c r="C1141" s="55" t="s">
        <v>60</v>
      </c>
      <c r="D1141" s="55" t="s">
        <v>70</v>
      </c>
      <c r="E1141" s="105" t="s">
        <v>363</v>
      </c>
      <c r="F1141" s="105"/>
      <c r="G1141" s="56">
        <f t="shared" ref="G1141:U1142" si="1191">G1142</f>
        <v>0</v>
      </c>
      <c r="H1141" s="56">
        <f t="shared" si="1191"/>
        <v>0</v>
      </c>
      <c r="I1141" s="56">
        <f t="shared" si="1182"/>
        <v>0</v>
      </c>
      <c r="J1141" s="56">
        <f t="shared" si="1191"/>
        <v>0</v>
      </c>
      <c r="K1141" s="56">
        <f t="shared" si="1183"/>
        <v>0</v>
      </c>
      <c r="L1141" s="56">
        <f t="shared" si="1191"/>
        <v>0</v>
      </c>
      <c r="M1141" s="56">
        <f t="shared" si="1166"/>
        <v>0</v>
      </c>
      <c r="N1141" s="56">
        <f t="shared" si="1191"/>
        <v>0</v>
      </c>
      <c r="O1141" s="56">
        <f t="shared" si="1147"/>
        <v>0</v>
      </c>
      <c r="P1141" s="56">
        <f t="shared" si="1191"/>
        <v>0</v>
      </c>
      <c r="Q1141" s="56">
        <f t="shared" si="1191"/>
        <v>0</v>
      </c>
      <c r="R1141" s="57">
        <f t="shared" si="1184"/>
        <v>0</v>
      </c>
      <c r="S1141" s="56">
        <f t="shared" si="1191"/>
        <v>0</v>
      </c>
      <c r="T1141" s="57">
        <f t="shared" si="1185"/>
        <v>0</v>
      </c>
      <c r="U1141" s="56">
        <f t="shared" si="1191"/>
        <v>0</v>
      </c>
      <c r="V1141" s="57">
        <f t="shared" si="1148"/>
        <v>0</v>
      </c>
    </row>
    <row r="1142" spans="1:22" ht="33" hidden="1" x14ac:dyDescent="0.2">
      <c r="A1142" s="54" t="str">
        <f ca="1">IF(ISERROR(MATCH(F1142,Код_КВР,0)),"",INDIRECT(ADDRESS(MATCH(F1142,Код_КВР,0)+1,2,,,"КВР")))</f>
        <v>Капитальные вложения в объекты государственной (муниципальной) собственности</v>
      </c>
      <c r="B1142" s="105">
        <v>811</v>
      </c>
      <c r="C1142" s="55" t="s">
        <v>60</v>
      </c>
      <c r="D1142" s="55" t="s">
        <v>70</v>
      </c>
      <c r="E1142" s="105" t="s">
        <v>363</v>
      </c>
      <c r="F1142" s="105">
        <v>400</v>
      </c>
      <c r="G1142" s="56">
        <f t="shared" si="1191"/>
        <v>0</v>
      </c>
      <c r="H1142" s="56">
        <f t="shared" si="1191"/>
        <v>0</v>
      </c>
      <c r="I1142" s="56">
        <f t="shared" si="1182"/>
        <v>0</v>
      </c>
      <c r="J1142" s="56">
        <f t="shared" si="1191"/>
        <v>0</v>
      </c>
      <c r="K1142" s="56">
        <f t="shared" si="1183"/>
        <v>0</v>
      </c>
      <c r="L1142" s="56">
        <f t="shared" si="1191"/>
        <v>0</v>
      </c>
      <c r="M1142" s="56">
        <f t="shared" si="1166"/>
        <v>0</v>
      </c>
      <c r="N1142" s="56">
        <f t="shared" si="1191"/>
        <v>0</v>
      </c>
      <c r="O1142" s="56">
        <f t="shared" si="1147"/>
        <v>0</v>
      </c>
      <c r="P1142" s="56">
        <f t="shared" si="1191"/>
        <v>0</v>
      </c>
      <c r="Q1142" s="56">
        <f t="shared" si="1191"/>
        <v>0</v>
      </c>
      <c r="R1142" s="57">
        <f t="shared" si="1184"/>
        <v>0</v>
      </c>
      <c r="S1142" s="56">
        <f t="shared" si="1191"/>
        <v>0</v>
      </c>
      <c r="T1142" s="57">
        <f t="shared" si="1185"/>
        <v>0</v>
      </c>
      <c r="U1142" s="56">
        <f t="shared" si="1191"/>
        <v>0</v>
      </c>
      <c r="V1142" s="57">
        <f t="shared" si="1148"/>
        <v>0</v>
      </c>
    </row>
    <row r="1143" spans="1:22" hidden="1" x14ac:dyDescent="0.2">
      <c r="A1143" s="54" t="str">
        <f ca="1">IF(ISERROR(MATCH(F1143,Код_КВР,0)),"",INDIRECT(ADDRESS(MATCH(F1143,Код_КВР,0)+1,2,,,"КВР")))</f>
        <v>Бюджетные инвестиции</v>
      </c>
      <c r="B1143" s="105">
        <v>811</v>
      </c>
      <c r="C1143" s="55" t="s">
        <v>60</v>
      </c>
      <c r="D1143" s="55" t="s">
        <v>70</v>
      </c>
      <c r="E1143" s="105" t="s">
        <v>363</v>
      </c>
      <c r="F1143" s="105">
        <v>410</v>
      </c>
      <c r="G1143" s="56"/>
      <c r="H1143" s="56"/>
      <c r="I1143" s="56">
        <f t="shared" si="1182"/>
        <v>0</v>
      </c>
      <c r="J1143" s="56"/>
      <c r="K1143" s="56">
        <f t="shared" si="1183"/>
        <v>0</v>
      </c>
      <c r="L1143" s="56"/>
      <c r="M1143" s="56">
        <f t="shared" si="1166"/>
        <v>0</v>
      </c>
      <c r="N1143" s="56"/>
      <c r="O1143" s="56">
        <f t="shared" si="1147"/>
        <v>0</v>
      </c>
      <c r="P1143" s="56"/>
      <c r="Q1143" s="56"/>
      <c r="R1143" s="57">
        <f t="shared" si="1184"/>
        <v>0</v>
      </c>
      <c r="S1143" s="56"/>
      <c r="T1143" s="57">
        <f t="shared" si="1185"/>
        <v>0</v>
      </c>
      <c r="U1143" s="56"/>
      <c r="V1143" s="57">
        <f t="shared" si="1148"/>
        <v>0</v>
      </c>
    </row>
    <row r="1144" spans="1:22" x14ac:dyDescent="0.2">
      <c r="A1144" s="54" t="str">
        <f ca="1">IF(ISERROR(MATCH(E1144,Код_КЦСР,0)),"",INDIRECT(ADDRESS(MATCH(E1144,Код_КЦСР,0)+1,2,,,"КЦСР")))</f>
        <v>Реконструкция зданий под детские сады, в рамках софинансирования</v>
      </c>
      <c r="B1144" s="105">
        <v>811</v>
      </c>
      <c r="C1144" s="55" t="s">
        <v>60</v>
      </c>
      <c r="D1144" s="55" t="s">
        <v>70</v>
      </c>
      <c r="E1144" s="105" t="s">
        <v>479</v>
      </c>
      <c r="F1144" s="105"/>
      <c r="G1144" s="56">
        <f t="shared" ref="G1144:U1145" si="1192">G1145</f>
        <v>63531.3</v>
      </c>
      <c r="H1144" s="56">
        <f t="shared" si="1192"/>
        <v>0</v>
      </c>
      <c r="I1144" s="56">
        <f t="shared" si="1182"/>
        <v>63531.3</v>
      </c>
      <c r="J1144" s="56">
        <f t="shared" si="1192"/>
        <v>0</v>
      </c>
      <c r="K1144" s="56">
        <f t="shared" si="1183"/>
        <v>63531.3</v>
      </c>
      <c r="L1144" s="56">
        <f t="shared" si="1192"/>
        <v>-9322.1</v>
      </c>
      <c r="M1144" s="56">
        <f t="shared" si="1166"/>
        <v>54209.200000000004</v>
      </c>
      <c r="N1144" s="56">
        <f t="shared" si="1192"/>
        <v>0</v>
      </c>
      <c r="O1144" s="56">
        <f t="shared" si="1147"/>
        <v>54209.200000000004</v>
      </c>
      <c r="P1144" s="56">
        <f t="shared" si="1192"/>
        <v>0</v>
      </c>
      <c r="Q1144" s="56">
        <f t="shared" si="1192"/>
        <v>0</v>
      </c>
      <c r="R1144" s="57">
        <f t="shared" si="1184"/>
        <v>0</v>
      </c>
      <c r="S1144" s="56">
        <f t="shared" si="1192"/>
        <v>0</v>
      </c>
      <c r="T1144" s="57">
        <f t="shared" si="1185"/>
        <v>0</v>
      </c>
      <c r="U1144" s="56">
        <f t="shared" si="1192"/>
        <v>0</v>
      </c>
      <c r="V1144" s="57">
        <f t="shared" si="1148"/>
        <v>0</v>
      </c>
    </row>
    <row r="1145" spans="1:22" ht="33" x14ac:dyDescent="0.2">
      <c r="A1145" s="54" t="str">
        <f ca="1">IF(ISERROR(MATCH(F1145,Код_КВР,0)),"",INDIRECT(ADDRESS(MATCH(F1145,Код_КВР,0)+1,2,,,"КВР")))</f>
        <v>Капитальные вложения в объекты государственной (муниципальной) собственности</v>
      </c>
      <c r="B1145" s="105">
        <v>811</v>
      </c>
      <c r="C1145" s="55" t="s">
        <v>60</v>
      </c>
      <c r="D1145" s="55" t="s">
        <v>70</v>
      </c>
      <c r="E1145" s="105" t="s">
        <v>479</v>
      </c>
      <c r="F1145" s="105">
        <v>400</v>
      </c>
      <c r="G1145" s="56">
        <f t="shared" si="1192"/>
        <v>63531.3</v>
      </c>
      <c r="H1145" s="56">
        <f t="shared" si="1192"/>
        <v>0</v>
      </c>
      <c r="I1145" s="56">
        <f t="shared" si="1182"/>
        <v>63531.3</v>
      </c>
      <c r="J1145" s="56">
        <f t="shared" si="1192"/>
        <v>0</v>
      </c>
      <c r="K1145" s="56">
        <f t="shared" si="1183"/>
        <v>63531.3</v>
      </c>
      <c r="L1145" s="56">
        <f t="shared" si="1192"/>
        <v>-9322.1</v>
      </c>
      <c r="M1145" s="56">
        <f t="shared" si="1166"/>
        <v>54209.200000000004</v>
      </c>
      <c r="N1145" s="56">
        <f t="shared" si="1192"/>
        <v>0</v>
      </c>
      <c r="O1145" s="56">
        <f t="shared" si="1147"/>
        <v>54209.200000000004</v>
      </c>
      <c r="P1145" s="56">
        <f t="shared" si="1192"/>
        <v>0</v>
      </c>
      <c r="Q1145" s="56">
        <f t="shared" si="1192"/>
        <v>0</v>
      </c>
      <c r="R1145" s="57">
        <f t="shared" si="1184"/>
        <v>0</v>
      </c>
      <c r="S1145" s="56">
        <f t="shared" si="1192"/>
        <v>0</v>
      </c>
      <c r="T1145" s="57">
        <f t="shared" si="1185"/>
        <v>0</v>
      </c>
      <c r="U1145" s="56">
        <f t="shared" si="1192"/>
        <v>0</v>
      </c>
      <c r="V1145" s="57">
        <f t="shared" si="1148"/>
        <v>0</v>
      </c>
    </row>
    <row r="1146" spans="1:22" x14ac:dyDescent="0.2">
      <c r="A1146" s="54" t="str">
        <f ca="1">IF(ISERROR(MATCH(F1146,Код_КВР,0)),"",INDIRECT(ADDRESS(MATCH(F1146,Код_КВР,0)+1,2,,,"КВР")))</f>
        <v>Бюджетные инвестиции</v>
      </c>
      <c r="B1146" s="105">
        <v>811</v>
      </c>
      <c r="C1146" s="55" t="s">
        <v>60</v>
      </c>
      <c r="D1146" s="55" t="s">
        <v>70</v>
      </c>
      <c r="E1146" s="105" t="s">
        <v>479</v>
      </c>
      <c r="F1146" s="105">
        <v>410</v>
      </c>
      <c r="G1146" s="56">
        <f>35632.4+27898.9</f>
        <v>63531.3</v>
      </c>
      <c r="H1146" s="56"/>
      <c r="I1146" s="56">
        <f t="shared" si="1182"/>
        <v>63531.3</v>
      </c>
      <c r="J1146" s="56"/>
      <c r="K1146" s="56">
        <f t="shared" si="1183"/>
        <v>63531.3</v>
      </c>
      <c r="L1146" s="56">
        <f>-9322.1</f>
        <v>-9322.1</v>
      </c>
      <c r="M1146" s="56">
        <f t="shared" si="1166"/>
        <v>54209.200000000004</v>
      </c>
      <c r="N1146" s="56"/>
      <c r="O1146" s="56">
        <f t="shared" si="1147"/>
        <v>54209.200000000004</v>
      </c>
      <c r="P1146" s="56"/>
      <c r="Q1146" s="56"/>
      <c r="R1146" s="57">
        <f t="shared" si="1184"/>
        <v>0</v>
      </c>
      <c r="S1146" s="56"/>
      <c r="T1146" s="57">
        <f t="shared" si="1185"/>
        <v>0</v>
      </c>
      <c r="U1146" s="56"/>
      <c r="V1146" s="57">
        <f t="shared" si="1148"/>
        <v>0</v>
      </c>
    </row>
    <row r="1147" spans="1:22" ht="53.25" customHeight="1" x14ac:dyDescent="0.2">
      <c r="A1147" s="54" t="str">
        <f ca="1">IF(ISERROR(MATCH(E1147,Код_КЦСР,0)),"",INDIRECT(ADDRESS(MATCH(E1147,Код_КЦСР,0)+1,2,,,"КЦСР")))</f>
        <v>Реализация мероприятий по строительству, реконструкции объектов социальной и коммунальной инфраструктур муниципальной собственности, за счет средств областного бюджета</v>
      </c>
      <c r="B1147" s="105">
        <v>811</v>
      </c>
      <c r="C1147" s="55" t="s">
        <v>60</v>
      </c>
      <c r="D1147" s="55" t="s">
        <v>70</v>
      </c>
      <c r="E1147" s="105" t="s">
        <v>480</v>
      </c>
      <c r="F1147" s="105"/>
      <c r="G1147" s="56">
        <f t="shared" ref="G1147:U1148" si="1193">G1148</f>
        <v>64531.3</v>
      </c>
      <c r="H1147" s="56">
        <f t="shared" si="1193"/>
        <v>0</v>
      </c>
      <c r="I1147" s="56">
        <f t="shared" si="1182"/>
        <v>64531.3</v>
      </c>
      <c r="J1147" s="56">
        <f t="shared" si="1193"/>
        <v>0</v>
      </c>
      <c r="K1147" s="56">
        <f t="shared" si="1183"/>
        <v>64531.3</v>
      </c>
      <c r="L1147" s="56">
        <f t="shared" si="1193"/>
        <v>0</v>
      </c>
      <c r="M1147" s="56">
        <f t="shared" si="1166"/>
        <v>64531.3</v>
      </c>
      <c r="N1147" s="56">
        <f t="shared" si="1193"/>
        <v>0</v>
      </c>
      <c r="O1147" s="56">
        <f t="shared" si="1147"/>
        <v>64531.3</v>
      </c>
      <c r="P1147" s="56">
        <f t="shared" si="1193"/>
        <v>0</v>
      </c>
      <c r="Q1147" s="56">
        <f t="shared" si="1193"/>
        <v>0</v>
      </c>
      <c r="R1147" s="57">
        <f t="shared" si="1184"/>
        <v>0</v>
      </c>
      <c r="S1147" s="56">
        <f t="shared" si="1193"/>
        <v>0</v>
      </c>
      <c r="T1147" s="57">
        <f t="shared" si="1185"/>
        <v>0</v>
      </c>
      <c r="U1147" s="56">
        <f t="shared" si="1193"/>
        <v>0</v>
      </c>
      <c r="V1147" s="57">
        <f t="shared" si="1148"/>
        <v>0</v>
      </c>
    </row>
    <row r="1148" spans="1:22" ht="40.5" customHeight="1" x14ac:dyDescent="0.2">
      <c r="A1148" s="54" t="str">
        <f ca="1">IF(ISERROR(MATCH(F1148,Код_КВР,0)),"",INDIRECT(ADDRESS(MATCH(F1148,Код_КВР,0)+1,2,,,"КВР")))</f>
        <v>Капитальные вложения в объекты государственной (муниципальной) собственности</v>
      </c>
      <c r="B1148" s="105">
        <v>811</v>
      </c>
      <c r="C1148" s="55" t="s">
        <v>60</v>
      </c>
      <c r="D1148" s="55" t="s">
        <v>70</v>
      </c>
      <c r="E1148" s="105" t="s">
        <v>480</v>
      </c>
      <c r="F1148" s="105">
        <v>400</v>
      </c>
      <c r="G1148" s="56">
        <f t="shared" si="1193"/>
        <v>64531.3</v>
      </c>
      <c r="H1148" s="56">
        <f t="shared" si="1193"/>
        <v>0</v>
      </c>
      <c r="I1148" s="56">
        <f t="shared" si="1182"/>
        <v>64531.3</v>
      </c>
      <c r="J1148" s="56">
        <f t="shared" si="1193"/>
        <v>0</v>
      </c>
      <c r="K1148" s="56">
        <f t="shared" si="1183"/>
        <v>64531.3</v>
      </c>
      <c r="L1148" s="56">
        <f t="shared" si="1193"/>
        <v>0</v>
      </c>
      <c r="M1148" s="56">
        <f t="shared" si="1166"/>
        <v>64531.3</v>
      </c>
      <c r="N1148" s="56">
        <f t="shared" si="1193"/>
        <v>0</v>
      </c>
      <c r="O1148" s="56">
        <f t="shared" si="1147"/>
        <v>64531.3</v>
      </c>
      <c r="P1148" s="56">
        <f t="shared" si="1193"/>
        <v>0</v>
      </c>
      <c r="Q1148" s="56">
        <f t="shared" si="1193"/>
        <v>0</v>
      </c>
      <c r="R1148" s="57">
        <f t="shared" si="1184"/>
        <v>0</v>
      </c>
      <c r="S1148" s="56">
        <f t="shared" si="1193"/>
        <v>0</v>
      </c>
      <c r="T1148" s="57">
        <f t="shared" si="1185"/>
        <v>0</v>
      </c>
      <c r="U1148" s="56">
        <f t="shared" si="1193"/>
        <v>0</v>
      </c>
      <c r="V1148" s="57">
        <f t="shared" si="1148"/>
        <v>0</v>
      </c>
    </row>
    <row r="1149" spans="1:22" x14ac:dyDescent="0.2">
      <c r="A1149" s="54" t="str">
        <f ca="1">IF(ISERROR(MATCH(F1149,Код_КВР,0)),"",INDIRECT(ADDRESS(MATCH(F1149,Код_КВР,0)+1,2,,,"КВР")))</f>
        <v>Бюджетные инвестиции</v>
      </c>
      <c r="B1149" s="105">
        <v>811</v>
      </c>
      <c r="C1149" s="55" t="s">
        <v>60</v>
      </c>
      <c r="D1149" s="55" t="s">
        <v>70</v>
      </c>
      <c r="E1149" s="105" t="s">
        <v>480</v>
      </c>
      <c r="F1149" s="105">
        <v>410</v>
      </c>
      <c r="G1149" s="56">
        <v>64531.3</v>
      </c>
      <c r="H1149" s="56"/>
      <c r="I1149" s="56">
        <f t="shared" si="1182"/>
        <v>64531.3</v>
      </c>
      <c r="J1149" s="56"/>
      <c r="K1149" s="56">
        <f t="shared" si="1183"/>
        <v>64531.3</v>
      </c>
      <c r="L1149" s="56"/>
      <c r="M1149" s="56">
        <f t="shared" si="1166"/>
        <v>64531.3</v>
      </c>
      <c r="N1149" s="56"/>
      <c r="O1149" s="56">
        <f t="shared" si="1147"/>
        <v>64531.3</v>
      </c>
      <c r="P1149" s="56"/>
      <c r="Q1149" s="56"/>
      <c r="R1149" s="57">
        <f t="shared" si="1184"/>
        <v>0</v>
      </c>
      <c r="S1149" s="56"/>
      <c r="T1149" s="57">
        <f t="shared" si="1185"/>
        <v>0</v>
      </c>
      <c r="U1149" s="56"/>
      <c r="V1149" s="57">
        <f t="shared" si="1148"/>
        <v>0</v>
      </c>
    </row>
    <row r="1150" spans="1:22" x14ac:dyDescent="0.2">
      <c r="A1150" s="54" t="s">
        <v>102</v>
      </c>
      <c r="B1150" s="105">
        <v>811</v>
      </c>
      <c r="C1150" s="55" t="s">
        <v>60</v>
      </c>
      <c r="D1150" s="55" t="s">
        <v>71</v>
      </c>
      <c r="E1150" s="105"/>
      <c r="F1150" s="105"/>
      <c r="G1150" s="56">
        <f>G1151</f>
        <v>182648</v>
      </c>
      <c r="H1150" s="56">
        <f>H1151</f>
        <v>0</v>
      </c>
      <c r="I1150" s="56">
        <f t="shared" si="1182"/>
        <v>182648</v>
      </c>
      <c r="J1150" s="56">
        <f>J1151</f>
        <v>81195.299999999988</v>
      </c>
      <c r="K1150" s="56">
        <f t="shared" si="1183"/>
        <v>263843.3</v>
      </c>
      <c r="L1150" s="56">
        <f>L1151</f>
        <v>0</v>
      </c>
      <c r="M1150" s="56">
        <f t="shared" si="1166"/>
        <v>263843.3</v>
      </c>
      <c r="N1150" s="56">
        <f>N1151</f>
        <v>-29000.000000000004</v>
      </c>
      <c r="O1150" s="56">
        <f t="shared" si="1147"/>
        <v>234843.3</v>
      </c>
      <c r="P1150" s="56">
        <f t="shared" ref="P1150:U1150" si="1194">P1151</f>
        <v>0</v>
      </c>
      <c r="Q1150" s="56">
        <f t="shared" si="1194"/>
        <v>0</v>
      </c>
      <c r="R1150" s="57">
        <f t="shared" si="1184"/>
        <v>0</v>
      </c>
      <c r="S1150" s="56">
        <f t="shared" si="1194"/>
        <v>0</v>
      </c>
      <c r="T1150" s="57">
        <f t="shared" si="1185"/>
        <v>0</v>
      </c>
      <c r="U1150" s="56">
        <f t="shared" si="1194"/>
        <v>0</v>
      </c>
      <c r="V1150" s="57">
        <f t="shared" si="1148"/>
        <v>0</v>
      </c>
    </row>
    <row r="1151" spans="1:22" ht="70.5" customHeight="1" x14ac:dyDescent="0.2">
      <c r="A1151" s="54" t="str">
        <f ca="1">IF(ISERROR(MATCH(E1151,Код_КЦСР,0)),"",INDIRECT(ADDRESS(MATCH(E1151,Код_КЦСР,0)+1,2,,,"КЦСР")))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51" s="105">
        <v>811</v>
      </c>
      <c r="C1151" s="55" t="s">
        <v>60</v>
      </c>
      <c r="D1151" s="55" t="s">
        <v>71</v>
      </c>
      <c r="E1151" s="105" t="s">
        <v>361</v>
      </c>
      <c r="F1151" s="105"/>
      <c r="G1151" s="56">
        <f>G1152+G1162</f>
        <v>182648</v>
      </c>
      <c r="H1151" s="56">
        <f>H1152+H1162</f>
        <v>0</v>
      </c>
      <c r="I1151" s="56">
        <f t="shared" si="1182"/>
        <v>182648</v>
      </c>
      <c r="J1151" s="56">
        <f>J1152+J1162</f>
        <v>81195.299999999988</v>
      </c>
      <c r="K1151" s="56">
        <f t="shared" si="1183"/>
        <v>263843.3</v>
      </c>
      <c r="L1151" s="56">
        <f>L1152+L1162</f>
        <v>0</v>
      </c>
      <c r="M1151" s="56">
        <f t="shared" si="1166"/>
        <v>263843.3</v>
      </c>
      <c r="N1151" s="56">
        <f>N1152+N1162</f>
        <v>-29000.000000000004</v>
      </c>
      <c r="O1151" s="56">
        <f t="shared" si="1147"/>
        <v>234843.3</v>
      </c>
      <c r="P1151" s="56">
        <f t="shared" ref="P1151:Q1151" si="1195">P1152+P1162</f>
        <v>0</v>
      </c>
      <c r="Q1151" s="56">
        <f t="shared" si="1195"/>
        <v>0</v>
      </c>
      <c r="R1151" s="57">
        <f t="shared" si="1184"/>
        <v>0</v>
      </c>
      <c r="S1151" s="56">
        <f t="shared" ref="S1151:U1151" si="1196">S1152+S1162</f>
        <v>0</v>
      </c>
      <c r="T1151" s="57">
        <f t="shared" si="1185"/>
        <v>0</v>
      </c>
      <c r="U1151" s="56">
        <f t="shared" si="1196"/>
        <v>0</v>
      </c>
      <c r="V1151" s="57">
        <f t="shared" si="1148"/>
        <v>0</v>
      </c>
    </row>
    <row r="1152" spans="1:22" ht="33" x14ac:dyDescent="0.2">
      <c r="A1152" s="54" t="str">
        <f ca="1">IF(ISERROR(MATCH(E1152,Код_КЦСР,0)),"",INDIRECT(ADDRESS(MATCH(E1152,Код_КЦСР,0)+1,2,,,"КЦСР")))</f>
        <v>Осуществление бюджетных инвестиций в объекты муниципальной собственности</v>
      </c>
      <c r="B1152" s="105">
        <v>811</v>
      </c>
      <c r="C1152" s="55" t="s">
        <v>60</v>
      </c>
      <c r="D1152" s="55" t="s">
        <v>71</v>
      </c>
      <c r="E1152" s="105" t="s">
        <v>362</v>
      </c>
      <c r="F1152" s="105"/>
      <c r="G1152" s="56">
        <f t="shared" ref="G1152:P1152" si="1197">G1159+G1153+G1156</f>
        <v>182648</v>
      </c>
      <c r="H1152" s="56">
        <f t="shared" ref="H1152:J1152" si="1198">H1159+H1153+H1156</f>
        <v>0</v>
      </c>
      <c r="I1152" s="56">
        <f t="shared" si="1182"/>
        <v>182648</v>
      </c>
      <c r="J1152" s="56">
        <f t="shared" si="1198"/>
        <v>81195.299999999988</v>
      </c>
      <c r="K1152" s="56">
        <f t="shared" si="1183"/>
        <v>263843.3</v>
      </c>
      <c r="L1152" s="56">
        <f t="shared" ref="L1152:N1152" si="1199">L1159+L1153+L1156</f>
        <v>0</v>
      </c>
      <c r="M1152" s="56">
        <f t="shared" si="1166"/>
        <v>263843.3</v>
      </c>
      <c r="N1152" s="56">
        <f t="shared" si="1199"/>
        <v>-29000.000000000004</v>
      </c>
      <c r="O1152" s="56">
        <f t="shared" si="1147"/>
        <v>234843.3</v>
      </c>
      <c r="P1152" s="56">
        <f t="shared" si="1197"/>
        <v>0</v>
      </c>
      <c r="Q1152" s="56">
        <f t="shared" ref="Q1152:S1152" si="1200">Q1159+Q1153+Q1156</f>
        <v>0</v>
      </c>
      <c r="R1152" s="57">
        <f t="shared" si="1184"/>
        <v>0</v>
      </c>
      <c r="S1152" s="56">
        <f t="shared" si="1200"/>
        <v>0</v>
      </c>
      <c r="T1152" s="57">
        <f t="shared" si="1185"/>
        <v>0</v>
      </c>
      <c r="U1152" s="56">
        <f t="shared" ref="U1152" si="1201">U1159+U1153+U1156</f>
        <v>0</v>
      </c>
      <c r="V1152" s="57">
        <f t="shared" si="1148"/>
        <v>0</v>
      </c>
    </row>
    <row r="1153" spans="1:22" hidden="1" x14ac:dyDescent="0.2">
      <c r="A1153" s="54" t="str">
        <f ca="1">IF(ISERROR(MATCH(E1153,Код_КЦСР,0)),"",INDIRECT(ADDRESS(MATCH(E1153,Код_КЦСР,0)+1,2,,,"КЦСР")))</f>
        <v>Строительство объектов сметной стоимостью до 100 млн. рублей</v>
      </c>
      <c r="B1153" s="105">
        <v>811</v>
      </c>
      <c r="C1153" s="55" t="s">
        <v>60</v>
      </c>
      <c r="D1153" s="55" t="s">
        <v>71</v>
      </c>
      <c r="E1153" s="105" t="s">
        <v>363</v>
      </c>
      <c r="F1153" s="105"/>
      <c r="G1153" s="56">
        <f t="shared" ref="G1153:U1154" si="1202">G1154</f>
        <v>0</v>
      </c>
      <c r="H1153" s="56">
        <f t="shared" si="1202"/>
        <v>0</v>
      </c>
      <c r="I1153" s="56">
        <f t="shared" si="1182"/>
        <v>0</v>
      </c>
      <c r="J1153" s="56">
        <f t="shared" si="1202"/>
        <v>0</v>
      </c>
      <c r="K1153" s="56">
        <f t="shared" si="1183"/>
        <v>0</v>
      </c>
      <c r="L1153" s="56">
        <f t="shared" si="1202"/>
        <v>0</v>
      </c>
      <c r="M1153" s="56">
        <f t="shared" si="1166"/>
        <v>0</v>
      </c>
      <c r="N1153" s="56">
        <f t="shared" si="1202"/>
        <v>0</v>
      </c>
      <c r="O1153" s="56">
        <f t="shared" si="1147"/>
        <v>0</v>
      </c>
      <c r="P1153" s="56">
        <f t="shared" si="1202"/>
        <v>0</v>
      </c>
      <c r="Q1153" s="56">
        <f t="shared" si="1202"/>
        <v>0</v>
      </c>
      <c r="R1153" s="57">
        <f t="shared" si="1184"/>
        <v>0</v>
      </c>
      <c r="S1153" s="56">
        <f t="shared" si="1202"/>
        <v>0</v>
      </c>
      <c r="T1153" s="57">
        <f t="shared" si="1185"/>
        <v>0</v>
      </c>
      <c r="U1153" s="56">
        <f t="shared" si="1202"/>
        <v>0</v>
      </c>
      <c r="V1153" s="57">
        <f t="shared" si="1148"/>
        <v>0</v>
      </c>
    </row>
    <row r="1154" spans="1:22" ht="33" hidden="1" x14ac:dyDescent="0.2">
      <c r="A1154" s="54" t="str">
        <f ca="1">IF(ISERROR(MATCH(F1154,Код_КВР,0)),"",INDIRECT(ADDRESS(MATCH(F1154,Код_КВР,0)+1,2,,,"КВР")))</f>
        <v>Капитальные вложения в объекты государственной (муниципальной) собственности</v>
      </c>
      <c r="B1154" s="105">
        <v>811</v>
      </c>
      <c r="C1154" s="55" t="s">
        <v>60</v>
      </c>
      <c r="D1154" s="55" t="s">
        <v>71</v>
      </c>
      <c r="E1154" s="105" t="s">
        <v>363</v>
      </c>
      <c r="F1154" s="105">
        <v>400</v>
      </c>
      <c r="G1154" s="56">
        <f t="shared" si="1202"/>
        <v>0</v>
      </c>
      <c r="H1154" s="56">
        <f t="shared" si="1202"/>
        <v>0</v>
      </c>
      <c r="I1154" s="56">
        <f t="shared" si="1182"/>
        <v>0</v>
      </c>
      <c r="J1154" s="56">
        <f t="shared" si="1202"/>
        <v>0</v>
      </c>
      <c r="K1154" s="56">
        <f t="shared" si="1183"/>
        <v>0</v>
      </c>
      <c r="L1154" s="56">
        <f t="shared" si="1202"/>
        <v>0</v>
      </c>
      <c r="M1154" s="56">
        <f t="shared" si="1166"/>
        <v>0</v>
      </c>
      <c r="N1154" s="56">
        <f t="shared" si="1202"/>
        <v>0</v>
      </c>
      <c r="O1154" s="56">
        <f t="shared" si="1147"/>
        <v>0</v>
      </c>
      <c r="P1154" s="56">
        <f t="shared" si="1202"/>
        <v>0</v>
      </c>
      <c r="Q1154" s="56">
        <f t="shared" si="1202"/>
        <v>0</v>
      </c>
      <c r="R1154" s="57">
        <f t="shared" si="1184"/>
        <v>0</v>
      </c>
      <c r="S1154" s="56">
        <f t="shared" si="1202"/>
        <v>0</v>
      </c>
      <c r="T1154" s="57">
        <f t="shared" si="1185"/>
        <v>0</v>
      </c>
      <c r="U1154" s="56">
        <f t="shared" si="1202"/>
        <v>0</v>
      </c>
      <c r="V1154" s="57">
        <f t="shared" si="1148"/>
        <v>0</v>
      </c>
    </row>
    <row r="1155" spans="1:22" hidden="1" x14ac:dyDescent="0.2">
      <c r="A1155" s="54" t="str">
        <f ca="1">IF(ISERROR(MATCH(F1155,Код_КВР,0)),"",INDIRECT(ADDRESS(MATCH(F1155,Код_КВР,0)+1,2,,,"КВР")))</f>
        <v>Бюджетные инвестиции</v>
      </c>
      <c r="B1155" s="105">
        <v>811</v>
      </c>
      <c r="C1155" s="55" t="s">
        <v>60</v>
      </c>
      <c r="D1155" s="55" t="s">
        <v>71</v>
      </c>
      <c r="E1155" s="105" t="s">
        <v>363</v>
      </c>
      <c r="F1155" s="105">
        <v>410</v>
      </c>
      <c r="G1155" s="56"/>
      <c r="H1155" s="56"/>
      <c r="I1155" s="56">
        <f t="shared" si="1182"/>
        <v>0</v>
      </c>
      <c r="J1155" s="56"/>
      <c r="K1155" s="56">
        <f t="shared" si="1183"/>
        <v>0</v>
      </c>
      <c r="L1155" s="56"/>
      <c r="M1155" s="56">
        <f t="shared" si="1166"/>
        <v>0</v>
      </c>
      <c r="N1155" s="56"/>
      <c r="O1155" s="56">
        <f t="shared" si="1147"/>
        <v>0</v>
      </c>
      <c r="P1155" s="56"/>
      <c r="Q1155" s="56"/>
      <c r="R1155" s="57">
        <f t="shared" si="1184"/>
        <v>0</v>
      </c>
      <c r="S1155" s="56"/>
      <c r="T1155" s="57">
        <f t="shared" si="1185"/>
        <v>0</v>
      </c>
      <c r="U1155" s="56"/>
      <c r="V1155" s="57">
        <f t="shared" si="1148"/>
        <v>0</v>
      </c>
    </row>
    <row r="1156" spans="1:22" ht="39.75" customHeight="1" x14ac:dyDescent="0.2">
      <c r="A1156" s="54" t="str">
        <f ca="1">IF(ISERROR(MATCH(E1156,Код_КЦСР,0)),"",INDIRECT(ADDRESS(MATCH(E1156,Код_КЦСР,0)+1,2,,,"КЦСР")))</f>
        <v>Строительство средней общеобразовательной школы № 24 в 112 мкр., в рамках софинансирования</v>
      </c>
      <c r="B1156" s="105">
        <v>811</v>
      </c>
      <c r="C1156" s="55" t="s">
        <v>60</v>
      </c>
      <c r="D1156" s="55" t="s">
        <v>71</v>
      </c>
      <c r="E1156" s="105" t="s">
        <v>641</v>
      </c>
      <c r="F1156" s="105"/>
      <c r="G1156" s="56">
        <f t="shared" ref="G1156:U1157" si="1203">G1157</f>
        <v>91324</v>
      </c>
      <c r="H1156" s="56">
        <f t="shared" si="1203"/>
        <v>0</v>
      </c>
      <c r="I1156" s="56">
        <f t="shared" si="1182"/>
        <v>91324</v>
      </c>
      <c r="J1156" s="56">
        <f t="shared" si="1203"/>
        <v>-86562</v>
      </c>
      <c r="K1156" s="56">
        <f t="shared" si="1183"/>
        <v>4762</v>
      </c>
      <c r="L1156" s="56">
        <f t="shared" si="1203"/>
        <v>0</v>
      </c>
      <c r="M1156" s="56">
        <f t="shared" si="1166"/>
        <v>4762</v>
      </c>
      <c r="N1156" s="56">
        <f t="shared" si="1203"/>
        <v>-523.4</v>
      </c>
      <c r="O1156" s="56">
        <f t="shared" si="1147"/>
        <v>4238.6000000000004</v>
      </c>
      <c r="P1156" s="56">
        <f t="shared" si="1203"/>
        <v>0</v>
      </c>
      <c r="Q1156" s="56">
        <f t="shared" si="1203"/>
        <v>0</v>
      </c>
      <c r="R1156" s="57">
        <f t="shared" si="1184"/>
        <v>0</v>
      </c>
      <c r="S1156" s="56">
        <f t="shared" si="1203"/>
        <v>0</v>
      </c>
      <c r="T1156" s="57">
        <f t="shared" si="1185"/>
        <v>0</v>
      </c>
      <c r="U1156" s="56">
        <f t="shared" si="1203"/>
        <v>0</v>
      </c>
      <c r="V1156" s="57">
        <f t="shared" si="1148"/>
        <v>0</v>
      </c>
    </row>
    <row r="1157" spans="1:22" ht="33" x14ac:dyDescent="0.2">
      <c r="A1157" s="54" t="str">
        <f ca="1">IF(ISERROR(MATCH(F1157,Код_КВР,0)),"",INDIRECT(ADDRESS(MATCH(F1157,Код_КВР,0)+1,2,,,"КВР")))</f>
        <v>Капитальные вложения в объекты государственной (муниципальной) собственности</v>
      </c>
      <c r="B1157" s="105">
        <v>811</v>
      </c>
      <c r="C1157" s="55" t="s">
        <v>60</v>
      </c>
      <c r="D1157" s="55" t="s">
        <v>71</v>
      </c>
      <c r="E1157" s="105" t="s">
        <v>641</v>
      </c>
      <c r="F1157" s="105">
        <v>400</v>
      </c>
      <c r="G1157" s="56">
        <f t="shared" si="1203"/>
        <v>91324</v>
      </c>
      <c r="H1157" s="56">
        <f t="shared" si="1203"/>
        <v>0</v>
      </c>
      <c r="I1157" s="56">
        <f t="shared" si="1182"/>
        <v>91324</v>
      </c>
      <c r="J1157" s="56">
        <f t="shared" si="1203"/>
        <v>-86562</v>
      </c>
      <c r="K1157" s="56">
        <f t="shared" si="1183"/>
        <v>4762</v>
      </c>
      <c r="L1157" s="56">
        <f t="shared" si="1203"/>
        <v>0</v>
      </c>
      <c r="M1157" s="56">
        <f t="shared" si="1166"/>
        <v>4762</v>
      </c>
      <c r="N1157" s="56">
        <f t="shared" si="1203"/>
        <v>-523.4</v>
      </c>
      <c r="O1157" s="56">
        <f t="shared" si="1147"/>
        <v>4238.6000000000004</v>
      </c>
      <c r="P1157" s="56">
        <f t="shared" si="1203"/>
        <v>0</v>
      </c>
      <c r="Q1157" s="56">
        <f t="shared" si="1203"/>
        <v>0</v>
      </c>
      <c r="R1157" s="57">
        <f t="shared" si="1184"/>
        <v>0</v>
      </c>
      <c r="S1157" s="56">
        <f t="shared" si="1203"/>
        <v>0</v>
      </c>
      <c r="T1157" s="57">
        <f t="shared" si="1185"/>
        <v>0</v>
      </c>
      <c r="U1157" s="56">
        <f t="shared" si="1203"/>
        <v>0</v>
      </c>
      <c r="V1157" s="57">
        <f t="shared" si="1148"/>
        <v>0</v>
      </c>
    </row>
    <row r="1158" spans="1:22" x14ac:dyDescent="0.2">
      <c r="A1158" s="54" t="str">
        <f ca="1">IF(ISERROR(MATCH(F1158,Код_КВР,0)),"",INDIRECT(ADDRESS(MATCH(F1158,Код_КВР,0)+1,2,,,"КВР")))</f>
        <v>Бюджетные инвестиции</v>
      </c>
      <c r="B1158" s="105">
        <v>811</v>
      </c>
      <c r="C1158" s="55" t="s">
        <v>60</v>
      </c>
      <c r="D1158" s="55" t="s">
        <v>71</v>
      </c>
      <c r="E1158" s="105" t="s">
        <v>641</v>
      </c>
      <c r="F1158" s="105">
        <v>410</v>
      </c>
      <c r="G1158" s="56">
        <f>50730+40594</f>
        <v>91324</v>
      </c>
      <c r="H1158" s="56"/>
      <c r="I1158" s="56">
        <f t="shared" si="1182"/>
        <v>91324</v>
      </c>
      <c r="J1158" s="56">
        <v>-86562</v>
      </c>
      <c r="K1158" s="56">
        <f t="shared" si="1183"/>
        <v>4762</v>
      </c>
      <c r="L1158" s="56"/>
      <c r="M1158" s="56">
        <f t="shared" si="1166"/>
        <v>4762</v>
      </c>
      <c r="N1158" s="56">
        <v>-523.4</v>
      </c>
      <c r="O1158" s="56">
        <f t="shared" si="1147"/>
        <v>4238.6000000000004</v>
      </c>
      <c r="P1158" s="56"/>
      <c r="Q1158" s="56"/>
      <c r="R1158" s="57">
        <f t="shared" si="1184"/>
        <v>0</v>
      </c>
      <c r="S1158" s="56"/>
      <c r="T1158" s="57">
        <f t="shared" si="1185"/>
        <v>0</v>
      </c>
      <c r="U1158" s="56"/>
      <c r="V1158" s="57">
        <f t="shared" si="1148"/>
        <v>0</v>
      </c>
    </row>
    <row r="1159" spans="1:22" ht="45.75" customHeight="1" x14ac:dyDescent="0.2">
      <c r="A1159" s="54" t="str">
        <f ca="1">IF(ISERROR(MATCH(E1159,Код_КЦСР,0)),"",INDIRECT(ADDRESS(MATCH(E1159,Код_КЦСР,0)+1,2,,,"КЦСР")))</f>
        <v>Реализация мероприятий по строительству зданий, пристроя к зданиям общеобразовательных организаций, за счет средств вышестоящих бюджетов</v>
      </c>
      <c r="B1159" s="105">
        <v>811</v>
      </c>
      <c r="C1159" s="55" t="s">
        <v>60</v>
      </c>
      <c r="D1159" s="55" t="s">
        <v>71</v>
      </c>
      <c r="E1159" s="105" t="s">
        <v>616</v>
      </c>
      <c r="F1159" s="105"/>
      <c r="G1159" s="56">
        <f t="shared" ref="G1159:U1160" si="1204">G1160</f>
        <v>91324</v>
      </c>
      <c r="H1159" s="56">
        <f t="shared" si="1204"/>
        <v>0</v>
      </c>
      <c r="I1159" s="56">
        <f t="shared" si="1182"/>
        <v>91324</v>
      </c>
      <c r="J1159" s="56">
        <f t="shared" si="1204"/>
        <v>167757.29999999999</v>
      </c>
      <c r="K1159" s="56">
        <f t="shared" si="1183"/>
        <v>259081.3</v>
      </c>
      <c r="L1159" s="56">
        <f t="shared" si="1204"/>
        <v>0</v>
      </c>
      <c r="M1159" s="56">
        <f t="shared" si="1166"/>
        <v>259081.3</v>
      </c>
      <c r="N1159" s="56">
        <f t="shared" si="1204"/>
        <v>-28476.600000000002</v>
      </c>
      <c r="O1159" s="56">
        <f t="shared" si="1147"/>
        <v>230604.69999999998</v>
      </c>
      <c r="P1159" s="56">
        <f t="shared" si="1204"/>
        <v>0</v>
      </c>
      <c r="Q1159" s="56">
        <f t="shared" si="1204"/>
        <v>0</v>
      </c>
      <c r="R1159" s="57">
        <f t="shared" si="1184"/>
        <v>0</v>
      </c>
      <c r="S1159" s="56">
        <f t="shared" si="1204"/>
        <v>0</v>
      </c>
      <c r="T1159" s="57">
        <f t="shared" si="1185"/>
        <v>0</v>
      </c>
      <c r="U1159" s="56">
        <f t="shared" si="1204"/>
        <v>0</v>
      </c>
      <c r="V1159" s="57">
        <f t="shared" si="1148"/>
        <v>0</v>
      </c>
    </row>
    <row r="1160" spans="1:22" ht="37.5" customHeight="1" x14ac:dyDescent="0.2">
      <c r="A1160" s="54" t="str">
        <f ca="1">IF(ISERROR(MATCH(F1160,Код_КВР,0)),"",INDIRECT(ADDRESS(MATCH(F1160,Код_КВР,0)+1,2,,,"КВР")))</f>
        <v>Капитальные вложения в объекты государственной (муниципальной) собственности</v>
      </c>
      <c r="B1160" s="105">
        <v>811</v>
      </c>
      <c r="C1160" s="55" t="s">
        <v>60</v>
      </c>
      <c r="D1160" s="55" t="s">
        <v>71</v>
      </c>
      <c r="E1160" s="105" t="s">
        <v>616</v>
      </c>
      <c r="F1160" s="105">
        <v>400</v>
      </c>
      <c r="G1160" s="56">
        <f t="shared" si="1204"/>
        <v>91324</v>
      </c>
      <c r="H1160" s="56">
        <f t="shared" si="1204"/>
        <v>0</v>
      </c>
      <c r="I1160" s="56">
        <f t="shared" si="1182"/>
        <v>91324</v>
      </c>
      <c r="J1160" s="56">
        <f t="shared" si="1204"/>
        <v>167757.29999999999</v>
      </c>
      <c r="K1160" s="56">
        <f t="shared" si="1183"/>
        <v>259081.3</v>
      </c>
      <c r="L1160" s="56">
        <f t="shared" si="1204"/>
        <v>0</v>
      </c>
      <c r="M1160" s="56">
        <f t="shared" si="1166"/>
        <v>259081.3</v>
      </c>
      <c r="N1160" s="56">
        <f t="shared" si="1204"/>
        <v>-28476.600000000002</v>
      </c>
      <c r="O1160" s="56">
        <f t="shared" si="1147"/>
        <v>230604.69999999998</v>
      </c>
      <c r="P1160" s="56">
        <f t="shared" si="1204"/>
        <v>0</v>
      </c>
      <c r="Q1160" s="56">
        <f t="shared" si="1204"/>
        <v>0</v>
      </c>
      <c r="R1160" s="57">
        <f t="shared" si="1184"/>
        <v>0</v>
      </c>
      <c r="S1160" s="56">
        <f t="shared" si="1204"/>
        <v>0</v>
      </c>
      <c r="T1160" s="57">
        <f t="shared" si="1185"/>
        <v>0</v>
      </c>
      <c r="U1160" s="56">
        <f t="shared" si="1204"/>
        <v>0</v>
      </c>
      <c r="V1160" s="57">
        <f t="shared" si="1148"/>
        <v>0</v>
      </c>
    </row>
    <row r="1161" spans="1:22" x14ac:dyDescent="0.2">
      <c r="A1161" s="54" t="str">
        <f ca="1">IF(ISERROR(MATCH(F1161,Код_КВР,0)),"",INDIRECT(ADDRESS(MATCH(F1161,Код_КВР,0)+1,2,,,"КВР")))</f>
        <v>Бюджетные инвестиции</v>
      </c>
      <c r="B1161" s="105">
        <v>811</v>
      </c>
      <c r="C1161" s="55" t="s">
        <v>60</v>
      </c>
      <c r="D1161" s="55" t="s">
        <v>71</v>
      </c>
      <c r="E1161" s="105" t="s">
        <v>616</v>
      </c>
      <c r="F1161" s="105">
        <v>410</v>
      </c>
      <c r="G1161" s="56">
        <v>91324</v>
      </c>
      <c r="H1161" s="56"/>
      <c r="I1161" s="56">
        <f t="shared" si="1182"/>
        <v>91324</v>
      </c>
      <c r="J1161" s="56">
        <f>-86562+254319.3</f>
        <v>167757.29999999999</v>
      </c>
      <c r="K1161" s="56">
        <f t="shared" si="1183"/>
        <v>259081.3</v>
      </c>
      <c r="L1161" s="56"/>
      <c r="M1161" s="56">
        <f t="shared" si="1166"/>
        <v>259081.3</v>
      </c>
      <c r="N1161" s="56">
        <f>-523.4-27953.2</f>
        <v>-28476.600000000002</v>
      </c>
      <c r="O1161" s="56">
        <f t="shared" si="1147"/>
        <v>230604.69999999998</v>
      </c>
      <c r="P1161" s="56"/>
      <c r="Q1161" s="56"/>
      <c r="R1161" s="57">
        <f t="shared" si="1184"/>
        <v>0</v>
      </c>
      <c r="S1161" s="56"/>
      <c r="T1161" s="57">
        <f t="shared" si="1185"/>
        <v>0</v>
      </c>
      <c r="U1161" s="56"/>
      <c r="V1161" s="57">
        <f t="shared" si="1148"/>
        <v>0</v>
      </c>
    </row>
    <row r="1162" spans="1:22" hidden="1" x14ac:dyDescent="0.2">
      <c r="A1162" s="54" t="str">
        <f ca="1">IF(ISERROR(MATCH(E1162,Код_КЦСР,0)),"",INDIRECT(ADDRESS(MATCH(E1162,Код_КЦСР,0)+1,2,,,"КЦСР")))</f>
        <v>Капитальный ремонт объектов муниципальной собственности</v>
      </c>
      <c r="B1162" s="105">
        <v>811</v>
      </c>
      <c r="C1162" s="55" t="s">
        <v>60</v>
      </c>
      <c r="D1162" s="55" t="s">
        <v>71</v>
      </c>
      <c r="E1162" s="105" t="s">
        <v>365</v>
      </c>
      <c r="F1162" s="105"/>
      <c r="G1162" s="56">
        <f t="shared" ref="G1162:U1162" si="1205">G1163</f>
        <v>0</v>
      </c>
      <c r="H1162" s="56">
        <f t="shared" si="1205"/>
        <v>0</v>
      </c>
      <c r="I1162" s="56">
        <f t="shared" si="1182"/>
        <v>0</v>
      </c>
      <c r="J1162" s="56">
        <f t="shared" si="1205"/>
        <v>0</v>
      </c>
      <c r="K1162" s="56">
        <f t="shared" si="1183"/>
        <v>0</v>
      </c>
      <c r="L1162" s="56">
        <f t="shared" si="1205"/>
        <v>0</v>
      </c>
      <c r="M1162" s="56">
        <f t="shared" si="1166"/>
        <v>0</v>
      </c>
      <c r="N1162" s="56">
        <f t="shared" si="1205"/>
        <v>0</v>
      </c>
      <c r="O1162" s="56">
        <f t="shared" si="1147"/>
        <v>0</v>
      </c>
      <c r="P1162" s="56">
        <f t="shared" si="1205"/>
        <v>0</v>
      </c>
      <c r="Q1162" s="56">
        <f t="shared" si="1205"/>
        <v>0</v>
      </c>
      <c r="R1162" s="57">
        <f t="shared" si="1184"/>
        <v>0</v>
      </c>
      <c r="S1162" s="56">
        <f t="shared" si="1205"/>
        <v>0</v>
      </c>
      <c r="T1162" s="57">
        <f t="shared" si="1185"/>
        <v>0</v>
      </c>
      <c r="U1162" s="56">
        <f t="shared" si="1205"/>
        <v>0</v>
      </c>
      <c r="V1162" s="57">
        <f t="shared" si="1148"/>
        <v>0</v>
      </c>
    </row>
    <row r="1163" spans="1:22" ht="33" hidden="1" x14ac:dyDescent="0.2">
      <c r="A1163" s="54" t="str">
        <f ca="1">IF(ISERROR(MATCH(F1163,Код_КВР,0)),"",INDIRECT(ADDRESS(MATCH(F1163,Код_КВР,0)+1,2,,,"КВР")))</f>
        <v>Закупка товаров, работ и услуг для обеспечения государственных (муниципальных) нужд</v>
      </c>
      <c r="B1163" s="105">
        <v>811</v>
      </c>
      <c r="C1163" s="55" t="s">
        <v>60</v>
      </c>
      <c r="D1163" s="55" t="s">
        <v>71</v>
      </c>
      <c r="E1163" s="105" t="s">
        <v>365</v>
      </c>
      <c r="F1163" s="105">
        <v>200</v>
      </c>
      <c r="G1163" s="56">
        <f t="shared" ref="G1163:U1163" si="1206">G1164</f>
        <v>0</v>
      </c>
      <c r="H1163" s="56">
        <f t="shared" si="1206"/>
        <v>0</v>
      </c>
      <c r="I1163" s="56">
        <f t="shared" si="1182"/>
        <v>0</v>
      </c>
      <c r="J1163" s="56">
        <f t="shared" si="1206"/>
        <v>0</v>
      </c>
      <c r="K1163" s="56">
        <f t="shared" si="1183"/>
        <v>0</v>
      </c>
      <c r="L1163" s="56">
        <f t="shared" si="1206"/>
        <v>0</v>
      </c>
      <c r="M1163" s="56">
        <f t="shared" si="1166"/>
        <v>0</v>
      </c>
      <c r="N1163" s="56">
        <f t="shared" si="1206"/>
        <v>0</v>
      </c>
      <c r="O1163" s="56">
        <f t="shared" si="1147"/>
        <v>0</v>
      </c>
      <c r="P1163" s="56">
        <f t="shared" si="1206"/>
        <v>0</v>
      </c>
      <c r="Q1163" s="56">
        <f t="shared" si="1206"/>
        <v>0</v>
      </c>
      <c r="R1163" s="57">
        <f t="shared" si="1184"/>
        <v>0</v>
      </c>
      <c r="S1163" s="56">
        <f t="shared" si="1206"/>
        <v>0</v>
      </c>
      <c r="T1163" s="57">
        <f t="shared" si="1185"/>
        <v>0</v>
      </c>
      <c r="U1163" s="56">
        <f t="shared" si="1206"/>
        <v>0</v>
      </c>
      <c r="V1163" s="57">
        <f t="shared" si="1148"/>
        <v>0</v>
      </c>
    </row>
    <row r="1164" spans="1:22" ht="33" hidden="1" x14ac:dyDescent="0.2">
      <c r="A1164" s="54" t="str">
        <f ca="1">IF(ISERROR(MATCH(F1164,Код_КВР,0)),"",INDIRECT(ADDRESS(MATCH(F1164,Код_КВР,0)+1,2,,,"КВР")))</f>
        <v>Иные закупки товаров, работ и услуг для обеспечения государственных (муниципальных) нужд</v>
      </c>
      <c r="B1164" s="105">
        <v>811</v>
      </c>
      <c r="C1164" s="55" t="s">
        <v>60</v>
      </c>
      <c r="D1164" s="55" t="s">
        <v>71</v>
      </c>
      <c r="E1164" s="105" t="s">
        <v>365</v>
      </c>
      <c r="F1164" s="105">
        <v>240</v>
      </c>
      <c r="G1164" s="56"/>
      <c r="H1164" s="56"/>
      <c r="I1164" s="56">
        <f t="shared" si="1182"/>
        <v>0</v>
      </c>
      <c r="J1164" s="56"/>
      <c r="K1164" s="56">
        <f t="shared" si="1183"/>
        <v>0</v>
      </c>
      <c r="L1164" s="56"/>
      <c r="M1164" s="56">
        <f t="shared" si="1166"/>
        <v>0</v>
      </c>
      <c r="N1164" s="56"/>
      <c r="O1164" s="56">
        <f t="shared" si="1147"/>
        <v>0</v>
      </c>
      <c r="P1164" s="56"/>
      <c r="Q1164" s="56"/>
      <c r="R1164" s="57">
        <f t="shared" si="1184"/>
        <v>0</v>
      </c>
      <c r="S1164" s="56"/>
      <c r="T1164" s="57">
        <f t="shared" si="1185"/>
        <v>0</v>
      </c>
      <c r="U1164" s="56"/>
      <c r="V1164" s="57">
        <f t="shared" si="1148"/>
        <v>0</v>
      </c>
    </row>
    <row r="1165" spans="1:22" x14ac:dyDescent="0.2">
      <c r="A1165" s="63" t="s">
        <v>465</v>
      </c>
      <c r="B1165" s="105">
        <v>811</v>
      </c>
      <c r="C1165" s="55" t="s">
        <v>60</v>
      </c>
      <c r="D1165" s="55" t="s">
        <v>72</v>
      </c>
      <c r="E1165" s="105"/>
      <c r="F1165" s="105"/>
      <c r="G1165" s="56">
        <f t="shared" ref="G1165:P1165" si="1207">G1166+G1171</f>
        <v>9000</v>
      </c>
      <c r="H1165" s="56">
        <f t="shared" ref="H1165:J1165" si="1208">H1166+H1171</f>
        <v>0</v>
      </c>
      <c r="I1165" s="56">
        <f t="shared" si="1182"/>
        <v>9000</v>
      </c>
      <c r="J1165" s="56">
        <f t="shared" si="1208"/>
        <v>0</v>
      </c>
      <c r="K1165" s="56">
        <f t="shared" si="1183"/>
        <v>9000</v>
      </c>
      <c r="L1165" s="56">
        <f t="shared" ref="L1165:N1165" si="1209">L1166+L1171</f>
        <v>9322.1</v>
      </c>
      <c r="M1165" s="56">
        <f t="shared" si="1166"/>
        <v>18322.099999999999</v>
      </c>
      <c r="N1165" s="56">
        <f t="shared" si="1209"/>
        <v>0</v>
      </c>
      <c r="O1165" s="56">
        <f t="shared" si="1147"/>
        <v>18322.099999999999</v>
      </c>
      <c r="P1165" s="56">
        <f t="shared" si="1207"/>
        <v>0</v>
      </c>
      <c r="Q1165" s="56">
        <f t="shared" ref="Q1165:S1165" si="1210">Q1166+Q1171</f>
        <v>0</v>
      </c>
      <c r="R1165" s="57">
        <f t="shared" si="1184"/>
        <v>0</v>
      </c>
      <c r="S1165" s="56">
        <f t="shared" si="1210"/>
        <v>0</v>
      </c>
      <c r="T1165" s="57">
        <f t="shared" si="1185"/>
        <v>0</v>
      </c>
      <c r="U1165" s="56">
        <f t="shared" ref="U1165" si="1211">U1166+U1171</f>
        <v>0</v>
      </c>
      <c r="V1165" s="57">
        <f t="shared" si="1148"/>
        <v>0</v>
      </c>
    </row>
    <row r="1166" spans="1:22" hidden="1" x14ac:dyDescent="0.2">
      <c r="A1166" s="54" t="str">
        <f ca="1">IF(ISERROR(MATCH(E1166,Код_КЦСР,0)),"",INDIRECT(ADDRESS(MATCH(E1166,Код_КЦСР,0)+1,2,,,"КЦСР")))</f>
        <v>Муниципальная программа «Развитие образования» на 2013 – 2022 годы</v>
      </c>
      <c r="B1166" s="105">
        <v>811</v>
      </c>
      <c r="C1166" s="55" t="s">
        <v>60</v>
      </c>
      <c r="D1166" s="55" t="s">
        <v>72</v>
      </c>
      <c r="E1166" s="105" t="s">
        <v>198</v>
      </c>
      <c r="F1166" s="105"/>
      <c r="G1166" s="56">
        <f t="shared" ref="G1166:U1169" si="1212">G1167</f>
        <v>0</v>
      </c>
      <c r="H1166" s="56">
        <f t="shared" si="1212"/>
        <v>0</v>
      </c>
      <c r="I1166" s="56">
        <f t="shared" si="1182"/>
        <v>0</v>
      </c>
      <c r="J1166" s="56">
        <f t="shared" si="1212"/>
        <v>0</v>
      </c>
      <c r="K1166" s="56">
        <f t="shared" si="1183"/>
        <v>0</v>
      </c>
      <c r="L1166" s="56">
        <f t="shared" si="1212"/>
        <v>0</v>
      </c>
      <c r="M1166" s="56">
        <f t="shared" si="1166"/>
        <v>0</v>
      </c>
      <c r="N1166" s="56">
        <f t="shared" si="1212"/>
        <v>0</v>
      </c>
      <c r="O1166" s="56">
        <f t="shared" si="1147"/>
        <v>0</v>
      </c>
      <c r="P1166" s="56">
        <f t="shared" si="1212"/>
        <v>0</v>
      </c>
      <c r="Q1166" s="56">
        <f t="shared" si="1212"/>
        <v>0</v>
      </c>
      <c r="R1166" s="57">
        <f t="shared" si="1184"/>
        <v>0</v>
      </c>
      <c r="S1166" s="56">
        <f t="shared" si="1212"/>
        <v>0</v>
      </c>
      <c r="T1166" s="57">
        <f t="shared" si="1185"/>
        <v>0</v>
      </c>
      <c r="U1166" s="56">
        <f t="shared" si="1212"/>
        <v>0</v>
      </c>
      <c r="V1166" s="57">
        <f t="shared" si="1148"/>
        <v>0</v>
      </c>
    </row>
    <row r="1167" spans="1:22" hidden="1" x14ac:dyDescent="0.2">
      <c r="A1167" s="54" t="str">
        <f ca="1">IF(ISERROR(MATCH(E1167,Код_КЦСР,0)),"",INDIRECT(ADDRESS(MATCH(E1167,Код_КЦСР,0)+1,2,,,"КЦСР")))</f>
        <v>Дополнительное образование</v>
      </c>
      <c r="B1167" s="105">
        <v>811</v>
      </c>
      <c r="C1167" s="55" t="s">
        <v>60</v>
      </c>
      <c r="D1167" s="55" t="s">
        <v>72</v>
      </c>
      <c r="E1167" s="105" t="s">
        <v>210</v>
      </c>
      <c r="F1167" s="105"/>
      <c r="G1167" s="56">
        <f t="shared" si="1212"/>
        <v>0</v>
      </c>
      <c r="H1167" s="56">
        <f t="shared" si="1212"/>
        <v>0</v>
      </c>
      <c r="I1167" s="56">
        <f t="shared" si="1182"/>
        <v>0</v>
      </c>
      <c r="J1167" s="56">
        <f t="shared" si="1212"/>
        <v>0</v>
      </c>
      <c r="K1167" s="56">
        <f t="shared" si="1183"/>
        <v>0</v>
      </c>
      <c r="L1167" s="56">
        <f t="shared" si="1212"/>
        <v>0</v>
      </c>
      <c r="M1167" s="56">
        <f t="shared" si="1166"/>
        <v>0</v>
      </c>
      <c r="N1167" s="56">
        <f t="shared" si="1212"/>
        <v>0</v>
      </c>
      <c r="O1167" s="56">
        <f t="shared" si="1147"/>
        <v>0</v>
      </c>
      <c r="P1167" s="56">
        <f t="shared" si="1212"/>
        <v>0</v>
      </c>
      <c r="Q1167" s="56">
        <f t="shared" si="1212"/>
        <v>0</v>
      </c>
      <c r="R1167" s="57">
        <f t="shared" si="1184"/>
        <v>0</v>
      </c>
      <c r="S1167" s="56">
        <f t="shared" si="1212"/>
        <v>0</v>
      </c>
      <c r="T1167" s="57">
        <f t="shared" si="1185"/>
        <v>0</v>
      </c>
      <c r="U1167" s="56">
        <f t="shared" si="1212"/>
        <v>0</v>
      </c>
      <c r="V1167" s="57">
        <f t="shared" si="1148"/>
        <v>0</v>
      </c>
    </row>
    <row r="1168" spans="1:22" ht="49.5" hidden="1" x14ac:dyDescent="0.2">
      <c r="A1168" s="54" t="str">
        <f ca="1">IF(ISERROR(MATCH(E1168,Код_КЦСР,0)),"",INDIRECT(ADDRESS(MATCH(E1168,Код_КЦСР,0)+1,2,,,"КЦСР")))</f>
        <v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</v>
      </c>
      <c r="B1168" s="105">
        <v>811</v>
      </c>
      <c r="C1168" s="55" t="s">
        <v>60</v>
      </c>
      <c r="D1168" s="55" t="s">
        <v>72</v>
      </c>
      <c r="E1168" s="105" t="s">
        <v>493</v>
      </c>
      <c r="F1168" s="105"/>
      <c r="G1168" s="56">
        <f t="shared" si="1212"/>
        <v>0</v>
      </c>
      <c r="H1168" s="56">
        <f t="shared" si="1212"/>
        <v>0</v>
      </c>
      <c r="I1168" s="56">
        <f t="shared" si="1182"/>
        <v>0</v>
      </c>
      <c r="J1168" s="56">
        <f t="shared" si="1212"/>
        <v>0</v>
      </c>
      <c r="K1168" s="56">
        <f t="shared" si="1183"/>
        <v>0</v>
      </c>
      <c r="L1168" s="56">
        <f t="shared" si="1212"/>
        <v>0</v>
      </c>
      <c r="M1168" s="56">
        <f t="shared" si="1166"/>
        <v>0</v>
      </c>
      <c r="N1168" s="56">
        <f t="shared" si="1212"/>
        <v>0</v>
      </c>
      <c r="O1168" s="56">
        <f t="shared" si="1147"/>
        <v>0</v>
      </c>
      <c r="P1168" s="56">
        <f t="shared" si="1212"/>
        <v>0</v>
      </c>
      <c r="Q1168" s="56">
        <f t="shared" si="1212"/>
        <v>0</v>
      </c>
      <c r="R1168" s="57">
        <f t="shared" si="1184"/>
        <v>0</v>
      </c>
      <c r="S1168" s="56">
        <f t="shared" si="1212"/>
        <v>0</v>
      </c>
      <c r="T1168" s="57">
        <f t="shared" si="1185"/>
        <v>0</v>
      </c>
      <c r="U1168" s="56">
        <f t="shared" si="1212"/>
        <v>0</v>
      </c>
      <c r="V1168" s="57">
        <f t="shared" si="1148"/>
        <v>0</v>
      </c>
    </row>
    <row r="1169" spans="1:22" ht="33" hidden="1" x14ac:dyDescent="0.2">
      <c r="A1169" s="54" t="str">
        <f ca="1">IF(ISERROR(MATCH(F1169,Код_КВР,0)),"",INDIRECT(ADDRESS(MATCH(F1169,Код_КВР,0)+1,2,,,"КВР")))</f>
        <v>Закупка товаров, работ и услуг для обеспечения государственных (муниципальных) нужд</v>
      </c>
      <c r="B1169" s="105">
        <v>811</v>
      </c>
      <c r="C1169" s="55" t="s">
        <v>60</v>
      </c>
      <c r="D1169" s="55" t="s">
        <v>72</v>
      </c>
      <c r="E1169" s="105" t="s">
        <v>493</v>
      </c>
      <c r="F1169" s="105">
        <v>200</v>
      </c>
      <c r="G1169" s="56">
        <f t="shared" si="1212"/>
        <v>0</v>
      </c>
      <c r="H1169" s="56">
        <f t="shared" si="1212"/>
        <v>0</v>
      </c>
      <c r="I1169" s="56">
        <f t="shared" si="1182"/>
        <v>0</v>
      </c>
      <c r="J1169" s="56">
        <f t="shared" si="1212"/>
        <v>0</v>
      </c>
      <c r="K1169" s="56">
        <f t="shared" si="1183"/>
        <v>0</v>
      </c>
      <c r="L1169" s="56">
        <f t="shared" si="1212"/>
        <v>0</v>
      </c>
      <c r="M1169" s="56">
        <f t="shared" si="1166"/>
        <v>0</v>
      </c>
      <c r="N1169" s="56">
        <f t="shared" si="1212"/>
        <v>0</v>
      </c>
      <c r="O1169" s="56">
        <f t="shared" si="1147"/>
        <v>0</v>
      </c>
      <c r="P1169" s="56">
        <f t="shared" si="1212"/>
        <v>0</v>
      </c>
      <c r="Q1169" s="56">
        <f t="shared" si="1212"/>
        <v>0</v>
      </c>
      <c r="R1169" s="57">
        <f t="shared" si="1184"/>
        <v>0</v>
      </c>
      <c r="S1169" s="56">
        <f t="shared" si="1212"/>
        <v>0</v>
      </c>
      <c r="T1169" s="57">
        <f t="shared" si="1185"/>
        <v>0</v>
      </c>
      <c r="U1169" s="56">
        <f t="shared" si="1212"/>
        <v>0</v>
      </c>
      <c r="V1169" s="57">
        <f t="shared" si="1148"/>
        <v>0</v>
      </c>
    </row>
    <row r="1170" spans="1:22" ht="33" hidden="1" x14ac:dyDescent="0.2">
      <c r="A1170" s="54" t="str">
        <f ca="1">IF(ISERROR(MATCH(F1170,Код_КВР,0)),"",INDIRECT(ADDRESS(MATCH(F1170,Код_КВР,0)+1,2,,,"КВР")))</f>
        <v>Иные закупки товаров, работ и услуг для обеспечения государственных (муниципальных) нужд</v>
      </c>
      <c r="B1170" s="105">
        <v>811</v>
      </c>
      <c r="C1170" s="55" t="s">
        <v>60</v>
      </c>
      <c r="D1170" s="55" t="s">
        <v>72</v>
      </c>
      <c r="E1170" s="105" t="s">
        <v>493</v>
      </c>
      <c r="F1170" s="105">
        <v>240</v>
      </c>
      <c r="G1170" s="56"/>
      <c r="H1170" s="56"/>
      <c r="I1170" s="56">
        <f t="shared" si="1182"/>
        <v>0</v>
      </c>
      <c r="J1170" s="56"/>
      <c r="K1170" s="56">
        <f t="shared" si="1183"/>
        <v>0</v>
      </c>
      <c r="L1170" s="56"/>
      <c r="M1170" s="56">
        <f t="shared" si="1166"/>
        <v>0</v>
      </c>
      <c r="N1170" s="56"/>
      <c r="O1170" s="56">
        <f t="shared" si="1147"/>
        <v>0</v>
      </c>
      <c r="P1170" s="56"/>
      <c r="Q1170" s="56"/>
      <c r="R1170" s="57">
        <f t="shared" si="1184"/>
        <v>0</v>
      </c>
      <c r="S1170" s="56"/>
      <c r="T1170" s="57">
        <f t="shared" si="1185"/>
        <v>0</v>
      </c>
      <c r="U1170" s="56"/>
      <c r="V1170" s="57">
        <f t="shared" si="1148"/>
        <v>0</v>
      </c>
    </row>
    <row r="1171" spans="1:22" ht="74.25" customHeight="1" x14ac:dyDescent="0.2">
      <c r="A1171" s="54" t="str">
        <f ca="1">IF(ISERROR(MATCH(E1171,Код_КЦСР,0)),"",INDIRECT(ADDRESS(MATCH(E1171,Код_КЦСР,0)+1,2,,,"КЦСР")))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71" s="105">
        <v>811</v>
      </c>
      <c r="C1171" s="55" t="s">
        <v>60</v>
      </c>
      <c r="D1171" s="55" t="s">
        <v>72</v>
      </c>
      <c r="E1171" s="105" t="s">
        <v>361</v>
      </c>
      <c r="F1171" s="105"/>
      <c r="G1171" s="56">
        <f>G1172</f>
        <v>9000</v>
      </c>
      <c r="H1171" s="56">
        <f>H1172</f>
        <v>0</v>
      </c>
      <c r="I1171" s="56">
        <f t="shared" si="1182"/>
        <v>9000</v>
      </c>
      <c r="J1171" s="56">
        <f>J1172</f>
        <v>0</v>
      </c>
      <c r="K1171" s="56">
        <f t="shared" si="1183"/>
        <v>9000</v>
      </c>
      <c r="L1171" s="56">
        <f>L1172</f>
        <v>9322.1</v>
      </c>
      <c r="M1171" s="56">
        <f t="shared" si="1166"/>
        <v>18322.099999999999</v>
      </c>
      <c r="N1171" s="56">
        <f>N1172</f>
        <v>0</v>
      </c>
      <c r="O1171" s="56">
        <f t="shared" si="1147"/>
        <v>18322.099999999999</v>
      </c>
      <c r="P1171" s="56">
        <f t="shared" ref="P1171:U1171" si="1213">+P1172</f>
        <v>0</v>
      </c>
      <c r="Q1171" s="56">
        <f t="shared" si="1213"/>
        <v>0</v>
      </c>
      <c r="R1171" s="57">
        <f t="shared" si="1184"/>
        <v>0</v>
      </c>
      <c r="S1171" s="56">
        <f t="shared" si="1213"/>
        <v>0</v>
      </c>
      <c r="T1171" s="57">
        <f t="shared" si="1185"/>
        <v>0</v>
      </c>
      <c r="U1171" s="56">
        <f t="shared" si="1213"/>
        <v>0</v>
      </c>
      <c r="V1171" s="57">
        <f t="shared" si="1148"/>
        <v>0</v>
      </c>
    </row>
    <row r="1172" spans="1:22" x14ac:dyDescent="0.2">
      <c r="A1172" s="54" t="str">
        <f ca="1">IF(ISERROR(MATCH(E1172,Код_КЦСР,0)),"",INDIRECT(ADDRESS(MATCH(E1172,Код_КЦСР,0)+1,2,,,"КЦСР")))</f>
        <v>Капитальный ремонт объектов муниципальной собственности</v>
      </c>
      <c r="B1172" s="105">
        <v>811</v>
      </c>
      <c r="C1172" s="55" t="s">
        <v>60</v>
      </c>
      <c r="D1172" s="55" t="s">
        <v>72</v>
      </c>
      <c r="E1172" s="105" t="s">
        <v>365</v>
      </c>
      <c r="F1172" s="105"/>
      <c r="G1172" s="56">
        <f t="shared" ref="G1172:U1174" si="1214">G1173</f>
        <v>9000</v>
      </c>
      <c r="H1172" s="56">
        <f t="shared" si="1214"/>
        <v>0</v>
      </c>
      <c r="I1172" s="56">
        <f t="shared" si="1182"/>
        <v>9000</v>
      </c>
      <c r="J1172" s="56">
        <f t="shared" si="1214"/>
        <v>0</v>
      </c>
      <c r="K1172" s="56">
        <f t="shared" si="1183"/>
        <v>9000</v>
      </c>
      <c r="L1172" s="56">
        <f t="shared" si="1214"/>
        <v>9322.1</v>
      </c>
      <c r="M1172" s="56">
        <f t="shared" si="1166"/>
        <v>18322.099999999999</v>
      </c>
      <c r="N1172" s="56">
        <f t="shared" si="1214"/>
        <v>0</v>
      </c>
      <c r="O1172" s="56">
        <f t="shared" ref="O1172:O1234" si="1215">M1172+N1172</f>
        <v>18322.099999999999</v>
      </c>
      <c r="P1172" s="56">
        <f t="shared" si="1214"/>
        <v>0</v>
      </c>
      <c r="Q1172" s="56">
        <f t="shared" si="1214"/>
        <v>0</v>
      </c>
      <c r="R1172" s="57">
        <f t="shared" si="1184"/>
        <v>0</v>
      </c>
      <c r="S1172" s="56">
        <f t="shared" si="1214"/>
        <v>0</v>
      </c>
      <c r="T1172" s="57">
        <f t="shared" si="1185"/>
        <v>0</v>
      </c>
      <c r="U1172" s="56">
        <f t="shared" si="1214"/>
        <v>0</v>
      </c>
      <c r="V1172" s="57">
        <f t="shared" ref="V1172:V1234" si="1216">T1172+U1172</f>
        <v>0</v>
      </c>
    </row>
    <row r="1173" spans="1:22" ht="35.25" customHeight="1" x14ac:dyDescent="0.2">
      <c r="A1173" s="54" t="str">
        <f ca="1">IF(ISERROR(MATCH(E1173,Код_КЦСР,0)),"",INDIRECT(ADDRESS(MATCH(E1173,Код_КЦСР,0)+1,2,,,"КЦСР")))</f>
        <v>Капитальный ремонт объектов муниципальной собственности, за счет средств городского бюджета</v>
      </c>
      <c r="B1173" s="105">
        <v>811</v>
      </c>
      <c r="C1173" s="55" t="s">
        <v>60</v>
      </c>
      <c r="D1173" s="55" t="s">
        <v>72</v>
      </c>
      <c r="E1173" s="105" t="s">
        <v>554</v>
      </c>
      <c r="F1173" s="105"/>
      <c r="G1173" s="56">
        <f t="shared" si="1214"/>
        <v>9000</v>
      </c>
      <c r="H1173" s="56">
        <f t="shared" si="1214"/>
        <v>0</v>
      </c>
      <c r="I1173" s="56">
        <f t="shared" si="1182"/>
        <v>9000</v>
      </c>
      <c r="J1173" s="56">
        <f t="shared" si="1214"/>
        <v>0</v>
      </c>
      <c r="K1173" s="56">
        <f t="shared" si="1183"/>
        <v>9000</v>
      </c>
      <c r="L1173" s="56">
        <f t="shared" si="1214"/>
        <v>9322.1</v>
      </c>
      <c r="M1173" s="56">
        <f t="shared" si="1166"/>
        <v>18322.099999999999</v>
      </c>
      <c r="N1173" s="56">
        <f t="shared" si="1214"/>
        <v>0</v>
      </c>
      <c r="O1173" s="56">
        <f t="shared" si="1215"/>
        <v>18322.099999999999</v>
      </c>
      <c r="P1173" s="56">
        <f t="shared" si="1214"/>
        <v>0</v>
      </c>
      <c r="Q1173" s="56">
        <f t="shared" si="1214"/>
        <v>0</v>
      </c>
      <c r="R1173" s="57">
        <f t="shared" si="1184"/>
        <v>0</v>
      </c>
      <c r="S1173" s="56">
        <f t="shared" si="1214"/>
        <v>0</v>
      </c>
      <c r="T1173" s="57">
        <f t="shared" si="1185"/>
        <v>0</v>
      </c>
      <c r="U1173" s="56">
        <f t="shared" si="1214"/>
        <v>0</v>
      </c>
      <c r="V1173" s="57">
        <f t="shared" si="1216"/>
        <v>0</v>
      </c>
    </row>
    <row r="1174" spans="1:22" ht="33" x14ac:dyDescent="0.2">
      <c r="A1174" s="54" t="str">
        <f ca="1">IF(ISERROR(MATCH(F1174,Код_КВР,0)),"",INDIRECT(ADDRESS(MATCH(F1174,Код_КВР,0)+1,2,,,"КВР")))</f>
        <v>Закупка товаров, работ и услуг для обеспечения государственных (муниципальных) нужд</v>
      </c>
      <c r="B1174" s="105">
        <v>811</v>
      </c>
      <c r="C1174" s="55" t="s">
        <v>60</v>
      </c>
      <c r="D1174" s="55" t="s">
        <v>72</v>
      </c>
      <c r="E1174" s="105" t="s">
        <v>554</v>
      </c>
      <c r="F1174" s="105">
        <v>200</v>
      </c>
      <c r="G1174" s="56">
        <f t="shared" si="1214"/>
        <v>9000</v>
      </c>
      <c r="H1174" s="56">
        <f t="shared" si="1214"/>
        <v>0</v>
      </c>
      <c r="I1174" s="56">
        <f t="shared" si="1182"/>
        <v>9000</v>
      </c>
      <c r="J1174" s="56">
        <f t="shared" si="1214"/>
        <v>0</v>
      </c>
      <c r="K1174" s="56">
        <f t="shared" si="1183"/>
        <v>9000</v>
      </c>
      <c r="L1174" s="56">
        <f t="shared" si="1214"/>
        <v>9322.1</v>
      </c>
      <c r="M1174" s="56">
        <f t="shared" si="1166"/>
        <v>18322.099999999999</v>
      </c>
      <c r="N1174" s="56">
        <f t="shared" si="1214"/>
        <v>0</v>
      </c>
      <c r="O1174" s="56">
        <f t="shared" si="1215"/>
        <v>18322.099999999999</v>
      </c>
      <c r="P1174" s="56">
        <f t="shared" si="1214"/>
        <v>0</v>
      </c>
      <c r="Q1174" s="56">
        <f t="shared" si="1214"/>
        <v>0</v>
      </c>
      <c r="R1174" s="57">
        <f t="shared" si="1184"/>
        <v>0</v>
      </c>
      <c r="S1174" s="56">
        <f t="shared" si="1214"/>
        <v>0</v>
      </c>
      <c r="T1174" s="57">
        <f t="shared" si="1185"/>
        <v>0</v>
      </c>
      <c r="U1174" s="56">
        <f t="shared" si="1214"/>
        <v>0</v>
      </c>
      <c r="V1174" s="57">
        <f t="shared" si="1216"/>
        <v>0</v>
      </c>
    </row>
    <row r="1175" spans="1:22" ht="33" x14ac:dyDescent="0.2">
      <c r="A1175" s="54" t="str">
        <f ca="1">IF(ISERROR(MATCH(F1175,Код_КВР,0)),"",INDIRECT(ADDRESS(MATCH(F1175,Код_КВР,0)+1,2,,,"КВР")))</f>
        <v>Иные закупки товаров, работ и услуг для обеспечения государственных (муниципальных) нужд</v>
      </c>
      <c r="B1175" s="105">
        <v>811</v>
      </c>
      <c r="C1175" s="55" t="s">
        <v>60</v>
      </c>
      <c r="D1175" s="55" t="s">
        <v>72</v>
      </c>
      <c r="E1175" s="105" t="s">
        <v>554</v>
      </c>
      <c r="F1175" s="105">
        <v>240</v>
      </c>
      <c r="G1175" s="56">
        <v>9000</v>
      </c>
      <c r="H1175" s="56"/>
      <c r="I1175" s="56">
        <f t="shared" si="1182"/>
        <v>9000</v>
      </c>
      <c r="J1175" s="56"/>
      <c r="K1175" s="56">
        <f t="shared" si="1183"/>
        <v>9000</v>
      </c>
      <c r="L1175" s="56">
        <v>9322.1</v>
      </c>
      <c r="M1175" s="56">
        <f t="shared" si="1166"/>
        <v>18322.099999999999</v>
      </c>
      <c r="N1175" s="56"/>
      <c r="O1175" s="56">
        <f t="shared" si="1215"/>
        <v>18322.099999999999</v>
      </c>
      <c r="P1175" s="56"/>
      <c r="Q1175" s="56"/>
      <c r="R1175" s="57">
        <f t="shared" si="1184"/>
        <v>0</v>
      </c>
      <c r="S1175" s="56"/>
      <c r="T1175" s="57">
        <f t="shared" si="1185"/>
        <v>0</v>
      </c>
      <c r="U1175" s="56"/>
      <c r="V1175" s="57">
        <f t="shared" si="1216"/>
        <v>0</v>
      </c>
    </row>
    <row r="1176" spans="1:22" ht="38.25" customHeight="1" x14ac:dyDescent="0.2">
      <c r="A1176" s="42" t="s">
        <v>530</v>
      </c>
      <c r="B1176" s="105">
        <v>811</v>
      </c>
      <c r="C1176" s="55" t="s">
        <v>60</v>
      </c>
      <c r="D1176" s="55" t="s">
        <v>78</v>
      </c>
      <c r="E1176" s="105"/>
      <c r="F1176" s="105"/>
      <c r="G1176" s="56">
        <f t="shared" ref="G1176:U1176" si="1217">G1177</f>
        <v>53.5</v>
      </c>
      <c r="H1176" s="56">
        <f t="shared" si="1217"/>
        <v>0</v>
      </c>
      <c r="I1176" s="56">
        <f t="shared" si="1182"/>
        <v>53.5</v>
      </c>
      <c r="J1176" s="56">
        <f t="shared" si="1217"/>
        <v>0</v>
      </c>
      <c r="K1176" s="56">
        <f t="shared" si="1183"/>
        <v>53.5</v>
      </c>
      <c r="L1176" s="56">
        <f t="shared" si="1217"/>
        <v>0</v>
      </c>
      <c r="M1176" s="56">
        <f t="shared" si="1166"/>
        <v>53.5</v>
      </c>
      <c r="N1176" s="56">
        <f t="shared" si="1217"/>
        <v>0</v>
      </c>
      <c r="O1176" s="56">
        <f t="shared" si="1215"/>
        <v>53.5</v>
      </c>
      <c r="P1176" s="56">
        <f t="shared" si="1217"/>
        <v>53.5</v>
      </c>
      <c r="Q1176" s="56">
        <f t="shared" si="1217"/>
        <v>0</v>
      </c>
      <c r="R1176" s="57">
        <f t="shared" si="1184"/>
        <v>53.5</v>
      </c>
      <c r="S1176" s="56">
        <f t="shared" si="1217"/>
        <v>0</v>
      </c>
      <c r="T1176" s="57">
        <f t="shared" si="1185"/>
        <v>53.5</v>
      </c>
      <c r="U1176" s="56">
        <f t="shared" si="1217"/>
        <v>0</v>
      </c>
      <c r="V1176" s="57">
        <f t="shared" si="1216"/>
        <v>53.5</v>
      </c>
    </row>
    <row r="1177" spans="1:22" ht="66" x14ac:dyDescent="0.2">
      <c r="A1177" s="54" t="str">
        <f ca="1">IF(ISERROR(MATCH(E1177,Код_КЦСР,0)),"",INDIRECT(ADDRESS(MATCH(E1177,Код_КЦСР,0)+1,2,,,"КЦСР")))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77" s="105">
        <v>811</v>
      </c>
      <c r="C1177" s="55" t="s">
        <v>60</v>
      </c>
      <c r="D1177" s="55" t="s">
        <v>78</v>
      </c>
      <c r="E1177" s="105" t="s">
        <v>361</v>
      </c>
      <c r="F1177" s="105"/>
      <c r="G1177" s="56">
        <f t="shared" ref="G1177:U1177" si="1218">+G1178</f>
        <v>53.5</v>
      </c>
      <c r="H1177" s="56">
        <f t="shared" si="1218"/>
        <v>0</v>
      </c>
      <c r="I1177" s="56">
        <f t="shared" si="1182"/>
        <v>53.5</v>
      </c>
      <c r="J1177" s="56">
        <f t="shared" si="1218"/>
        <v>0</v>
      </c>
      <c r="K1177" s="56">
        <f t="shared" si="1183"/>
        <v>53.5</v>
      </c>
      <c r="L1177" s="56">
        <f t="shared" si="1218"/>
        <v>0</v>
      </c>
      <c r="M1177" s="56">
        <f t="shared" si="1166"/>
        <v>53.5</v>
      </c>
      <c r="N1177" s="56">
        <f t="shared" si="1218"/>
        <v>0</v>
      </c>
      <c r="O1177" s="56">
        <f t="shared" si="1215"/>
        <v>53.5</v>
      </c>
      <c r="P1177" s="56">
        <f t="shared" si="1218"/>
        <v>53.5</v>
      </c>
      <c r="Q1177" s="56">
        <f t="shared" si="1218"/>
        <v>0</v>
      </c>
      <c r="R1177" s="57">
        <f t="shared" si="1184"/>
        <v>53.5</v>
      </c>
      <c r="S1177" s="56">
        <f t="shared" si="1218"/>
        <v>0</v>
      </c>
      <c r="T1177" s="57">
        <f t="shared" si="1185"/>
        <v>53.5</v>
      </c>
      <c r="U1177" s="56">
        <f t="shared" si="1218"/>
        <v>0</v>
      </c>
      <c r="V1177" s="57">
        <f t="shared" si="1216"/>
        <v>53.5</v>
      </c>
    </row>
    <row r="1178" spans="1:22" ht="36.75" customHeight="1" x14ac:dyDescent="0.2">
      <c r="A1178" s="54" t="str">
        <f ca="1">IF(ISERROR(MATCH(E1178,Код_КЦСР,0)),"",INDIRECT(ADDRESS(MATCH(E1178,Код_КЦСР,0)+1,2,,,"КЦСР")))</f>
        <v>Обеспечение создания условий для реализации муниципальной программы</v>
      </c>
      <c r="B1178" s="105">
        <v>811</v>
      </c>
      <c r="C1178" s="55" t="s">
        <v>60</v>
      </c>
      <c r="D1178" s="55" t="s">
        <v>78</v>
      </c>
      <c r="E1178" s="105" t="s">
        <v>366</v>
      </c>
      <c r="F1178" s="105"/>
      <c r="G1178" s="56">
        <f t="shared" ref="G1178:U1179" si="1219">G1179</f>
        <v>53.5</v>
      </c>
      <c r="H1178" s="56">
        <f t="shared" si="1219"/>
        <v>0</v>
      </c>
      <c r="I1178" s="56">
        <f t="shared" si="1182"/>
        <v>53.5</v>
      </c>
      <c r="J1178" s="56">
        <f t="shared" si="1219"/>
        <v>0</v>
      </c>
      <c r="K1178" s="56">
        <f t="shared" si="1183"/>
        <v>53.5</v>
      </c>
      <c r="L1178" s="56">
        <f t="shared" si="1219"/>
        <v>0</v>
      </c>
      <c r="M1178" s="56">
        <f t="shared" si="1166"/>
        <v>53.5</v>
      </c>
      <c r="N1178" s="56">
        <f t="shared" si="1219"/>
        <v>0</v>
      </c>
      <c r="O1178" s="56">
        <f t="shared" si="1215"/>
        <v>53.5</v>
      </c>
      <c r="P1178" s="56">
        <f t="shared" si="1219"/>
        <v>53.5</v>
      </c>
      <c r="Q1178" s="56">
        <f t="shared" si="1219"/>
        <v>0</v>
      </c>
      <c r="R1178" s="57">
        <f t="shared" si="1184"/>
        <v>53.5</v>
      </c>
      <c r="S1178" s="56">
        <f t="shared" si="1219"/>
        <v>0</v>
      </c>
      <c r="T1178" s="57">
        <f t="shared" si="1185"/>
        <v>53.5</v>
      </c>
      <c r="U1178" s="56">
        <f t="shared" si="1219"/>
        <v>0</v>
      </c>
      <c r="V1178" s="57">
        <f t="shared" si="1216"/>
        <v>53.5</v>
      </c>
    </row>
    <row r="1179" spans="1:22" ht="33" x14ac:dyDescent="0.2">
      <c r="A1179" s="54" t="str">
        <f ca="1">IF(ISERROR(MATCH(F1179,Код_КВР,0)),"",INDIRECT(ADDRESS(MATCH(F1179,Код_КВР,0)+1,2,,,"КВР")))</f>
        <v>Закупка товаров, работ и услуг для обеспечения государственных (муниципальных) нужд</v>
      </c>
      <c r="B1179" s="105">
        <v>811</v>
      </c>
      <c r="C1179" s="55" t="s">
        <v>60</v>
      </c>
      <c r="D1179" s="55" t="s">
        <v>78</v>
      </c>
      <c r="E1179" s="105" t="s">
        <v>366</v>
      </c>
      <c r="F1179" s="105">
        <v>200</v>
      </c>
      <c r="G1179" s="56">
        <f t="shared" si="1219"/>
        <v>53.5</v>
      </c>
      <c r="H1179" s="56">
        <f t="shared" si="1219"/>
        <v>0</v>
      </c>
      <c r="I1179" s="56">
        <f t="shared" si="1182"/>
        <v>53.5</v>
      </c>
      <c r="J1179" s="56">
        <f t="shared" si="1219"/>
        <v>0</v>
      </c>
      <c r="K1179" s="56">
        <f t="shared" si="1183"/>
        <v>53.5</v>
      </c>
      <c r="L1179" s="56">
        <f t="shared" si="1219"/>
        <v>0</v>
      </c>
      <c r="M1179" s="56">
        <f t="shared" si="1166"/>
        <v>53.5</v>
      </c>
      <c r="N1179" s="56">
        <f t="shared" si="1219"/>
        <v>0</v>
      </c>
      <c r="O1179" s="56">
        <f t="shared" si="1215"/>
        <v>53.5</v>
      </c>
      <c r="P1179" s="56">
        <f t="shared" si="1219"/>
        <v>53.5</v>
      </c>
      <c r="Q1179" s="56">
        <f t="shared" si="1219"/>
        <v>0</v>
      </c>
      <c r="R1179" s="57">
        <f t="shared" si="1184"/>
        <v>53.5</v>
      </c>
      <c r="S1179" s="56">
        <f t="shared" si="1219"/>
        <v>0</v>
      </c>
      <c r="T1179" s="57">
        <f t="shared" si="1185"/>
        <v>53.5</v>
      </c>
      <c r="U1179" s="56">
        <f t="shared" si="1219"/>
        <v>0</v>
      </c>
      <c r="V1179" s="57">
        <f t="shared" si="1216"/>
        <v>53.5</v>
      </c>
    </row>
    <row r="1180" spans="1:22" ht="33" x14ac:dyDescent="0.2">
      <c r="A1180" s="54" t="str">
        <f ca="1">IF(ISERROR(MATCH(F1180,Код_КВР,0)),"",INDIRECT(ADDRESS(MATCH(F1180,Код_КВР,0)+1,2,,,"КВР")))</f>
        <v>Иные закупки товаров, работ и услуг для обеспечения государственных (муниципальных) нужд</v>
      </c>
      <c r="B1180" s="105">
        <v>811</v>
      </c>
      <c r="C1180" s="55" t="s">
        <v>60</v>
      </c>
      <c r="D1180" s="55" t="s">
        <v>78</v>
      </c>
      <c r="E1180" s="105" t="s">
        <v>366</v>
      </c>
      <c r="F1180" s="105">
        <v>240</v>
      </c>
      <c r="G1180" s="56">
        <v>53.5</v>
      </c>
      <c r="H1180" s="56"/>
      <c r="I1180" s="56">
        <f t="shared" si="1182"/>
        <v>53.5</v>
      </c>
      <c r="J1180" s="56"/>
      <c r="K1180" s="56">
        <f t="shared" si="1183"/>
        <v>53.5</v>
      </c>
      <c r="L1180" s="56"/>
      <c r="M1180" s="56">
        <f t="shared" si="1166"/>
        <v>53.5</v>
      </c>
      <c r="N1180" s="56"/>
      <c r="O1180" s="56">
        <f t="shared" si="1215"/>
        <v>53.5</v>
      </c>
      <c r="P1180" s="56">
        <v>53.5</v>
      </c>
      <c r="Q1180" s="56"/>
      <c r="R1180" s="57">
        <f t="shared" si="1184"/>
        <v>53.5</v>
      </c>
      <c r="S1180" s="56"/>
      <c r="T1180" s="57">
        <f t="shared" si="1185"/>
        <v>53.5</v>
      </c>
      <c r="U1180" s="56"/>
      <c r="V1180" s="57">
        <f t="shared" si="1216"/>
        <v>53.5</v>
      </c>
    </row>
    <row r="1181" spans="1:22" x14ac:dyDescent="0.2">
      <c r="A1181" s="54" t="str">
        <f ca="1">IF(ISERROR(MATCH(C1181,Код_Раздел,0)),"",INDIRECT(ADDRESS(MATCH(C1181,Код_Раздел,0)+1,2,,,"Раздел")))</f>
        <v>Культура, кинематография</v>
      </c>
      <c r="B1181" s="105">
        <v>811</v>
      </c>
      <c r="C1181" s="55" t="s">
        <v>79</v>
      </c>
      <c r="D1181" s="55"/>
      <c r="E1181" s="105"/>
      <c r="F1181" s="105"/>
      <c r="G1181" s="56">
        <f t="shared" ref="G1181:P1181" si="1220">G1182+G1192</f>
        <v>6275.7</v>
      </c>
      <c r="H1181" s="56">
        <f t="shared" ref="H1181:J1181" si="1221">H1182+H1192</f>
        <v>0</v>
      </c>
      <c r="I1181" s="56">
        <f t="shared" si="1182"/>
        <v>6275.7</v>
      </c>
      <c r="J1181" s="56">
        <f t="shared" si="1221"/>
        <v>0</v>
      </c>
      <c r="K1181" s="56">
        <f t="shared" si="1183"/>
        <v>6275.7</v>
      </c>
      <c r="L1181" s="56">
        <f t="shared" ref="L1181:N1181" si="1222">L1182+L1192</f>
        <v>0</v>
      </c>
      <c r="M1181" s="56">
        <f t="shared" si="1166"/>
        <v>6275.7</v>
      </c>
      <c r="N1181" s="56">
        <f t="shared" si="1222"/>
        <v>0</v>
      </c>
      <c r="O1181" s="56">
        <f t="shared" si="1215"/>
        <v>6275.7</v>
      </c>
      <c r="P1181" s="56">
        <f t="shared" si="1220"/>
        <v>0</v>
      </c>
      <c r="Q1181" s="56">
        <f t="shared" ref="Q1181:S1181" si="1223">Q1182+Q1192</f>
        <v>0</v>
      </c>
      <c r="R1181" s="57">
        <f t="shared" si="1184"/>
        <v>0</v>
      </c>
      <c r="S1181" s="56">
        <f t="shared" si="1223"/>
        <v>0</v>
      </c>
      <c r="T1181" s="57">
        <f t="shared" si="1185"/>
        <v>0</v>
      </c>
      <c r="U1181" s="56">
        <f t="shared" ref="U1181" si="1224">U1182+U1192</f>
        <v>0</v>
      </c>
      <c r="V1181" s="57">
        <f t="shared" si="1216"/>
        <v>0</v>
      </c>
    </row>
    <row r="1182" spans="1:22" x14ac:dyDescent="0.2">
      <c r="A1182" s="63" t="s">
        <v>49</v>
      </c>
      <c r="B1182" s="105">
        <v>811</v>
      </c>
      <c r="C1182" s="55" t="s">
        <v>79</v>
      </c>
      <c r="D1182" s="55" t="s">
        <v>70</v>
      </c>
      <c r="E1182" s="105"/>
      <c r="F1182" s="105"/>
      <c r="G1182" s="56">
        <f t="shared" ref="G1182:U1182" si="1225">G1183</f>
        <v>6275.7</v>
      </c>
      <c r="H1182" s="56">
        <f t="shared" si="1225"/>
        <v>0</v>
      </c>
      <c r="I1182" s="56">
        <f t="shared" si="1182"/>
        <v>6275.7</v>
      </c>
      <c r="J1182" s="56">
        <f t="shared" si="1225"/>
        <v>0</v>
      </c>
      <c r="K1182" s="56">
        <f t="shared" si="1183"/>
        <v>6275.7</v>
      </c>
      <c r="L1182" s="56">
        <f t="shared" si="1225"/>
        <v>0</v>
      </c>
      <c r="M1182" s="56">
        <f t="shared" si="1166"/>
        <v>6275.7</v>
      </c>
      <c r="N1182" s="56">
        <f t="shared" si="1225"/>
        <v>0</v>
      </c>
      <c r="O1182" s="56">
        <f t="shared" si="1215"/>
        <v>6275.7</v>
      </c>
      <c r="P1182" s="56">
        <f t="shared" si="1225"/>
        <v>0</v>
      </c>
      <c r="Q1182" s="56">
        <f t="shared" si="1225"/>
        <v>0</v>
      </c>
      <c r="R1182" s="57">
        <f t="shared" si="1184"/>
        <v>0</v>
      </c>
      <c r="S1182" s="56">
        <f t="shared" si="1225"/>
        <v>0</v>
      </c>
      <c r="T1182" s="57">
        <f t="shared" si="1185"/>
        <v>0</v>
      </c>
      <c r="U1182" s="56">
        <f t="shared" si="1225"/>
        <v>0</v>
      </c>
      <c r="V1182" s="57">
        <f t="shared" si="1216"/>
        <v>0</v>
      </c>
    </row>
    <row r="1183" spans="1:22" ht="66" x14ac:dyDescent="0.2">
      <c r="A1183" s="54" t="str">
        <f ca="1">IF(ISERROR(MATCH(E1183,Код_КЦСР,0)),"",INDIRECT(ADDRESS(MATCH(E1183,Код_КЦСР,0)+1,2,,,"КЦСР")))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83" s="105">
        <v>811</v>
      </c>
      <c r="C1183" s="55" t="s">
        <v>79</v>
      </c>
      <c r="D1183" s="55" t="s">
        <v>70</v>
      </c>
      <c r="E1183" s="105" t="s">
        <v>361</v>
      </c>
      <c r="F1183" s="105"/>
      <c r="G1183" s="56">
        <f>G1188+G1185</f>
        <v>6275.7</v>
      </c>
      <c r="H1183" s="56">
        <f>H1188+H1185</f>
        <v>0</v>
      </c>
      <c r="I1183" s="56">
        <f t="shared" si="1182"/>
        <v>6275.7</v>
      </c>
      <c r="J1183" s="56">
        <f>J1188+J1185</f>
        <v>0</v>
      </c>
      <c r="K1183" s="56">
        <f t="shared" si="1183"/>
        <v>6275.7</v>
      </c>
      <c r="L1183" s="56">
        <f>L1188+L1185</f>
        <v>0</v>
      </c>
      <c r="M1183" s="56">
        <f t="shared" si="1166"/>
        <v>6275.7</v>
      </c>
      <c r="N1183" s="56">
        <f>N1188+N1185</f>
        <v>0</v>
      </c>
      <c r="O1183" s="56">
        <f t="shared" si="1215"/>
        <v>6275.7</v>
      </c>
      <c r="P1183" s="56">
        <f t="shared" ref="P1183:Q1183" si="1226">P1188+P1185</f>
        <v>0</v>
      </c>
      <c r="Q1183" s="56">
        <f t="shared" si="1226"/>
        <v>0</v>
      </c>
      <c r="R1183" s="57">
        <f t="shared" si="1184"/>
        <v>0</v>
      </c>
      <c r="S1183" s="56">
        <f t="shared" ref="S1183:U1183" si="1227">S1188+S1185</f>
        <v>0</v>
      </c>
      <c r="T1183" s="57">
        <f t="shared" si="1185"/>
        <v>0</v>
      </c>
      <c r="U1183" s="56">
        <f t="shared" si="1227"/>
        <v>0</v>
      </c>
      <c r="V1183" s="57">
        <f t="shared" si="1216"/>
        <v>0</v>
      </c>
    </row>
    <row r="1184" spans="1:22" ht="33" hidden="1" x14ac:dyDescent="0.2">
      <c r="A1184" s="54" t="str">
        <f ca="1">IF(ISERROR(MATCH(E1184,Код_КЦСР,0)),"",INDIRECT(ADDRESS(MATCH(E1184,Код_КЦСР,0)+1,2,,,"КЦСР")))</f>
        <v>Осуществление бюджетных инвестиций в объекты муниципальной собственности</v>
      </c>
      <c r="B1184" s="105">
        <v>811</v>
      </c>
      <c r="C1184" s="55" t="s">
        <v>79</v>
      </c>
      <c r="D1184" s="55" t="s">
        <v>70</v>
      </c>
      <c r="E1184" s="105" t="s">
        <v>362</v>
      </c>
      <c r="F1184" s="105"/>
      <c r="G1184" s="56">
        <f t="shared" ref="G1184:U1186" si="1228">G1185</f>
        <v>0</v>
      </c>
      <c r="H1184" s="56">
        <f t="shared" si="1228"/>
        <v>0</v>
      </c>
      <c r="I1184" s="56">
        <f t="shared" si="1182"/>
        <v>0</v>
      </c>
      <c r="J1184" s="56">
        <f t="shared" si="1228"/>
        <v>0</v>
      </c>
      <c r="K1184" s="56">
        <f t="shared" si="1183"/>
        <v>0</v>
      </c>
      <c r="L1184" s="56">
        <f t="shared" si="1228"/>
        <v>0</v>
      </c>
      <c r="M1184" s="56">
        <f t="shared" si="1166"/>
        <v>0</v>
      </c>
      <c r="N1184" s="56">
        <f t="shared" si="1228"/>
        <v>0</v>
      </c>
      <c r="O1184" s="56">
        <f t="shared" si="1215"/>
        <v>0</v>
      </c>
      <c r="P1184" s="56">
        <f t="shared" si="1228"/>
        <v>0</v>
      </c>
      <c r="Q1184" s="56">
        <f t="shared" si="1228"/>
        <v>0</v>
      </c>
      <c r="R1184" s="57">
        <f t="shared" si="1184"/>
        <v>0</v>
      </c>
      <c r="S1184" s="56">
        <f t="shared" si="1228"/>
        <v>0</v>
      </c>
      <c r="T1184" s="57">
        <f t="shared" si="1185"/>
        <v>0</v>
      </c>
      <c r="U1184" s="56">
        <f t="shared" si="1228"/>
        <v>0</v>
      </c>
      <c r="V1184" s="57">
        <f t="shared" si="1216"/>
        <v>0</v>
      </c>
    </row>
    <row r="1185" spans="1:22" hidden="1" x14ac:dyDescent="0.2">
      <c r="A1185" s="54" t="str">
        <f ca="1">IF(ISERROR(MATCH(E1185,Код_КЦСР,0)),"",INDIRECT(ADDRESS(MATCH(E1185,Код_КЦСР,0)+1,2,,,"КЦСР")))</f>
        <v>Строительство объектов сметной стоимостью до 100 млн. рублей</v>
      </c>
      <c r="B1185" s="105">
        <v>811</v>
      </c>
      <c r="C1185" s="55" t="s">
        <v>79</v>
      </c>
      <c r="D1185" s="55" t="s">
        <v>70</v>
      </c>
      <c r="E1185" s="105" t="s">
        <v>363</v>
      </c>
      <c r="F1185" s="105"/>
      <c r="G1185" s="56">
        <f t="shared" si="1228"/>
        <v>0</v>
      </c>
      <c r="H1185" s="56">
        <f t="shared" si="1228"/>
        <v>0</v>
      </c>
      <c r="I1185" s="56">
        <f t="shared" si="1182"/>
        <v>0</v>
      </c>
      <c r="J1185" s="56">
        <f t="shared" si="1228"/>
        <v>0</v>
      </c>
      <c r="K1185" s="56">
        <f t="shared" si="1183"/>
        <v>0</v>
      </c>
      <c r="L1185" s="56">
        <f t="shared" si="1228"/>
        <v>0</v>
      </c>
      <c r="M1185" s="56">
        <f t="shared" si="1166"/>
        <v>0</v>
      </c>
      <c r="N1185" s="56">
        <f t="shared" si="1228"/>
        <v>0</v>
      </c>
      <c r="O1185" s="56">
        <f t="shared" si="1215"/>
        <v>0</v>
      </c>
      <c r="P1185" s="56">
        <f t="shared" si="1228"/>
        <v>0</v>
      </c>
      <c r="Q1185" s="56">
        <f t="shared" si="1228"/>
        <v>0</v>
      </c>
      <c r="R1185" s="57">
        <f t="shared" si="1184"/>
        <v>0</v>
      </c>
      <c r="S1185" s="56">
        <f t="shared" si="1228"/>
        <v>0</v>
      </c>
      <c r="T1185" s="57">
        <f t="shared" si="1185"/>
        <v>0</v>
      </c>
      <c r="U1185" s="56">
        <f t="shared" si="1228"/>
        <v>0</v>
      </c>
      <c r="V1185" s="57">
        <f t="shared" si="1216"/>
        <v>0</v>
      </c>
    </row>
    <row r="1186" spans="1:22" ht="33" hidden="1" x14ac:dyDescent="0.2">
      <c r="A1186" s="54" t="str">
        <f ca="1">IF(ISERROR(MATCH(F1186,Код_КВР,0)),"",INDIRECT(ADDRESS(MATCH(F1186,Код_КВР,0)+1,2,,,"КВР")))</f>
        <v>Капитальные вложения в объекты государственной (муниципальной) собственности</v>
      </c>
      <c r="B1186" s="105">
        <v>811</v>
      </c>
      <c r="C1186" s="55" t="s">
        <v>79</v>
      </c>
      <c r="D1186" s="55" t="s">
        <v>70</v>
      </c>
      <c r="E1186" s="105" t="s">
        <v>363</v>
      </c>
      <c r="F1186" s="105">
        <v>400</v>
      </c>
      <c r="G1186" s="56">
        <f t="shared" si="1228"/>
        <v>0</v>
      </c>
      <c r="H1186" s="56">
        <f t="shared" si="1228"/>
        <v>0</v>
      </c>
      <c r="I1186" s="56">
        <f t="shared" si="1182"/>
        <v>0</v>
      </c>
      <c r="J1186" s="56">
        <f t="shared" si="1228"/>
        <v>0</v>
      </c>
      <c r="K1186" s="56">
        <f t="shared" si="1183"/>
        <v>0</v>
      </c>
      <c r="L1186" s="56">
        <f t="shared" si="1228"/>
        <v>0</v>
      </c>
      <c r="M1186" s="56">
        <f t="shared" si="1166"/>
        <v>0</v>
      </c>
      <c r="N1186" s="56">
        <f t="shared" si="1228"/>
        <v>0</v>
      </c>
      <c r="O1186" s="56">
        <f t="shared" si="1215"/>
        <v>0</v>
      </c>
      <c r="P1186" s="56">
        <f t="shared" si="1228"/>
        <v>0</v>
      </c>
      <c r="Q1186" s="56">
        <f t="shared" si="1228"/>
        <v>0</v>
      </c>
      <c r="R1186" s="57">
        <f t="shared" si="1184"/>
        <v>0</v>
      </c>
      <c r="S1186" s="56">
        <f t="shared" si="1228"/>
        <v>0</v>
      </c>
      <c r="T1186" s="57">
        <f t="shared" si="1185"/>
        <v>0</v>
      </c>
      <c r="U1186" s="56">
        <f t="shared" si="1228"/>
        <v>0</v>
      </c>
      <c r="V1186" s="57">
        <f t="shared" si="1216"/>
        <v>0</v>
      </c>
    </row>
    <row r="1187" spans="1:22" hidden="1" x14ac:dyDescent="0.2">
      <c r="A1187" s="54" t="str">
        <f ca="1">IF(ISERROR(MATCH(F1187,Код_КВР,0)),"",INDIRECT(ADDRESS(MATCH(F1187,Код_КВР,0)+1,2,,,"КВР")))</f>
        <v>Бюджетные инвестиции</v>
      </c>
      <c r="B1187" s="105">
        <v>811</v>
      </c>
      <c r="C1187" s="55" t="s">
        <v>79</v>
      </c>
      <c r="D1187" s="55" t="s">
        <v>70</v>
      </c>
      <c r="E1187" s="105" t="s">
        <v>363</v>
      </c>
      <c r="F1187" s="105">
        <v>410</v>
      </c>
      <c r="G1187" s="56"/>
      <c r="H1187" s="56"/>
      <c r="I1187" s="56">
        <f t="shared" si="1182"/>
        <v>0</v>
      </c>
      <c r="J1187" s="56"/>
      <c r="K1187" s="56">
        <f t="shared" si="1183"/>
        <v>0</v>
      </c>
      <c r="L1187" s="56"/>
      <c r="M1187" s="56">
        <f t="shared" si="1166"/>
        <v>0</v>
      </c>
      <c r="N1187" s="56"/>
      <c r="O1187" s="56">
        <f t="shared" si="1215"/>
        <v>0</v>
      </c>
      <c r="P1187" s="56"/>
      <c r="Q1187" s="56"/>
      <c r="R1187" s="57">
        <f t="shared" si="1184"/>
        <v>0</v>
      </c>
      <c r="S1187" s="56"/>
      <c r="T1187" s="57">
        <f t="shared" si="1185"/>
        <v>0</v>
      </c>
      <c r="U1187" s="56"/>
      <c r="V1187" s="57">
        <f t="shared" si="1216"/>
        <v>0</v>
      </c>
    </row>
    <row r="1188" spans="1:22" x14ac:dyDescent="0.2">
      <c r="A1188" s="54" t="str">
        <f ca="1">IF(ISERROR(MATCH(E1188,Код_КЦСР,0)),"",INDIRECT(ADDRESS(MATCH(E1188,Код_КЦСР,0)+1,2,,,"КЦСР")))</f>
        <v>Капитальный ремонт объектов муниципальной собственности</v>
      </c>
      <c r="B1188" s="105">
        <v>811</v>
      </c>
      <c r="C1188" s="55" t="s">
        <v>79</v>
      </c>
      <c r="D1188" s="55" t="s">
        <v>70</v>
      </c>
      <c r="E1188" s="105" t="s">
        <v>365</v>
      </c>
      <c r="F1188" s="105"/>
      <c r="G1188" s="56">
        <f t="shared" ref="G1188:U1190" si="1229">G1189</f>
        <v>6275.7</v>
      </c>
      <c r="H1188" s="56">
        <f t="shared" si="1229"/>
        <v>0</v>
      </c>
      <c r="I1188" s="56">
        <f t="shared" si="1182"/>
        <v>6275.7</v>
      </c>
      <c r="J1188" s="56">
        <f t="shared" si="1229"/>
        <v>0</v>
      </c>
      <c r="K1188" s="56">
        <f t="shared" si="1183"/>
        <v>6275.7</v>
      </c>
      <c r="L1188" s="56">
        <f t="shared" si="1229"/>
        <v>0</v>
      </c>
      <c r="M1188" s="56">
        <f t="shared" si="1166"/>
        <v>6275.7</v>
      </c>
      <c r="N1188" s="56">
        <f t="shared" si="1229"/>
        <v>0</v>
      </c>
      <c r="O1188" s="56">
        <f t="shared" si="1215"/>
        <v>6275.7</v>
      </c>
      <c r="P1188" s="56">
        <f t="shared" si="1229"/>
        <v>0</v>
      </c>
      <c r="Q1188" s="56">
        <f t="shared" si="1229"/>
        <v>0</v>
      </c>
      <c r="R1188" s="57">
        <f t="shared" si="1184"/>
        <v>0</v>
      </c>
      <c r="S1188" s="56">
        <f t="shared" si="1229"/>
        <v>0</v>
      </c>
      <c r="T1188" s="57">
        <f t="shared" si="1185"/>
        <v>0</v>
      </c>
      <c r="U1188" s="56">
        <f t="shared" si="1229"/>
        <v>0</v>
      </c>
      <c r="V1188" s="57">
        <f t="shared" si="1216"/>
        <v>0</v>
      </c>
    </row>
    <row r="1189" spans="1:22" ht="36" customHeight="1" x14ac:dyDescent="0.2">
      <c r="A1189" s="54" t="str">
        <f ca="1">IF(ISERROR(MATCH(E1189,Код_КЦСР,0)),"",INDIRECT(ADDRESS(MATCH(E1189,Код_КЦСР,0)+1,2,,,"КЦСР")))</f>
        <v>Капитальный ремонт объектов муниципальной собственности, за счет средств городского бюджета</v>
      </c>
      <c r="B1189" s="105">
        <v>811</v>
      </c>
      <c r="C1189" s="55" t="s">
        <v>79</v>
      </c>
      <c r="D1189" s="55" t="s">
        <v>70</v>
      </c>
      <c r="E1189" s="105" t="s">
        <v>554</v>
      </c>
      <c r="F1189" s="105"/>
      <c r="G1189" s="56">
        <f t="shared" si="1229"/>
        <v>6275.7</v>
      </c>
      <c r="H1189" s="56">
        <f t="shared" si="1229"/>
        <v>0</v>
      </c>
      <c r="I1189" s="56">
        <f t="shared" si="1182"/>
        <v>6275.7</v>
      </c>
      <c r="J1189" s="56">
        <f t="shared" si="1229"/>
        <v>0</v>
      </c>
      <c r="K1189" s="56">
        <f t="shared" si="1183"/>
        <v>6275.7</v>
      </c>
      <c r="L1189" s="56">
        <f t="shared" si="1229"/>
        <v>0</v>
      </c>
      <c r="M1189" s="56">
        <f t="shared" si="1166"/>
        <v>6275.7</v>
      </c>
      <c r="N1189" s="56">
        <f t="shared" si="1229"/>
        <v>0</v>
      </c>
      <c r="O1189" s="56">
        <f t="shared" si="1215"/>
        <v>6275.7</v>
      </c>
      <c r="P1189" s="56">
        <f t="shared" si="1229"/>
        <v>0</v>
      </c>
      <c r="Q1189" s="56">
        <f t="shared" si="1229"/>
        <v>0</v>
      </c>
      <c r="R1189" s="57">
        <f t="shared" si="1184"/>
        <v>0</v>
      </c>
      <c r="S1189" s="56">
        <f t="shared" si="1229"/>
        <v>0</v>
      </c>
      <c r="T1189" s="57">
        <f t="shared" si="1185"/>
        <v>0</v>
      </c>
      <c r="U1189" s="56">
        <f t="shared" si="1229"/>
        <v>0</v>
      </c>
      <c r="V1189" s="57">
        <f t="shared" si="1216"/>
        <v>0</v>
      </c>
    </row>
    <row r="1190" spans="1:22" ht="33" x14ac:dyDescent="0.2">
      <c r="A1190" s="54" t="str">
        <f ca="1">IF(ISERROR(MATCH(F1190,Код_КВР,0)),"",INDIRECT(ADDRESS(MATCH(F1190,Код_КВР,0)+1,2,,,"КВР")))</f>
        <v>Закупка товаров, работ и услуг для обеспечения государственных (муниципальных) нужд</v>
      </c>
      <c r="B1190" s="105">
        <v>811</v>
      </c>
      <c r="C1190" s="55" t="s">
        <v>79</v>
      </c>
      <c r="D1190" s="55" t="s">
        <v>70</v>
      </c>
      <c r="E1190" s="105" t="s">
        <v>554</v>
      </c>
      <c r="F1190" s="105">
        <v>200</v>
      </c>
      <c r="G1190" s="56">
        <f t="shared" si="1229"/>
        <v>6275.7</v>
      </c>
      <c r="H1190" s="56">
        <f t="shared" si="1229"/>
        <v>0</v>
      </c>
      <c r="I1190" s="56">
        <f t="shared" si="1182"/>
        <v>6275.7</v>
      </c>
      <c r="J1190" s="56">
        <f t="shared" si="1229"/>
        <v>0</v>
      </c>
      <c r="K1190" s="56">
        <f t="shared" si="1183"/>
        <v>6275.7</v>
      </c>
      <c r="L1190" s="56">
        <f t="shared" si="1229"/>
        <v>0</v>
      </c>
      <c r="M1190" s="56">
        <f t="shared" si="1166"/>
        <v>6275.7</v>
      </c>
      <c r="N1190" s="56">
        <f t="shared" si="1229"/>
        <v>0</v>
      </c>
      <c r="O1190" s="56">
        <f t="shared" si="1215"/>
        <v>6275.7</v>
      </c>
      <c r="P1190" s="56">
        <f t="shared" si="1229"/>
        <v>0</v>
      </c>
      <c r="Q1190" s="56">
        <f t="shared" si="1229"/>
        <v>0</v>
      </c>
      <c r="R1190" s="57">
        <f t="shared" si="1184"/>
        <v>0</v>
      </c>
      <c r="S1190" s="56">
        <f t="shared" si="1229"/>
        <v>0</v>
      </c>
      <c r="T1190" s="57">
        <f t="shared" si="1185"/>
        <v>0</v>
      </c>
      <c r="U1190" s="56">
        <f t="shared" si="1229"/>
        <v>0</v>
      </c>
      <c r="V1190" s="57">
        <f t="shared" si="1216"/>
        <v>0</v>
      </c>
    </row>
    <row r="1191" spans="1:22" ht="33" x14ac:dyDescent="0.2">
      <c r="A1191" s="54" t="str">
        <f ca="1">IF(ISERROR(MATCH(F1191,Код_КВР,0)),"",INDIRECT(ADDRESS(MATCH(F1191,Код_КВР,0)+1,2,,,"КВР")))</f>
        <v>Иные закупки товаров, работ и услуг для обеспечения государственных (муниципальных) нужд</v>
      </c>
      <c r="B1191" s="105">
        <v>811</v>
      </c>
      <c r="C1191" s="55" t="s">
        <v>79</v>
      </c>
      <c r="D1191" s="55" t="s">
        <v>70</v>
      </c>
      <c r="E1191" s="105" t="s">
        <v>554</v>
      </c>
      <c r="F1191" s="105">
        <v>240</v>
      </c>
      <c r="G1191" s="56">
        <v>6275.7</v>
      </c>
      <c r="H1191" s="56"/>
      <c r="I1191" s="56">
        <f t="shared" si="1182"/>
        <v>6275.7</v>
      </c>
      <c r="J1191" s="56"/>
      <c r="K1191" s="56">
        <f t="shared" si="1183"/>
        <v>6275.7</v>
      </c>
      <c r="L1191" s="56"/>
      <c r="M1191" s="56">
        <f t="shared" ref="M1191:M1234" si="1230">K1191+L1191</f>
        <v>6275.7</v>
      </c>
      <c r="N1191" s="56"/>
      <c r="O1191" s="56">
        <f t="shared" si="1215"/>
        <v>6275.7</v>
      </c>
      <c r="P1191" s="56"/>
      <c r="Q1191" s="56"/>
      <c r="R1191" s="57">
        <f t="shared" si="1184"/>
        <v>0</v>
      </c>
      <c r="S1191" s="56"/>
      <c r="T1191" s="57">
        <f t="shared" si="1185"/>
        <v>0</v>
      </c>
      <c r="U1191" s="56"/>
      <c r="V1191" s="57">
        <f t="shared" si="1216"/>
        <v>0</v>
      </c>
    </row>
    <row r="1192" spans="1:22" hidden="1" x14ac:dyDescent="0.2">
      <c r="A1192" s="63" t="s">
        <v>34</v>
      </c>
      <c r="B1192" s="105">
        <v>811</v>
      </c>
      <c r="C1192" s="55" t="s">
        <v>79</v>
      </c>
      <c r="D1192" s="55" t="s">
        <v>73</v>
      </c>
      <c r="E1192" s="105"/>
      <c r="F1192" s="105"/>
      <c r="G1192" s="56">
        <f t="shared" ref="G1192:U1196" si="1231">G1193</f>
        <v>0</v>
      </c>
      <c r="H1192" s="56">
        <f t="shared" si="1231"/>
        <v>0</v>
      </c>
      <c r="I1192" s="56">
        <f t="shared" si="1182"/>
        <v>0</v>
      </c>
      <c r="J1192" s="56">
        <f t="shared" si="1231"/>
        <v>0</v>
      </c>
      <c r="K1192" s="56">
        <f t="shared" si="1183"/>
        <v>0</v>
      </c>
      <c r="L1192" s="56">
        <f t="shared" si="1231"/>
        <v>0</v>
      </c>
      <c r="M1192" s="56">
        <f t="shared" si="1230"/>
        <v>0</v>
      </c>
      <c r="N1192" s="56">
        <f t="shared" si="1231"/>
        <v>0</v>
      </c>
      <c r="O1192" s="56">
        <f t="shared" si="1215"/>
        <v>0</v>
      </c>
      <c r="P1192" s="56">
        <f t="shared" si="1231"/>
        <v>0</v>
      </c>
      <c r="Q1192" s="56">
        <f t="shared" si="1231"/>
        <v>0</v>
      </c>
      <c r="R1192" s="57">
        <f t="shared" si="1184"/>
        <v>0</v>
      </c>
      <c r="S1192" s="56">
        <f t="shared" si="1231"/>
        <v>0</v>
      </c>
      <c r="T1192" s="57">
        <f t="shared" si="1185"/>
        <v>0</v>
      </c>
      <c r="U1192" s="56">
        <f t="shared" si="1231"/>
        <v>0</v>
      </c>
      <c r="V1192" s="57">
        <f t="shared" si="1216"/>
        <v>0</v>
      </c>
    </row>
    <row r="1193" spans="1:22" ht="66" hidden="1" x14ac:dyDescent="0.2">
      <c r="A1193" s="54" t="str">
        <f ca="1">IF(ISERROR(MATCH(E1193,Код_КЦСР,0)),"",INDIRECT(ADDRESS(MATCH(E1193,Код_КЦСР,0)+1,2,,,"КЦСР")))</f>
        <v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2020 годы</v>
      </c>
      <c r="B1193" s="105">
        <v>811</v>
      </c>
      <c r="C1193" s="55" t="s">
        <v>79</v>
      </c>
      <c r="D1193" s="55" t="s">
        <v>73</v>
      </c>
      <c r="E1193" s="105" t="s">
        <v>361</v>
      </c>
      <c r="F1193" s="105"/>
      <c r="G1193" s="56">
        <f t="shared" si="1231"/>
        <v>0</v>
      </c>
      <c r="H1193" s="56">
        <f t="shared" si="1231"/>
        <v>0</v>
      </c>
      <c r="I1193" s="56">
        <f t="shared" si="1182"/>
        <v>0</v>
      </c>
      <c r="J1193" s="56">
        <f t="shared" si="1231"/>
        <v>0</v>
      </c>
      <c r="K1193" s="56">
        <f t="shared" si="1183"/>
        <v>0</v>
      </c>
      <c r="L1193" s="56">
        <f t="shared" si="1231"/>
        <v>0</v>
      </c>
      <c r="M1193" s="56">
        <f t="shared" si="1230"/>
        <v>0</v>
      </c>
      <c r="N1193" s="56">
        <f t="shared" si="1231"/>
        <v>0</v>
      </c>
      <c r="O1193" s="56">
        <f t="shared" si="1215"/>
        <v>0</v>
      </c>
      <c r="P1193" s="56">
        <f t="shared" si="1231"/>
        <v>0</v>
      </c>
      <c r="Q1193" s="56">
        <f t="shared" si="1231"/>
        <v>0</v>
      </c>
      <c r="R1193" s="57">
        <f t="shared" si="1184"/>
        <v>0</v>
      </c>
      <c r="S1193" s="56">
        <f t="shared" si="1231"/>
        <v>0</v>
      </c>
      <c r="T1193" s="57">
        <f t="shared" si="1185"/>
        <v>0</v>
      </c>
      <c r="U1193" s="56">
        <f t="shared" si="1231"/>
        <v>0</v>
      </c>
      <c r="V1193" s="57">
        <f t="shared" si="1216"/>
        <v>0</v>
      </c>
    </row>
    <row r="1194" spans="1:22" ht="33" hidden="1" x14ac:dyDescent="0.2">
      <c r="A1194" s="54" t="str">
        <f ca="1">IF(ISERROR(MATCH(E1194,Код_КЦСР,0)),"",INDIRECT(ADDRESS(MATCH(E1194,Код_КЦСР,0)+1,2,,,"КЦСР")))</f>
        <v>Осуществление бюджетных инвестиций в объекты муниципальной собственности</v>
      </c>
      <c r="B1194" s="105">
        <v>811</v>
      </c>
      <c r="C1194" s="55" t="s">
        <v>79</v>
      </c>
      <c r="D1194" s="55" t="s">
        <v>73</v>
      </c>
      <c r="E1194" s="105" t="s">
        <v>362</v>
      </c>
      <c r="F1194" s="105"/>
      <c r="G1194" s="56">
        <f t="shared" ref="G1194:U1195" si="1232">G1195</f>
        <v>0</v>
      </c>
      <c r="H1194" s="56">
        <f t="shared" si="1232"/>
        <v>0</v>
      </c>
      <c r="I1194" s="56">
        <f t="shared" si="1182"/>
        <v>0</v>
      </c>
      <c r="J1194" s="56">
        <f t="shared" si="1232"/>
        <v>0</v>
      </c>
      <c r="K1194" s="56">
        <f t="shared" si="1183"/>
        <v>0</v>
      </c>
      <c r="L1194" s="56">
        <f t="shared" si="1232"/>
        <v>0</v>
      </c>
      <c r="M1194" s="56">
        <f t="shared" si="1230"/>
        <v>0</v>
      </c>
      <c r="N1194" s="56">
        <f t="shared" si="1232"/>
        <v>0</v>
      </c>
      <c r="O1194" s="56">
        <f t="shared" si="1215"/>
        <v>0</v>
      </c>
      <c r="P1194" s="56">
        <f t="shared" si="1232"/>
        <v>0</v>
      </c>
      <c r="Q1194" s="56">
        <f t="shared" si="1232"/>
        <v>0</v>
      </c>
      <c r="R1194" s="57">
        <f t="shared" si="1184"/>
        <v>0</v>
      </c>
      <c r="S1194" s="56">
        <f t="shared" si="1232"/>
        <v>0</v>
      </c>
      <c r="T1194" s="57">
        <f t="shared" si="1185"/>
        <v>0</v>
      </c>
      <c r="U1194" s="56">
        <f t="shared" si="1232"/>
        <v>0</v>
      </c>
      <c r="V1194" s="57">
        <f t="shared" si="1216"/>
        <v>0</v>
      </c>
    </row>
    <row r="1195" spans="1:22" hidden="1" x14ac:dyDescent="0.2">
      <c r="A1195" s="54" t="str">
        <f ca="1">IF(ISERROR(MATCH(E1195,Код_КЦСР,0)),"",INDIRECT(ADDRESS(MATCH(E1195,Код_КЦСР,0)+1,2,,,"КЦСР")))</f>
        <v>Строительство объектов сметной стоимостью до 100 млн. рублей</v>
      </c>
      <c r="B1195" s="105">
        <v>811</v>
      </c>
      <c r="C1195" s="55" t="s">
        <v>79</v>
      </c>
      <c r="D1195" s="55" t="s">
        <v>73</v>
      </c>
      <c r="E1195" s="105" t="s">
        <v>363</v>
      </c>
      <c r="F1195" s="105"/>
      <c r="G1195" s="56">
        <f t="shared" si="1232"/>
        <v>0</v>
      </c>
      <c r="H1195" s="56">
        <f t="shared" si="1232"/>
        <v>0</v>
      </c>
      <c r="I1195" s="56">
        <f t="shared" si="1182"/>
        <v>0</v>
      </c>
      <c r="J1195" s="56">
        <f t="shared" si="1232"/>
        <v>0</v>
      </c>
      <c r="K1195" s="56">
        <f t="shared" si="1183"/>
        <v>0</v>
      </c>
      <c r="L1195" s="56">
        <f t="shared" si="1232"/>
        <v>0</v>
      </c>
      <c r="M1195" s="56">
        <f t="shared" si="1230"/>
        <v>0</v>
      </c>
      <c r="N1195" s="56">
        <f t="shared" si="1232"/>
        <v>0</v>
      </c>
      <c r="O1195" s="56">
        <f t="shared" si="1215"/>
        <v>0</v>
      </c>
      <c r="P1195" s="56">
        <f t="shared" si="1232"/>
        <v>0</v>
      </c>
      <c r="Q1195" s="56">
        <f t="shared" si="1232"/>
        <v>0</v>
      </c>
      <c r="R1195" s="57">
        <f t="shared" si="1184"/>
        <v>0</v>
      </c>
      <c r="S1195" s="56">
        <f t="shared" si="1232"/>
        <v>0</v>
      </c>
      <c r="T1195" s="57">
        <f t="shared" si="1185"/>
        <v>0</v>
      </c>
      <c r="U1195" s="56">
        <f t="shared" si="1232"/>
        <v>0</v>
      </c>
      <c r="V1195" s="57">
        <f t="shared" si="1216"/>
        <v>0</v>
      </c>
    </row>
    <row r="1196" spans="1:22" ht="33" hidden="1" x14ac:dyDescent="0.2">
      <c r="A1196" s="54" t="str">
        <f ca="1">IF(ISERROR(MATCH(F1196,Код_КВР,0)),"",INDIRECT(ADDRESS(MATCH(F1196,Код_КВР,0)+1,2,,,"КВР")))</f>
        <v>Капитальные вложения в объекты государственной (муниципальной) собственности</v>
      </c>
      <c r="B1196" s="105">
        <v>811</v>
      </c>
      <c r="C1196" s="55" t="s">
        <v>79</v>
      </c>
      <c r="D1196" s="55" t="s">
        <v>73</v>
      </c>
      <c r="E1196" s="105" t="s">
        <v>363</v>
      </c>
      <c r="F1196" s="105">
        <v>400</v>
      </c>
      <c r="G1196" s="56">
        <f t="shared" si="1231"/>
        <v>0</v>
      </c>
      <c r="H1196" s="56">
        <f t="shared" si="1231"/>
        <v>0</v>
      </c>
      <c r="I1196" s="56">
        <f t="shared" si="1182"/>
        <v>0</v>
      </c>
      <c r="J1196" s="56">
        <f t="shared" si="1231"/>
        <v>0</v>
      </c>
      <c r="K1196" s="56">
        <f t="shared" si="1183"/>
        <v>0</v>
      </c>
      <c r="L1196" s="56">
        <f t="shared" si="1231"/>
        <v>0</v>
      </c>
      <c r="M1196" s="56">
        <f t="shared" si="1230"/>
        <v>0</v>
      </c>
      <c r="N1196" s="56">
        <f t="shared" si="1231"/>
        <v>0</v>
      </c>
      <c r="O1196" s="56">
        <f t="shared" si="1215"/>
        <v>0</v>
      </c>
      <c r="P1196" s="56">
        <f t="shared" si="1231"/>
        <v>0</v>
      </c>
      <c r="Q1196" s="56">
        <f t="shared" si="1231"/>
        <v>0</v>
      </c>
      <c r="R1196" s="57">
        <f t="shared" si="1184"/>
        <v>0</v>
      </c>
      <c r="S1196" s="56">
        <f t="shared" si="1231"/>
        <v>0</v>
      </c>
      <c r="T1196" s="57">
        <f t="shared" si="1185"/>
        <v>0</v>
      </c>
      <c r="U1196" s="56">
        <f t="shared" si="1231"/>
        <v>0</v>
      </c>
      <c r="V1196" s="57">
        <f t="shared" si="1216"/>
        <v>0</v>
      </c>
    </row>
    <row r="1197" spans="1:22" hidden="1" x14ac:dyDescent="0.2">
      <c r="A1197" s="54" t="str">
        <f ca="1">IF(ISERROR(MATCH(F1197,Код_КВР,0)),"",INDIRECT(ADDRESS(MATCH(F1197,Код_КВР,0)+1,2,,,"КВР")))</f>
        <v>Бюджетные инвестиции</v>
      </c>
      <c r="B1197" s="105">
        <v>811</v>
      </c>
      <c r="C1197" s="55" t="s">
        <v>79</v>
      </c>
      <c r="D1197" s="55" t="s">
        <v>73</v>
      </c>
      <c r="E1197" s="105" t="s">
        <v>363</v>
      </c>
      <c r="F1197" s="105">
        <v>410</v>
      </c>
      <c r="G1197" s="56"/>
      <c r="H1197" s="56"/>
      <c r="I1197" s="56">
        <f t="shared" si="1182"/>
        <v>0</v>
      </c>
      <c r="J1197" s="56"/>
      <c r="K1197" s="56">
        <f t="shared" si="1183"/>
        <v>0</v>
      </c>
      <c r="L1197" s="56"/>
      <c r="M1197" s="56">
        <f t="shared" si="1230"/>
        <v>0</v>
      </c>
      <c r="N1197" s="56"/>
      <c r="O1197" s="56">
        <f t="shared" si="1215"/>
        <v>0</v>
      </c>
      <c r="P1197" s="56"/>
      <c r="Q1197" s="56"/>
      <c r="R1197" s="57">
        <f t="shared" si="1184"/>
        <v>0</v>
      </c>
      <c r="S1197" s="56"/>
      <c r="T1197" s="57">
        <f t="shared" si="1185"/>
        <v>0</v>
      </c>
      <c r="U1197" s="56"/>
      <c r="V1197" s="57">
        <f t="shared" si="1216"/>
        <v>0</v>
      </c>
    </row>
    <row r="1198" spans="1:22" x14ac:dyDescent="0.2">
      <c r="A1198" s="54" t="str">
        <f ca="1">IF(ISERROR(MATCH(C1198,Код_Раздел,0)),"",INDIRECT(ADDRESS(MATCH(C1198,Код_Раздел,0)+1,2,,,"Раздел")))</f>
        <v>Социальная политика</v>
      </c>
      <c r="B1198" s="105">
        <v>811</v>
      </c>
      <c r="C1198" s="55" t="s">
        <v>53</v>
      </c>
      <c r="D1198" s="55"/>
      <c r="E1198" s="105"/>
      <c r="F1198" s="105"/>
      <c r="G1198" s="56">
        <f t="shared" ref="G1198:U1210" si="1233">G1199</f>
        <v>1296.3</v>
      </c>
      <c r="H1198" s="56">
        <f t="shared" si="1233"/>
        <v>0</v>
      </c>
      <c r="I1198" s="56">
        <f t="shared" si="1182"/>
        <v>1296.3</v>
      </c>
      <c r="J1198" s="56">
        <f t="shared" si="1233"/>
        <v>0</v>
      </c>
      <c r="K1198" s="56">
        <f t="shared" si="1183"/>
        <v>1296.3</v>
      </c>
      <c r="L1198" s="56">
        <f t="shared" si="1233"/>
        <v>0</v>
      </c>
      <c r="M1198" s="56">
        <f t="shared" si="1230"/>
        <v>1296.3</v>
      </c>
      <c r="N1198" s="56">
        <f t="shared" si="1233"/>
        <v>0</v>
      </c>
      <c r="O1198" s="56">
        <f t="shared" si="1215"/>
        <v>1296.3</v>
      </c>
      <c r="P1198" s="56">
        <f t="shared" si="1233"/>
        <v>1500</v>
      </c>
      <c r="Q1198" s="56">
        <f t="shared" si="1233"/>
        <v>0</v>
      </c>
      <c r="R1198" s="57">
        <f t="shared" si="1184"/>
        <v>1500</v>
      </c>
      <c r="S1198" s="56">
        <f t="shared" si="1233"/>
        <v>0</v>
      </c>
      <c r="T1198" s="57">
        <f t="shared" si="1185"/>
        <v>1500</v>
      </c>
      <c r="U1198" s="56">
        <f t="shared" si="1233"/>
        <v>0</v>
      </c>
      <c r="V1198" s="57">
        <f t="shared" si="1216"/>
        <v>1500</v>
      </c>
    </row>
    <row r="1199" spans="1:22" x14ac:dyDescent="0.2">
      <c r="A1199" s="63" t="s">
        <v>54</v>
      </c>
      <c r="B1199" s="105">
        <v>811</v>
      </c>
      <c r="C1199" s="55" t="s">
        <v>53</v>
      </c>
      <c r="D1199" s="55" t="s">
        <v>74</v>
      </c>
      <c r="E1199" s="105"/>
      <c r="F1199" s="105"/>
      <c r="G1199" s="56">
        <f t="shared" si="1233"/>
        <v>1296.3</v>
      </c>
      <c r="H1199" s="56">
        <f t="shared" si="1233"/>
        <v>0</v>
      </c>
      <c r="I1199" s="56">
        <f t="shared" si="1182"/>
        <v>1296.3</v>
      </c>
      <c r="J1199" s="56">
        <f t="shared" si="1233"/>
        <v>0</v>
      </c>
      <c r="K1199" s="56">
        <f t="shared" si="1183"/>
        <v>1296.3</v>
      </c>
      <c r="L1199" s="56">
        <f t="shared" si="1233"/>
        <v>0</v>
      </c>
      <c r="M1199" s="56">
        <f t="shared" si="1230"/>
        <v>1296.3</v>
      </c>
      <c r="N1199" s="56">
        <f t="shared" si="1233"/>
        <v>0</v>
      </c>
      <c r="O1199" s="56">
        <f t="shared" si="1215"/>
        <v>1296.3</v>
      </c>
      <c r="P1199" s="56">
        <f t="shared" si="1233"/>
        <v>1500</v>
      </c>
      <c r="Q1199" s="56">
        <f t="shared" si="1233"/>
        <v>0</v>
      </c>
      <c r="R1199" s="57">
        <f t="shared" si="1184"/>
        <v>1500</v>
      </c>
      <c r="S1199" s="56">
        <f t="shared" si="1233"/>
        <v>0</v>
      </c>
      <c r="T1199" s="57">
        <f t="shared" si="1185"/>
        <v>1500</v>
      </c>
      <c r="U1199" s="56">
        <f t="shared" si="1233"/>
        <v>0</v>
      </c>
      <c r="V1199" s="57">
        <f t="shared" si="1216"/>
        <v>1500</v>
      </c>
    </row>
    <row r="1200" spans="1:22" ht="33" x14ac:dyDescent="0.2">
      <c r="A1200" s="54" t="str">
        <f ca="1">IF(ISERROR(MATCH(E1200,Код_КЦСР,0)),"",INDIRECT(ADDRESS(MATCH(E1200,Код_КЦСР,0)+1,2,,,"КЦСР")))</f>
        <v>Муниципальная программа «Социальная поддержка граждан» на 2014 – 2022 годы</v>
      </c>
      <c r="B1200" s="105">
        <v>811</v>
      </c>
      <c r="C1200" s="55" t="s">
        <v>53</v>
      </c>
      <c r="D1200" s="55" t="s">
        <v>74</v>
      </c>
      <c r="E1200" s="105" t="s">
        <v>310</v>
      </c>
      <c r="F1200" s="105"/>
      <c r="G1200" s="56">
        <f>G1201+G1212</f>
        <v>1296.3</v>
      </c>
      <c r="H1200" s="56">
        <f>H1201+H1212</f>
        <v>0</v>
      </c>
      <c r="I1200" s="56">
        <f t="shared" si="1182"/>
        <v>1296.3</v>
      </c>
      <c r="J1200" s="56">
        <f>J1201+J1212</f>
        <v>0</v>
      </c>
      <c r="K1200" s="56">
        <f t="shared" si="1183"/>
        <v>1296.3</v>
      </c>
      <c r="L1200" s="56">
        <f>L1201+L1212</f>
        <v>0</v>
      </c>
      <c r="M1200" s="56">
        <f t="shared" si="1230"/>
        <v>1296.3</v>
      </c>
      <c r="N1200" s="56">
        <f>N1201+N1212</f>
        <v>0</v>
      </c>
      <c r="O1200" s="56">
        <f t="shared" si="1215"/>
        <v>1296.3</v>
      </c>
      <c r="P1200" s="56">
        <f>P1201+P1212</f>
        <v>1500</v>
      </c>
      <c r="Q1200" s="56">
        <f>Q1201+Q1212</f>
        <v>0</v>
      </c>
      <c r="R1200" s="57">
        <f t="shared" si="1184"/>
        <v>1500</v>
      </c>
      <c r="S1200" s="56">
        <f>S1201+S1212</f>
        <v>0</v>
      </c>
      <c r="T1200" s="57">
        <f t="shared" si="1185"/>
        <v>1500</v>
      </c>
      <c r="U1200" s="56">
        <f>U1201+U1212</f>
        <v>0</v>
      </c>
      <c r="V1200" s="57">
        <f t="shared" si="1216"/>
        <v>1500</v>
      </c>
    </row>
    <row r="1201" spans="1:22" ht="49.5" x14ac:dyDescent="0.2">
      <c r="A1201" s="54" t="str">
        <f ca="1">IF(ISERROR(MATCH(E1201,Код_КЦСР,0)),"",INDIRECT(ADDRESS(MATCH(E1201,Код_КЦСР,0)+1,2,,,"КЦСР")))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v>
      </c>
      <c r="B1201" s="105">
        <v>811</v>
      </c>
      <c r="C1201" s="55" t="s">
        <v>53</v>
      </c>
      <c r="D1201" s="55" t="s">
        <v>74</v>
      </c>
      <c r="E1201" s="105" t="s">
        <v>484</v>
      </c>
      <c r="F1201" s="105"/>
      <c r="G1201" s="56">
        <f t="shared" ref="G1201:P1201" si="1234">G1207+G1202</f>
        <v>1296.3</v>
      </c>
      <c r="H1201" s="56">
        <f t="shared" ref="H1201:J1201" si="1235">H1207+H1202</f>
        <v>0</v>
      </c>
      <c r="I1201" s="56">
        <f t="shared" si="1182"/>
        <v>1296.3</v>
      </c>
      <c r="J1201" s="56">
        <f t="shared" si="1235"/>
        <v>0</v>
      </c>
      <c r="K1201" s="56">
        <f t="shared" si="1183"/>
        <v>1296.3</v>
      </c>
      <c r="L1201" s="56">
        <f t="shared" ref="L1201:N1201" si="1236">L1207+L1202</f>
        <v>0</v>
      </c>
      <c r="M1201" s="56">
        <f t="shared" si="1230"/>
        <v>1296.3</v>
      </c>
      <c r="N1201" s="56">
        <f t="shared" si="1236"/>
        <v>0</v>
      </c>
      <c r="O1201" s="56">
        <f t="shared" si="1215"/>
        <v>1296.3</v>
      </c>
      <c r="P1201" s="56">
        <f t="shared" si="1234"/>
        <v>1500</v>
      </c>
      <c r="Q1201" s="56">
        <f t="shared" ref="Q1201:S1201" si="1237">Q1207+Q1202</f>
        <v>0</v>
      </c>
      <c r="R1201" s="57">
        <f t="shared" si="1184"/>
        <v>1500</v>
      </c>
      <c r="S1201" s="56">
        <f t="shared" si="1237"/>
        <v>0</v>
      </c>
      <c r="T1201" s="57">
        <f t="shared" si="1185"/>
        <v>1500</v>
      </c>
      <c r="U1201" s="56">
        <f t="shared" ref="U1201" si="1238">U1207+U1202</f>
        <v>0</v>
      </c>
      <c r="V1201" s="57">
        <f t="shared" si="1216"/>
        <v>1500</v>
      </c>
    </row>
    <row r="1202" spans="1:22" ht="66" hidden="1" x14ac:dyDescent="0.2">
      <c r="A1202" s="54" t="str">
        <f ca="1">IF(ISERROR(MATCH(E1202,Код_КЦСР,0)),"",INDIRECT(ADDRESS(MATCH(E1202,Код_КЦСР,0)+1,2,,,"КЦСР")))</f>
        <v xml:space="preserve"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в рамках софинансирования с областным бюджетом </v>
      </c>
      <c r="B1202" s="105">
        <v>811</v>
      </c>
      <c r="C1202" s="55" t="s">
        <v>53</v>
      </c>
      <c r="D1202" s="55" t="s">
        <v>74</v>
      </c>
      <c r="E1202" s="105" t="s">
        <v>494</v>
      </c>
      <c r="F1202" s="105"/>
      <c r="G1202" s="56">
        <f t="shared" ref="G1202:P1202" si="1239">G1205+G1203</f>
        <v>0</v>
      </c>
      <c r="H1202" s="56">
        <f t="shared" ref="H1202:J1202" si="1240">H1205+H1203</f>
        <v>0</v>
      </c>
      <c r="I1202" s="56">
        <f t="shared" ref="I1202:I1234" si="1241">G1202+H1202</f>
        <v>0</v>
      </c>
      <c r="J1202" s="56">
        <f t="shared" si="1240"/>
        <v>0</v>
      </c>
      <c r="K1202" s="56">
        <f t="shared" ref="K1202:K1233" si="1242">I1202+J1202</f>
        <v>0</v>
      </c>
      <c r="L1202" s="56">
        <f t="shared" ref="L1202:N1202" si="1243">L1205+L1203</f>
        <v>0</v>
      </c>
      <c r="M1202" s="56">
        <f t="shared" si="1230"/>
        <v>0</v>
      </c>
      <c r="N1202" s="56">
        <f t="shared" si="1243"/>
        <v>0</v>
      </c>
      <c r="O1202" s="56">
        <f t="shared" si="1215"/>
        <v>0</v>
      </c>
      <c r="P1202" s="56">
        <f t="shared" si="1239"/>
        <v>0</v>
      </c>
      <c r="Q1202" s="56">
        <f t="shared" ref="Q1202:S1202" si="1244">Q1205+Q1203</f>
        <v>0</v>
      </c>
      <c r="R1202" s="57">
        <f t="shared" ref="R1202:R1234" si="1245">P1202+Q1202</f>
        <v>0</v>
      </c>
      <c r="S1202" s="56">
        <f t="shared" si="1244"/>
        <v>0</v>
      </c>
      <c r="T1202" s="57">
        <f t="shared" ref="T1202:T1233" si="1246">R1202+S1202</f>
        <v>0</v>
      </c>
      <c r="U1202" s="56">
        <f t="shared" ref="U1202" si="1247">U1205+U1203</f>
        <v>0</v>
      </c>
      <c r="V1202" s="57">
        <f t="shared" si="1216"/>
        <v>0</v>
      </c>
    </row>
    <row r="1203" spans="1:22" ht="33" hidden="1" x14ac:dyDescent="0.2">
      <c r="A1203" s="54" t="str">
        <f ca="1">IF(ISERROR(MATCH(F1203,Код_КВР,0)),"",INDIRECT(ADDRESS(MATCH(F1203,Код_КВР,0)+1,2,,,"КВР")))</f>
        <v>Закупка товаров, работ и услуг для обеспечения государственных (муниципальных) нужд</v>
      </c>
      <c r="B1203" s="105">
        <v>811</v>
      </c>
      <c r="C1203" s="55" t="s">
        <v>53</v>
      </c>
      <c r="D1203" s="55" t="s">
        <v>74</v>
      </c>
      <c r="E1203" s="105" t="s">
        <v>494</v>
      </c>
      <c r="F1203" s="105">
        <v>200</v>
      </c>
      <c r="G1203" s="56">
        <f t="shared" ref="G1203:U1203" si="1248">G1204</f>
        <v>0</v>
      </c>
      <c r="H1203" s="56">
        <f t="shared" si="1248"/>
        <v>0</v>
      </c>
      <c r="I1203" s="56">
        <f t="shared" si="1241"/>
        <v>0</v>
      </c>
      <c r="J1203" s="56">
        <f t="shared" si="1248"/>
        <v>0</v>
      </c>
      <c r="K1203" s="56">
        <f t="shared" si="1242"/>
        <v>0</v>
      </c>
      <c r="L1203" s="56">
        <f t="shared" si="1248"/>
        <v>0</v>
      </c>
      <c r="M1203" s="56">
        <f t="shared" si="1230"/>
        <v>0</v>
      </c>
      <c r="N1203" s="56">
        <f t="shared" si="1248"/>
        <v>0</v>
      </c>
      <c r="O1203" s="56">
        <f t="shared" si="1215"/>
        <v>0</v>
      </c>
      <c r="P1203" s="56">
        <f t="shared" si="1248"/>
        <v>0</v>
      </c>
      <c r="Q1203" s="56">
        <f t="shared" si="1248"/>
        <v>0</v>
      </c>
      <c r="R1203" s="57">
        <f t="shared" si="1245"/>
        <v>0</v>
      </c>
      <c r="S1203" s="56">
        <f t="shared" si="1248"/>
        <v>0</v>
      </c>
      <c r="T1203" s="57">
        <f t="shared" si="1246"/>
        <v>0</v>
      </c>
      <c r="U1203" s="56">
        <f t="shared" si="1248"/>
        <v>0</v>
      </c>
      <c r="V1203" s="57">
        <f t="shared" si="1216"/>
        <v>0</v>
      </c>
    </row>
    <row r="1204" spans="1:22" ht="33" hidden="1" x14ac:dyDescent="0.2">
      <c r="A1204" s="54" t="str">
        <f ca="1">IF(ISERROR(MATCH(F1204,Код_КВР,0)),"",INDIRECT(ADDRESS(MATCH(F1204,Код_КВР,0)+1,2,,,"КВР")))</f>
        <v>Иные закупки товаров, работ и услуг для обеспечения государственных (муниципальных) нужд</v>
      </c>
      <c r="B1204" s="105">
        <v>811</v>
      </c>
      <c r="C1204" s="55" t="s">
        <v>53</v>
      </c>
      <c r="D1204" s="55" t="s">
        <v>74</v>
      </c>
      <c r="E1204" s="105" t="s">
        <v>494</v>
      </c>
      <c r="F1204" s="105">
        <v>240</v>
      </c>
      <c r="G1204" s="56"/>
      <c r="H1204" s="56"/>
      <c r="I1204" s="56">
        <f t="shared" si="1241"/>
        <v>0</v>
      </c>
      <c r="J1204" s="56"/>
      <c r="K1204" s="56">
        <f t="shared" si="1242"/>
        <v>0</v>
      </c>
      <c r="L1204" s="56"/>
      <c r="M1204" s="56">
        <f t="shared" si="1230"/>
        <v>0</v>
      </c>
      <c r="N1204" s="56"/>
      <c r="O1204" s="56">
        <f t="shared" si="1215"/>
        <v>0</v>
      </c>
      <c r="P1204" s="56"/>
      <c r="Q1204" s="56"/>
      <c r="R1204" s="57">
        <f t="shared" si="1245"/>
        <v>0</v>
      </c>
      <c r="S1204" s="56"/>
      <c r="T1204" s="57">
        <f t="shared" si="1246"/>
        <v>0</v>
      </c>
      <c r="U1204" s="56"/>
      <c r="V1204" s="57">
        <f t="shared" si="1216"/>
        <v>0</v>
      </c>
    </row>
    <row r="1205" spans="1:22" ht="33" hidden="1" x14ac:dyDescent="0.2">
      <c r="A1205" s="54" t="str">
        <f ca="1">IF(ISERROR(MATCH(F1205,Код_КВР,0)),"",INDIRECT(ADDRESS(MATCH(F1205,Код_КВР,0)+1,2,,,"КВР")))</f>
        <v>Капитальные вложения в объекты государственной (муниципальной) собственности</v>
      </c>
      <c r="B1205" s="105">
        <v>811</v>
      </c>
      <c r="C1205" s="55" t="s">
        <v>53</v>
      </c>
      <c r="D1205" s="55" t="s">
        <v>74</v>
      </c>
      <c r="E1205" s="105" t="s">
        <v>494</v>
      </c>
      <c r="F1205" s="105">
        <v>400</v>
      </c>
      <c r="G1205" s="56">
        <f t="shared" si="1233"/>
        <v>0</v>
      </c>
      <c r="H1205" s="56">
        <f t="shared" si="1233"/>
        <v>0</v>
      </c>
      <c r="I1205" s="56">
        <f t="shared" si="1241"/>
        <v>0</v>
      </c>
      <c r="J1205" s="56">
        <f t="shared" si="1233"/>
        <v>0</v>
      </c>
      <c r="K1205" s="56">
        <f t="shared" si="1242"/>
        <v>0</v>
      </c>
      <c r="L1205" s="56">
        <f t="shared" si="1233"/>
        <v>0</v>
      </c>
      <c r="M1205" s="56">
        <f t="shared" si="1230"/>
        <v>0</v>
      </c>
      <c r="N1205" s="56">
        <f t="shared" si="1233"/>
        <v>0</v>
      </c>
      <c r="O1205" s="56">
        <f t="shared" si="1215"/>
        <v>0</v>
      </c>
      <c r="P1205" s="56">
        <f t="shared" si="1233"/>
        <v>0</v>
      </c>
      <c r="Q1205" s="56">
        <f t="shared" si="1233"/>
        <v>0</v>
      </c>
      <c r="R1205" s="57">
        <f t="shared" si="1245"/>
        <v>0</v>
      </c>
      <c r="S1205" s="56">
        <f t="shared" si="1233"/>
        <v>0</v>
      </c>
      <c r="T1205" s="57">
        <f t="shared" si="1246"/>
        <v>0</v>
      </c>
      <c r="U1205" s="56">
        <f t="shared" si="1233"/>
        <v>0</v>
      </c>
      <c r="V1205" s="57">
        <f t="shared" si="1216"/>
        <v>0</v>
      </c>
    </row>
    <row r="1206" spans="1:22" hidden="1" x14ac:dyDescent="0.2">
      <c r="A1206" s="54" t="str">
        <f ca="1">IF(ISERROR(MATCH(F1206,Код_КВР,0)),"",INDIRECT(ADDRESS(MATCH(F1206,Код_КВР,0)+1,2,,,"КВР")))</f>
        <v>Бюджетные инвестиции</v>
      </c>
      <c r="B1206" s="105">
        <v>811</v>
      </c>
      <c r="C1206" s="55" t="s">
        <v>53</v>
      </c>
      <c r="D1206" s="55" t="s">
        <v>74</v>
      </c>
      <c r="E1206" s="105" t="s">
        <v>494</v>
      </c>
      <c r="F1206" s="105">
        <v>410</v>
      </c>
      <c r="G1206" s="56"/>
      <c r="H1206" s="56"/>
      <c r="I1206" s="56">
        <f t="shared" si="1241"/>
        <v>0</v>
      </c>
      <c r="J1206" s="56"/>
      <c r="K1206" s="56">
        <f t="shared" si="1242"/>
        <v>0</v>
      </c>
      <c r="L1206" s="56"/>
      <c r="M1206" s="56">
        <f t="shared" si="1230"/>
        <v>0</v>
      </c>
      <c r="N1206" s="56"/>
      <c r="O1206" s="56">
        <f t="shared" si="1215"/>
        <v>0</v>
      </c>
      <c r="P1206" s="56"/>
      <c r="Q1206" s="56"/>
      <c r="R1206" s="57">
        <f t="shared" si="1245"/>
        <v>0</v>
      </c>
      <c r="S1206" s="56"/>
      <c r="T1206" s="57">
        <f t="shared" si="1246"/>
        <v>0</v>
      </c>
      <c r="U1206" s="56"/>
      <c r="V1206" s="57">
        <f t="shared" si="1216"/>
        <v>0</v>
      </c>
    </row>
    <row r="1207" spans="1:22" ht="69.75" customHeight="1" x14ac:dyDescent="0.2">
      <c r="A1207" s="54" t="str">
        <f ca="1">IF(ISERROR(MATCH(E1207,Код_КЦСР,0)),"",INDIRECT(ADDRESS(MATCH(E1207,Код_КЦСР,0)+1,2,,,"КЦСР")))</f>
        <v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отдыха, за счет средств областного бюджета</v>
      </c>
      <c r="B1207" s="105">
        <v>811</v>
      </c>
      <c r="C1207" s="55" t="s">
        <v>53</v>
      </c>
      <c r="D1207" s="55" t="s">
        <v>74</v>
      </c>
      <c r="E1207" s="105" t="s">
        <v>486</v>
      </c>
      <c r="F1207" s="105"/>
      <c r="G1207" s="56">
        <f t="shared" ref="G1207:P1207" si="1249">G1210+G1208</f>
        <v>1296.3</v>
      </c>
      <c r="H1207" s="56">
        <f t="shared" ref="H1207:J1207" si="1250">H1210+H1208</f>
        <v>0</v>
      </c>
      <c r="I1207" s="56">
        <f t="shared" si="1241"/>
        <v>1296.3</v>
      </c>
      <c r="J1207" s="56">
        <f t="shared" si="1250"/>
        <v>0</v>
      </c>
      <c r="K1207" s="56">
        <f t="shared" si="1242"/>
        <v>1296.3</v>
      </c>
      <c r="L1207" s="56">
        <f t="shared" ref="L1207:N1207" si="1251">L1210+L1208</f>
        <v>0</v>
      </c>
      <c r="M1207" s="56">
        <f t="shared" si="1230"/>
        <v>1296.3</v>
      </c>
      <c r="N1207" s="56">
        <f t="shared" si="1251"/>
        <v>0</v>
      </c>
      <c r="O1207" s="56">
        <f t="shared" si="1215"/>
        <v>1296.3</v>
      </c>
      <c r="P1207" s="56">
        <f t="shared" si="1249"/>
        <v>1500</v>
      </c>
      <c r="Q1207" s="56">
        <f t="shared" ref="Q1207:S1207" si="1252">Q1210+Q1208</f>
        <v>0</v>
      </c>
      <c r="R1207" s="57">
        <f t="shared" si="1245"/>
        <v>1500</v>
      </c>
      <c r="S1207" s="56">
        <f t="shared" si="1252"/>
        <v>0</v>
      </c>
      <c r="T1207" s="57">
        <f t="shared" si="1246"/>
        <v>1500</v>
      </c>
      <c r="U1207" s="56">
        <f t="shared" ref="U1207" si="1253">U1210+U1208</f>
        <v>0</v>
      </c>
      <c r="V1207" s="57">
        <f t="shared" si="1216"/>
        <v>1500</v>
      </c>
    </row>
    <row r="1208" spans="1:22" ht="33" x14ac:dyDescent="0.2">
      <c r="A1208" s="54" t="str">
        <f ca="1">IF(ISERROR(MATCH(F1208,Код_КВР,0)),"",INDIRECT(ADDRESS(MATCH(F1208,Код_КВР,0)+1,2,,,"КВР")))</f>
        <v>Закупка товаров, работ и услуг для обеспечения государственных (муниципальных) нужд</v>
      </c>
      <c r="B1208" s="105">
        <v>811</v>
      </c>
      <c r="C1208" s="55" t="s">
        <v>53</v>
      </c>
      <c r="D1208" s="55" t="s">
        <v>74</v>
      </c>
      <c r="E1208" s="105" t="s">
        <v>486</v>
      </c>
      <c r="F1208" s="105">
        <v>200</v>
      </c>
      <c r="G1208" s="56">
        <f t="shared" ref="G1208:U1208" si="1254">G1209</f>
        <v>1296.3</v>
      </c>
      <c r="H1208" s="56">
        <f t="shared" si="1254"/>
        <v>0</v>
      </c>
      <c r="I1208" s="56">
        <f t="shared" si="1241"/>
        <v>1296.3</v>
      </c>
      <c r="J1208" s="56">
        <f t="shared" si="1254"/>
        <v>0</v>
      </c>
      <c r="K1208" s="56">
        <f t="shared" si="1242"/>
        <v>1296.3</v>
      </c>
      <c r="L1208" s="56">
        <f t="shared" si="1254"/>
        <v>0</v>
      </c>
      <c r="M1208" s="56">
        <f t="shared" si="1230"/>
        <v>1296.3</v>
      </c>
      <c r="N1208" s="56">
        <f t="shared" si="1254"/>
        <v>0</v>
      </c>
      <c r="O1208" s="56">
        <f t="shared" si="1215"/>
        <v>1296.3</v>
      </c>
      <c r="P1208" s="56">
        <f t="shared" si="1254"/>
        <v>1500</v>
      </c>
      <c r="Q1208" s="56">
        <f t="shared" si="1254"/>
        <v>0</v>
      </c>
      <c r="R1208" s="57">
        <f t="shared" si="1245"/>
        <v>1500</v>
      </c>
      <c r="S1208" s="56">
        <f t="shared" si="1254"/>
        <v>0</v>
      </c>
      <c r="T1208" s="57">
        <f t="shared" si="1246"/>
        <v>1500</v>
      </c>
      <c r="U1208" s="56">
        <f t="shared" si="1254"/>
        <v>0</v>
      </c>
      <c r="V1208" s="57">
        <f t="shared" si="1216"/>
        <v>1500</v>
      </c>
    </row>
    <row r="1209" spans="1:22" ht="33" x14ac:dyDescent="0.2">
      <c r="A1209" s="54" t="str">
        <f ca="1">IF(ISERROR(MATCH(F1209,Код_КВР,0)),"",INDIRECT(ADDRESS(MATCH(F1209,Код_КВР,0)+1,2,,,"КВР")))</f>
        <v>Иные закупки товаров, работ и услуг для обеспечения государственных (муниципальных) нужд</v>
      </c>
      <c r="B1209" s="105">
        <v>811</v>
      </c>
      <c r="C1209" s="55" t="s">
        <v>53</v>
      </c>
      <c r="D1209" s="55" t="s">
        <v>74</v>
      </c>
      <c r="E1209" s="105" t="s">
        <v>486</v>
      </c>
      <c r="F1209" s="105">
        <v>240</v>
      </c>
      <c r="G1209" s="56">
        <v>1296.3</v>
      </c>
      <c r="H1209" s="56"/>
      <c r="I1209" s="56">
        <f t="shared" si="1241"/>
        <v>1296.3</v>
      </c>
      <c r="J1209" s="56"/>
      <c r="K1209" s="56">
        <f t="shared" si="1242"/>
        <v>1296.3</v>
      </c>
      <c r="L1209" s="56"/>
      <c r="M1209" s="56">
        <f t="shared" si="1230"/>
        <v>1296.3</v>
      </c>
      <c r="N1209" s="56"/>
      <c r="O1209" s="56">
        <f t="shared" si="1215"/>
        <v>1296.3</v>
      </c>
      <c r="P1209" s="56">
        <v>1500</v>
      </c>
      <c r="Q1209" s="56"/>
      <c r="R1209" s="57">
        <f t="shared" si="1245"/>
        <v>1500</v>
      </c>
      <c r="S1209" s="56"/>
      <c r="T1209" s="57">
        <f t="shared" si="1246"/>
        <v>1500</v>
      </c>
      <c r="U1209" s="56"/>
      <c r="V1209" s="57">
        <f t="shared" si="1216"/>
        <v>1500</v>
      </c>
    </row>
    <row r="1210" spans="1:22" ht="33" hidden="1" x14ac:dyDescent="0.2">
      <c r="A1210" s="54" t="str">
        <f ca="1">IF(ISERROR(MATCH(F1210,Код_КВР,0)),"",INDIRECT(ADDRESS(MATCH(F1210,Код_КВР,0)+1,2,,,"КВР")))</f>
        <v>Капитальные вложения в объекты государственной (муниципальной) собственности</v>
      </c>
      <c r="B1210" s="105">
        <v>811</v>
      </c>
      <c r="C1210" s="55" t="s">
        <v>53</v>
      </c>
      <c r="D1210" s="55" t="s">
        <v>74</v>
      </c>
      <c r="E1210" s="105" t="s">
        <v>486</v>
      </c>
      <c r="F1210" s="105">
        <v>400</v>
      </c>
      <c r="G1210" s="56">
        <f t="shared" si="1233"/>
        <v>0</v>
      </c>
      <c r="H1210" s="56">
        <f t="shared" si="1233"/>
        <v>0</v>
      </c>
      <c r="I1210" s="56">
        <f t="shared" si="1241"/>
        <v>0</v>
      </c>
      <c r="J1210" s="56">
        <f t="shared" si="1233"/>
        <v>0</v>
      </c>
      <c r="K1210" s="56">
        <f t="shared" si="1242"/>
        <v>0</v>
      </c>
      <c r="L1210" s="56">
        <f t="shared" si="1233"/>
        <v>0</v>
      </c>
      <c r="M1210" s="56">
        <f t="shared" si="1230"/>
        <v>0</v>
      </c>
      <c r="N1210" s="56">
        <f t="shared" si="1233"/>
        <v>0</v>
      </c>
      <c r="O1210" s="56">
        <f t="shared" si="1215"/>
        <v>0</v>
      </c>
      <c r="P1210" s="56">
        <f t="shared" si="1233"/>
        <v>0</v>
      </c>
      <c r="Q1210" s="56">
        <f t="shared" si="1233"/>
        <v>0</v>
      </c>
      <c r="R1210" s="57">
        <f t="shared" si="1245"/>
        <v>0</v>
      </c>
      <c r="S1210" s="56">
        <f t="shared" si="1233"/>
        <v>0</v>
      </c>
      <c r="T1210" s="57">
        <f t="shared" si="1246"/>
        <v>0</v>
      </c>
      <c r="U1210" s="56">
        <f t="shared" si="1233"/>
        <v>0</v>
      </c>
      <c r="V1210" s="57">
        <f t="shared" si="1216"/>
        <v>0</v>
      </c>
    </row>
    <row r="1211" spans="1:22" hidden="1" x14ac:dyDescent="0.2">
      <c r="A1211" s="54" t="str">
        <f ca="1">IF(ISERROR(MATCH(F1211,Код_КВР,0)),"",INDIRECT(ADDRESS(MATCH(F1211,Код_КВР,0)+1,2,,,"КВР")))</f>
        <v>Бюджетные инвестиции</v>
      </c>
      <c r="B1211" s="105">
        <v>811</v>
      </c>
      <c r="C1211" s="55" t="s">
        <v>53</v>
      </c>
      <c r="D1211" s="55" t="s">
        <v>74</v>
      </c>
      <c r="E1211" s="105" t="s">
        <v>486</v>
      </c>
      <c r="F1211" s="105">
        <v>410</v>
      </c>
      <c r="G1211" s="56"/>
      <c r="H1211" s="56"/>
      <c r="I1211" s="56">
        <f t="shared" si="1241"/>
        <v>0</v>
      </c>
      <c r="J1211" s="56"/>
      <c r="K1211" s="56">
        <f t="shared" si="1242"/>
        <v>0</v>
      </c>
      <c r="L1211" s="56"/>
      <c r="M1211" s="56">
        <f t="shared" si="1230"/>
        <v>0</v>
      </c>
      <c r="N1211" s="56"/>
      <c r="O1211" s="56">
        <f t="shared" si="1215"/>
        <v>0</v>
      </c>
      <c r="P1211" s="56"/>
      <c r="Q1211" s="56"/>
      <c r="R1211" s="57">
        <f t="shared" si="1245"/>
        <v>0</v>
      </c>
      <c r="S1211" s="56"/>
      <c r="T1211" s="57">
        <f t="shared" si="1246"/>
        <v>0</v>
      </c>
      <c r="U1211" s="56"/>
      <c r="V1211" s="57">
        <f t="shared" si="1216"/>
        <v>0</v>
      </c>
    </row>
    <row r="1212" spans="1:22" ht="33" hidden="1" customHeight="1" x14ac:dyDescent="0.2">
      <c r="A1212" s="54" t="str">
        <f ca="1">IF(ISERROR(MATCH(E1212,Код_КЦСР,0)),"",INDIRECT(ADDRESS(MATCH(E1212,Код_КЦСР,0)+1,2,,,"КЦСР")))</f>
        <v>Укрепление материально-технической базы в загородных оздоровительных учреждениях</v>
      </c>
      <c r="B1212" s="105">
        <v>811</v>
      </c>
      <c r="C1212" s="55" t="s">
        <v>53</v>
      </c>
      <c r="D1212" s="55" t="s">
        <v>74</v>
      </c>
      <c r="E1212" s="105" t="s">
        <v>570</v>
      </c>
      <c r="F1212" s="105"/>
      <c r="G1212" s="56">
        <f t="shared" ref="G1212:U1213" si="1255">G1213</f>
        <v>0</v>
      </c>
      <c r="H1212" s="56">
        <f t="shared" si="1255"/>
        <v>0</v>
      </c>
      <c r="I1212" s="56">
        <f t="shared" si="1241"/>
        <v>0</v>
      </c>
      <c r="J1212" s="56">
        <f t="shared" si="1255"/>
        <v>0</v>
      </c>
      <c r="K1212" s="56">
        <f t="shared" si="1242"/>
        <v>0</v>
      </c>
      <c r="L1212" s="56">
        <f t="shared" si="1255"/>
        <v>0</v>
      </c>
      <c r="M1212" s="56">
        <f t="shared" si="1230"/>
        <v>0</v>
      </c>
      <c r="N1212" s="56">
        <f t="shared" si="1255"/>
        <v>0</v>
      </c>
      <c r="O1212" s="56">
        <f t="shared" si="1215"/>
        <v>0</v>
      </c>
      <c r="P1212" s="56">
        <f t="shared" si="1255"/>
        <v>0</v>
      </c>
      <c r="Q1212" s="56">
        <f t="shared" si="1255"/>
        <v>0</v>
      </c>
      <c r="R1212" s="57">
        <f t="shared" si="1245"/>
        <v>0</v>
      </c>
      <c r="S1212" s="56">
        <f t="shared" si="1255"/>
        <v>0</v>
      </c>
      <c r="T1212" s="57">
        <f t="shared" si="1246"/>
        <v>0</v>
      </c>
      <c r="U1212" s="56">
        <f t="shared" si="1255"/>
        <v>0</v>
      </c>
      <c r="V1212" s="57">
        <f t="shared" si="1216"/>
        <v>0</v>
      </c>
    </row>
    <row r="1213" spans="1:22" ht="33" hidden="1" x14ac:dyDescent="0.2">
      <c r="A1213" s="54" t="str">
        <f ca="1">IF(ISERROR(MATCH(F1213,Код_КВР,0)),"",INDIRECT(ADDRESS(MATCH(F1213,Код_КВР,0)+1,2,,,"КВР")))</f>
        <v>Закупка товаров, работ и услуг для обеспечения государственных (муниципальных) нужд</v>
      </c>
      <c r="B1213" s="105">
        <v>811</v>
      </c>
      <c r="C1213" s="55" t="s">
        <v>53</v>
      </c>
      <c r="D1213" s="55" t="s">
        <v>74</v>
      </c>
      <c r="E1213" s="105" t="s">
        <v>570</v>
      </c>
      <c r="F1213" s="105">
        <v>200</v>
      </c>
      <c r="G1213" s="56">
        <f t="shared" si="1255"/>
        <v>0</v>
      </c>
      <c r="H1213" s="56">
        <f t="shared" si="1255"/>
        <v>0</v>
      </c>
      <c r="I1213" s="56">
        <f t="shared" si="1241"/>
        <v>0</v>
      </c>
      <c r="J1213" s="56">
        <f t="shared" si="1255"/>
        <v>0</v>
      </c>
      <c r="K1213" s="56">
        <f t="shared" si="1242"/>
        <v>0</v>
      </c>
      <c r="L1213" s="56">
        <f t="shared" si="1255"/>
        <v>0</v>
      </c>
      <c r="M1213" s="56">
        <f t="shared" si="1230"/>
        <v>0</v>
      </c>
      <c r="N1213" s="56">
        <f t="shared" si="1255"/>
        <v>0</v>
      </c>
      <c r="O1213" s="56">
        <f t="shared" si="1215"/>
        <v>0</v>
      </c>
      <c r="P1213" s="56">
        <f t="shared" si="1255"/>
        <v>0</v>
      </c>
      <c r="Q1213" s="56">
        <f t="shared" si="1255"/>
        <v>0</v>
      </c>
      <c r="R1213" s="57">
        <f t="shared" si="1245"/>
        <v>0</v>
      </c>
      <c r="S1213" s="56">
        <f t="shared" si="1255"/>
        <v>0</v>
      </c>
      <c r="T1213" s="57">
        <f t="shared" si="1246"/>
        <v>0</v>
      </c>
      <c r="U1213" s="56">
        <f t="shared" si="1255"/>
        <v>0</v>
      </c>
      <c r="V1213" s="57">
        <f t="shared" si="1216"/>
        <v>0</v>
      </c>
    </row>
    <row r="1214" spans="1:22" ht="33" hidden="1" x14ac:dyDescent="0.2">
      <c r="A1214" s="54" t="str">
        <f ca="1">IF(ISERROR(MATCH(F1214,Код_КВР,0)),"",INDIRECT(ADDRESS(MATCH(F1214,Код_КВР,0)+1,2,,,"КВР")))</f>
        <v>Иные закупки товаров, работ и услуг для обеспечения государственных (муниципальных) нужд</v>
      </c>
      <c r="B1214" s="105">
        <v>811</v>
      </c>
      <c r="C1214" s="55" t="s">
        <v>53</v>
      </c>
      <c r="D1214" s="55" t="s">
        <v>74</v>
      </c>
      <c r="E1214" s="105" t="s">
        <v>570</v>
      </c>
      <c r="F1214" s="105">
        <v>240</v>
      </c>
      <c r="G1214" s="56"/>
      <c r="H1214" s="56"/>
      <c r="I1214" s="56">
        <f t="shared" si="1241"/>
        <v>0</v>
      </c>
      <c r="J1214" s="56"/>
      <c r="K1214" s="56">
        <f t="shared" si="1242"/>
        <v>0</v>
      </c>
      <c r="L1214" s="56"/>
      <c r="M1214" s="56">
        <f t="shared" si="1230"/>
        <v>0</v>
      </c>
      <c r="N1214" s="56"/>
      <c r="O1214" s="56">
        <f t="shared" si="1215"/>
        <v>0</v>
      </c>
      <c r="P1214" s="56"/>
      <c r="Q1214" s="56"/>
      <c r="R1214" s="57">
        <f t="shared" si="1245"/>
        <v>0</v>
      </c>
      <c r="S1214" s="56"/>
      <c r="T1214" s="57">
        <f t="shared" si="1246"/>
        <v>0</v>
      </c>
      <c r="U1214" s="56"/>
      <c r="V1214" s="57">
        <f t="shared" si="1216"/>
        <v>0</v>
      </c>
    </row>
    <row r="1215" spans="1:22" ht="22.5" customHeight="1" x14ac:dyDescent="0.2">
      <c r="A1215" s="54" t="str">
        <f ca="1">IF(ISERROR(MATCH(B1215,Код_ППП,0)),"",INDIRECT(ADDRESS(MATCH(B1215,Код_ППП,0)+1,2,,,"ППП")))</f>
        <v xml:space="preserve">КОНТРОЛЬНО-СЧЕТНАЯ ПАЛАТА ГОРОДА ЧЕРЕПОВЦА </v>
      </c>
      <c r="B1215" s="105">
        <v>812</v>
      </c>
      <c r="C1215" s="55"/>
      <c r="D1215" s="55"/>
      <c r="E1215" s="105"/>
      <c r="F1215" s="105"/>
      <c r="G1215" s="56">
        <f t="shared" ref="G1215:P1215" si="1256">G1216+G1225</f>
        <v>11616.799999999997</v>
      </c>
      <c r="H1215" s="56">
        <f t="shared" ref="H1215:J1215" si="1257">H1216+H1225</f>
        <v>0</v>
      </c>
      <c r="I1215" s="56">
        <f t="shared" si="1241"/>
        <v>11616.799999999997</v>
      </c>
      <c r="J1215" s="56">
        <f t="shared" si="1257"/>
        <v>0</v>
      </c>
      <c r="K1215" s="56">
        <f t="shared" si="1242"/>
        <v>11616.799999999997</v>
      </c>
      <c r="L1215" s="56">
        <f t="shared" ref="L1215:N1215" si="1258">L1216+L1225</f>
        <v>0</v>
      </c>
      <c r="M1215" s="56">
        <f t="shared" si="1230"/>
        <v>11616.799999999997</v>
      </c>
      <c r="N1215" s="56">
        <f t="shared" si="1258"/>
        <v>0</v>
      </c>
      <c r="O1215" s="56">
        <f t="shared" si="1215"/>
        <v>11616.799999999997</v>
      </c>
      <c r="P1215" s="56">
        <f t="shared" si="1256"/>
        <v>11616.799999999997</v>
      </c>
      <c r="Q1215" s="56">
        <f t="shared" ref="Q1215:S1215" si="1259">Q1216+Q1225</f>
        <v>0</v>
      </c>
      <c r="R1215" s="57">
        <f t="shared" si="1245"/>
        <v>11616.799999999997</v>
      </c>
      <c r="S1215" s="56">
        <f t="shared" si="1259"/>
        <v>0</v>
      </c>
      <c r="T1215" s="57">
        <f t="shared" si="1246"/>
        <v>11616.799999999997</v>
      </c>
      <c r="U1215" s="56">
        <f t="shared" ref="U1215" si="1260">U1216+U1225</f>
        <v>0</v>
      </c>
      <c r="V1215" s="57">
        <f t="shared" si="1216"/>
        <v>11616.799999999997</v>
      </c>
    </row>
    <row r="1216" spans="1:22" x14ac:dyDescent="0.2">
      <c r="A1216" s="54" t="str">
        <f ca="1">IF(ISERROR(MATCH(C1216,Код_Раздел,0)),"",INDIRECT(ADDRESS(MATCH(C1216,Код_Раздел,0)+1,2,,,"Раздел")))</f>
        <v>Общегосударственные вопросы</v>
      </c>
      <c r="B1216" s="105">
        <v>812</v>
      </c>
      <c r="C1216" s="55" t="s">
        <v>70</v>
      </c>
      <c r="D1216" s="55"/>
      <c r="E1216" s="105"/>
      <c r="F1216" s="105"/>
      <c r="G1216" s="56">
        <f t="shared" ref="G1216:U1217" si="1261">G1217</f>
        <v>11561.799999999997</v>
      </c>
      <c r="H1216" s="56">
        <f t="shared" si="1261"/>
        <v>0</v>
      </c>
      <c r="I1216" s="56">
        <f t="shared" si="1241"/>
        <v>11561.799999999997</v>
      </c>
      <c r="J1216" s="56">
        <f t="shared" si="1261"/>
        <v>0</v>
      </c>
      <c r="K1216" s="56">
        <f t="shared" si="1242"/>
        <v>11561.799999999997</v>
      </c>
      <c r="L1216" s="56">
        <f t="shared" si="1261"/>
        <v>0</v>
      </c>
      <c r="M1216" s="56">
        <f t="shared" si="1230"/>
        <v>11561.799999999997</v>
      </c>
      <c r="N1216" s="56">
        <f t="shared" si="1261"/>
        <v>0</v>
      </c>
      <c r="O1216" s="56">
        <f t="shared" si="1215"/>
        <v>11561.799999999997</v>
      </c>
      <c r="P1216" s="56">
        <f t="shared" si="1261"/>
        <v>11561.799999999997</v>
      </c>
      <c r="Q1216" s="56">
        <f t="shared" si="1261"/>
        <v>0</v>
      </c>
      <c r="R1216" s="57">
        <f t="shared" si="1245"/>
        <v>11561.799999999997</v>
      </c>
      <c r="S1216" s="56">
        <f t="shared" si="1261"/>
        <v>0</v>
      </c>
      <c r="T1216" s="57">
        <f t="shared" si="1246"/>
        <v>11561.799999999997</v>
      </c>
      <c r="U1216" s="56">
        <f t="shared" si="1261"/>
        <v>0</v>
      </c>
      <c r="V1216" s="57">
        <f t="shared" si="1216"/>
        <v>11561.799999999997</v>
      </c>
    </row>
    <row r="1217" spans="1:22" ht="33" x14ac:dyDescent="0.2">
      <c r="A1217" s="63" t="s">
        <v>36</v>
      </c>
      <c r="B1217" s="105">
        <v>812</v>
      </c>
      <c r="C1217" s="55" t="s">
        <v>70</v>
      </c>
      <c r="D1217" s="55" t="s">
        <v>74</v>
      </c>
      <c r="E1217" s="105"/>
      <c r="F1217" s="105"/>
      <c r="G1217" s="56">
        <f t="shared" si="1261"/>
        <v>11561.799999999997</v>
      </c>
      <c r="H1217" s="56">
        <f t="shared" si="1261"/>
        <v>0</v>
      </c>
      <c r="I1217" s="56">
        <f t="shared" si="1241"/>
        <v>11561.799999999997</v>
      </c>
      <c r="J1217" s="56">
        <f t="shared" si="1261"/>
        <v>0</v>
      </c>
      <c r="K1217" s="56">
        <f t="shared" si="1242"/>
        <v>11561.799999999997</v>
      </c>
      <c r="L1217" s="56">
        <f t="shared" si="1261"/>
        <v>0</v>
      </c>
      <c r="M1217" s="56">
        <f t="shared" si="1230"/>
        <v>11561.799999999997</v>
      </c>
      <c r="N1217" s="56">
        <f t="shared" si="1261"/>
        <v>0</v>
      </c>
      <c r="O1217" s="56">
        <f t="shared" si="1215"/>
        <v>11561.799999999997</v>
      </c>
      <c r="P1217" s="56">
        <f t="shared" si="1261"/>
        <v>11561.799999999997</v>
      </c>
      <c r="Q1217" s="56">
        <f t="shared" si="1261"/>
        <v>0</v>
      </c>
      <c r="R1217" s="57">
        <f t="shared" si="1245"/>
        <v>11561.799999999997</v>
      </c>
      <c r="S1217" s="56">
        <f t="shared" si="1261"/>
        <v>0</v>
      </c>
      <c r="T1217" s="57">
        <f t="shared" si="1246"/>
        <v>11561.799999999997</v>
      </c>
      <c r="U1217" s="56">
        <f t="shared" si="1261"/>
        <v>0</v>
      </c>
      <c r="V1217" s="57">
        <f t="shared" si="1216"/>
        <v>11561.799999999997</v>
      </c>
    </row>
    <row r="1218" spans="1:22" x14ac:dyDescent="0.2">
      <c r="A1218" s="54" t="str">
        <f ca="1">IF(ISERROR(MATCH(E1218,Код_КЦСР,0)),"",INDIRECT(ADDRESS(MATCH(E1218,Код_КЦСР,0)+1,2,,,"КЦСР")))</f>
        <v>Расходы, не включенные в муниципальные программы города Череповца</v>
      </c>
      <c r="B1218" s="105">
        <v>812</v>
      </c>
      <c r="C1218" s="55" t="s">
        <v>70</v>
      </c>
      <c r="D1218" s="55" t="s">
        <v>74</v>
      </c>
      <c r="E1218" s="105" t="s">
        <v>398</v>
      </c>
      <c r="F1218" s="105"/>
      <c r="G1218" s="56">
        <f t="shared" ref="G1218:U1219" si="1262">G1219</f>
        <v>11561.799999999997</v>
      </c>
      <c r="H1218" s="56">
        <f t="shared" si="1262"/>
        <v>0</v>
      </c>
      <c r="I1218" s="56">
        <f t="shared" si="1241"/>
        <v>11561.799999999997</v>
      </c>
      <c r="J1218" s="56">
        <f t="shared" si="1262"/>
        <v>0</v>
      </c>
      <c r="K1218" s="56">
        <f t="shared" si="1242"/>
        <v>11561.799999999997</v>
      </c>
      <c r="L1218" s="56">
        <f t="shared" si="1262"/>
        <v>0</v>
      </c>
      <c r="M1218" s="56">
        <f t="shared" si="1230"/>
        <v>11561.799999999997</v>
      </c>
      <c r="N1218" s="56">
        <f t="shared" si="1262"/>
        <v>0</v>
      </c>
      <c r="O1218" s="56">
        <f t="shared" si="1215"/>
        <v>11561.799999999997</v>
      </c>
      <c r="P1218" s="56">
        <f t="shared" si="1262"/>
        <v>11561.799999999997</v>
      </c>
      <c r="Q1218" s="56">
        <f t="shared" si="1262"/>
        <v>0</v>
      </c>
      <c r="R1218" s="57">
        <f t="shared" si="1245"/>
        <v>11561.799999999997</v>
      </c>
      <c r="S1218" s="56">
        <f t="shared" si="1262"/>
        <v>0</v>
      </c>
      <c r="T1218" s="57">
        <f t="shared" si="1246"/>
        <v>11561.799999999997</v>
      </c>
      <c r="U1218" s="56">
        <f t="shared" si="1262"/>
        <v>0</v>
      </c>
      <c r="V1218" s="57">
        <f t="shared" si="1216"/>
        <v>11561.799999999997</v>
      </c>
    </row>
    <row r="1219" spans="1:22" x14ac:dyDescent="0.2">
      <c r="A1219" s="54" t="str">
        <f ca="1">IF(ISERROR(MATCH(E1219,Код_КЦСР,0)),"",INDIRECT(ADDRESS(MATCH(E1219,Код_КЦСР,0)+1,2,,,"КЦСР")))</f>
        <v>Обеспечение деятельности контрольно-счетной палаты города Череповца</v>
      </c>
      <c r="B1219" s="105">
        <v>812</v>
      </c>
      <c r="C1219" s="55" t="s">
        <v>70</v>
      </c>
      <c r="D1219" s="55" t="s">
        <v>74</v>
      </c>
      <c r="E1219" s="105" t="s">
        <v>410</v>
      </c>
      <c r="F1219" s="105"/>
      <c r="G1219" s="56">
        <f t="shared" si="1262"/>
        <v>11561.799999999997</v>
      </c>
      <c r="H1219" s="56">
        <f t="shared" si="1262"/>
        <v>0</v>
      </c>
      <c r="I1219" s="56">
        <f t="shared" si="1241"/>
        <v>11561.799999999997</v>
      </c>
      <c r="J1219" s="56">
        <f t="shared" si="1262"/>
        <v>0</v>
      </c>
      <c r="K1219" s="56">
        <f t="shared" si="1242"/>
        <v>11561.799999999997</v>
      </c>
      <c r="L1219" s="56">
        <f t="shared" si="1262"/>
        <v>0</v>
      </c>
      <c r="M1219" s="56">
        <f t="shared" si="1230"/>
        <v>11561.799999999997</v>
      </c>
      <c r="N1219" s="56">
        <f t="shared" si="1262"/>
        <v>0</v>
      </c>
      <c r="O1219" s="56">
        <f t="shared" si="1215"/>
        <v>11561.799999999997</v>
      </c>
      <c r="P1219" s="56">
        <f t="shared" si="1262"/>
        <v>11561.799999999997</v>
      </c>
      <c r="Q1219" s="56">
        <f t="shared" si="1262"/>
        <v>0</v>
      </c>
      <c r="R1219" s="57">
        <f t="shared" si="1245"/>
        <v>11561.799999999997</v>
      </c>
      <c r="S1219" s="56">
        <f t="shared" si="1262"/>
        <v>0</v>
      </c>
      <c r="T1219" s="57">
        <f t="shared" si="1246"/>
        <v>11561.799999999997</v>
      </c>
      <c r="U1219" s="56">
        <f t="shared" si="1262"/>
        <v>0</v>
      </c>
      <c r="V1219" s="57">
        <f t="shared" si="1216"/>
        <v>11561.799999999997</v>
      </c>
    </row>
    <row r="1220" spans="1:22" x14ac:dyDescent="0.2">
      <c r="A1220" s="54" t="str">
        <f ca="1">IF(ISERROR(MATCH(E1220,Код_КЦСР,0)),"",INDIRECT(ADDRESS(MATCH(E1220,Код_КЦСР,0)+1,2,,,"КЦСР")))</f>
        <v>Расходы на обеспечение функций органов местного самоуправления</v>
      </c>
      <c r="B1220" s="105">
        <v>812</v>
      </c>
      <c r="C1220" s="55" t="s">
        <v>70</v>
      </c>
      <c r="D1220" s="55" t="s">
        <v>74</v>
      </c>
      <c r="E1220" s="105" t="s">
        <v>411</v>
      </c>
      <c r="F1220" s="105"/>
      <c r="G1220" s="56">
        <f t="shared" ref="G1220:P1220" si="1263">G1221+G1223</f>
        <v>11561.799999999997</v>
      </c>
      <c r="H1220" s="56">
        <f t="shared" ref="H1220:J1220" si="1264">H1221+H1223</f>
        <v>0</v>
      </c>
      <c r="I1220" s="56">
        <f t="shared" si="1241"/>
        <v>11561.799999999997</v>
      </c>
      <c r="J1220" s="56">
        <f t="shared" si="1264"/>
        <v>0</v>
      </c>
      <c r="K1220" s="56">
        <f t="shared" si="1242"/>
        <v>11561.799999999997</v>
      </c>
      <c r="L1220" s="56">
        <f t="shared" ref="L1220:N1220" si="1265">L1221+L1223</f>
        <v>0</v>
      </c>
      <c r="M1220" s="56">
        <f t="shared" si="1230"/>
        <v>11561.799999999997</v>
      </c>
      <c r="N1220" s="56">
        <f t="shared" si="1265"/>
        <v>0</v>
      </c>
      <c r="O1220" s="56">
        <f t="shared" si="1215"/>
        <v>11561.799999999997</v>
      </c>
      <c r="P1220" s="56">
        <f t="shared" si="1263"/>
        <v>11561.799999999997</v>
      </c>
      <c r="Q1220" s="56">
        <f t="shared" ref="Q1220:S1220" si="1266">Q1221+Q1223</f>
        <v>0</v>
      </c>
      <c r="R1220" s="57">
        <f t="shared" si="1245"/>
        <v>11561.799999999997</v>
      </c>
      <c r="S1220" s="56">
        <f t="shared" si="1266"/>
        <v>0</v>
      </c>
      <c r="T1220" s="57">
        <f t="shared" si="1246"/>
        <v>11561.799999999997</v>
      </c>
      <c r="U1220" s="56">
        <f t="shared" ref="U1220" si="1267">U1221+U1223</f>
        <v>0</v>
      </c>
      <c r="V1220" s="57">
        <f t="shared" si="1216"/>
        <v>11561.799999999997</v>
      </c>
    </row>
    <row r="1221" spans="1:22" ht="49.5" x14ac:dyDescent="0.2">
      <c r="A1221" s="54" t="str">
        <f t="shared" ref="A1221:A1224" ca="1" si="1268">IF(ISERROR(MATCH(F1221,Код_КВР,0)),"",INDIRECT(ADDRESS(MATCH(F1221,Код_КВР,0)+1,2,,,"КВР")))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21" s="105">
        <v>812</v>
      </c>
      <c r="C1221" s="55" t="s">
        <v>70</v>
      </c>
      <c r="D1221" s="55" t="s">
        <v>74</v>
      </c>
      <c r="E1221" s="105" t="s">
        <v>411</v>
      </c>
      <c r="F1221" s="105">
        <v>100</v>
      </c>
      <c r="G1221" s="56">
        <f t="shared" ref="G1221:U1221" si="1269">G1222</f>
        <v>11545.399999999998</v>
      </c>
      <c r="H1221" s="56">
        <f t="shared" si="1269"/>
        <v>0</v>
      </c>
      <c r="I1221" s="56">
        <f t="shared" si="1241"/>
        <v>11545.399999999998</v>
      </c>
      <c r="J1221" s="56">
        <f t="shared" si="1269"/>
        <v>0</v>
      </c>
      <c r="K1221" s="56">
        <f t="shared" si="1242"/>
        <v>11545.399999999998</v>
      </c>
      <c r="L1221" s="56">
        <f t="shared" si="1269"/>
        <v>0</v>
      </c>
      <c r="M1221" s="56">
        <f t="shared" si="1230"/>
        <v>11545.399999999998</v>
      </c>
      <c r="N1221" s="56">
        <f t="shared" si="1269"/>
        <v>0</v>
      </c>
      <c r="O1221" s="56">
        <f t="shared" si="1215"/>
        <v>11545.399999999998</v>
      </c>
      <c r="P1221" s="56">
        <f t="shared" si="1269"/>
        <v>11545.399999999998</v>
      </c>
      <c r="Q1221" s="56">
        <f t="shared" si="1269"/>
        <v>0</v>
      </c>
      <c r="R1221" s="57">
        <f t="shared" si="1245"/>
        <v>11545.399999999998</v>
      </c>
      <c r="S1221" s="56">
        <f t="shared" si="1269"/>
        <v>0</v>
      </c>
      <c r="T1221" s="57">
        <f t="shared" si="1246"/>
        <v>11545.399999999998</v>
      </c>
      <c r="U1221" s="56">
        <f t="shared" si="1269"/>
        <v>0</v>
      </c>
      <c r="V1221" s="57">
        <f t="shared" si="1216"/>
        <v>11545.399999999998</v>
      </c>
    </row>
    <row r="1222" spans="1:22" x14ac:dyDescent="0.2">
      <c r="A1222" s="54" t="str">
        <f t="shared" ca="1" si="1268"/>
        <v>Расходы на выплаты персоналу государственных (муниципальных) органов</v>
      </c>
      <c r="B1222" s="105">
        <v>812</v>
      </c>
      <c r="C1222" s="55" t="s">
        <v>70</v>
      </c>
      <c r="D1222" s="55" t="s">
        <v>74</v>
      </c>
      <c r="E1222" s="105" t="s">
        <v>411</v>
      </c>
      <c r="F1222" s="105">
        <v>120</v>
      </c>
      <c r="G1222" s="56">
        <f t="shared" ref="G1222:P1222" si="1270">8745.8+158.4+2641.2</f>
        <v>11545.399999999998</v>
      </c>
      <c r="H1222" s="56"/>
      <c r="I1222" s="56">
        <f t="shared" si="1241"/>
        <v>11545.399999999998</v>
      </c>
      <c r="J1222" s="56"/>
      <c r="K1222" s="56">
        <f t="shared" si="1242"/>
        <v>11545.399999999998</v>
      </c>
      <c r="L1222" s="56"/>
      <c r="M1222" s="56">
        <f t="shared" si="1230"/>
        <v>11545.399999999998</v>
      </c>
      <c r="N1222" s="56"/>
      <c r="O1222" s="56">
        <f t="shared" si="1215"/>
        <v>11545.399999999998</v>
      </c>
      <c r="P1222" s="56">
        <f t="shared" si="1270"/>
        <v>11545.399999999998</v>
      </c>
      <c r="Q1222" s="56"/>
      <c r="R1222" s="57">
        <f t="shared" si="1245"/>
        <v>11545.399999999998</v>
      </c>
      <c r="S1222" s="56"/>
      <c r="T1222" s="57">
        <f t="shared" si="1246"/>
        <v>11545.399999999998</v>
      </c>
      <c r="U1222" s="56"/>
      <c r="V1222" s="57">
        <f t="shared" si="1216"/>
        <v>11545.399999999998</v>
      </c>
    </row>
    <row r="1223" spans="1:22" ht="33" x14ac:dyDescent="0.2">
      <c r="A1223" s="54" t="str">
        <f t="shared" ca="1" si="1268"/>
        <v>Закупка товаров, работ и услуг для обеспечения государственных (муниципальных) нужд</v>
      </c>
      <c r="B1223" s="105">
        <v>812</v>
      </c>
      <c r="C1223" s="55" t="s">
        <v>70</v>
      </c>
      <c r="D1223" s="55" t="s">
        <v>74</v>
      </c>
      <c r="E1223" s="105" t="s">
        <v>411</v>
      </c>
      <c r="F1223" s="105">
        <v>200</v>
      </c>
      <c r="G1223" s="56">
        <f t="shared" ref="G1223:U1223" si="1271">G1224</f>
        <v>16.399999999999999</v>
      </c>
      <c r="H1223" s="56">
        <f t="shared" si="1271"/>
        <v>0</v>
      </c>
      <c r="I1223" s="56">
        <f t="shared" si="1241"/>
        <v>16.399999999999999</v>
      </c>
      <c r="J1223" s="56">
        <f t="shared" si="1271"/>
        <v>0</v>
      </c>
      <c r="K1223" s="56">
        <f t="shared" si="1242"/>
        <v>16.399999999999999</v>
      </c>
      <c r="L1223" s="56">
        <f t="shared" si="1271"/>
        <v>0</v>
      </c>
      <c r="M1223" s="56">
        <f t="shared" si="1230"/>
        <v>16.399999999999999</v>
      </c>
      <c r="N1223" s="56">
        <f t="shared" si="1271"/>
        <v>0</v>
      </c>
      <c r="O1223" s="56">
        <f t="shared" si="1215"/>
        <v>16.399999999999999</v>
      </c>
      <c r="P1223" s="56">
        <f t="shared" si="1271"/>
        <v>16.399999999999999</v>
      </c>
      <c r="Q1223" s="56">
        <f t="shared" si="1271"/>
        <v>0</v>
      </c>
      <c r="R1223" s="57">
        <f t="shared" si="1245"/>
        <v>16.399999999999999</v>
      </c>
      <c r="S1223" s="56">
        <f t="shared" si="1271"/>
        <v>0</v>
      </c>
      <c r="T1223" s="57">
        <f t="shared" si="1246"/>
        <v>16.399999999999999</v>
      </c>
      <c r="U1223" s="56">
        <f t="shared" si="1271"/>
        <v>0</v>
      </c>
      <c r="V1223" s="57">
        <f t="shared" si="1216"/>
        <v>16.399999999999999</v>
      </c>
    </row>
    <row r="1224" spans="1:22" ht="33" x14ac:dyDescent="0.2">
      <c r="A1224" s="54" t="str">
        <f t="shared" ca="1" si="1268"/>
        <v>Иные закупки товаров, работ и услуг для обеспечения государственных (муниципальных) нужд</v>
      </c>
      <c r="B1224" s="105">
        <v>812</v>
      </c>
      <c r="C1224" s="55" t="s">
        <v>70</v>
      </c>
      <c r="D1224" s="55" t="s">
        <v>74</v>
      </c>
      <c r="E1224" s="105" t="s">
        <v>411</v>
      </c>
      <c r="F1224" s="105">
        <v>240</v>
      </c>
      <c r="G1224" s="56">
        <v>16.399999999999999</v>
      </c>
      <c r="H1224" s="56"/>
      <c r="I1224" s="56">
        <f t="shared" si="1241"/>
        <v>16.399999999999999</v>
      </c>
      <c r="J1224" s="56"/>
      <c r="K1224" s="56">
        <f t="shared" si="1242"/>
        <v>16.399999999999999</v>
      </c>
      <c r="L1224" s="56"/>
      <c r="M1224" s="56">
        <f t="shared" si="1230"/>
        <v>16.399999999999999</v>
      </c>
      <c r="N1224" s="56"/>
      <c r="O1224" s="56">
        <f t="shared" si="1215"/>
        <v>16.399999999999999</v>
      </c>
      <c r="P1224" s="56">
        <v>16.399999999999999</v>
      </c>
      <c r="Q1224" s="56"/>
      <c r="R1224" s="57">
        <f t="shared" si="1245"/>
        <v>16.399999999999999</v>
      </c>
      <c r="S1224" s="56"/>
      <c r="T1224" s="57">
        <f t="shared" si="1246"/>
        <v>16.399999999999999</v>
      </c>
      <c r="U1224" s="56"/>
      <c r="V1224" s="57">
        <f t="shared" si="1216"/>
        <v>16.399999999999999</v>
      </c>
    </row>
    <row r="1225" spans="1:22" x14ac:dyDescent="0.2">
      <c r="A1225" s="54" t="str">
        <f ca="1">IF(ISERROR(MATCH(C1225,Код_Раздел,0)),"",INDIRECT(ADDRESS(MATCH(C1225,Код_Раздел,0)+1,2,,,"Раздел")))</f>
        <v>Образование</v>
      </c>
      <c r="B1225" s="105">
        <v>812</v>
      </c>
      <c r="C1225" s="55" t="s">
        <v>60</v>
      </c>
      <c r="D1225" s="55"/>
      <c r="E1225" s="105"/>
      <c r="F1225" s="105"/>
      <c r="G1225" s="56">
        <f t="shared" ref="G1225:U1230" si="1272">G1226</f>
        <v>55</v>
      </c>
      <c r="H1225" s="56">
        <f t="shared" si="1272"/>
        <v>0</v>
      </c>
      <c r="I1225" s="56">
        <f t="shared" si="1241"/>
        <v>55</v>
      </c>
      <c r="J1225" s="56">
        <f t="shared" si="1272"/>
        <v>0</v>
      </c>
      <c r="K1225" s="56">
        <f t="shared" si="1242"/>
        <v>55</v>
      </c>
      <c r="L1225" s="56">
        <f t="shared" si="1272"/>
        <v>0</v>
      </c>
      <c r="M1225" s="56">
        <f t="shared" si="1230"/>
        <v>55</v>
      </c>
      <c r="N1225" s="56">
        <f t="shared" si="1272"/>
        <v>0</v>
      </c>
      <c r="O1225" s="56">
        <f t="shared" si="1215"/>
        <v>55</v>
      </c>
      <c r="P1225" s="56">
        <f t="shared" si="1272"/>
        <v>55</v>
      </c>
      <c r="Q1225" s="56">
        <f t="shared" si="1272"/>
        <v>0</v>
      </c>
      <c r="R1225" s="57">
        <f t="shared" si="1245"/>
        <v>55</v>
      </c>
      <c r="S1225" s="56">
        <f t="shared" si="1272"/>
        <v>0</v>
      </c>
      <c r="T1225" s="57">
        <f t="shared" si="1246"/>
        <v>55</v>
      </c>
      <c r="U1225" s="56">
        <f t="shared" si="1272"/>
        <v>0</v>
      </c>
      <c r="V1225" s="57">
        <f t="shared" si="1216"/>
        <v>55</v>
      </c>
    </row>
    <row r="1226" spans="1:22" x14ac:dyDescent="0.2">
      <c r="A1226" s="42" t="s">
        <v>530</v>
      </c>
      <c r="B1226" s="105">
        <v>812</v>
      </c>
      <c r="C1226" s="55" t="s">
        <v>60</v>
      </c>
      <c r="D1226" s="55" t="s">
        <v>78</v>
      </c>
      <c r="E1226" s="105"/>
      <c r="F1226" s="105"/>
      <c r="G1226" s="56">
        <f t="shared" si="1272"/>
        <v>55</v>
      </c>
      <c r="H1226" s="56">
        <f t="shared" si="1272"/>
        <v>0</v>
      </c>
      <c r="I1226" s="56">
        <f t="shared" si="1241"/>
        <v>55</v>
      </c>
      <c r="J1226" s="56">
        <f t="shared" si="1272"/>
        <v>0</v>
      </c>
      <c r="K1226" s="56">
        <f t="shared" si="1242"/>
        <v>55</v>
      </c>
      <c r="L1226" s="56">
        <f t="shared" si="1272"/>
        <v>0</v>
      </c>
      <c r="M1226" s="56">
        <f t="shared" si="1230"/>
        <v>55</v>
      </c>
      <c r="N1226" s="56">
        <f t="shared" si="1272"/>
        <v>0</v>
      </c>
      <c r="O1226" s="56">
        <f t="shared" si="1215"/>
        <v>55</v>
      </c>
      <c r="P1226" s="56">
        <f t="shared" si="1272"/>
        <v>55</v>
      </c>
      <c r="Q1226" s="56">
        <f t="shared" si="1272"/>
        <v>0</v>
      </c>
      <c r="R1226" s="57">
        <f t="shared" si="1245"/>
        <v>55</v>
      </c>
      <c r="S1226" s="56">
        <f t="shared" si="1272"/>
        <v>0</v>
      </c>
      <c r="T1226" s="57">
        <f t="shared" si="1246"/>
        <v>55</v>
      </c>
      <c r="U1226" s="56">
        <f t="shared" si="1272"/>
        <v>0</v>
      </c>
      <c r="V1226" s="57">
        <f t="shared" si="1216"/>
        <v>55</v>
      </c>
    </row>
    <row r="1227" spans="1:22" x14ac:dyDescent="0.2">
      <c r="A1227" s="54" t="str">
        <f ca="1">IF(ISERROR(MATCH(E1227,Код_КЦСР,0)),"",INDIRECT(ADDRESS(MATCH(E1227,Код_КЦСР,0)+1,2,,,"КЦСР")))</f>
        <v>Расходы, не включенные в муниципальные программы города Череповца</v>
      </c>
      <c r="B1227" s="105">
        <v>812</v>
      </c>
      <c r="C1227" s="55" t="s">
        <v>60</v>
      </c>
      <c r="D1227" s="55" t="s">
        <v>78</v>
      </c>
      <c r="E1227" s="105" t="s">
        <v>398</v>
      </c>
      <c r="F1227" s="105"/>
      <c r="G1227" s="56">
        <f t="shared" si="1272"/>
        <v>55</v>
      </c>
      <c r="H1227" s="56">
        <f t="shared" si="1272"/>
        <v>0</v>
      </c>
      <c r="I1227" s="56">
        <f t="shared" si="1241"/>
        <v>55</v>
      </c>
      <c r="J1227" s="56">
        <f t="shared" si="1272"/>
        <v>0</v>
      </c>
      <c r="K1227" s="56">
        <f t="shared" si="1242"/>
        <v>55</v>
      </c>
      <c r="L1227" s="56">
        <f t="shared" si="1272"/>
        <v>0</v>
      </c>
      <c r="M1227" s="56">
        <f t="shared" si="1230"/>
        <v>55</v>
      </c>
      <c r="N1227" s="56">
        <f t="shared" si="1272"/>
        <v>0</v>
      </c>
      <c r="O1227" s="56">
        <f t="shared" si="1215"/>
        <v>55</v>
      </c>
      <c r="P1227" s="56">
        <f t="shared" si="1272"/>
        <v>55</v>
      </c>
      <c r="Q1227" s="56">
        <f t="shared" si="1272"/>
        <v>0</v>
      </c>
      <c r="R1227" s="57">
        <f t="shared" si="1245"/>
        <v>55</v>
      </c>
      <c r="S1227" s="56">
        <f t="shared" si="1272"/>
        <v>0</v>
      </c>
      <c r="T1227" s="57">
        <f t="shared" si="1246"/>
        <v>55</v>
      </c>
      <c r="U1227" s="56">
        <f t="shared" si="1272"/>
        <v>0</v>
      </c>
      <c r="V1227" s="57">
        <f t="shared" si="1216"/>
        <v>55</v>
      </c>
    </row>
    <row r="1228" spans="1:22" x14ac:dyDescent="0.2">
      <c r="A1228" s="54" t="str">
        <f ca="1">IF(ISERROR(MATCH(E1228,Код_КЦСР,0)),"",INDIRECT(ADDRESS(MATCH(E1228,Код_КЦСР,0)+1,2,,,"КЦСР")))</f>
        <v>Обеспечение деятельности контрольно-счетной палаты города Череповца</v>
      </c>
      <c r="B1228" s="105">
        <v>812</v>
      </c>
      <c r="C1228" s="55" t="s">
        <v>60</v>
      </c>
      <c r="D1228" s="55" t="s">
        <v>78</v>
      </c>
      <c r="E1228" s="105" t="s">
        <v>410</v>
      </c>
      <c r="F1228" s="105"/>
      <c r="G1228" s="56">
        <f t="shared" si="1272"/>
        <v>55</v>
      </c>
      <c r="H1228" s="56">
        <f t="shared" si="1272"/>
        <v>0</v>
      </c>
      <c r="I1228" s="56">
        <f t="shared" si="1241"/>
        <v>55</v>
      </c>
      <c r="J1228" s="56">
        <f t="shared" si="1272"/>
        <v>0</v>
      </c>
      <c r="K1228" s="56">
        <f t="shared" si="1242"/>
        <v>55</v>
      </c>
      <c r="L1228" s="56">
        <f t="shared" si="1272"/>
        <v>0</v>
      </c>
      <c r="M1228" s="56">
        <f t="shared" si="1230"/>
        <v>55</v>
      </c>
      <c r="N1228" s="56">
        <f t="shared" si="1272"/>
        <v>0</v>
      </c>
      <c r="O1228" s="56">
        <f t="shared" si="1215"/>
        <v>55</v>
      </c>
      <c r="P1228" s="56">
        <f t="shared" si="1272"/>
        <v>55</v>
      </c>
      <c r="Q1228" s="56">
        <f t="shared" si="1272"/>
        <v>0</v>
      </c>
      <c r="R1228" s="57">
        <f t="shared" si="1245"/>
        <v>55</v>
      </c>
      <c r="S1228" s="56">
        <f t="shared" si="1272"/>
        <v>0</v>
      </c>
      <c r="T1228" s="57">
        <f t="shared" si="1246"/>
        <v>55</v>
      </c>
      <c r="U1228" s="56">
        <f t="shared" si="1272"/>
        <v>0</v>
      </c>
      <c r="V1228" s="57">
        <f t="shared" si="1216"/>
        <v>55</v>
      </c>
    </row>
    <row r="1229" spans="1:22" x14ac:dyDescent="0.2">
      <c r="A1229" s="54" t="str">
        <f ca="1">IF(ISERROR(MATCH(E1229,Код_КЦСР,0)),"",INDIRECT(ADDRESS(MATCH(E1229,Код_КЦСР,0)+1,2,,,"КЦСР")))</f>
        <v>Расходы на обеспечение функций органов местного самоуправления</v>
      </c>
      <c r="B1229" s="105">
        <v>812</v>
      </c>
      <c r="C1229" s="55" t="s">
        <v>60</v>
      </c>
      <c r="D1229" s="55" t="s">
        <v>78</v>
      </c>
      <c r="E1229" s="105" t="s">
        <v>411</v>
      </c>
      <c r="F1229" s="105"/>
      <c r="G1229" s="56">
        <f t="shared" si="1272"/>
        <v>55</v>
      </c>
      <c r="H1229" s="56">
        <f t="shared" si="1272"/>
        <v>0</v>
      </c>
      <c r="I1229" s="56">
        <f t="shared" si="1241"/>
        <v>55</v>
      </c>
      <c r="J1229" s="56">
        <f t="shared" si="1272"/>
        <v>0</v>
      </c>
      <c r="K1229" s="56">
        <f t="shared" si="1242"/>
        <v>55</v>
      </c>
      <c r="L1229" s="56">
        <f t="shared" si="1272"/>
        <v>0</v>
      </c>
      <c r="M1229" s="56">
        <f t="shared" si="1230"/>
        <v>55</v>
      </c>
      <c r="N1229" s="56">
        <f t="shared" si="1272"/>
        <v>0</v>
      </c>
      <c r="O1229" s="56">
        <f t="shared" si="1215"/>
        <v>55</v>
      </c>
      <c r="P1229" s="56">
        <f t="shared" si="1272"/>
        <v>55</v>
      </c>
      <c r="Q1229" s="56">
        <f t="shared" si="1272"/>
        <v>0</v>
      </c>
      <c r="R1229" s="57">
        <f t="shared" si="1245"/>
        <v>55</v>
      </c>
      <c r="S1229" s="56">
        <f t="shared" si="1272"/>
        <v>0</v>
      </c>
      <c r="T1229" s="57">
        <f t="shared" si="1246"/>
        <v>55</v>
      </c>
      <c r="U1229" s="56">
        <f t="shared" si="1272"/>
        <v>0</v>
      </c>
      <c r="V1229" s="57">
        <f t="shared" si="1216"/>
        <v>55</v>
      </c>
    </row>
    <row r="1230" spans="1:22" ht="39" customHeight="1" x14ac:dyDescent="0.2">
      <c r="A1230" s="54" t="str">
        <f t="shared" ref="A1230:A1231" ca="1" si="1273">IF(ISERROR(MATCH(F1230,Код_КВР,0)),"",INDIRECT(ADDRESS(MATCH(F1230,Код_КВР,0)+1,2,,,"КВР")))</f>
        <v>Закупка товаров, работ и услуг для обеспечения государственных (муниципальных) нужд</v>
      </c>
      <c r="B1230" s="105">
        <v>812</v>
      </c>
      <c r="C1230" s="55" t="s">
        <v>60</v>
      </c>
      <c r="D1230" s="55" t="s">
        <v>78</v>
      </c>
      <c r="E1230" s="105" t="s">
        <v>411</v>
      </c>
      <c r="F1230" s="105">
        <v>200</v>
      </c>
      <c r="G1230" s="56">
        <f t="shared" si="1272"/>
        <v>55</v>
      </c>
      <c r="H1230" s="56">
        <f t="shared" si="1272"/>
        <v>0</v>
      </c>
      <c r="I1230" s="56">
        <f t="shared" si="1241"/>
        <v>55</v>
      </c>
      <c r="J1230" s="56">
        <f t="shared" si="1272"/>
        <v>0</v>
      </c>
      <c r="K1230" s="56">
        <f t="shared" si="1242"/>
        <v>55</v>
      </c>
      <c r="L1230" s="56">
        <f t="shared" si="1272"/>
        <v>0</v>
      </c>
      <c r="M1230" s="56">
        <f t="shared" si="1230"/>
        <v>55</v>
      </c>
      <c r="N1230" s="56">
        <f t="shared" si="1272"/>
        <v>0</v>
      </c>
      <c r="O1230" s="56">
        <f t="shared" si="1215"/>
        <v>55</v>
      </c>
      <c r="P1230" s="56">
        <f t="shared" si="1272"/>
        <v>55</v>
      </c>
      <c r="Q1230" s="56">
        <f t="shared" si="1272"/>
        <v>0</v>
      </c>
      <c r="R1230" s="57">
        <f t="shared" si="1245"/>
        <v>55</v>
      </c>
      <c r="S1230" s="56">
        <f t="shared" si="1272"/>
        <v>0</v>
      </c>
      <c r="T1230" s="57">
        <f t="shared" si="1246"/>
        <v>55</v>
      </c>
      <c r="U1230" s="56">
        <f t="shared" si="1272"/>
        <v>0</v>
      </c>
      <c r="V1230" s="57">
        <f t="shared" si="1216"/>
        <v>55</v>
      </c>
    </row>
    <row r="1231" spans="1:22" ht="39" customHeight="1" x14ac:dyDescent="0.2">
      <c r="A1231" s="54" t="str">
        <f t="shared" ca="1" si="1273"/>
        <v>Иные закупки товаров, работ и услуг для обеспечения государственных (муниципальных) нужд</v>
      </c>
      <c r="B1231" s="105">
        <v>812</v>
      </c>
      <c r="C1231" s="55" t="s">
        <v>60</v>
      </c>
      <c r="D1231" s="55" t="s">
        <v>78</v>
      </c>
      <c r="E1231" s="105" t="s">
        <v>411</v>
      </c>
      <c r="F1231" s="105">
        <v>240</v>
      </c>
      <c r="G1231" s="56">
        <v>55</v>
      </c>
      <c r="H1231" s="56"/>
      <c r="I1231" s="56">
        <f t="shared" si="1241"/>
        <v>55</v>
      </c>
      <c r="J1231" s="56"/>
      <c r="K1231" s="56">
        <f t="shared" si="1242"/>
        <v>55</v>
      </c>
      <c r="L1231" s="56"/>
      <c r="M1231" s="56">
        <f t="shared" si="1230"/>
        <v>55</v>
      </c>
      <c r="N1231" s="56"/>
      <c r="O1231" s="56">
        <f t="shared" si="1215"/>
        <v>55</v>
      </c>
      <c r="P1231" s="56">
        <v>55</v>
      </c>
      <c r="Q1231" s="56"/>
      <c r="R1231" s="57">
        <f t="shared" si="1245"/>
        <v>55</v>
      </c>
      <c r="S1231" s="56"/>
      <c r="T1231" s="57">
        <f t="shared" si="1246"/>
        <v>55</v>
      </c>
      <c r="U1231" s="56"/>
      <c r="V1231" s="57">
        <f t="shared" si="1216"/>
        <v>55</v>
      </c>
    </row>
    <row r="1232" spans="1:22" x14ac:dyDescent="0.2">
      <c r="A1232" s="54" t="s">
        <v>490</v>
      </c>
      <c r="B1232" s="109"/>
      <c r="C1232" s="109"/>
      <c r="D1232" s="109"/>
      <c r="E1232" s="105"/>
      <c r="F1232" s="105"/>
      <c r="G1232" s="57">
        <f>G19+G440+G474+G592+G605+G832+G883+G980+G1029+G1215</f>
        <v>6283641</v>
      </c>
      <c r="H1232" s="57">
        <f>H19+H440+H474+H592+H605+H832+H883+H980+H1029+H1215</f>
        <v>4079.5</v>
      </c>
      <c r="I1232" s="56">
        <f t="shared" si="1241"/>
        <v>6287720.5</v>
      </c>
      <c r="J1232" s="57">
        <f>J19+J440+J474+J592+J605+J832+J883+J980+J1029+J1215</f>
        <v>-22889.900000000009</v>
      </c>
      <c r="K1232" s="57">
        <f>K19+K440+K474+K592+K605+K832+K883+K980+K1029+K1215</f>
        <v>6264830.5999999996</v>
      </c>
      <c r="L1232" s="57">
        <f>L19+L440+L474+L592+L605+L832+L883+L980+L1029+L1215</f>
        <v>0</v>
      </c>
      <c r="M1232" s="56">
        <f t="shared" si="1230"/>
        <v>6264830.5999999996</v>
      </c>
      <c r="N1232" s="57">
        <f>N19+N440+N474+N592+N605+N832+N883+N980+N1029+N1215</f>
        <v>77540</v>
      </c>
      <c r="O1232" s="56">
        <f t="shared" si="1215"/>
        <v>6342370.5999999996</v>
      </c>
      <c r="P1232" s="57">
        <f>P19+P440+P474+P592+P605+P832+P883+P980+P1029+P1215</f>
        <v>5912556.3999999994</v>
      </c>
      <c r="Q1232" s="57">
        <f>Q19+Q440+Q474+Q592+Q605+Q832+Q883+Q980+Q1029+Q1215</f>
        <v>4258.6000000000004</v>
      </c>
      <c r="R1232" s="57">
        <f t="shared" si="1245"/>
        <v>5916814.9999999991</v>
      </c>
      <c r="S1232" s="57">
        <f>S19+S440+S474+S592+S605+S832+S883+S980+S1029+S1215</f>
        <v>-2085.1999999999998</v>
      </c>
      <c r="T1232" s="57">
        <f>T19+T440+T474+T592+T605+T832+T883+T980+T1029+T1215</f>
        <v>5914729.7999999989</v>
      </c>
      <c r="U1232" s="57">
        <f>U19+U440+U474+U592+U605+U832+U883+U980+U1029+U1215</f>
        <v>0</v>
      </c>
      <c r="V1232" s="57">
        <f t="shared" si="1216"/>
        <v>5914729.7999999989</v>
      </c>
    </row>
    <row r="1233" spans="1:22" x14ac:dyDescent="0.2">
      <c r="A1233" s="54" t="s">
        <v>489</v>
      </c>
      <c r="B1233" s="109"/>
      <c r="C1233" s="109"/>
      <c r="D1233" s="109"/>
      <c r="E1233" s="105"/>
      <c r="F1233" s="105"/>
      <c r="G1233" s="57">
        <f>226488.6-40594</f>
        <v>185894.6</v>
      </c>
      <c r="H1233" s="57"/>
      <c r="I1233" s="56">
        <f t="shared" si="1241"/>
        <v>185894.6</v>
      </c>
      <c r="J1233" s="57">
        <f>86562+102000</f>
        <v>188562</v>
      </c>
      <c r="K1233" s="56">
        <f t="shared" si="1242"/>
        <v>374456.6</v>
      </c>
      <c r="L1233" s="57"/>
      <c r="M1233" s="56">
        <f t="shared" si="1230"/>
        <v>374456.6</v>
      </c>
      <c r="N1233" s="57">
        <v>-16155</v>
      </c>
      <c r="O1233" s="56">
        <f t="shared" si="1215"/>
        <v>358301.6</v>
      </c>
      <c r="P1233" s="57">
        <v>348980.2</v>
      </c>
      <c r="Q1233" s="100"/>
      <c r="R1233" s="57">
        <f t="shared" si="1245"/>
        <v>348980.2</v>
      </c>
      <c r="S1233" s="100"/>
      <c r="T1233" s="57">
        <f t="shared" si="1246"/>
        <v>348980.2</v>
      </c>
      <c r="U1233" s="100"/>
      <c r="V1233" s="57">
        <f t="shared" si="1216"/>
        <v>348980.2</v>
      </c>
    </row>
    <row r="1234" spans="1:22" x14ac:dyDescent="0.2">
      <c r="A1234" s="54" t="s">
        <v>37</v>
      </c>
      <c r="B1234" s="109"/>
      <c r="C1234" s="109"/>
      <c r="D1234" s="109"/>
      <c r="E1234" s="105"/>
      <c r="F1234" s="105"/>
      <c r="G1234" s="57">
        <f t="shared" ref="G1234:T1234" si="1274">G1232+G1233</f>
        <v>6469535.5999999996</v>
      </c>
      <c r="H1234" s="57">
        <f t="shared" si="1274"/>
        <v>4079.5</v>
      </c>
      <c r="I1234" s="56">
        <f t="shared" si="1241"/>
        <v>6473615.0999999996</v>
      </c>
      <c r="J1234" s="57">
        <f t="shared" ref="J1234:K1234" si="1275">J1232+J1233</f>
        <v>165672.09999999998</v>
      </c>
      <c r="K1234" s="57">
        <f t="shared" si="1275"/>
        <v>6639287.1999999993</v>
      </c>
      <c r="L1234" s="57">
        <f t="shared" ref="L1234:N1234" si="1276">L1232+L1233</f>
        <v>0</v>
      </c>
      <c r="M1234" s="56">
        <f t="shared" si="1230"/>
        <v>6639287.1999999993</v>
      </c>
      <c r="N1234" s="57">
        <f t="shared" si="1276"/>
        <v>61385</v>
      </c>
      <c r="O1234" s="56">
        <f t="shared" si="1215"/>
        <v>6700672.1999999993</v>
      </c>
      <c r="P1234" s="57">
        <f t="shared" si="1274"/>
        <v>6261536.5999999996</v>
      </c>
      <c r="Q1234" s="57">
        <f t="shared" si="1274"/>
        <v>4258.6000000000004</v>
      </c>
      <c r="R1234" s="57">
        <f t="shared" si="1245"/>
        <v>6265795.1999999993</v>
      </c>
      <c r="S1234" s="57">
        <f t="shared" si="1274"/>
        <v>-2085.1999999999998</v>
      </c>
      <c r="T1234" s="57">
        <f t="shared" si="1274"/>
        <v>6263709.9999999991</v>
      </c>
      <c r="U1234" s="57">
        <f t="shared" ref="U1234" si="1277">U1232+U1233</f>
        <v>0</v>
      </c>
      <c r="V1234" s="57">
        <f t="shared" si="1216"/>
        <v>6263709.9999999991</v>
      </c>
    </row>
    <row r="1235" spans="1:22" x14ac:dyDescent="0.2">
      <c r="A1235" s="58"/>
      <c r="E1235" s="58"/>
      <c r="G1235" s="58"/>
      <c r="H1235" s="58"/>
      <c r="I1235" s="58"/>
      <c r="J1235" s="58"/>
      <c r="K1235" s="58"/>
      <c r="L1235" s="58"/>
      <c r="M1235" s="58"/>
      <c r="N1235" s="58"/>
      <c r="O1235" s="58"/>
      <c r="P1235" s="58"/>
    </row>
    <row r="1236" spans="1:22" x14ac:dyDescent="0.2">
      <c r="A1236" s="58"/>
      <c r="E1236" s="58"/>
      <c r="G1236" s="58"/>
      <c r="H1236" s="58"/>
      <c r="I1236" s="58"/>
      <c r="J1236" s="58"/>
      <c r="K1236" s="58"/>
      <c r="L1236" s="58"/>
      <c r="M1236" s="58"/>
      <c r="N1236" s="58"/>
      <c r="O1236" s="58"/>
      <c r="P1236" s="58"/>
    </row>
    <row r="1237" spans="1:22" x14ac:dyDescent="0.2">
      <c r="A1237" s="58"/>
      <c r="E1237" s="58"/>
      <c r="G1237" s="58"/>
      <c r="H1237" s="58"/>
      <c r="I1237" s="58"/>
      <c r="J1237" s="58"/>
      <c r="K1237" s="58"/>
      <c r="L1237" s="58"/>
      <c r="M1237" s="58"/>
      <c r="N1237" s="58"/>
      <c r="O1237" s="58"/>
      <c r="P1237" s="58"/>
    </row>
    <row r="1238" spans="1:22" x14ac:dyDescent="0.2">
      <c r="E1238" s="58"/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</row>
    <row r="1239" spans="1:22" x14ac:dyDescent="0.2">
      <c r="A1239" s="58"/>
      <c r="E1239" s="58"/>
      <c r="G1239" s="58"/>
      <c r="H1239" s="58"/>
      <c r="I1239" s="58"/>
      <c r="J1239" s="58"/>
      <c r="K1239" s="58"/>
      <c r="L1239" s="58"/>
      <c r="M1239" s="58"/>
      <c r="N1239" s="58"/>
      <c r="O1239" s="58"/>
      <c r="P1239" s="58"/>
    </row>
    <row r="1240" spans="1:22" x14ac:dyDescent="0.2">
      <c r="A1240" s="58"/>
      <c r="E1240" s="58"/>
      <c r="G1240" s="58"/>
      <c r="H1240" s="58"/>
      <c r="I1240" s="58"/>
      <c r="J1240" s="58"/>
      <c r="K1240" s="58"/>
      <c r="L1240" s="58"/>
      <c r="M1240" s="58"/>
      <c r="N1240" s="58"/>
      <c r="O1240" s="58"/>
      <c r="P1240" s="58"/>
    </row>
    <row r="1241" spans="1:22" x14ac:dyDescent="0.2">
      <c r="A1241" s="58"/>
      <c r="E1241" s="58"/>
      <c r="G1241" s="58"/>
      <c r="H1241" s="58"/>
      <c r="I1241" s="58"/>
      <c r="J1241" s="58"/>
      <c r="K1241" s="58"/>
      <c r="L1241" s="58"/>
      <c r="M1241" s="58"/>
      <c r="N1241" s="58"/>
      <c r="O1241" s="58"/>
      <c r="P1241" s="58"/>
    </row>
    <row r="1242" spans="1:22" x14ac:dyDescent="0.2">
      <c r="A1242" s="58"/>
      <c r="E1242" s="58"/>
      <c r="G1242" s="58"/>
      <c r="H1242" s="58"/>
      <c r="I1242" s="58"/>
      <c r="J1242" s="58"/>
      <c r="K1242" s="58"/>
      <c r="L1242" s="58"/>
      <c r="M1242" s="58"/>
      <c r="N1242" s="58"/>
      <c r="O1242" s="58"/>
      <c r="P1242" s="58"/>
    </row>
    <row r="1243" spans="1:22" x14ac:dyDescent="0.2">
      <c r="A1243" s="58"/>
      <c r="E1243" s="58"/>
      <c r="G1243" s="58"/>
      <c r="H1243" s="58"/>
      <c r="I1243" s="58"/>
      <c r="J1243" s="58"/>
      <c r="K1243" s="58"/>
      <c r="L1243" s="58"/>
      <c r="M1243" s="58"/>
      <c r="N1243" s="58"/>
      <c r="O1243" s="58"/>
      <c r="P1243" s="58"/>
    </row>
    <row r="1244" spans="1:22" x14ac:dyDescent="0.2">
      <c r="A1244" s="58"/>
      <c r="E1244" s="58"/>
      <c r="G1244" s="58"/>
      <c r="H1244" s="58"/>
      <c r="I1244" s="58"/>
      <c r="J1244" s="58"/>
      <c r="K1244" s="58"/>
      <c r="L1244" s="58"/>
      <c r="M1244" s="58"/>
      <c r="N1244" s="58"/>
      <c r="O1244" s="58"/>
      <c r="P1244" s="58"/>
    </row>
    <row r="1245" spans="1:22" x14ac:dyDescent="0.2">
      <c r="A1245" s="58"/>
      <c r="E1245" s="58"/>
      <c r="G1245" s="58"/>
      <c r="H1245" s="58"/>
      <c r="I1245" s="58"/>
      <c r="J1245" s="58"/>
      <c r="K1245" s="58"/>
      <c r="L1245" s="58"/>
      <c r="M1245" s="58"/>
      <c r="N1245" s="58"/>
      <c r="O1245" s="58"/>
      <c r="P1245" s="58"/>
    </row>
    <row r="1246" spans="1:22" x14ac:dyDescent="0.2">
      <c r="A1246" s="58"/>
      <c r="E1246" s="58"/>
      <c r="G1246" s="58"/>
      <c r="H1246" s="58"/>
      <c r="I1246" s="58"/>
      <c r="J1246" s="58"/>
      <c r="K1246" s="58"/>
      <c r="L1246" s="58"/>
      <c r="M1246" s="58"/>
      <c r="N1246" s="58"/>
      <c r="O1246" s="58"/>
      <c r="P1246" s="58"/>
    </row>
    <row r="1247" spans="1:22" x14ac:dyDescent="0.2">
      <c r="A1247" s="58"/>
      <c r="E1247" s="58"/>
      <c r="G1247" s="58"/>
      <c r="H1247" s="58"/>
      <c r="I1247" s="58"/>
      <c r="J1247" s="58"/>
      <c r="K1247" s="58"/>
      <c r="L1247" s="58"/>
      <c r="M1247" s="58"/>
      <c r="N1247" s="58"/>
      <c r="O1247" s="58"/>
      <c r="P1247" s="58"/>
    </row>
    <row r="1248" spans="1:22" x14ac:dyDescent="0.2">
      <c r="A1248" s="58"/>
      <c r="E1248" s="58"/>
      <c r="G1248" s="58"/>
      <c r="H1248" s="58"/>
      <c r="I1248" s="58"/>
      <c r="J1248" s="58"/>
      <c r="K1248" s="58"/>
      <c r="L1248" s="58"/>
      <c r="M1248" s="58"/>
      <c r="N1248" s="58"/>
      <c r="O1248" s="58"/>
      <c r="P1248" s="58"/>
    </row>
    <row r="1249" spans="1:16" x14ac:dyDescent="0.2">
      <c r="A1249" s="58"/>
      <c r="E1249" s="58"/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</row>
    <row r="1250" spans="1:16" x14ac:dyDescent="0.2">
      <c r="A1250" s="58"/>
      <c r="E1250" s="58"/>
      <c r="G1250" s="58"/>
      <c r="H1250" s="58"/>
      <c r="I1250" s="58"/>
      <c r="J1250" s="58"/>
      <c r="K1250" s="58"/>
      <c r="L1250" s="58"/>
      <c r="M1250" s="58"/>
      <c r="N1250" s="58"/>
      <c r="O1250" s="58"/>
      <c r="P1250" s="58"/>
    </row>
    <row r="1251" spans="1:16" x14ac:dyDescent="0.2">
      <c r="A1251" s="58"/>
      <c r="E1251" s="58"/>
      <c r="G1251" s="58"/>
      <c r="H1251" s="58"/>
      <c r="I1251" s="58"/>
      <c r="J1251" s="58"/>
      <c r="K1251" s="58"/>
      <c r="L1251" s="58"/>
      <c r="M1251" s="58"/>
      <c r="N1251" s="58"/>
      <c r="O1251" s="58"/>
      <c r="P1251" s="58"/>
    </row>
    <row r="1252" spans="1:16" x14ac:dyDescent="0.2">
      <c r="A1252" s="58"/>
      <c r="E1252" s="58"/>
      <c r="G1252" s="58"/>
      <c r="H1252" s="58"/>
      <c r="I1252" s="58"/>
      <c r="J1252" s="58"/>
      <c r="K1252" s="58"/>
      <c r="L1252" s="58"/>
      <c r="M1252" s="58"/>
      <c r="N1252" s="58"/>
      <c r="O1252" s="58"/>
      <c r="P1252" s="58"/>
    </row>
    <row r="1253" spans="1:16" x14ac:dyDescent="0.2">
      <c r="A1253" s="58"/>
      <c r="E1253" s="58"/>
      <c r="G1253" s="58"/>
      <c r="H1253" s="58"/>
      <c r="I1253" s="58"/>
      <c r="J1253" s="58"/>
      <c r="K1253" s="58"/>
      <c r="L1253" s="58"/>
      <c r="M1253" s="58"/>
      <c r="N1253" s="58"/>
      <c r="O1253" s="58"/>
      <c r="P1253" s="58"/>
    </row>
    <row r="1254" spans="1:16" x14ac:dyDescent="0.2">
      <c r="A1254" s="58"/>
      <c r="E1254" s="58"/>
      <c r="G1254" s="58"/>
      <c r="H1254" s="58"/>
      <c r="I1254" s="58"/>
      <c r="J1254" s="58"/>
      <c r="K1254" s="58"/>
      <c r="L1254" s="58"/>
      <c r="M1254" s="58"/>
      <c r="N1254" s="58"/>
      <c r="O1254" s="58"/>
      <c r="P1254" s="58"/>
    </row>
    <row r="1255" spans="1:16" x14ac:dyDescent="0.2">
      <c r="A1255" s="58"/>
      <c r="E1255" s="58"/>
      <c r="G1255" s="58"/>
      <c r="H1255" s="58"/>
      <c r="I1255" s="58"/>
      <c r="J1255" s="58"/>
      <c r="K1255" s="58"/>
      <c r="L1255" s="58"/>
      <c r="M1255" s="58"/>
      <c r="N1255" s="58"/>
      <c r="O1255" s="58"/>
      <c r="P1255" s="58"/>
    </row>
    <row r="1256" spans="1:16" x14ac:dyDescent="0.2">
      <c r="A1256" s="58"/>
      <c r="E1256" s="58"/>
      <c r="G1256" s="58"/>
      <c r="H1256" s="58"/>
      <c r="I1256" s="58"/>
      <c r="J1256" s="58"/>
      <c r="K1256" s="58"/>
      <c r="L1256" s="58"/>
      <c r="M1256" s="58"/>
      <c r="N1256" s="58"/>
      <c r="O1256" s="58"/>
      <c r="P1256" s="58"/>
    </row>
    <row r="1257" spans="1:16" x14ac:dyDescent="0.2">
      <c r="A1257" s="58"/>
      <c r="E1257" s="58"/>
      <c r="G1257" s="58"/>
      <c r="H1257" s="58"/>
      <c r="I1257" s="58"/>
      <c r="J1257" s="58"/>
      <c r="K1257" s="58"/>
      <c r="L1257" s="58"/>
      <c r="M1257" s="58"/>
      <c r="N1257" s="58"/>
      <c r="O1257" s="58"/>
      <c r="P1257" s="58"/>
    </row>
    <row r="1258" spans="1:16" x14ac:dyDescent="0.2">
      <c r="A1258" s="58"/>
      <c r="E1258" s="58"/>
      <c r="G1258" s="58"/>
      <c r="H1258" s="58"/>
      <c r="I1258" s="58"/>
      <c r="J1258" s="58"/>
      <c r="K1258" s="58"/>
      <c r="L1258" s="58"/>
      <c r="M1258" s="58"/>
      <c r="N1258" s="58"/>
      <c r="O1258" s="58"/>
      <c r="P1258" s="58"/>
    </row>
    <row r="1259" spans="1:16" x14ac:dyDescent="0.2">
      <c r="A1259" s="58"/>
      <c r="E1259" s="58"/>
      <c r="G1259" s="58"/>
      <c r="H1259" s="58"/>
      <c r="I1259" s="58"/>
      <c r="J1259" s="58"/>
      <c r="K1259" s="58"/>
      <c r="L1259" s="58"/>
      <c r="M1259" s="58"/>
      <c r="N1259" s="58"/>
      <c r="O1259" s="58"/>
      <c r="P1259" s="58"/>
    </row>
    <row r="1260" spans="1:16" x14ac:dyDescent="0.2">
      <c r="A1260" s="58"/>
      <c r="E1260" s="58"/>
      <c r="G1260" s="58"/>
      <c r="H1260" s="58"/>
      <c r="I1260" s="58"/>
      <c r="J1260" s="58"/>
      <c r="K1260" s="58"/>
      <c r="L1260" s="58"/>
      <c r="M1260" s="58"/>
      <c r="N1260" s="58"/>
      <c r="O1260" s="58"/>
      <c r="P1260" s="58"/>
    </row>
    <row r="1261" spans="1:16" x14ac:dyDescent="0.2">
      <c r="A1261" s="58"/>
      <c r="E1261" s="58"/>
      <c r="G1261" s="58"/>
      <c r="H1261" s="58"/>
      <c r="I1261" s="58"/>
      <c r="J1261" s="58"/>
      <c r="K1261" s="58"/>
      <c r="L1261" s="58"/>
      <c r="M1261" s="58"/>
      <c r="N1261" s="58"/>
      <c r="O1261" s="58"/>
      <c r="P1261" s="58"/>
    </row>
    <row r="1262" spans="1:16" x14ac:dyDescent="0.2">
      <c r="A1262" s="58"/>
      <c r="E1262" s="58"/>
      <c r="G1262" s="58"/>
      <c r="H1262" s="58"/>
      <c r="I1262" s="58"/>
      <c r="J1262" s="58"/>
      <c r="K1262" s="58"/>
      <c r="L1262" s="58"/>
      <c r="M1262" s="58"/>
      <c r="N1262" s="58"/>
      <c r="O1262" s="58"/>
      <c r="P1262" s="58"/>
    </row>
    <row r="1263" spans="1:16" x14ac:dyDescent="0.2">
      <c r="A1263" s="58"/>
      <c r="E1263" s="58"/>
      <c r="G1263" s="58"/>
      <c r="H1263" s="58"/>
      <c r="I1263" s="58"/>
      <c r="J1263" s="58"/>
      <c r="K1263" s="58"/>
      <c r="L1263" s="58"/>
      <c r="M1263" s="58"/>
      <c r="N1263" s="58"/>
      <c r="O1263" s="58"/>
      <c r="P1263" s="58"/>
    </row>
    <row r="1264" spans="1:16" x14ac:dyDescent="0.2">
      <c r="A1264" s="58"/>
      <c r="E1264" s="58"/>
      <c r="G1264" s="58"/>
      <c r="H1264" s="58"/>
      <c r="I1264" s="58"/>
      <c r="J1264" s="58"/>
      <c r="K1264" s="58"/>
      <c r="L1264" s="58"/>
      <c r="M1264" s="58"/>
      <c r="N1264" s="58"/>
      <c r="O1264" s="58"/>
      <c r="P1264" s="58"/>
    </row>
    <row r="1265" spans="1:16" x14ac:dyDescent="0.2">
      <c r="A1265" s="58"/>
      <c r="E1265" s="58"/>
      <c r="G1265" s="58"/>
      <c r="H1265" s="58"/>
      <c r="I1265" s="58"/>
      <c r="J1265" s="58"/>
      <c r="K1265" s="58"/>
      <c r="L1265" s="58"/>
      <c r="M1265" s="58"/>
      <c r="N1265" s="58"/>
      <c r="O1265" s="58"/>
      <c r="P1265" s="58"/>
    </row>
    <row r="1266" spans="1:16" x14ac:dyDescent="0.2">
      <c r="A1266" s="58"/>
      <c r="E1266" s="58"/>
      <c r="G1266" s="58"/>
      <c r="H1266" s="58"/>
      <c r="I1266" s="58"/>
      <c r="J1266" s="58"/>
      <c r="K1266" s="58"/>
      <c r="L1266" s="58"/>
      <c r="M1266" s="58"/>
      <c r="N1266" s="58"/>
      <c r="O1266" s="58"/>
      <c r="P1266" s="58"/>
    </row>
    <row r="1267" spans="1:16" x14ac:dyDescent="0.2">
      <c r="A1267" s="58"/>
      <c r="E1267" s="58"/>
      <c r="G1267" s="58"/>
      <c r="H1267" s="58"/>
      <c r="I1267" s="58"/>
      <c r="J1267" s="58"/>
      <c r="K1267" s="58"/>
      <c r="L1267" s="58"/>
      <c r="M1267" s="58"/>
      <c r="N1267" s="58"/>
      <c r="O1267" s="58"/>
      <c r="P1267" s="58"/>
    </row>
    <row r="1268" spans="1:16" x14ac:dyDescent="0.2">
      <c r="A1268" s="58"/>
      <c r="E1268" s="58"/>
      <c r="G1268" s="58"/>
      <c r="H1268" s="58"/>
      <c r="I1268" s="58"/>
      <c r="J1268" s="58"/>
      <c r="K1268" s="58"/>
      <c r="L1268" s="58"/>
      <c r="M1268" s="58"/>
      <c r="N1268" s="58"/>
      <c r="O1268" s="58"/>
      <c r="P1268" s="58"/>
    </row>
    <row r="1269" spans="1:16" x14ac:dyDescent="0.2">
      <c r="A1269" s="58"/>
      <c r="E1269" s="58"/>
      <c r="G1269" s="58"/>
      <c r="H1269" s="58"/>
      <c r="I1269" s="58"/>
      <c r="J1269" s="58"/>
      <c r="K1269" s="58"/>
      <c r="L1269" s="58"/>
      <c r="M1269" s="58"/>
      <c r="N1269" s="58"/>
      <c r="O1269" s="58"/>
      <c r="P1269" s="58"/>
    </row>
    <row r="1270" spans="1:16" x14ac:dyDescent="0.2">
      <c r="A1270" s="58"/>
      <c r="E1270" s="58"/>
      <c r="G1270" s="58"/>
      <c r="H1270" s="58"/>
      <c r="I1270" s="58"/>
      <c r="J1270" s="58"/>
      <c r="K1270" s="58"/>
      <c r="L1270" s="58"/>
      <c r="M1270" s="58"/>
      <c r="N1270" s="58"/>
      <c r="O1270" s="58"/>
      <c r="P1270" s="58"/>
    </row>
    <row r="1271" spans="1:16" x14ac:dyDescent="0.2">
      <c r="A1271" s="58"/>
      <c r="E1271" s="58"/>
      <c r="G1271" s="58"/>
      <c r="H1271" s="58"/>
      <c r="I1271" s="58"/>
      <c r="J1271" s="58"/>
      <c r="K1271" s="58"/>
      <c r="L1271" s="58"/>
      <c r="M1271" s="58"/>
      <c r="N1271" s="58"/>
      <c r="O1271" s="58"/>
      <c r="P1271" s="58"/>
    </row>
    <row r="1272" spans="1:16" x14ac:dyDescent="0.2">
      <c r="A1272" s="58"/>
      <c r="E1272" s="58"/>
      <c r="G1272" s="58"/>
      <c r="H1272" s="58"/>
      <c r="I1272" s="58"/>
      <c r="J1272" s="58"/>
      <c r="K1272" s="58"/>
      <c r="L1272" s="58"/>
      <c r="M1272" s="58"/>
      <c r="N1272" s="58"/>
      <c r="O1272" s="58"/>
      <c r="P1272" s="58"/>
    </row>
    <row r="1273" spans="1:16" x14ac:dyDescent="0.2">
      <c r="A1273" s="58"/>
      <c r="E1273" s="58"/>
      <c r="G1273" s="58"/>
      <c r="H1273" s="58"/>
      <c r="I1273" s="58"/>
      <c r="J1273" s="58"/>
      <c r="K1273" s="58"/>
      <c r="L1273" s="58"/>
      <c r="M1273" s="58"/>
      <c r="N1273" s="58"/>
      <c r="O1273" s="58"/>
      <c r="P1273" s="58"/>
    </row>
    <row r="1274" spans="1:16" x14ac:dyDescent="0.2">
      <c r="A1274" s="58"/>
      <c r="E1274" s="58"/>
      <c r="G1274" s="58"/>
      <c r="H1274" s="58"/>
      <c r="I1274" s="58"/>
      <c r="J1274" s="58"/>
      <c r="K1274" s="58"/>
      <c r="L1274" s="58"/>
      <c r="M1274" s="58"/>
      <c r="N1274" s="58"/>
      <c r="O1274" s="58"/>
      <c r="P1274" s="58"/>
    </row>
    <row r="1275" spans="1:16" x14ac:dyDescent="0.2">
      <c r="A1275" s="58"/>
      <c r="E1275" s="58"/>
      <c r="G1275" s="58"/>
      <c r="H1275" s="58"/>
      <c r="I1275" s="58"/>
      <c r="J1275" s="58"/>
      <c r="K1275" s="58"/>
      <c r="L1275" s="58"/>
      <c r="M1275" s="58"/>
      <c r="N1275" s="58"/>
      <c r="O1275" s="58"/>
      <c r="P1275" s="58"/>
    </row>
    <row r="1276" spans="1:16" x14ac:dyDescent="0.2">
      <c r="A1276" s="58"/>
      <c r="E1276" s="58"/>
      <c r="G1276" s="58"/>
      <c r="H1276" s="58"/>
      <c r="I1276" s="58"/>
      <c r="J1276" s="58"/>
      <c r="K1276" s="58"/>
      <c r="L1276" s="58"/>
      <c r="M1276" s="58"/>
      <c r="N1276" s="58"/>
      <c r="O1276" s="58"/>
      <c r="P1276" s="58"/>
    </row>
    <row r="1277" spans="1:16" x14ac:dyDescent="0.2">
      <c r="A1277" s="58"/>
      <c r="E1277" s="58"/>
      <c r="G1277" s="58"/>
      <c r="H1277" s="58"/>
      <c r="I1277" s="58"/>
      <c r="J1277" s="58"/>
      <c r="K1277" s="58"/>
      <c r="L1277" s="58"/>
      <c r="M1277" s="58"/>
      <c r="N1277" s="58"/>
      <c r="O1277" s="58"/>
      <c r="P1277" s="58"/>
    </row>
    <row r="1278" spans="1:16" x14ac:dyDescent="0.2">
      <c r="A1278" s="58"/>
      <c r="E1278" s="58"/>
      <c r="G1278" s="58"/>
      <c r="H1278" s="58"/>
      <c r="I1278" s="58"/>
      <c r="J1278" s="58"/>
      <c r="K1278" s="58"/>
      <c r="L1278" s="58"/>
      <c r="M1278" s="58"/>
      <c r="N1278" s="58"/>
      <c r="O1278" s="58"/>
      <c r="P1278" s="58"/>
    </row>
    <row r="1279" spans="1:16" x14ac:dyDescent="0.2">
      <c r="A1279" s="58"/>
      <c r="E1279" s="58"/>
      <c r="G1279" s="58"/>
      <c r="H1279" s="58"/>
      <c r="I1279" s="58"/>
      <c r="J1279" s="58"/>
      <c r="K1279" s="58"/>
      <c r="L1279" s="58"/>
      <c r="M1279" s="58"/>
      <c r="N1279" s="58"/>
      <c r="O1279" s="58"/>
      <c r="P1279" s="58"/>
    </row>
    <row r="1280" spans="1:16" x14ac:dyDescent="0.2">
      <c r="A1280" s="58"/>
      <c r="E1280" s="58"/>
      <c r="G1280" s="58"/>
      <c r="H1280" s="58"/>
      <c r="I1280" s="58"/>
      <c r="J1280" s="58"/>
      <c r="K1280" s="58"/>
      <c r="L1280" s="58"/>
      <c r="M1280" s="58"/>
      <c r="N1280" s="58"/>
      <c r="O1280" s="58"/>
      <c r="P1280" s="58"/>
    </row>
    <row r="1281" spans="1:16" x14ac:dyDescent="0.2">
      <c r="A1281" s="58"/>
      <c r="E1281" s="58"/>
      <c r="G1281" s="58"/>
      <c r="H1281" s="58"/>
      <c r="I1281" s="58"/>
      <c r="J1281" s="58"/>
      <c r="K1281" s="58"/>
      <c r="L1281" s="58"/>
      <c r="M1281" s="58"/>
      <c r="N1281" s="58"/>
      <c r="O1281" s="58"/>
      <c r="P1281" s="58"/>
    </row>
    <row r="1282" spans="1:16" x14ac:dyDescent="0.2">
      <c r="A1282" s="58"/>
      <c r="E1282" s="58"/>
      <c r="G1282" s="58"/>
      <c r="H1282" s="58"/>
      <c r="I1282" s="58"/>
      <c r="J1282" s="58"/>
      <c r="K1282" s="58"/>
      <c r="L1282" s="58"/>
      <c r="M1282" s="58"/>
      <c r="N1282" s="58"/>
      <c r="O1282" s="58"/>
      <c r="P1282" s="58"/>
    </row>
    <row r="1283" spans="1:16" x14ac:dyDescent="0.2">
      <c r="A1283" s="58"/>
      <c r="E1283" s="58"/>
      <c r="G1283" s="58"/>
      <c r="H1283" s="58"/>
      <c r="I1283" s="58"/>
      <c r="J1283" s="58"/>
      <c r="K1283" s="58"/>
      <c r="L1283" s="58"/>
      <c r="M1283" s="58"/>
      <c r="N1283" s="58"/>
      <c r="O1283" s="58"/>
      <c r="P1283" s="58"/>
    </row>
    <row r="1284" spans="1:16" x14ac:dyDescent="0.2">
      <c r="A1284" s="58"/>
      <c r="E1284" s="58"/>
      <c r="G1284" s="58"/>
      <c r="H1284" s="58"/>
      <c r="I1284" s="58"/>
      <c r="J1284" s="58"/>
      <c r="K1284" s="58"/>
      <c r="L1284" s="58"/>
      <c r="M1284" s="58"/>
      <c r="N1284" s="58"/>
      <c r="O1284" s="58"/>
      <c r="P1284" s="58"/>
    </row>
    <row r="1285" spans="1:16" x14ac:dyDescent="0.2">
      <c r="A1285" s="58"/>
      <c r="E1285" s="58"/>
      <c r="G1285" s="58"/>
      <c r="H1285" s="58"/>
      <c r="I1285" s="58"/>
      <c r="J1285" s="58"/>
      <c r="K1285" s="58"/>
      <c r="L1285" s="58"/>
      <c r="M1285" s="58"/>
      <c r="N1285" s="58"/>
      <c r="O1285" s="58"/>
      <c r="P1285" s="58"/>
    </row>
    <row r="1286" spans="1:16" x14ac:dyDescent="0.2">
      <c r="A1286" s="58"/>
      <c r="E1286" s="58"/>
      <c r="G1286" s="58"/>
      <c r="H1286" s="58"/>
      <c r="I1286" s="58"/>
      <c r="J1286" s="58"/>
      <c r="K1286" s="58"/>
      <c r="L1286" s="58"/>
      <c r="M1286" s="58"/>
      <c r="N1286" s="58"/>
      <c r="O1286" s="58"/>
      <c r="P1286" s="58"/>
    </row>
    <row r="1287" spans="1:16" x14ac:dyDescent="0.2">
      <c r="A1287" s="58"/>
      <c r="E1287" s="58"/>
      <c r="G1287" s="58"/>
      <c r="H1287" s="58"/>
      <c r="I1287" s="58"/>
      <c r="J1287" s="58"/>
      <c r="K1287" s="58"/>
      <c r="L1287" s="58"/>
      <c r="M1287" s="58"/>
      <c r="N1287" s="58"/>
      <c r="O1287" s="58"/>
      <c r="P1287" s="58"/>
    </row>
    <row r="1288" spans="1:16" x14ac:dyDescent="0.2">
      <c r="A1288" s="58"/>
      <c r="E1288" s="58"/>
      <c r="G1288" s="58"/>
      <c r="H1288" s="58"/>
      <c r="I1288" s="58"/>
      <c r="J1288" s="58"/>
      <c r="K1288" s="58"/>
      <c r="L1288" s="58"/>
      <c r="M1288" s="58"/>
      <c r="N1288" s="58"/>
      <c r="O1288" s="58"/>
      <c r="P1288" s="58"/>
    </row>
    <row r="1289" spans="1:16" x14ac:dyDescent="0.2">
      <c r="A1289" s="58"/>
      <c r="E1289" s="58"/>
      <c r="G1289" s="58"/>
      <c r="H1289" s="58"/>
      <c r="I1289" s="58"/>
      <c r="J1289" s="58"/>
      <c r="K1289" s="58"/>
      <c r="L1289" s="58"/>
      <c r="M1289" s="58"/>
      <c r="N1289" s="58"/>
      <c r="O1289" s="58"/>
      <c r="P1289" s="58"/>
    </row>
    <row r="1290" spans="1:16" x14ac:dyDescent="0.2">
      <c r="A1290" s="58"/>
      <c r="E1290" s="58"/>
      <c r="G1290" s="58"/>
      <c r="H1290" s="58"/>
      <c r="I1290" s="58"/>
      <c r="J1290" s="58"/>
      <c r="K1290" s="58"/>
      <c r="L1290" s="58"/>
      <c r="M1290" s="58"/>
      <c r="N1290" s="58"/>
      <c r="O1290" s="58"/>
      <c r="P1290" s="58"/>
    </row>
    <row r="1291" spans="1:16" x14ac:dyDescent="0.2">
      <c r="A1291" s="58"/>
      <c r="E1291" s="58"/>
      <c r="G1291" s="58"/>
      <c r="H1291" s="58"/>
      <c r="I1291" s="58"/>
      <c r="J1291" s="58"/>
      <c r="K1291" s="58"/>
      <c r="L1291" s="58"/>
      <c r="M1291" s="58"/>
      <c r="N1291" s="58"/>
      <c r="O1291" s="58"/>
      <c r="P1291" s="58"/>
    </row>
    <row r="1292" spans="1:16" x14ac:dyDescent="0.2">
      <c r="A1292" s="58"/>
      <c r="E1292" s="58"/>
      <c r="G1292" s="58"/>
      <c r="H1292" s="58"/>
      <c r="I1292" s="58"/>
      <c r="J1292" s="58"/>
      <c r="K1292" s="58"/>
      <c r="L1292" s="58"/>
      <c r="M1292" s="58"/>
      <c r="N1292" s="58"/>
      <c r="O1292" s="58"/>
      <c r="P1292" s="58"/>
    </row>
    <row r="1293" spans="1:16" x14ac:dyDescent="0.2">
      <c r="A1293" s="58"/>
      <c r="E1293" s="58"/>
      <c r="G1293" s="58"/>
      <c r="H1293" s="58"/>
      <c r="I1293" s="58"/>
      <c r="J1293" s="58"/>
      <c r="K1293" s="58"/>
      <c r="L1293" s="58"/>
      <c r="M1293" s="58"/>
      <c r="N1293" s="58"/>
      <c r="O1293" s="58"/>
      <c r="P1293" s="58"/>
    </row>
    <row r="1294" spans="1:16" x14ac:dyDescent="0.2">
      <c r="A1294" s="58"/>
      <c r="E1294" s="58"/>
      <c r="G1294" s="58"/>
      <c r="H1294" s="58"/>
      <c r="I1294" s="58"/>
      <c r="J1294" s="58"/>
      <c r="K1294" s="58"/>
      <c r="L1294" s="58"/>
      <c r="M1294" s="58"/>
      <c r="N1294" s="58"/>
      <c r="O1294" s="58"/>
      <c r="P1294" s="58"/>
    </row>
    <row r="1295" spans="1:16" x14ac:dyDescent="0.2">
      <c r="A1295" s="58"/>
      <c r="E1295" s="58"/>
      <c r="G1295" s="58"/>
      <c r="H1295" s="58"/>
      <c r="I1295" s="58"/>
      <c r="J1295" s="58"/>
      <c r="K1295" s="58"/>
      <c r="L1295" s="58"/>
      <c r="M1295" s="58"/>
      <c r="N1295" s="58"/>
      <c r="O1295" s="58"/>
      <c r="P1295" s="58"/>
    </row>
    <row r="1296" spans="1:16" x14ac:dyDescent="0.2">
      <c r="A1296" s="58"/>
      <c r="E1296" s="58"/>
      <c r="G1296" s="58"/>
      <c r="H1296" s="58"/>
      <c r="I1296" s="58"/>
      <c r="J1296" s="58"/>
      <c r="K1296" s="58"/>
      <c r="L1296" s="58"/>
      <c r="M1296" s="58"/>
      <c r="N1296" s="58"/>
      <c r="O1296" s="58"/>
      <c r="P1296" s="58"/>
    </row>
    <row r="1297" spans="1:16" x14ac:dyDescent="0.2">
      <c r="A1297" s="58"/>
      <c r="E1297" s="58"/>
      <c r="G1297" s="58"/>
      <c r="H1297" s="58"/>
      <c r="I1297" s="58"/>
      <c r="J1297" s="58"/>
      <c r="K1297" s="58"/>
      <c r="L1297" s="58"/>
      <c r="M1297" s="58"/>
      <c r="N1297" s="58"/>
      <c r="O1297" s="58"/>
      <c r="P1297" s="58"/>
    </row>
    <row r="1298" spans="1:16" x14ac:dyDescent="0.2">
      <c r="A1298" s="58"/>
      <c r="E1298" s="58"/>
      <c r="G1298" s="58"/>
      <c r="H1298" s="58"/>
      <c r="I1298" s="58"/>
      <c r="J1298" s="58"/>
      <c r="K1298" s="58"/>
      <c r="L1298" s="58"/>
      <c r="M1298" s="58"/>
      <c r="N1298" s="58"/>
      <c r="O1298" s="58"/>
      <c r="P1298" s="58"/>
    </row>
    <row r="1299" spans="1:16" x14ac:dyDescent="0.2">
      <c r="A1299" s="58"/>
      <c r="E1299" s="58"/>
      <c r="G1299" s="58"/>
      <c r="H1299" s="58"/>
      <c r="I1299" s="58"/>
      <c r="J1299" s="58"/>
      <c r="K1299" s="58"/>
      <c r="L1299" s="58"/>
      <c r="M1299" s="58"/>
      <c r="N1299" s="58"/>
      <c r="O1299" s="58"/>
      <c r="P1299" s="58"/>
    </row>
    <row r="1300" spans="1:16" x14ac:dyDescent="0.2">
      <c r="A1300" s="58"/>
      <c r="E1300" s="58"/>
      <c r="G1300" s="58"/>
      <c r="H1300" s="58"/>
      <c r="I1300" s="58"/>
      <c r="J1300" s="58"/>
      <c r="K1300" s="58"/>
      <c r="L1300" s="58"/>
      <c r="M1300" s="58"/>
      <c r="N1300" s="58"/>
      <c r="O1300" s="58"/>
      <c r="P1300" s="58"/>
    </row>
    <row r="1301" spans="1:16" x14ac:dyDescent="0.2">
      <c r="A1301" s="58"/>
      <c r="E1301" s="58"/>
      <c r="G1301" s="58"/>
      <c r="H1301" s="58"/>
      <c r="I1301" s="58"/>
      <c r="J1301" s="58"/>
      <c r="K1301" s="58"/>
      <c r="L1301" s="58"/>
      <c r="M1301" s="58"/>
      <c r="N1301" s="58"/>
      <c r="O1301" s="58"/>
      <c r="P1301" s="58"/>
    </row>
    <row r="1302" spans="1:16" x14ac:dyDescent="0.2">
      <c r="A1302" s="58"/>
      <c r="E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</row>
    <row r="1303" spans="1:16" x14ac:dyDescent="0.2">
      <c r="A1303" s="58"/>
      <c r="E1303" s="58"/>
      <c r="G1303" s="58"/>
      <c r="H1303" s="58"/>
      <c r="I1303" s="58"/>
      <c r="J1303" s="58"/>
      <c r="K1303" s="58"/>
      <c r="L1303" s="58"/>
      <c r="M1303" s="58"/>
      <c r="N1303" s="58"/>
      <c r="O1303" s="58"/>
      <c r="P1303" s="58"/>
    </row>
    <row r="1304" spans="1:16" x14ac:dyDescent="0.2">
      <c r="A1304" s="58"/>
      <c r="E1304" s="58"/>
      <c r="G1304" s="58"/>
      <c r="H1304" s="58"/>
      <c r="I1304" s="58"/>
      <c r="J1304" s="58"/>
      <c r="K1304" s="58"/>
      <c r="L1304" s="58"/>
      <c r="M1304" s="58"/>
      <c r="N1304" s="58"/>
      <c r="O1304" s="58"/>
      <c r="P1304" s="58"/>
    </row>
    <row r="1305" spans="1:16" x14ac:dyDescent="0.2">
      <c r="A1305" s="58"/>
      <c r="E1305" s="58"/>
      <c r="G1305" s="58"/>
      <c r="H1305" s="58"/>
      <c r="I1305" s="58"/>
      <c r="J1305" s="58"/>
      <c r="K1305" s="58"/>
      <c r="L1305" s="58"/>
      <c r="M1305" s="58"/>
      <c r="N1305" s="58"/>
      <c r="O1305" s="58"/>
      <c r="P1305" s="58"/>
    </row>
    <row r="1306" spans="1:16" x14ac:dyDescent="0.2">
      <c r="A1306" s="58"/>
      <c r="E1306" s="58"/>
      <c r="G1306" s="58"/>
      <c r="H1306" s="58"/>
      <c r="I1306" s="58"/>
      <c r="J1306" s="58"/>
      <c r="K1306" s="58"/>
      <c r="L1306" s="58"/>
      <c r="M1306" s="58"/>
      <c r="N1306" s="58"/>
      <c r="O1306" s="58"/>
      <c r="P1306" s="58"/>
    </row>
    <row r="1307" spans="1:16" x14ac:dyDescent="0.2">
      <c r="A1307" s="58"/>
      <c r="E1307" s="58"/>
      <c r="G1307" s="58"/>
      <c r="H1307" s="58"/>
      <c r="I1307" s="58"/>
      <c r="J1307" s="58"/>
      <c r="K1307" s="58"/>
      <c r="L1307" s="58"/>
      <c r="M1307" s="58"/>
      <c r="N1307" s="58"/>
      <c r="O1307" s="58"/>
      <c r="P1307" s="58"/>
    </row>
    <row r="1308" spans="1:16" x14ac:dyDescent="0.2">
      <c r="A1308" s="58"/>
      <c r="E1308" s="58"/>
      <c r="G1308" s="58"/>
      <c r="H1308" s="58"/>
      <c r="I1308" s="58"/>
      <c r="J1308" s="58"/>
      <c r="K1308" s="58"/>
      <c r="L1308" s="58"/>
      <c r="M1308" s="58"/>
      <c r="N1308" s="58"/>
      <c r="O1308" s="58"/>
      <c r="P1308" s="58"/>
    </row>
    <row r="1309" spans="1:16" x14ac:dyDescent="0.2">
      <c r="A1309" s="58"/>
      <c r="E1309" s="58"/>
      <c r="G1309" s="58"/>
      <c r="H1309" s="58"/>
      <c r="I1309" s="58"/>
      <c r="J1309" s="58"/>
      <c r="K1309" s="58"/>
      <c r="L1309" s="58"/>
      <c r="M1309" s="58"/>
      <c r="N1309" s="58"/>
      <c r="O1309" s="58"/>
      <c r="P1309" s="58"/>
    </row>
    <row r="1310" spans="1:16" x14ac:dyDescent="0.2">
      <c r="A1310" s="58"/>
      <c r="E1310" s="58"/>
      <c r="G1310" s="58"/>
      <c r="H1310" s="58"/>
      <c r="I1310" s="58"/>
      <c r="J1310" s="58"/>
      <c r="K1310" s="58"/>
      <c r="L1310" s="58"/>
      <c r="M1310" s="58"/>
      <c r="N1310" s="58"/>
      <c r="O1310" s="58"/>
      <c r="P1310" s="58"/>
    </row>
    <row r="1311" spans="1:16" x14ac:dyDescent="0.2">
      <c r="A1311" s="58"/>
      <c r="E1311" s="58"/>
      <c r="G1311" s="58"/>
      <c r="H1311" s="58"/>
      <c r="I1311" s="58"/>
      <c r="J1311" s="58"/>
      <c r="K1311" s="58"/>
      <c r="L1311" s="58"/>
      <c r="M1311" s="58"/>
      <c r="N1311" s="58"/>
      <c r="O1311" s="58"/>
      <c r="P1311" s="58"/>
    </row>
    <row r="1312" spans="1:16" x14ac:dyDescent="0.2">
      <c r="A1312" s="58"/>
      <c r="E1312" s="58"/>
      <c r="G1312" s="58"/>
      <c r="H1312" s="58"/>
      <c r="I1312" s="58"/>
      <c r="J1312" s="58"/>
      <c r="K1312" s="58"/>
      <c r="L1312" s="58"/>
      <c r="M1312" s="58"/>
      <c r="N1312" s="58"/>
      <c r="O1312" s="58"/>
      <c r="P1312" s="58"/>
    </row>
    <row r="1313" spans="1:16" x14ac:dyDescent="0.2">
      <c r="A1313" s="58"/>
      <c r="E1313" s="58"/>
      <c r="G1313" s="58"/>
      <c r="H1313" s="58"/>
      <c r="I1313" s="58"/>
      <c r="J1313" s="58"/>
      <c r="K1313" s="58"/>
      <c r="L1313" s="58"/>
      <c r="M1313" s="58"/>
      <c r="N1313" s="58"/>
      <c r="O1313" s="58"/>
      <c r="P1313" s="58"/>
    </row>
    <row r="1314" spans="1:16" x14ac:dyDescent="0.2">
      <c r="A1314" s="58"/>
      <c r="E1314" s="58"/>
      <c r="G1314" s="58"/>
      <c r="H1314" s="58"/>
      <c r="I1314" s="58"/>
      <c r="J1314" s="58"/>
      <c r="K1314" s="58"/>
      <c r="L1314" s="58"/>
      <c r="M1314" s="58"/>
      <c r="N1314" s="58"/>
      <c r="O1314" s="58"/>
      <c r="P1314" s="58"/>
    </row>
    <row r="1315" spans="1:16" x14ac:dyDescent="0.2">
      <c r="A1315" s="58"/>
      <c r="E1315" s="58"/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</row>
    <row r="1316" spans="1:16" x14ac:dyDescent="0.2">
      <c r="A1316" s="58"/>
      <c r="E1316" s="58"/>
      <c r="G1316" s="58"/>
      <c r="H1316" s="58"/>
      <c r="I1316" s="58"/>
      <c r="J1316" s="58"/>
      <c r="K1316" s="58"/>
      <c r="L1316" s="58"/>
      <c r="M1316" s="58"/>
      <c r="N1316" s="58"/>
      <c r="O1316" s="58"/>
      <c r="P1316" s="58"/>
    </row>
    <row r="1317" spans="1:16" x14ac:dyDescent="0.2">
      <c r="A1317" s="58"/>
      <c r="E1317" s="58"/>
      <c r="G1317" s="58"/>
      <c r="H1317" s="58"/>
      <c r="I1317" s="58"/>
      <c r="J1317" s="58"/>
      <c r="K1317" s="58"/>
      <c r="L1317" s="58"/>
      <c r="M1317" s="58"/>
      <c r="N1317" s="58"/>
      <c r="O1317" s="58"/>
      <c r="P1317" s="58"/>
    </row>
    <row r="1318" spans="1:16" x14ac:dyDescent="0.2">
      <c r="A1318" s="58"/>
      <c r="E1318" s="58"/>
      <c r="G1318" s="58"/>
      <c r="H1318" s="58"/>
      <c r="I1318" s="58"/>
      <c r="J1318" s="58"/>
      <c r="K1318" s="58"/>
      <c r="L1318" s="58"/>
      <c r="M1318" s="58"/>
      <c r="N1318" s="58"/>
      <c r="O1318" s="58"/>
      <c r="P1318" s="58"/>
    </row>
    <row r="1319" spans="1:16" x14ac:dyDescent="0.2">
      <c r="A1319" s="58"/>
      <c r="E1319" s="58"/>
      <c r="G1319" s="58"/>
      <c r="H1319" s="58"/>
      <c r="I1319" s="58"/>
      <c r="J1319" s="58"/>
      <c r="K1319" s="58"/>
      <c r="L1319" s="58"/>
      <c r="M1319" s="58"/>
      <c r="N1319" s="58"/>
      <c r="O1319" s="58"/>
      <c r="P1319" s="58"/>
    </row>
    <row r="1320" spans="1:16" x14ac:dyDescent="0.2">
      <c r="A1320" s="58"/>
      <c r="E1320" s="58"/>
      <c r="G1320" s="58"/>
      <c r="H1320" s="58"/>
      <c r="I1320" s="58"/>
      <c r="J1320" s="58"/>
      <c r="K1320" s="58"/>
      <c r="L1320" s="58"/>
      <c r="M1320" s="58"/>
      <c r="N1320" s="58"/>
      <c r="O1320" s="58"/>
      <c r="P1320" s="58"/>
    </row>
    <row r="1321" spans="1:16" x14ac:dyDescent="0.2">
      <c r="A1321" s="58"/>
      <c r="E1321" s="58"/>
      <c r="G1321" s="58"/>
      <c r="H1321" s="58"/>
      <c r="I1321" s="58"/>
      <c r="J1321" s="58"/>
      <c r="K1321" s="58"/>
      <c r="L1321" s="58"/>
      <c r="M1321" s="58"/>
      <c r="N1321" s="58"/>
      <c r="O1321" s="58"/>
      <c r="P1321" s="58"/>
    </row>
    <row r="1322" spans="1:16" x14ac:dyDescent="0.2">
      <c r="A1322" s="58"/>
      <c r="E1322" s="58"/>
      <c r="G1322" s="58"/>
      <c r="H1322" s="58"/>
      <c r="I1322" s="58"/>
      <c r="J1322" s="58"/>
      <c r="K1322" s="58"/>
      <c r="L1322" s="58"/>
      <c r="M1322" s="58"/>
      <c r="N1322" s="58"/>
      <c r="O1322" s="58"/>
      <c r="P1322" s="58"/>
    </row>
    <row r="1323" spans="1:16" x14ac:dyDescent="0.2">
      <c r="A1323" s="58"/>
      <c r="E1323" s="58"/>
      <c r="G1323" s="58"/>
      <c r="H1323" s="58"/>
      <c r="I1323" s="58"/>
      <c r="J1323" s="58"/>
      <c r="K1323" s="58"/>
      <c r="L1323" s="58"/>
      <c r="M1323" s="58"/>
      <c r="N1323" s="58"/>
      <c r="O1323" s="58"/>
      <c r="P1323" s="58"/>
    </row>
    <row r="1324" spans="1:16" x14ac:dyDescent="0.2">
      <c r="A1324" s="58"/>
      <c r="E1324" s="58"/>
      <c r="G1324" s="58"/>
      <c r="H1324" s="58"/>
      <c r="I1324" s="58"/>
      <c r="J1324" s="58"/>
      <c r="K1324" s="58"/>
      <c r="L1324" s="58"/>
      <c r="M1324" s="58"/>
      <c r="N1324" s="58"/>
      <c r="O1324" s="58"/>
      <c r="P1324" s="58"/>
    </row>
    <row r="1325" spans="1:16" x14ac:dyDescent="0.2">
      <c r="A1325" s="58"/>
      <c r="E1325" s="58"/>
      <c r="G1325" s="58"/>
      <c r="H1325" s="58"/>
      <c r="I1325" s="58"/>
      <c r="J1325" s="58"/>
      <c r="K1325" s="58"/>
      <c r="L1325" s="58"/>
      <c r="M1325" s="58"/>
      <c r="N1325" s="58"/>
      <c r="O1325" s="58"/>
      <c r="P1325" s="58"/>
    </row>
    <row r="1326" spans="1:16" x14ac:dyDescent="0.2">
      <c r="A1326" s="58"/>
      <c r="E1326" s="58"/>
      <c r="G1326" s="58"/>
      <c r="H1326" s="58"/>
      <c r="I1326" s="58"/>
      <c r="J1326" s="58"/>
      <c r="K1326" s="58"/>
      <c r="L1326" s="58"/>
      <c r="M1326" s="58"/>
      <c r="N1326" s="58"/>
      <c r="O1326" s="58"/>
      <c r="P1326" s="58"/>
    </row>
    <row r="1327" spans="1:16" x14ac:dyDescent="0.2">
      <c r="A1327" s="58"/>
      <c r="E1327" s="58"/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</row>
    <row r="1328" spans="1:16" x14ac:dyDescent="0.2">
      <c r="A1328" s="58"/>
      <c r="E1328" s="58"/>
      <c r="G1328" s="58"/>
      <c r="H1328" s="58"/>
      <c r="I1328" s="58"/>
      <c r="J1328" s="58"/>
      <c r="K1328" s="58"/>
      <c r="L1328" s="58"/>
      <c r="M1328" s="58"/>
      <c r="N1328" s="58"/>
      <c r="O1328" s="58"/>
      <c r="P1328" s="58"/>
    </row>
    <row r="1329" spans="1:16" x14ac:dyDescent="0.2">
      <c r="A1329" s="58"/>
      <c r="E1329" s="58"/>
      <c r="G1329" s="58"/>
      <c r="H1329" s="58"/>
      <c r="I1329" s="58"/>
      <c r="J1329" s="58"/>
      <c r="K1329" s="58"/>
      <c r="L1329" s="58"/>
      <c r="M1329" s="58"/>
      <c r="N1329" s="58"/>
      <c r="O1329" s="58"/>
      <c r="P1329" s="58"/>
    </row>
    <row r="1330" spans="1:16" x14ac:dyDescent="0.2">
      <c r="A1330" s="58"/>
      <c r="E1330" s="58"/>
      <c r="G1330" s="58"/>
      <c r="H1330" s="58"/>
      <c r="I1330" s="58"/>
      <c r="J1330" s="58"/>
      <c r="K1330" s="58"/>
      <c r="L1330" s="58"/>
      <c r="M1330" s="58"/>
      <c r="N1330" s="58"/>
      <c r="O1330" s="58"/>
      <c r="P1330" s="58"/>
    </row>
    <row r="1331" spans="1:16" x14ac:dyDescent="0.2">
      <c r="A1331" s="58"/>
      <c r="E1331" s="58"/>
      <c r="G1331" s="58"/>
      <c r="H1331" s="58"/>
      <c r="I1331" s="58"/>
      <c r="J1331" s="58"/>
      <c r="K1331" s="58"/>
      <c r="L1331" s="58"/>
      <c r="M1331" s="58"/>
      <c r="N1331" s="58"/>
      <c r="O1331" s="58"/>
      <c r="P1331" s="58"/>
    </row>
    <row r="1332" spans="1:16" x14ac:dyDescent="0.2">
      <c r="A1332" s="58"/>
      <c r="E1332" s="58"/>
      <c r="G1332" s="58"/>
      <c r="H1332" s="58"/>
      <c r="I1332" s="58"/>
      <c r="J1332" s="58"/>
      <c r="K1332" s="58"/>
      <c r="L1332" s="58"/>
      <c r="M1332" s="58"/>
      <c r="N1332" s="58"/>
      <c r="O1332" s="58"/>
      <c r="P1332" s="58"/>
    </row>
    <row r="1333" spans="1:16" x14ac:dyDescent="0.2">
      <c r="A1333" s="58"/>
      <c r="E1333" s="58"/>
      <c r="G1333" s="58"/>
      <c r="H1333" s="58"/>
      <c r="I1333" s="58"/>
      <c r="J1333" s="58"/>
      <c r="K1333" s="58"/>
      <c r="L1333" s="58"/>
      <c r="M1333" s="58"/>
      <c r="N1333" s="58"/>
      <c r="O1333" s="58"/>
      <c r="P1333" s="58"/>
    </row>
    <row r="1334" spans="1:16" x14ac:dyDescent="0.2">
      <c r="A1334" s="58"/>
      <c r="E1334" s="58"/>
      <c r="G1334" s="58"/>
      <c r="H1334" s="58"/>
      <c r="I1334" s="58"/>
      <c r="J1334" s="58"/>
      <c r="K1334" s="58"/>
      <c r="L1334" s="58"/>
      <c r="M1334" s="58"/>
      <c r="N1334" s="58"/>
      <c r="O1334" s="58"/>
      <c r="P1334" s="58"/>
    </row>
    <row r="1335" spans="1:16" x14ac:dyDescent="0.2">
      <c r="A1335" s="58"/>
      <c r="E1335" s="58"/>
      <c r="G1335" s="58"/>
      <c r="H1335" s="58"/>
      <c r="I1335" s="58"/>
      <c r="J1335" s="58"/>
      <c r="K1335" s="58"/>
      <c r="L1335" s="58"/>
      <c r="M1335" s="58"/>
      <c r="N1335" s="58"/>
      <c r="O1335" s="58"/>
      <c r="P1335" s="58"/>
    </row>
    <row r="1336" spans="1:16" x14ac:dyDescent="0.2">
      <c r="A1336" s="58"/>
      <c r="E1336" s="58"/>
      <c r="G1336" s="58"/>
      <c r="H1336" s="58"/>
      <c r="I1336" s="58"/>
      <c r="J1336" s="58"/>
      <c r="K1336" s="58"/>
      <c r="L1336" s="58"/>
      <c r="M1336" s="58"/>
      <c r="N1336" s="58"/>
      <c r="O1336" s="58"/>
      <c r="P1336" s="58"/>
    </row>
    <row r="1337" spans="1:16" x14ac:dyDescent="0.2">
      <c r="A1337" s="58"/>
      <c r="E1337" s="58"/>
      <c r="G1337" s="58"/>
      <c r="H1337" s="58"/>
      <c r="I1337" s="58"/>
      <c r="J1337" s="58"/>
      <c r="K1337" s="58"/>
      <c r="L1337" s="58"/>
      <c r="M1337" s="58"/>
      <c r="N1337" s="58"/>
      <c r="O1337" s="58"/>
      <c r="P1337" s="58"/>
    </row>
    <row r="1338" spans="1:16" x14ac:dyDescent="0.2">
      <c r="A1338" s="58"/>
      <c r="E1338" s="58"/>
      <c r="G1338" s="58"/>
      <c r="H1338" s="58"/>
      <c r="I1338" s="58"/>
      <c r="J1338" s="58"/>
      <c r="K1338" s="58"/>
      <c r="L1338" s="58"/>
      <c r="M1338" s="58"/>
      <c r="N1338" s="58"/>
      <c r="O1338" s="58"/>
      <c r="P1338" s="58"/>
    </row>
    <row r="1339" spans="1:16" x14ac:dyDescent="0.2">
      <c r="A1339" s="58"/>
      <c r="E1339" s="58"/>
      <c r="G1339" s="58"/>
      <c r="H1339" s="58"/>
      <c r="I1339" s="58"/>
      <c r="J1339" s="58"/>
      <c r="K1339" s="58"/>
      <c r="L1339" s="58"/>
      <c r="M1339" s="58"/>
      <c r="N1339" s="58"/>
      <c r="O1339" s="58"/>
      <c r="P1339" s="58"/>
    </row>
    <row r="1340" spans="1:16" x14ac:dyDescent="0.2">
      <c r="A1340" s="58"/>
      <c r="E1340" s="58"/>
      <c r="G1340" s="58"/>
      <c r="H1340" s="58"/>
      <c r="I1340" s="58"/>
      <c r="J1340" s="58"/>
      <c r="K1340" s="58"/>
      <c r="L1340" s="58"/>
      <c r="M1340" s="58"/>
      <c r="N1340" s="58"/>
      <c r="O1340" s="58"/>
      <c r="P1340" s="58"/>
    </row>
    <row r="1341" spans="1:16" x14ac:dyDescent="0.2">
      <c r="A1341" s="58"/>
      <c r="E1341" s="58"/>
      <c r="G1341" s="58"/>
      <c r="H1341" s="58"/>
      <c r="I1341" s="58"/>
      <c r="J1341" s="58"/>
      <c r="K1341" s="58"/>
      <c r="L1341" s="58"/>
      <c r="M1341" s="58"/>
      <c r="N1341" s="58"/>
      <c r="O1341" s="58"/>
      <c r="P1341" s="58"/>
    </row>
    <row r="1342" spans="1:16" x14ac:dyDescent="0.2">
      <c r="A1342" s="58"/>
      <c r="E1342" s="58"/>
      <c r="G1342" s="58"/>
      <c r="H1342" s="58"/>
      <c r="I1342" s="58"/>
      <c r="J1342" s="58"/>
      <c r="K1342" s="58"/>
      <c r="L1342" s="58"/>
      <c r="M1342" s="58"/>
      <c r="N1342" s="58"/>
      <c r="O1342" s="58"/>
      <c r="P1342" s="58"/>
    </row>
    <row r="1343" spans="1:16" x14ac:dyDescent="0.2">
      <c r="A1343" s="58"/>
      <c r="E1343" s="58"/>
      <c r="G1343" s="58"/>
      <c r="H1343" s="58"/>
      <c r="I1343" s="58"/>
      <c r="J1343" s="58"/>
      <c r="K1343" s="58"/>
      <c r="L1343" s="58"/>
      <c r="M1343" s="58"/>
      <c r="N1343" s="58"/>
      <c r="O1343" s="58"/>
      <c r="P1343" s="58"/>
    </row>
    <row r="1344" spans="1:16" x14ac:dyDescent="0.2">
      <c r="A1344" s="58"/>
      <c r="E1344" s="58"/>
      <c r="G1344" s="58"/>
      <c r="H1344" s="58"/>
      <c r="I1344" s="58"/>
      <c r="J1344" s="58"/>
      <c r="K1344" s="58"/>
      <c r="L1344" s="58"/>
      <c r="M1344" s="58"/>
      <c r="N1344" s="58"/>
      <c r="O1344" s="58"/>
      <c r="P1344" s="58"/>
    </row>
    <row r="1345" spans="1:16" x14ac:dyDescent="0.2">
      <c r="A1345" s="58"/>
      <c r="E1345" s="58"/>
      <c r="G1345" s="58"/>
      <c r="H1345" s="58"/>
      <c r="I1345" s="58"/>
      <c r="J1345" s="58"/>
      <c r="K1345" s="58"/>
      <c r="L1345" s="58"/>
      <c r="M1345" s="58"/>
      <c r="N1345" s="58"/>
      <c r="O1345" s="58"/>
      <c r="P1345" s="58"/>
    </row>
    <row r="1346" spans="1:16" x14ac:dyDescent="0.2">
      <c r="A1346" s="58"/>
      <c r="E1346" s="58"/>
      <c r="G1346" s="58"/>
      <c r="H1346" s="58"/>
      <c r="I1346" s="58"/>
      <c r="J1346" s="58"/>
      <c r="K1346" s="58"/>
      <c r="L1346" s="58"/>
      <c r="M1346" s="58"/>
      <c r="N1346" s="58"/>
      <c r="O1346" s="58"/>
      <c r="P1346" s="58"/>
    </row>
    <row r="1347" spans="1:16" x14ac:dyDescent="0.2">
      <c r="A1347" s="58"/>
      <c r="E1347" s="58"/>
      <c r="G1347" s="58"/>
      <c r="H1347" s="58"/>
      <c r="I1347" s="58"/>
      <c r="J1347" s="58"/>
      <c r="K1347" s="58"/>
      <c r="L1347" s="58"/>
      <c r="M1347" s="58"/>
      <c r="N1347" s="58"/>
      <c r="O1347" s="58"/>
      <c r="P1347" s="58"/>
    </row>
    <row r="1348" spans="1:16" x14ac:dyDescent="0.2">
      <c r="A1348" s="58"/>
      <c r="E1348" s="58"/>
      <c r="G1348" s="58"/>
      <c r="H1348" s="58"/>
      <c r="I1348" s="58"/>
      <c r="J1348" s="58"/>
      <c r="K1348" s="58"/>
      <c r="L1348" s="58"/>
      <c r="M1348" s="58"/>
      <c r="N1348" s="58"/>
      <c r="O1348" s="58"/>
      <c r="P1348" s="58"/>
    </row>
    <row r="1349" spans="1:16" x14ac:dyDescent="0.2">
      <c r="A1349" s="58"/>
      <c r="E1349" s="58"/>
      <c r="G1349" s="58"/>
      <c r="H1349" s="58"/>
      <c r="I1349" s="58"/>
      <c r="J1349" s="58"/>
      <c r="K1349" s="58"/>
      <c r="L1349" s="58"/>
      <c r="M1349" s="58"/>
      <c r="N1349" s="58"/>
      <c r="O1349" s="58"/>
      <c r="P1349" s="58"/>
    </row>
    <row r="1350" spans="1:16" x14ac:dyDescent="0.2">
      <c r="A1350" s="58"/>
      <c r="E1350" s="58"/>
      <c r="G1350" s="58"/>
      <c r="H1350" s="58"/>
      <c r="I1350" s="58"/>
      <c r="J1350" s="58"/>
      <c r="K1350" s="58"/>
      <c r="L1350" s="58"/>
      <c r="M1350" s="58"/>
      <c r="N1350" s="58"/>
      <c r="O1350" s="58"/>
      <c r="P1350" s="58"/>
    </row>
    <row r="1351" spans="1:16" x14ac:dyDescent="0.2">
      <c r="A1351" s="58"/>
      <c r="E1351" s="58"/>
      <c r="G1351" s="58"/>
      <c r="H1351" s="58"/>
      <c r="I1351" s="58"/>
      <c r="J1351" s="58"/>
      <c r="K1351" s="58"/>
      <c r="L1351" s="58"/>
      <c r="M1351" s="58"/>
      <c r="N1351" s="58"/>
      <c r="O1351" s="58"/>
      <c r="P1351" s="58"/>
    </row>
    <row r="1352" spans="1:16" x14ac:dyDescent="0.2">
      <c r="A1352" s="58"/>
      <c r="E1352" s="58"/>
      <c r="G1352" s="58"/>
      <c r="H1352" s="58"/>
      <c r="I1352" s="58"/>
      <c r="J1352" s="58"/>
      <c r="K1352" s="58"/>
      <c r="L1352" s="58"/>
      <c r="M1352" s="58"/>
      <c r="N1352" s="58"/>
      <c r="O1352" s="58"/>
      <c r="P1352" s="58"/>
    </row>
    <row r="1353" spans="1:16" x14ac:dyDescent="0.2">
      <c r="A1353" s="58"/>
      <c r="E1353" s="58"/>
      <c r="G1353" s="58"/>
      <c r="H1353" s="58"/>
      <c r="I1353" s="58"/>
      <c r="J1353" s="58"/>
      <c r="K1353" s="58"/>
      <c r="L1353" s="58"/>
      <c r="M1353" s="58"/>
      <c r="N1353" s="58"/>
      <c r="O1353" s="58"/>
      <c r="P1353" s="58"/>
    </row>
    <row r="1354" spans="1:16" x14ac:dyDescent="0.2">
      <c r="A1354" s="58"/>
      <c r="E1354" s="58"/>
      <c r="G1354" s="58"/>
      <c r="H1354" s="58"/>
      <c r="I1354" s="58"/>
      <c r="J1354" s="58"/>
      <c r="K1354" s="58"/>
      <c r="L1354" s="58"/>
      <c r="M1354" s="58"/>
      <c r="N1354" s="58"/>
      <c r="O1354" s="58"/>
      <c r="P1354" s="58"/>
    </row>
    <row r="1355" spans="1:16" x14ac:dyDescent="0.2">
      <c r="A1355" s="58"/>
      <c r="E1355" s="58"/>
      <c r="G1355" s="58"/>
      <c r="H1355" s="58"/>
      <c r="I1355" s="58"/>
      <c r="J1355" s="58"/>
      <c r="K1355" s="58"/>
      <c r="L1355" s="58"/>
      <c r="M1355" s="58"/>
      <c r="N1355" s="58"/>
      <c r="O1355" s="58"/>
      <c r="P1355" s="58"/>
    </row>
    <row r="1356" spans="1:16" x14ac:dyDescent="0.2">
      <c r="A1356" s="58"/>
      <c r="E1356" s="58"/>
      <c r="G1356" s="58"/>
      <c r="H1356" s="58"/>
      <c r="I1356" s="58"/>
      <c r="J1356" s="58"/>
      <c r="K1356" s="58"/>
      <c r="L1356" s="58"/>
      <c r="M1356" s="58"/>
      <c r="N1356" s="58"/>
      <c r="O1356" s="58"/>
      <c r="P1356" s="58"/>
    </row>
    <row r="1357" spans="1:16" x14ac:dyDescent="0.2">
      <c r="A1357" s="58"/>
      <c r="E1357" s="58"/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</row>
    <row r="1358" spans="1:16" x14ac:dyDescent="0.2">
      <c r="A1358" s="58"/>
      <c r="E1358" s="58"/>
      <c r="G1358" s="58"/>
      <c r="H1358" s="58"/>
      <c r="I1358" s="58"/>
      <c r="J1358" s="58"/>
      <c r="K1358" s="58"/>
      <c r="L1358" s="58"/>
      <c r="M1358" s="58"/>
      <c r="N1358" s="58"/>
      <c r="O1358" s="58"/>
      <c r="P1358" s="58"/>
    </row>
    <row r="1359" spans="1:16" x14ac:dyDescent="0.2">
      <c r="A1359" s="58"/>
      <c r="E1359" s="58"/>
      <c r="G1359" s="58"/>
      <c r="H1359" s="58"/>
      <c r="I1359" s="58"/>
      <c r="J1359" s="58"/>
      <c r="K1359" s="58"/>
      <c r="L1359" s="58"/>
      <c r="M1359" s="58"/>
      <c r="N1359" s="58"/>
      <c r="O1359" s="58"/>
      <c r="P1359" s="58"/>
    </row>
    <row r="1360" spans="1:16" x14ac:dyDescent="0.2">
      <c r="A1360" s="58"/>
      <c r="E1360" s="58"/>
      <c r="G1360" s="58"/>
      <c r="H1360" s="58"/>
      <c r="I1360" s="58"/>
      <c r="J1360" s="58"/>
      <c r="K1360" s="58"/>
      <c r="L1360" s="58"/>
      <c r="M1360" s="58"/>
      <c r="N1360" s="58"/>
      <c r="O1360" s="58"/>
      <c r="P1360" s="58"/>
    </row>
    <row r="1361" spans="1:16" x14ac:dyDescent="0.2">
      <c r="A1361" s="58"/>
      <c r="E1361" s="58"/>
      <c r="G1361" s="58"/>
      <c r="H1361" s="58"/>
      <c r="I1361" s="58"/>
      <c r="J1361" s="58"/>
      <c r="K1361" s="58"/>
      <c r="L1361" s="58"/>
      <c r="M1361" s="58"/>
      <c r="N1361" s="58"/>
      <c r="O1361" s="58"/>
      <c r="P1361" s="58"/>
    </row>
    <row r="1362" spans="1:16" x14ac:dyDescent="0.2">
      <c r="A1362" s="58"/>
      <c r="E1362" s="58"/>
      <c r="G1362" s="58"/>
      <c r="H1362" s="58"/>
      <c r="I1362" s="58"/>
      <c r="J1362" s="58"/>
      <c r="K1362" s="58"/>
      <c r="L1362" s="58"/>
      <c r="M1362" s="58"/>
      <c r="N1362" s="58"/>
      <c r="O1362" s="58"/>
      <c r="P1362" s="58"/>
    </row>
    <row r="1363" spans="1:16" x14ac:dyDescent="0.2">
      <c r="A1363" s="58"/>
      <c r="E1363" s="58"/>
      <c r="G1363" s="58"/>
      <c r="H1363" s="58"/>
      <c r="I1363" s="58"/>
      <c r="J1363" s="58"/>
      <c r="K1363" s="58"/>
      <c r="L1363" s="58"/>
      <c r="M1363" s="58"/>
      <c r="N1363" s="58"/>
      <c r="O1363" s="58"/>
      <c r="P1363" s="58"/>
    </row>
    <row r="1364" spans="1:16" x14ac:dyDescent="0.2">
      <c r="A1364" s="58"/>
      <c r="E1364" s="58"/>
      <c r="G1364" s="58"/>
      <c r="H1364" s="58"/>
      <c r="I1364" s="58"/>
      <c r="J1364" s="58"/>
      <c r="K1364" s="58"/>
      <c r="L1364" s="58"/>
      <c r="M1364" s="58"/>
      <c r="N1364" s="58"/>
      <c r="O1364" s="58"/>
      <c r="P1364" s="58"/>
    </row>
    <row r="1365" spans="1:16" x14ac:dyDescent="0.2">
      <c r="A1365" s="58"/>
      <c r="E1365" s="58"/>
      <c r="G1365" s="58"/>
      <c r="H1365" s="58"/>
      <c r="I1365" s="58"/>
      <c r="J1365" s="58"/>
      <c r="K1365" s="58"/>
      <c r="L1365" s="58"/>
      <c r="M1365" s="58"/>
      <c r="N1365" s="58"/>
      <c r="O1365" s="58"/>
      <c r="P1365" s="58"/>
    </row>
    <row r="1366" spans="1:16" x14ac:dyDescent="0.2">
      <c r="A1366" s="58"/>
      <c r="E1366" s="58"/>
      <c r="G1366" s="58"/>
      <c r="H1366" s="58"/>
      <c r="I1366" s="58"/>
      <c r="J1366" s="58"/>
      <c r="K1366" s="58"/>
      <c r="L1366" s="58"/>
      <c r="M1366" s="58"/>
      <c r="N1366" s="58"/>
      <c r="O1366" s="58"/>
      <c r="P1366" s="58"/>
    </row>
    <row r="1367" spans="1:16" x14ac:dyDescent="0.2">
      <c r="A1367" s="58"/>
      <c r="E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</row>
    <row r="1368" spans="1:16" x14ac:dyDescent="0.2">
      <c r="A1368" s="58"/>
      <c r="E1368" s="58"/>
      <c r="G1368" s="58"/>
      <c r="H1368" s="58"/>
      <c r="I1368" s="58"/>
      <c r="J1368" s="58"/>
      <c r="K1368" s="58"/>
      <c r="L1368" s="58"/>
      <c r="M1368" s="58"/>
      <c r="N1368" s="58"/>
      <c r="O1368" s="58"/>
      <c r="P1368" s="58"/>
    </row>
    <row r="1369" spans="1:16" x14ac:dyDescent="0.2">
      <c r="A1369" s="58"/>
      <c r="E1369" s="58"/>
      <c r="G1369" s="58"/>
      <c r="H1369" s="58"/>
      <c r="I1369" s="58"/>
      <c r="J1369" s="58"/>
      <c r="K1369" s="58"/>
      <c r="L1369" s="58"/>
      <c r="M1369" s="58"/>
      <c r="N1369" s="58"/>
      <c r="O1369" s="58"/>
      <c r="P1369" s="58"/>
    </row>
    <row r="1370" spans="1:16" x14ac:dyDescent="0.2">
      <c r="A1370" s="58"/>
      <c r="E1370" s="58"/>
      <c r="G1370" s="58"/>
      <c r="H1370" s="58"/>
      <c r="I1370" s="58"/>
      <c r="J1370" s="58"/>
      <c r="K1370" s="58"/>
      <c r="L1370" s="58"/>
      <c r="M1370" s="58"/>
      <c r="N1370" s="58"/>
      <c r="O1370" s="58"/>
      <c r="P1370" s="58"/>
    </row>
    <row r="1371" spans="1:16" x14ac:dyDescent="0.2">
      <c r="A1371" s="58"/>
      <c r="E1371" s="58"/>
      <c r="G1371" s="58"/>
      <c r="H1371" s="58"/>
      <c r="I1371" s="58"/>
      <c r="J1371" s="58"/>
      <c r="K1371" s="58"/>
      <c r="L1371" s="58"/>
      <c r="M1371" s="58"/>
      <c r="N1371" s="58"/>
      <c r="O1371" s="58"/>
      <c r="P1371" s="58"/>
    </row>
    <row r="1372" spans="1:16" x14ac:dyDescent="0.2">
      <c r="A1372" s="58"/>
      <c r="E1372" s="58"/>
      <c r="G1372" s="58"/>
      <c r="H1372" s="58"/>
      <c r="I1372" s="58"/>
      <c r="J1372" s="58"/>
      <c r="K1372" s="58"/>
      <c r="L1372" s="58"/>
      <c r="M1372" s="58"/>
      <c r="N1372" s="58"/>
      <c r="O1372" s="58"/>
      <c r="P1372" s="58"/>
    </row>
    <row r="1373" spans="1:16" x14ac:dyDescent="0.2">
      <c r="A1373" s="58"/>
      <c r="E1373" s="58"/>
      <c r="G1373" s="58"/>
      <c r="H1373" s="58"/>
      <c r="I1373" s="58"/>
      <c r="J1373" s="58"/>
      <c r="K1373" s="58"/>
      <c r="L1373" s="58"/>
      <c r="M1373" s="58"/>
      <c r="N1373" s="58"/>
      <c r="O1373" s="58"/>
      <c r="P1373" s="58"/>
    </row>
    <row r="1374" spans="1:16" x14ac:dyDescent="0.2">
      <c r="A1374" s="58"/>
      <c r="E1374" s="58"/>
      <c r="G1374" s="58"/>
      <c r="H1374" s="58"/>
      <c r="I1374" s="58"/>
      <c r="J1374" s="58"/>
      <c r="K1374" s="58"/>
      <c r="L1374" s="58"/>
      <c r="M1374" s="58"/>
      <c r="N1374" s="58"/>
      <c r="O1374" s="58"/>
      <c r="P1374" s="58"/>
    </row>
    <row r="1375" spans="1:16" x14ac:dyDescent="0.2">
      <c r="A1375" s="58"/>
      <c r="E1375" s="58"/>
      <c r="G1375" s="58"/>
      <c r="H1375" s="58"/>
      <c r="I1375" s="58"/>
      <c r="J1375" s="58"/>
      <c r="K1375" s="58"/>
      <c r="L1375" s="58"/>
      <c r="M1375" s="58"/>
      <c r="N1375" s="58"/>
      <c r="O1375" s="58"/>
      <c r="P1375" s="58"/>
    </row>
    <row r="1376" spans="1:16" x14ac:dyDescent="0.2">
      <c r="A1376" s="58"/>
      <c r="E1376" s="58"/>
      <c r="G1376" s="58"/>
      <c r="H1376" s="58"/>
      <c r="I1376" s="58"/>
      <c r="J1376" s="58"/>
      <c r="K1376" s="58"/>
      <c r="L1376" s="58"/>
      <c r="M1376" s="58"/>
      <c r="N1376" s="58"/>
      <c r="O1376" s="58"/>
      <c r="P1376" s="58"/>
    </row>
    <row r="1377" spans="1:16" x14ac:dyDescent="0.2">
      <c r="A1377" s="58"/>
      <c r="E1377" s="58"/>
      <c r="G1377" s="58"/>
      <c r="H1377" s="58"/>
      <c r="I1377" s="58"/>
      <c r="J1377" s="58"/>
      <c r="K1377" s="58"/>
      <c r="L1377" s="58"/>
      <c r="M1377" s="58"/>
      <c r="N1377" s="58"/>
      <c r="O1377" s="58"/>
      <c r="P1377" s="58"/>
    </row>
    <row r="1378" spans="1:16" x14ac:dyDescent="0.2">
      <c r="A1378" s="58"/>
      <c r="E1378" s="58"/>
      <c r="G1378" s="58"/>
      <c r="H1378" s="58"/>
      <c r="I1378" s="58"/>
      <c r="J1378" s="58"/>
      <c r="K1378" s="58"/>
      <c r="L1378" s="58"/>
      <c r="M1378" s="58"/>
      <c r="N1378" s="58"/>
      <c r="O1378" s="58"/>
      <c r="P1378" s="58"/>
    </row>
    <row r="1379" spans="1:16" x14ac:dyDescent="0.2">
      <c r="A1379" s="58"/>
      <c r="E1379" s="58"/>
      <c r="G1379" s="58"/>
      <c r="H1379" s="58"/>
      <c r="I1379" s="58"/>
      <c r="J1379" s="58"/>
      <c r="K1379" s="58"/>
      <c r="L1379" s="58"/>
      <c r="M1379" s="58"/>
      <c r="N1379" s="58"/>
      <c r="O1379" s="58"/>
      <c r="P1379" s="58"/>
    </row>
    <row r="1380" spans="1:16" x14ac:dyDescent="0.2">
      <c r="A1380" s="58"/>
      <c r="E1380" s="58"/>
      <c r="G1380" s="58"/>
      <c r="H1380" s="58"/>
      <c r="I1380" s="58"/>
      <c r="J1380" s="58"/>
      <c r="K1380" s="58"/>
      <c r="L1380" s="58"/>
      <c r="M1380" s="58"/>
      <c r="N1380" s="58"/>
      <c r="O1380" s="58"/>
      <c r="P1380" s="58"/>
    </row>
    <row r="1381" spans="1:16" x14ac:dyDescent="0.2">
      <c r="A1381" s="58"/>
      <c r="E1381" s="58"/>
      <c r="G1381" s="58"/>
      <c r="H1381" s="58"/>
      <c r="I1381" s="58"/>
      <c r="J1381" s="58"/>
      <c r="K1381" s="58"/>
      <c r="L1381" s="58"/>
      <c r="M1381" s="58"/>
      <c r="N1381" s="58"/>
      <c r="O1381" s="58"/>
      <c r="P1381" s="58"/>
    </row>
    <row r="1382" spans="1:16" x14ac:dyDescent="0.2">
      <c r="A1382" s="58"/>
      <c r="E1382" s="58"/>
      <c r="G1382" s="58"/>
      <c r="H1382" s="58"/>
      <c r="I1382" s="58"/>
      <c r="J1382" s="58"/>
      <c r="K1382" s="58"/>
      <c r="L1382" s="58"/>
      <c r="M1382" s="58"/>
      <c r="N1382" s="58"/>
      <c r="O1382" s="58"/>
      <c r="P1382" s="58"/>
    </row>
    <row r="1383" spans="1:16" x14ac:dyDescent="0.2">
      <c r="A1383" s="58"/>
      <c r="E1383" s="58"/>
      <c r="G1383" s="58"/>
      <c r="H1383" s="58"/>
      <c r="I1383" s="58"/>
      <c r="J1383" s="58"/>
      <c r="K1383" s="58"/>
      <c r="L1383" s="58"/>
      <c r="M1383" s="58"/>
      <c r="N1383" s="58"/>
      <c r="O1383" s="58"/>
      <c r="P1383" s="58"/>
    </row>
    <row r="1384" spans="1:16" x14ac:dyDescent="0.2">
      <c r="A1384" s="58"/>
      <c r="E1384" s="58"/>
      <c r="G1384" s="58"/>
      <c r="H1384" s="58"/>
      <c r="I1384" s="58"/>
      <c r="J1384" s="58"/>
      <c r="K1384" s="58"/>
      <c r="L1384" s="58"/>
      <c r="M1384" s="58"/>
      <c r="N1384" s="58"/>
      <c r="O1384" s="58"/>
      <c r="P1384" s="58"/>
    </row>
    <row r="1385" spans="1:16" x14ac:dyDescent="0.2">
      <c r="A1385" s="58"/>
      <c r="E1385" s="58"/>
      <c r="G1385" s="58"/>
      <c r="H1385" s="58"/>
      <c r="I1385" s="58"/>
      <c r="J1385" s="58"/>
      <c r="K1385" s="58"/>
      <c r="L1385" s="58"/>
      <c r="M1385" s="58"/>
      <c r="N1385" s="58"/>
      <c r="O1385" s="58"/>
      <c r="P1385" s="58"/>
    </row>
    <row r="1386" spans="1:16" x14ac:dyDescent="0.2">
      <c r="A1386" s="58"/>
      <c r="E1386" s="58"/>
      <c r="G1386" s="58"/>
      <c r="H1386" s="58"/>
      <c r="I1386" s="58"/>
      <c r="J1386" s="58"/>
      <c r="K1386" s="58"/>
      <c r="L1386" s="58"/>
      <c r="M1386" s="58"/>
      <c r="N1386" s="58"/>
      <c r="O1386" s="58"/>
      <c r="P1386" s="58"/>
    </row>
    <row r="1387" spans="1:16" x14ac:dyDescent="0.2">
      <c r="A1387" s="58"/>
      <c r="E1387" s="58"/>
      <c r="G1387" s="58"/>
      <c r="H1387" s="58"/>
      <c r="I1387" s="58"/>
      <c r="J1387" s="58"/>
      <c r="K1387" s="58"/>
      <c r="L1387" s="58"/>
      <c r="M1387" s="58"/>
      <c r="N1387" s="58"/>
      <c r="O1387" s="58"/>
      <c r="P1387" s="58"/>
    </row>
    <row r="1388" spans="1:16" x14ac:dyDescent="0.2">
      <c r="A1388" s="58"/>
      <c r="E1388" s="58"/>
      <c r="G1388" s="58"/>
      <c r="H1388" s="58"/>
      <c r="I1388" s="58"/>
      <c r="J1388" s="58"/>
      <c r="K1388" s="58"/>
      <c r="L1388" s="58"/>
      <c r="M1388" s="58"/>
      <c r="N1388" s="58"/>
      <c r="O1388" s="58"/>
      <c r="P1388" s="58"/>
    </row>
    <row r="1389" spans="1:16" x14ac:dyDescent="0.2">
      <c r="A1389" s="58"/>
      <c r="E1389" s="58"/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</row>
    <row r="1390" spans="1:16" x14ac:dyDescent="0.2">
      <c r="A1390" s="58"/>
      <c r="E1390" s="58"/>
      <c r="G1390" s="58"/>
      <c r="H1390" s="58"/>
      <c r="I1390" s="58"/>
      <c r="J1390" s="58"/>
      <c r="K1390" s="58"/>
      <c r="L1390" s="58"/>
      <c r="M1390" s="58"/>
      <c r="N1390" s="58"/>
      <c r="O1390" s="58"/>
      <c r="P1390" s="58"/>
    </row>
    <row r="1391" spans="1:16" x14ac:dyDescent="0.2">
      <c r="A1391" s="58"/>
      <c r="E1391" s="58"/>
      <c r="G1391" s="58"/>
      <c r="H1391" s="58"/>
      <c r="I1391" s="58"/>
      <c r="J1391" s="58"/>
      <c r="K1391" s="58"/>
      <c r="L1391" s="58"/>
      <c r="M1391" s="58"/>
      <c r="N1391" s="58"/>
      <c r="O1391" s="58"/>
      <c r="P1391" s="58"/>
    </row>
    <row r="1392" spans="1:16" x14ac:dyDescent="0.2">
      <c r="A1392" s="58"/>
      <c r="E1392" s="58"/>
      <c r="G1392" s="58"/>
      <c r="H1392" s="58"/>
      <c r="I1392" s="58"/>
      <c r="J1392" s="58"/>
      <c r="K1392" s="58"/>
      <c r="L1392" s="58"/>
      <c r="M1392" s="58"/>
      <c r="N1392" s="58"/>
      <c r="O1392" s="58"/>
      <c r="P1392" s="58"/>
    </row>
    <row r="1393" spans="1:16" x14ac:dyDescent="0.2">
      <c r="A1393" s="58"/>
      <c r="E1393" s="58"/>
      <c r="G1393" s="58"/>
      <c r="H1393" s="58"/>
      <c r="I1393" s="58"/>
      <c r="J1393" s="58"/>
      <c r="K1393" s="58"/>
      <c r="L1393" s="58"/>
      <c r="M1393" s="58"/>
      <c r="N1393" s="58"/>
      <c r="O1393" s="58"/>
      <c r="P1393" s="58"/>
    </row>
    <row r="1394" spans="1:16" x14ac:dyDescent="0.2">
      <c r="A1394" s="58"/>
      <c r="E1394" s="58"/>
      <c r="G1394" s="58"/>
      <c r="H1394" s="58"/>
      <c r="I1394" s="58"/>
      <c r="J1394" s="58"/>
      <c r="K1394" s="58"/>
      <c r="L1394" s="58"/>
      <c r="M1394" s="58"/>
      <c r="N1394" s="58"/>
      <c r="O1394" s="58"/>
      <c r="P1394" s="58"/>
    </row>
    <row r="1395" spans="1:16" x14ac:dyDescent="0.2">
      <c r="A1395" s="58"/>
      <c r="E1395" s="58"/>
      <c r="G1395" s="58"/>
      <c r="H1395" s="58"/>
      <c r="I1395" s="58"/>
      <c r="J1395" s="58"/>
      <c r="K1395" s="58"/>
      <c r="L1395" s="58"/>
      <c r="M1395" s="58"/>
      <c r="N1395" s="58"/>
      <c r="O1395" s="58"/>
      <c r="P1395" s="58"/>
    </row>
    <row r="1396" spans="1:16" x14ac:dyDescent="0.2">
      <c r="A1396" s="58"/>
      <c r="E1396" s="58"/>
      <c r="G1396" s="58"/>
      <c r="H1396" s="58"/>
      <c r="I1396" s="58"/>
      <c r="J1396" s="58"/>
      <c r="K1396" s="58"/>
      <c r="L1396" s="58"/>
      <c r="M1396" s="58"/>
      <c r="N1396" s="58"/>
      <c r="O1396" s="58"/>
      <c r="P1396" s="58"/>
    </row>
    <row r="1397" spans="1:16" x14ac:dyDescent="0.2">
      <c r="A1397" s="58"/>
      <c r="E1397" s="58"/>
      <c r="G1397" s="58"/>
      <c r="H1397" s="58"/>
      <c r="I1397" s="58"/>
      <c r="J1397" s="58"/>
      <c r="K1397" s="58"/>
      <c r="L1397" s="58"/>
      <c r="M1397" s="58"/>
      <c r="N1397" s="58"/>
      <c r="O1397" s="58"/>
      <c r="P1397" s="58"/>
    </row>
    <row r="1398" spans="1:16" x14ac:dyDescent="0.2">
      <c r="A1398" s="58"/>
      <c r="E1398" s="58"/>
      <c r="G1398" s="58"/>
      <c r="H1398" s="58"/>
      <c r="I1398" s="58"/>
      <c r="J1398" s="58"/>
      <c r="K1398" s="58"/>
      <c r="L1398" s="58"/>
      <c r="M1398" s="58"/>
      <c r="N1398" s="58"/>
      <c r="O1398" s="58"/>
      <c r="P1398" s="58"/>
    </row>
    <row r="1399" spans="1:16" x14ac:dyDescent="0.2">
      <c r="A1399" s="58"/>
      <c r="E1399" s="58"/>
      <c r="G1399" s="58"/>
      <c r="H1399" s="58"/>
      <c r="I1399" s="58"/>
      <c r="J1399" s="58"/>
      <c r="K1399" s="58"/>
      <c r="L1399" s="58"/>
      <c r="M1399" s="58"/>
      <c r="N1399" s="58"/>
      <c r="O1399" s="58"/>
      <c r="P1399" s="58"/>
    </row>
    <row r="1400" spans="1:16" x14ac:dyDescent="0.2">
      <c r="A1400" s="58"/>
      <c r="E1400" s="58"/>
      <c r="G1400" s="58"/>
      <c r="H1400" s="58"/>
      <c r="I1400" s="58"/>
      <c r="J1400" s="58"/>
      <c r="K1400" s="58"/>
      <c r="L1400" s="58"/>
      <c r="M1400" s="58"/>
      <c r="N1400" s="58"/>
      <c r="O1400" s="58"/>
      <c r="P1400" s="58"/>
    </row>
    <row r="1401" spans="1:16" x14ac:dyDescent="0.2">
      <c r="A1401" s="58"/>
      <c r="E1401" s="58"/>
      <c r="G1401" s="58"/>
      <c r="H1401" s="58"/>
      <c r="I1401" s="58"/>
      <c r="J1401" s="58"/>
      <c r="K1401" s="58"/>
      <c r="L1401" s="58"/>
      <c r="M1401" s="58"/>
      <c r="N1401" s="58"/>
      <c r="O1401" s="58"/>
      <c r="P1401" s="58"/>
    </row>
    <row r="1402" spans="1:16" x14ac:dyDescent="0.2">
      <c r="A1402" s="58"/>
      <c r="E1402" s="58"/>
      <c r="G1402" s="58"/>
      <c r="H1402" s="58"/>
      <c r="I1402" s="58"/>
      <c r="J1402" s="58"/>
      <c r="K1402" s="58"/>
      <c r="L1402" s="58"/>
      <c r="M1402" s="58"/>
      <c r="N1402" s="58"/>
      <c r="O1402" s="58"/>
      <c r="P1402" s="58"/>
    </row>
    <row r="1403" spans="1:16" x14ac:dyDescent="0.2">
      <c r="A1403" s="58"/>
      <c r="E1403" s="58"/>
      <c r="G1403" s="58"/>
      <c r="H1403" s="58"/>
      <c r="I1403" s="58"/>
      <c r="J1403" s="58"/>
      <c r="K1403" s="58"/>
      <c r="L1403" s="58"/>
      <c r="M1403" s="58"/>
      <c r="N1403" s="58"/>
      <c r="O1403" s="58"/>
      <c r="P1403" s="58"/>
    </row>
    <row r="1404" spans="1:16" x14ac:dyDescent="0.2">
      <c r="A1404" s="58"/>
      <c r="E1404" s="58"/>
      <c r="G1404" s="58"/>
      <c r="H1404" s="58"/>
      <c r="I1404" s="58"/>
      <c r="J1404" s="58"/>
      <c r="K1404" s="58"/>
      <c r="L1404" s="58"/>
      <c r="M1404" s="58"/>
      <c r="N1404" s="58"/>
      <c r="O1404" s="58"/>
      <c r="P1404" s="58"/>
    </row>
    <row r="1405" spans="1:16" x14ac:dyDescent="0.2">
      <c r="A1405" s="58"/>
      <c r="E1405" s="58"/>
      <c r="G1405" s="58"/>
      <c r="H1405" s="58"/>
      <c r="I1405" s="58"/>
      <c r="J1405" s="58"/>
      <c r="K1405" s="58"/>
      <c r="L1405" s="58"/>
      <c r="M1405" s="58"/>
      <c r="N1405" s="58"/>
      <c r="O1405" s="58"/>
      <c r="P1405" s="58"/>
    </row>
    <row r="1406" spans="1:16" x14ac:dyDescent="0.2">
      <c r="A1406" s="58"/>
      <c r="E1406" s="58"/>
      <c r="G1406" s="58"/>
      <c r="H1406" s="58"/>
      <c r="I1406" s="58"/>
      <c r="J1406" s="58"/>
      <c r="K1406" s="58"/>
      <c r="L1406" s="58"/>
      <c r="M1406" s="58"/>
      <c r="N1406" s="58"/>
      <c r="O1406" s="58"/>
      <c r="P1406" s="58"/>
    </row>
    <row r="1407" spans="1:16" x14ac:dyDescent="0.2">
      <c r="A1407" s="58"/>
      <c r="E1407" s="58"/>
      <c r="G1407" s="58"/>
      <c r="H1407" s="58"/>
      <c r="I1407" s="58"/>
      <c r="J1407" s="58"/>
      <c r="K1407" s="58"/>
      <c r="L1407" s="58"/>
      <c r="M1407" s="58"/>
      <c r="N1407" s="58"/>
      <c r="O1407" s="58"/>
      <c r="P1407" s="58"/>
    </row>
    <row r="1408" spans="1:16" x14ac:dyDescent="0.2">
      <c r="A1408" s="58"/>
      <c r="E1408" s="58"/>
      <c r="G1408" s="58"/>
      <c r="H1408" s="58"/>
      <c r="I1408" s="58"/>
      <c r="J1408" s="58"/>
      <c r="K1408" s="58"/>
      <c r="L1408" s="58"/>
      <c r="M1408" s="58"/>
      <c r="N1408" s="58"/>
      <c r="O1408" s="58"/>
      <c r="P1408" s="58"/>
    </row>
    <row r="1409" spans="1:16" x14ac:dyDescent="0.2">
      <c r="A1409" s="58"/>
      <c r="E1409" s="58"/>
      <c r="G1409" s="58"/>
      <c r="H1409" s="58"/>
      <c r="I1409" s="58"/>
      <c r="J1409" s="58"/>
      <c r="K1409" s="58"/>
      <c r="L1409" s="58"/>
      <c r="M1409" s="58"/>
      <c r="N1409" s="58"/>
      <c r="O1409" s="58"/>
      <c r="P1409" s="58"/>
    </row>
    <row r="1410" spans="1:16" x14ac:dyDescent="0.2">
      <c r="A1410" s="58"/>
      <c r="E1410" s="58"/>
      <c r="G1410" s="58"/>
      <c r="H1410" s="58"/>
      <c r="I1410" s="58"/>
      <c r="J1410" s="58"/>
      <c r="K1410" s="58"/>
      <c r="L1410" s="58"/>
      <c r="M1410" s="58"/>
      <c r="N1410" s="58"/>
      <c r="O1410" s="58"/>
      <c r="P1410" s="58"/>
    </row>
    <row r="1411" spans="1:16" x14ac:dyDescent="0.2">
      <c r="A1411" s="58"/>
      <c r="E1411" s="58"/>
      <c r="G1411" s="58"/>
      <c r="H1411" s="58"/>
      <c r="I1411" s="58"/>
      <c r="J1411" s="58"/>
      <c r="K1411" s="58"/>
      <c r="L1411" s="58"/>
      <c r="M1411" s="58"/>
      <c r="N1411" s="58"/>
      <c r="O1411" s="58"/>
      <c r="P1411" s="58"/>
    </row>
    <row r="1412" spans="1:16" x14ac:dyDescent="0.2">
      <c r="A1412" s="58"/>
      <c r="E1412" s="58"/>
      <c r="G1412" s="58"/>
      <c r="H1412" s="58"/>
      <c r="I1412" s="58"/>
      <c r="J1412" s="58"/>
      <c r="K1412" s="58"/>
      <c r="L1412" s="58"/>
      <c r="M1412" s="58"/>
      <c r="N1412" s="58"/>
      <c r="O1412" s="58"/>
      <c r="P1412" s="58"/>
    </row>
    <row r="1413" spans="1:16" x14ac:dyDescent="0.2">
      <c r="A1413" s="58"/>
      <c r="E1413" s="58"/>
      <c r="G1413" s="58"/>
      <c r="H1413" s="58"/>
      <c r="I1413" s="58"/>
      <c r="J1413" s="58"/>
      <c r="K1413" s="58"/>
      <c r="L1413" s="58"/>
      <c r="M1413" s="58"/>
      <c r="N1413" s="58"/>
      <c r="O1413" s="58"/>
      <c r="P1413" s="58"/>
    </row>
    <row r="1414" spans="1:16" x14ac:dyDescent="0.2">
      <c r="A1414" s="58"/>
      <c r="E1414" s="58"/>
      <c r="G1414" s="58"/>
      <c r="H1414" s="58"/>
      <c r="I1414" s="58"/>
      <c r="J1414" s="58"/>
      <c r="K1414" s="58"/>
      <c r="L1414" s="58"/>
      <c r="M1414" s="58"/>
      <c r="N1414" s="58"/>
      <c r="O1414" s="58"/>
      <c r="P1414" s="58"/>
    </row>
    <row r="1415" spans="1:16" x14ac:dyDescent="0.2">
      <c r="A1415" s="58"/>
      <c r="E1415" s="58"/>
      <c r="G1415" s="58"/>
      <c r="H1415" s="58"/>
      <c r="I1415" s="58"/>
      <c r="J1415" s="58"/>
      <c r="K1415" s="58"/>
      <c r="L1415" s="58"/>
      <c r="M1415" s="58"/>
      <c r="N1415" s="58"/>
      <c r="O1415" s="58"/>
      <c r="P1415" s="58"/>
    </row>
    <row r="1416" spans="1:16" x14ac:dyDescent="0.2">
      <c r="A1416" s="58"/>
      <c r="E1416" s="58"/>
      <c r="G1416" s="58"/>
      <c r="H1416" s="58"/>
      <c r="I1416" s="58"/>
      <c r="J1416" s="58"/>
      <c r="K1416" s="58"/>
      <c r="L1416" s="58"/>
      <c r="M1416" s="58"/>
      <c r="N1416" s="58"/>
      <c r="O1416" s="58"/>
      <c r="P1416" s="58"/>
    </row>
    <row r="1417" spans="1:16" x14ac:dyDescent="0.2">
      <c r="A1417" s="58"/>
      <c r="E1417" s="58"/>
      <c r="G1417" s="58"/>
      <c r="H1417" s="58"/>
      <c r="I1417" s="58"/>
      <c r="J1417" s="58"/>
      <c r="K1417" s="58"/>
      <c r="L1417" s="58"/>
      <c r="M1417" s="58"/>
      <c r="N1417" s="58"/>
      <c r="O1417" s="58"/>
      <c r="P1417" s="58"/>
    </row>
    <row r="1418" spans="1:16" x14ac:dyDescent="0.2">
      <c r="A1418" s="58"/>
      <c r="E1418" s="58"/>
      <c r="G1418" s="58"/>
      <c r="H1418" s="58"/>
      <c r="I1418" s="58"/>
      <c r="J1418" s="58"/>
      <c r="K1418" s="58"/>
      <c r="L1418" s="58"/>
      <c r="M1418" s="58"/>
      <c r="N1418" s="58"/>
      <c r="O1418" s="58"/>
      <c r="P1418" s="58"/>
    </row>
    <row r="1419" spans="1:16" x14ac:dyDescent="0.2">
      <c r="A1419" s="58"/>
      <c r="E1419" s="58"/>
      <c r="G1419" s="58"/>
      <c r="H1419" s="58"/>
      <c r="I1419" s="58"/>
      <c r="J1419" s="58"/>
      <c r="K1419" s="58"/>
      <c r="L1419" s="58"/>
      <c r="M1419" s="58"/>
      <c r="N1419" s="58"/>
      <c r="O1419" s="58"/>
      <c r="P1419" s="58"/>
    </row>
    <row r="1420" spans="1:16" x14ac:dyDescent="0.2">
      <c r="A1420" s="58"/>
      <c r="E1420" s="58"/>
      <c r="G1420" s="58"/>
      <c r="H1420" s="58"/>
      <c r="I1420" s="58"/>
      <c r="J1420" s="58"/>
      <c r="K1420" s="58"/>
      <c r="L1420" s="58"/>
      <c r="M1420" s="58"/>
      <c r="N1420" s="58"/>
      <c r="O1420" s="58"/>
      <c r="P1420" s="58"/>
    </row>
    <row r="1421" spans="1:16" x14ac:dyDescent="0.2">
      <c r="A1421" s="58"/>
      <c r="E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</row>
    <row r="1422" spans="1:16" x14ac:dyDescent="0.2">
      <c r="A1422" s="58"/>
      <c r="E1422" s="58"/>
      <c r="G1422" s="58"/>
      <c r="H1422" s="58"/>
      <c r="I1422" s="58"/>
      <c r="J1422" s="58"/>
      <c r="K1422" s="58"/>
      <c r="L1422" s="58"/>
      <c r="M1422" s="58"/>
      <c r="N1422" s="58"/>
      <c r="O1422" s="58"/>
      <c r="P1422" s="58"/>
    </row>
    <row r="1423" spans="1:16" x14ac:dyDescent="0.2">
      <c r="A1423" s="58"/>
      <c r="E1423" s="58"/>
      <c r="G1423" s="58"/>
      <c r="H1423" s="58"/>
      <c r="I1423" s="58"/>
      <c r="J1423" s="58"/>
      <c r="K1423" s="58"/>
      <c r="L1423" s="58"/>
      <c r="M1423" s="58"/>
      <c r="N1423" s="58"/>
      <c r="O1423" s="58"/>
      <c r="P1423" s="58"/>
    </row>
    <row r="1424" spans="1:16" x14ac:dyDescent="0.2">
      <c r="A1424" s="58"/>
      <c r="E1424" s="58"/>
      <c r="G1424" s="58"/>
      <c r="H1424" s="58"/>
      <c r="I1424" s="58"/>
      <c r="J1424" s="58"/>
      <c r="K1424" s="58"/>
      <c r="L1424" s="58"/>
      <c r="M1424" s="58"/>
      <c r="N1424" s="58"/>
      <c r="O1424" s="58"/>
      <c r="P1424" s="58"/>
    </row>
    <row r="1425" spans="1:16" x14ac:dyDescent="0.2">
      <c r="A1425" s="58"/>
      <c r="E1425" s="58"/>
      <c r="G1425" s="58"/>
      <c r="H1425" s="58"/>
      <c r="I1425" s="58"/>
      <c r="J1425" s="58"/>
      <c r="K1425" s="58"/>
      <c r="L1425" s="58"/>
      <c r="M1425" s="58"/>
      <c r="N1425" s="58"/>
      <c r="O1425" s="58"/>
      <c r="P1425" s="58"/>
    </row>
    <row r="1426" spans="1:16" x14ac:dyDescent="0.2">
      <c r="A1426" s="58"/>
      <c r="E1426" s="58"/>
      <c r="G1426" s="58"/>
      <c r="H1426" s="58"/>
      <c r="I1426" s="58"/>
      <c r="J1426" s="58"/>
      <c r="K1426" s="58"/>
      <c r="L1426" s="58"/>
      <c r="M1426" s="58"/>
      <c r="N1426" s="58"/>
      <c r="O1426" s="58"/>
      <c r="P1426" s="58"/>
    </row>
    <row r="1427" spans="1:16" x14ac:dyDescent="0.2">
      <c r="A1427" s="58"/>
      <c r="E1427" s="58"/>
      <c r="G1427" s="58"/>
      <c r="H1427" s="58"/>
      <c r="I1427" s="58"/>
      <c r="J1427" s="58"/>
      <c r="K1427" s="58"/>
      <c r="L1427" s="58"/>
      <c r="M1427" s="58"/>
      <c r="N1427" s="58"/>
      <c r="O1427" s="58"/>
      <c r="P1427" s="58"/>
    </row>
    <row r="1428" spans="1:16" x14ac:dyDescent="0.2">
      <c r="A1428" s="58"/>
      <c r="E1428" s="58"/>
      <c r="G1428" s="58"/>
      <c r="H1428" s="58"/>
      <c r="I1428" s="58"/>
      <c r="J1428" s="58"/>
      <c r="K1428" s="58"/>
      <c r="L1428" s="58"/>
      <c r="M1428" s="58"/>
      <c r="N1428" s="58"/>
      <c r="O1428" s="58"/>
      <c r="P1428" s="58"/>
    </row>
    <row r="1429" spans="1:16" x14ac:dyDescent="0.2">
      <c r="A1429" s="58"/>
      <c r="E1429" s="58"/>
      <c r="G1429" s="58"/>
      <c r="H1429" s="58"/>
      <c r="I1429" s="58"/>
      <c r="J1429" s="58"/>
      <c r="K1429" s="58"/>
      <c r="L1429" s="58"/>
      <c r="M1429" s="58"/>
      <c r="N1429" s="58"/>
      <c r="O1429" s="58"/>
      <c r="P1429" s="58"/>
    </row>
    <row r="1430" spans="1:16" x14ac:dyDescent="0.2">
      <c r="A1430" s="58"/>
      <c r="E1430" s="58"/>
      <c r="G1430" s="58"/>
      <c r="H1430" s="58"/>
      <c r="I1430" s="58"/>
      <c r="J1430" s="58"/>
      <c r="K1430" s="58"/>
      <c r="L1430" s="58"/>
      <c r="M1430" s="58"/>
      <c r="N1430" s="58"/>
      <c r="O1430" s="58"/>
      <c r="P1430" s="58"/>
    </row>
    <row r="1431" spans="1:16" x14ac:dyDescent="0.2">
      <c r="A1431" s="58"/>
      <c r="E1431" s="58"/>
      <c r="G1431" s="58"/>
      <c r="H1431" s="58"/>
      <c r="I1431" s="58"/>
      <c r="J1431" s="58"/>
      <c r="K1431" s="58"/>
      <c r="L1431" s="58"/>
      <c r="M1431" s="58"/>
      <c r="N1431" s="58"/>
      <c r="O1431" s="58"/>
      <c r="P1431" s="58"/>
    </row>
    <row r="1432" spans="1:16" x14ac:dyDescent="0.2">
      <c r="A1432" s="58"/>
      <c r="E1432" s="58"/>
      <c r="G1432" s="58"/>
      <c r="H1432" s="58"/>
      <c r="I1432" s="58"/>
      <c r="J1432" s="58"/>
      <c r="K1432" s="58"/>
      <c r="L1432" s="58"/>
      <c r="M1432" s="58"/>
      <c r="N1432" s="58"/>
      <c r="O1432" s="58"/>
      <c r="P1432" s="58"/>
    </row>
    <row r="1433" spans="1:16" x14ac:dyDescent="0.2">
      <c r="A1433" s="58"/>
      <c r="E1433" s="58"/>
      <c r="G1433" s="58"/>
      <c r="H1433" s="58"/>
      <c r="I1433" s="58"/>
      <c r="J1433" s="58"/>
      <c r="K1433" s="58"/>
      <c r="L1433" s="58"/>
      <c r="M1433" s="58"/>
      <c r="N1433" s="58"/>
      <c r="O1433" s="58"/>
      <c r="P1433" s="58"/>
    </row>
    <row r="1434" spans="1:16" x14ac:dyDescent="0.2">
      <c r="A1434" s="58"/>
      <c r="E1434" s="58"/>
      <c r="G1434" s="58"/>
      <c r="H1434" s="58"/>
      <c r="I1434" s="58"/>
      <c r="J1434" s="58"/>
      <c r="K1434" s="58"/>
      <c r="L1434" s="58"/>
      <c r="M1434" s="58"/>
      <c r="N1434" s="58"/>
      <c r="O1434" s="58"/>
      <c r="P1434" s="58"/>
    </row>
    <row r="1435" spans="1:16" x14ac:dyDescent="0.2">
      <c r="A1435" s="58"/>
      <c r="E1435" s="58"/>
      <c r="G1435" s="58"/>
      <c r="H1435" s="58"/>
      <c r="I1435" s="58"/>
      <c r="J1435" s="58"/>
      <c r="K1435" s="58"/>
      <c r="L1435" s="58"/>
      <c r="M1435" s="58"/>
      <c r="N1435" s="58"/>
      <c r="O1435" s="58"/>
      <c r="P1435" s="58"/>
    </row>
    <row r="1436" spans="1:16" x14ac:dyDescent="0.2">
      <c r="A1436" s="58"/>
      <c r="E1436" s="58"/>
      <c r="G1436" s="58"/>
      <c r="H1436" s="58"/>
      <c r="I1436" s="58"/>
      <c r="J1436" s="58"/>
      <c r="K1436" s="58"/>
      <c r="L1436" s="58"/>
      <c r="M1436" s="58"/>
      <c r="N1436" s="58"/>
      <c r="O1436" s="58"/>
      <c r="P1436" s="58"/>
    </row>
    <row r="1437" spans="1:16" x14ac:dyDescent="0.2">
      <c r="A1437" s="58"/>
      <c r="E1437" s="58"/>
      <c r="G1437" s="58"/>
      <c r="H1437" s="58"/>
      <c r="I1437" s="58"/>
      <c r="J1437" s="58"/>
      <c r="K1437" s="58"/>
      <c r="L1437" s="58"/>
      <c r="M1437" s="58"/>
      <c r="N1437" s="58"/>
      <c r="O1437" s="58"/>
      <c r="P1437" s="58"/>
    </row>
    <row r="1438" spans="1:16" x14ac:dyDescent="0.2">
      <c r="A1438" s="58"/>
      <c r="E1438" s="58"/>
      <c r="G1438" s="58"/>
      <c r="H1438" s="58"/>
      <c r="I1438" s="58"/>
      <c r="J1438" s="58"/>
      <c r="K1438" s="58"/>
      <c r="L1438" s="58"/>
      <c r="M1438" s="58"/>
      <c r="N1438" s="58"/>
      <c r="O1438" s="58"/>
      <c r="P1438" s="58"/>
    </row>
    <row r="1439" spans="1:16" x14ac:dyDescent="0.2">
      <c r="A1439" s="58"/>
      <c r="E1439" s="58"/>
      <c r="G1439" s="58"/>
      <c r="H1439" s="58"/>
      <c r="I1439" s="58"/>
      <c r="J1439" s="58"/>
      <c r="K1439" s="58"/>
      <c r="L1439" s="58"/>
      <c r="M1439" s="58"/>
      <c r="N1439" s="58"/>
      <c r="O1439" s="58"/>
      <c r="P1439" s="58"/>
    </row>
    <row r="1440" spans="1:16" x14ac:dyDescent="0.2">
      <c r="A1440" s="58"/>
      <c r="E1440" s="58"/>
      <c r="G1440" s="58"/>
      <c r="H1440" s="58"/>
      <c r="I1440" s="58"/>
      <c r="J1440" s="58"/>
      <c r="K1440" s="58"/>
      <c r="L1440" s="58"/>
      <c r="M1440" s="58"/>
      <c r="N1440" s="58"/>
      <c r="O1440" s="58"/>
      <c r="P1440" s="58"/>
    </row>
    <row r="1441" spans="1:16" x14ac:dyDescent="0.2">
      <c r="A1441" s="58"/>
      <c r="E1441" s="58"/>
      <c r="G1441" s="58"/>
      <c r="H1441" s="58"/>
      <c r="I1441" s="58"/>
      <c r="J1441" s="58"/>
      <c r="K1441" s="58"/>
      <c r="L1441" s="58"/>
      <c r="M1441" s="58"/>
      <c r="N1441" s="58"/>
      <c r="O1441" s="58"/>
      <c r="P1441" s="58"/>
    </row>
    <row r="1442" spans="1:16" x14ac:dyDescent="0.2">
      <c r="A1442" s="58"/>
      <c r="E1442" s="58"/>
      <c r="G1442" s="58"/>
      <c r="H1442" s="58"/>
      <c r="I1442" s="58"/>
      <c r="J1442" s="58"/>
      <c r="K1442" s="58"/>
      <c r="L1442" s="58"/>
      <c r="M1442" s="58"/>
      <c r="N1442" s="58"/>
      <c r="O1442" s="58"/>
      <c r="P1442" s="58"/>
    </row>
    <row r="1443" spans="1:16" x14ac:dyDescent="0.2">
      <c r="A1443" s="58"/>
      <c r="E1443" s="58"/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</row>
    <row r="1444" spans="1:16" x14ac:dyDescent="0.2">
      <c r="A1444" s="58"/>
      <c r="E1444" s="58"/>
      <c r="G1444" s="58"/>
      <c r="H1444" s="58"/>
      <c r="I1444" s="58"/>
      <c r="J1444" s="58"/>
      <c r="K1444" s="58"/>
      <c r="L1444" s="58"/>
      <c r="M1444" s="58"/>
      <c r="N1444" s="58"/>
      <c r="O1444" s="58"/>
      <c r="P1444" s="58"/>
    </row>
    <row r="1445" spans="1:16" x14ac:dyDescent="0.2">
      <c r="A1445" s="58"/>
      <c r="E1445" s="58"/>
      <c r="G1445" s="58"/>
      <c r="H1445" s="58"/>
      <c r="I1445" s="58"/>
      <c r="J1445" s="58"/>
      <c r="K1445" s="58"/>
      <c r="L1445" s="58"/>
      <c r="M1445" s="58"/>
      <c r="N1445" s="58"/>
      <c r="O1445" s="58"/>
      <c r="P1445" s="58"/>
    </row>
    <row r="1446" spans="1:16" x14ac:dyDescent="0.2">
      <c r="A1446" s="58"/>
      <c r="E1446" s="58"/>
      <c r="G1446" s="58"/>
      <c r="H1446" s="58"/>
      <c r="I1446" s="58"/>
      <c r="J1446" s="58"/>
      <c r="K1446" s="58"/>
      <c r="L1446" s="58"/>
      <c r="M1446" s="58"/>
      <c r="N1446" s="58"/>
      <c r="O1446" s="58"/>
      <c r="P1446" s="58"/>
    </row>
    <row r="1447" spans="1:16" x14ac:dyDescent="0.2">
      <c r="A1447" s="58"/>
      <c r="E1447" s="58"/>
      <c r="G1447" s="58"/>
      <c r="H1447" s="58"/>
      <c r="I1447" s="58"/>
      <c r="J1447" s="58"/>
      <c r="K1447" s="58"/>
      <c r="L1447" s="58"/>
      <c r="M1447" s="58"/>
      <c r="N1447" s="58"/>
      <c r="O1447" s="58"/>
      <c r="P1447" s="58"/>
    </row>
    <row r="1448" spans="1:16" x14ac:dyDescent="0.2">
      <c r="A1448" s="58"/>
      <c r="E1448" s="58"/>
      <c r="G1448" s="58"/>
      <c r="H1448" s="58"/>
      <c r="I1448" s="58"/>
      <c r="J1448" s="58"/>
      <c r="K1448" s="58"/>
      <c r="L1448" s="58"/>
      <c r="M1448" s="58"/>
      <c r="N1448" s="58"/>
      <c r="O1448" s="58"/>
      <c r="P1448" s="58"/>
    </row>
    <row r="1449" spans="1:16" x14ac:dyDescent="0.2">
      <c r="A1449" s="58"/>
      <c r="E1449" s="58"/>
      <c r="G1449" s="58"/>
      <c r="H1449" s="58"/>
      <c r="I1449" s="58"/>
      <c r="J1449" s="58"/>
      <c r="K1449" s="58"/>
      <c r="L1449" s="58"/>
      <c r="M1449" s="58"/>
      <c r="N1449" s="58"/>
      <c r="O1449" s="58"/>
      <c r="P1449" s="58"/>
    </row>
    <row r="1450" spans="1:16" x14ac:dyDescent="0.2">
      <c r="A1450" s="58"/>
      <c r="E1450" s="58"/>
      <c r="G1450" s="58"/>
      <c r="H1450" s="58"/>
      <c r="I1450" s="58"/>
      <c r="J1450" s="58"/>
      <c r="K1450" s="58"/>
      <c r="L1450" s="58"/>
      <c r="M1450" s="58"/>
      <c r="N1450" s="58"/>
      <c r="O1450" s="58"/>
      <c r="P1450" s="58"/>
    </row>
    <row r="1451" spans="1:16" x14ac:dyDescent="0.2">
      <c r="A1451" s="58"/>
      <c r="E1451" s="58"/>
      <c r="G1451" s="58"/>
      <c r="H1451" s="58"/>
      <c r="I1451" s="58"/>
      <c r="J1451" s="58"/>
      <c r="K1451" s="58"/>
      <c r="L1451" s="58"/>
      <c r="M1451" s="58"/>
      <c r="N1451" s="58"/>
      <c r="O1451" s="58"/>
      <c r="P1451" s="58"/>
    </row>
    <row r="1452" spans="1:16" x14ac:dyDescent="0.2">
      <c r="A1452" s="58"/>
      <c r="E1452" s="58"/>
      <c r="G1452" s="58"/>
      <c r="H1452" s="58"/>
      <c r="I1452" s="58"/>
      <c r="J1452" s="58"/>
      <c r="K1452" s="58"/>
      <c r="L1452" s="58"/>
      <c r="M1452" s="58"/>
      <c r="N1452" s="58"/>
      <c r="O1452" s="58"/>
      <c r="P1452" s="58"/>
    </row>
    <row r="1453" spans="1:16" x14ac:dyDescent="0.2">
      <c r="A1453" s="58"/>
      <c r="E1453" s="58"/>
      <c r="G1453" s="58"/>
      <c r="H1453" s="58"/>
      <c r="I1453" s="58"/>
      <c r="J1453" s="58"/>
      <c r="K1453" s="58"/>
      <c r="L1453" s="58"/>
      <c r="M1453" s="58"/>
      <c r="N1453" s="58"/>
      <c r="O1453" s="58"/>
      <c r="P1453" s="58"/>
    </row>
    <row r="1454" spans="1:16" x14ac:dyDescent="0.2">
      <c r="A1454" s="58"/>
      <c r="E1454" s="58"/>
      <c r="G1454" s="58"/>
      <c r="H1454" s="58"/>
      <c r="I1454" s="58"/>
      <c r="J1454" s="58"/>
      <c r="K1454" s="58"/>
      <c r="L1454" s="58"/>
      <c r="M1454" s="58"/>
      <c r="N1454" s="58"/>
      <c r="O1454" s="58"/>
      <c r="P1454" s="58"/>
    </row>
    <row r="1455" spans="1:16" x14ac:dyDescent="0.2">
      <c r="A1455" s="58"/>
      <c r="E1455" s="58"/>
      <c r="G1455" s="58"/>
      <c r="H1455" s="58"/>
      <c r="I1455" s="58"/>
      <c r="J1455" s="58"/>
      <c r="K1455" s="58"/>
      <c r="L1455" s="58"/>
      <c r="M1455" s="58"/>
      <c r="N1455" s="58"/>
      <c r="O1455" s="58"/>
      <c r="P1455" s="58"/>
    </row>
    <row r="1456" spans="1:16" x14ac:dyDescent="0.2">
      <c r="A1456" s="58"/>
      <c r="E1456" s="58"/>
      <c r="G1456" s="58"/>
      <c r="H1456" s="58"/>
      <c r="I1456" s="58"/>
      <c r="J1456" s="58"/>
      <c r="K1456" s="58"/>
      <c r="L1456" s="58"/>
      <c r="M1456" s="58"/>
      <c r="N1456" s="58"/>
      <c r="O1456" s="58"/>
      <c r="P1456" s="58"/>
    </row>
    <row r="1457" spans="1:16" x14ac:dyDescent="0.2">
      <c r="A1457" s="58"/>
      <c r="E1457" s="58"/>
      <c r="G1457" s="58"/>
      <c r="H1457" s="58"/>
      <c r="I1457" s="58"/>
      <c r="J1457" s="58"/>
      <c r="K1457" s="58"/>
      <c r="L1457" s="58"/>
      <c r="M1457" s="58"/>
      <c r="N1457" s="58"/>
      <c r="O1457" s="58"/>
      <c r="P1457" s="58"/>
    </row>
    <row r="1458" spans="1:16" x14ac:dyDescent="0.2">
      <c r="A1458" s="58"/>
      <c r="E1458" s="58"/>
      <c r="G1458" s="58"/>
      <c r="H1458" s="58"/>
      <c r="I1458" s="58"/>
      <c r="J1458" s="58"/>
      <c r="K1458" s="58"/>
      <c r="L1458" s="58"/>
      <c r="M1458" s="58"/>
      <c r="N1458" s="58"/>
      <c r="O1458" s="58"/>
      <c r="P1458" s="58"/>
    </row>
    <row r="1459" spans="1:16" x14ac:dyDescent="0.2">
      <c r="A1459" s="58"/>
      <c r="E1459" s="58"/>
      <c r="G1459" s="58"/>
      <c r="H1459" s="58"/>
      <c r="I1459" s="58"/>
      <c r="J1459" s="58"/>
      <c r="K1459" s="58"/>
      <c r="L1459" s="58"/>
      <c r="M1459" s="58"/>
      <c r="N1459" s="58"/>
      <c r="O1459" s="58"/>
      <c r="P1459" s="58"/>
    </row>
    <row r="1460" spans="1:16" x14ac:dyDescent="0.2">
      <c r="A1460" s="58"/>
      <c r="E1460" s="58"/>
      <c r="G1460" s="58"/>
      <c r="H1460" s="58"/>
      <c r="I1460" s="58"/>
      <c r="J1460" s="58"/>
      <c r="K1460" s="58"/>
      <c r="L1460" s="58"/>
      <c r="M1460" s="58"/>
      <c r="N1460" s="58"/>
      <c r="O1460" s="58"/>
      <c r="P1460" s="58"/>
    </row>
    <row r="1461" spans="1:16" x14ac:dyDescent="0.2">
      <c r="A1461" s="58"/>
      <c r="E1461" s="58"/>
      <c r="G1461" s="58"/>
      <c r="H1461" s="58"/>
      <c r="I1461" s="58"/>
      <c r="J1461" s="58"/>
      <c r="K1461" s="58"/>
      <c r="L1461" s="58"/>
      <c r="M1461" s="58"/>
      <c r="N1461" s="58"/>
      <c r="O1461" s="58"/>
      <c r="P1461" s="58"/>
    </row>
    <row r="1462" spans="1:16" x14ac:dyDescent="0.2">
      <c r="A1462" s="58"/>
      <c r="E1462" s="58"/>
      <c r="G1462" s="58"/>
      <c r="H1462" s="58"/>
      <c r="I1462" s="58"/>
      <c r="J1462" s="58"/>
      <c r="K1462" s="58"/>
      <c r="L1462" s="58"/>
      <c r="M1462" s="58"/>
      <c r="N1462" s="58"/>
      <c r="O1462" s="58"/>
      <c r="P1462" s="58"/>
    </row>
    <row r="1463" spans="1:16" x14ac:dyDescent="0.2">
      <c r="A1463" s="58"/>
      <c r="E1463" s="58"/>
      <c r="G1463" s="58"/>
      <c r="H1463" s="58"/>
      <c r="I1463" s="58"/>
      <c r="J1463" s="58"/>
      <c r="K1463" s="58"/>
      <c r="L1463" s="58"/>
      <c r="M1463" s="58"/>
      <c r="N1463" s="58"/>
      <c r="O1463" s="58"/>
      <c r="P1463" s="58"/>
    </row>
    <row r="1464" spans="1:16" x14ac:dyDescent="0.2">
      <c r="A1464" s="58"/>
      <c r="E1464" s="58"/>
      <c r="G1464" s="58"/>
      <c r="H1464" s="58"/>
      <c r="I1464" s="58"/>
      <c r="J1464" s="58"/>
      <c r="K1464" s="58"/>
      <c r="L1464" s="58"/>
      <c r="M1464" s="58"/>
      <c r="N1464" s="58"/>
      <c r="O1464" s="58"/>
      <c r="P1464" s="58"/>
    </row>
    <row r="1465" spans="1:16" x14ac:dyDescent="0.2">
      <c r="A1465" s="58"/>
      <c r="E1465" s="58"/>
      <c r="G1465" s="58"/>
      <c r="H1465" s="58"/>
      <c r="I1465" s="58"/>
      <c r="J1465" s="58"/>
      <c r="K1465" s="58"/>
      <c r="L1465" s="58"/>
      <c r="M1465" s="58"/>
      <c r="N1465" s="58"/>
      <c r="O1465" s="58"/>
      <c r="P1465" s="58"/>
    </row>
    <row r="1466" spans="1:16" x14ac:dyDescent="0.2">
      <c r="A1466" s="58"/>
      <c r="E1466" s="58"/>
      <c r="G1466" s="58"/>
      <c r="H1466" s="58"/>
      <c r="I1466" s="58"/>
      <c r="J1466" s="58"/>
      <c r="K1466" s="58"/>
      <c r="L1466" s="58"/>
      <c r="M1466" s="58"/>
      <c r="N1466" s="58"/>
      <c r="O1466" s="58"/>
      <c r="P1466" s="58"/>
    </row>
    <row r="1467" spans="1:16" x14ac:dyDescent="0.2">
      <c r="A1467" s="58"/>
      <c r="E1467" s="58"/>
      <c r="G1467" s="58"/>
      <c r="H1467" s="58"/>
      <c r="I1467" s="58"/>
      <c r="J1467" s="58"/>
      <c r="K1467" s="58"/>
      <c r="L1467" s="58"/>
      <c r="M1467" s="58"/>
      <c r="N1467" s="58"/>
      <c r="O1467" s="58"/>
      <c r="P1467" s="58"/>
    </row>
    <row r="1468" spans="1:16" x14ac:dyDescent="0.2">
      <c r="A1468" s="58"/>
      <c r="E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</row>
    <row r="1469" spans="1:16" x14ac:dyDescent="0.2">
      <c r="A1469" s="58"/>
      <c r="E1469" s="58"/>
      <c r="G1469" s="58"/>
      <c r="H1469" s="58"/>
      <c r="I1469" s="58"/>
      <c r="J1469" s="58"/>
      <c r="K1469" s="58"/>
      <c r="L1469" s="58"/>
      <c r="M1469" s="58"/>
      <c r="N1469" s="58"/>
      <c r="O1469" s="58"/>
      <c r="P1469" s="58"/>
    </row>
    <row r="1470" spans="1:16" x14ac:dyDescent="0.2">
      <c r="A1470" s="58"/>
      <c r="E1470" s="58"/>
      <c r="G1470" s="58"/>
      <c r="H1470" s="58"/>
      <c r="I1470" s="58"/>
      <c r="J1470" s="58"/>
      <c r="K1470" s="58"/>
      <c r="L1470" s="58"/>
      <c r="M1470" s="58"/>
      <c r="N1470" s="58"/>
      <c r="O1470" s="58"/>
      <c r="P1470" s="58"/>
    </row>
    <row r="1471" spans="1:16" x14ac:dyDescent="0.2">
      <c r="A1471" s="58"/>
      <c r="E1471" s="58"/>
      <c r="G1471" s="58"/>
      <c r="H1471" s="58"/>
      <c r="I1471" s="58"/>
      <c r="J1471" s="58"/>
      <c r="K1471" s="58"/>
      <c r="L1471" s="58"/>
      <c r="M1471" s="58"/>
      <c r="N1471" s="58"/>
      <c r="O1471" s="58"/>
      <c r="P1471" s="58"/>
    </row>
    <row r="1472" spans="1:16" x14ac:dyDescent="0.2">
      <c r="A1472" s="58"/>
      <c r="E1472" s="58"/>
      <c r="G1472" s="58"/>
      <c r="H1472" s="58"/>
      <c r="I1472" s="58"/>
      <c r="J1472" s="58"/>
      <c r="K1472" s="58"/>
      <c r="L1472" s="58"/>
      <c r="M1472" s="58"/>
      <c r="N1472" s="58"/>
      <c r="O1472" s="58"/>
      <c r="P1472" s="58"/>
    </row>
    <row r="1473" spans="1:16" x14ac:dyDescent="0.2">
      <c r="A1473" s="58"/>
      <c r="E1473" s="58"/>
      <c r="G1473" s="58"/>
      <c r="H1473" s="58"/>
      <c r="I1473" s="58"/>
      <c r="J1473" s="58"/>
      <c r="K1473" s="58"/>
      <c r="L1473" s="58"/>
      <c r="M1473" s="58"/>
      <c r="N1473" s="58"/>
      <c r="O1473" s="58"/>
      <c r="P1473" s="58"/>
    </row>
    <row r="1474" spans="1:16" x14ac:dyDescent="0.2">
      <c r="A1474" s="58"/>
      <c r="E1474" s="58"/>
      <c r="G1474" s="58"/>
      <c r="H1474" s="58"/>
      <c r="I1474" s="58"/>
      <c r="J1474" s="58"/>
      <c r="K1474" s="58"/>
      <c r="L1474" s="58"/>
      <c r="M1474" s="58"/>
      <c r="N1474" s="58"/>
      <c r="O1474" s="58"/>
      <c r="P1474" s="58"/>
    </row>
    <row r="1475" spans="1:16" x14ac:dyDescent="0.2">
      <c r="A1475" s="58"/>
      <c r="E1475" s="58"/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</row>
    <row r="1476" spans="1:16" x14ac:dyDescent="0.2">
      <c r="A1476" s="58"/>
      <c r="E1476" s="58"/>
      <c r="G1476" s="58"/>
      <c r="H1476" s="58"/>
      <c r="I1476" s="58"/>
      <c r="J1476" s="58"/>
      <c r="K1476" s="58"/>
      <c r="L1476" s="58"/>
      <c r="M1476" s="58"/>
      <c r="N1476" s="58"/>
      <c r="O1476" s="58"/>
      <c r="P1476" s="58"/>
    </row>
    <row r="1477" spans="1:16" x14ac:dyDescent="0.2">
      <c r="A1477" s="58"/>
      <c r="E1477" s="58"/>
      <c r="G1477" s="58"/>
      <c r="H1477" s="58"/>
      <c r="I1477" s="58"/>
      <c r="J1477" s="58"/>
      <c r="K1477" s="58"/>
      <c r="L1477" s="58"/>
      <c r="M1477" s="58"/>
      <c r="N1477" s="58"/>
      <c r="O1477" s="58"/>
      <c r="P1477" s="58"/>
    </row>
    <row r="1478" spans="1:16" x14ac:dyDescent="0.2">
      <c r="A1478" s="58"/>
      <c r="E1478" s="58"/>
      <c r="G1478" s="58"/>
      <c r="H1478" s="58"/>
      <c r="I1478" s="58"/>
      <c r="J1478" s="58"/>
      <c r="K1478" s="58"/>
      <c r="L1478" s="58"/>
      <c r="M1478" s="58"/>
      <c r="N1478" s="58"/>
      <c r="O1478" s="58"/>
      <c r="P1478" s="58"/>
    </row>
    <row r="1479" spans="1:16" x14ac:dyDescent="0.2">
      <c r="A1479" s="58"/>
      <c r="E1479" s="58"/>
      <c r="G1479" s="58"/>
      <c r="H1479" s="58"/>
      <c r="I1479" s="58"/>
      <c r="J1479" s="58"/>
      <c r="K1479" s="58"/>
      <c r="L1479" s="58"/>
      <c r="M1479" s="58"/>
      <c r="N1479" s="58"/>
      <c r="O1479" s="58"/>
      <c r="P1479" s="58"/>
    </row>
    <row r="1480" spans="1:16" x14ac:dyDescent="0.2">
      <c r="A1480" s="58"/>
      <c r="E1480" s="58"/>
      <c r="G1480" s="58"/>
      <c r="H1480" s="58"/>
      <c r="I1480" s="58"/>
      <c r="J1480" s="58"/>
      <c r="K1480" s="58"/>
      <c r="L1480" s="58"/>
      <c r="M1480" s="58"/>
      <c r="N1480" s="58"/>
      <c r="O1480" s="58"/>
      <c r="P1480" s="58"/>
    </row>
    <row r="1481" spans="1:16" x14ac:dyDescent="0.2">
      <c r="A1481" s="58"/>
      <c r="E1481" s="58"/>
      <c r="G1481" s="58"/>
      <c r="H1481" s="58"/>
      <c r="I1481" s="58"/>
      <c r="J1481" s="58"/>
      <c r="K1481" s="58"/>
      <c r="L1481" s="58"/>
      <c r="M1481" s="58"/>
      <c r="N1481" s="58"/>
      <c r="O1481" s="58"/>
      <c r="P1481" s="58"/>
    </row>
    <row r="1482" spans="1:16" x14ac:dyDescent="0.2">
      <c r="A1482" s="58"/>
      <c r="E1482" s="58"/>
      <c r="G1482" s="58"/>
      <c r="H1482" s="58"/>
      <c r="I1482" s="58"/>
      <c r="J1482" s="58"/>
      <c r="K1482" s="58"/>
      <c r="L1482" s="58"/>
      <c r="M1482" s="58"/>
      <c r="N1482" s="58"/>
      <c r="O1482" s="58"/>
      <c r="P1482" s="58"/>
    </row>
    <row r="1483" spans="1:16" x14ac:dyDescent="0.2">
      <c r="A1483" s="58"/>
      <c r="E1483" s="58"/>
      <c r="G1483" s="58"/>
      <c r="H1483" s="58"/>
      <c r="I1483" s="58"/>
      <c r="J1483" s="58"/>
      <c r="K1483" s="58"/>
      <c r="L1483" s="58"/>
      <c r="M1483" s="58"/>
      <c r="N1483" s="58"/>
      <c r="O1483" s="58"/>
      <c r="P1483" s="58"/>
    </row>
    <row r="1484" spans="1:16" x14ac:dyDescent="0.2">
      <c r="A1484" s="58"/>
      <c r="E1484" s="58"/>
      <c r="G1484" s="58"/>
      <c r="H1484" s="58"/>
      <c r="I1484" s="58"/>
      <c r="J1484" s="58"/>
      <c r="K1484" s="58"/>
      <c r="L1484" s="58"/>
      <c r="M1484" s="58"/>
      <c r="N1484" s="58"/>
      <c r="O1484" s="58"/>
      <c r="P1484" s="58"/>
    </row>
    <row r="1485" spans="1:16" x14ac:dyDescent="0.2">
      <c r="A1485" s="58"/>
      <c r="E1485" s="58"/>
      <c r="G1485" s="58"/>
      <c r="H1485" s="58"/>
      <c r="I1485" s="58"/>
      <c r="J1485" s="58"/>
      <c r="K1485" s="58"/>
      <c r="L1485" s="58"/>
      <c r="M1485" s="58"/>
      <c r="N1485" s="58"/>
      <c r="O1485" s="58"/>
      <c r="P1485" s="58"/>
    </row>
    <row r="1486" spans="1:16" x14ac:dyDescent="0.2">
      <c r="A1486" s="58"/>
      <c r="E1486" s="58"/>
      <c r="G1486" s="58"/>
      <c r="H1486" s="58"/>
      <c r="I1486" s="58"/>
      <c r="J1486" s="58"/>
      <c r="K1486" s="58"/>
      <c r="L1486" s="58"/>
      <c r="M1486" s="58"/>
      <c r="N1486" s="58"/>
      <c r="O1486" s="58"/>
      <c r="P1486" s="58"/>
    </row>
    <row r="1487" spans="1:16" x14ac:dyDescent="0.2">
      <c r="A1487" s="58"/>
      <c r="E1487" s="58"/>
      <c r="G1487" s="58"/>
      <c r="H1487" s="58"/>
      <c r="I1487" s="58"/>
      <c r="J1487" s="58"/>
      <c r="K1487" s="58"/>
      <c r="L1487" s="58"/>
      <c r="M1487" s="58"/>
      <c r="N1487" s="58"/>
      <c r="O1487" s="58"/>
      <c r="P1487" s="58"/>
    </row>
    <row r="1488" spans="1:16" x14ac:dyDescent="0.2">
      <c r="A1488" s="58"/>
      <c r="E1488" s="58"/>
      <c r="G1488" s="58"/>
      <c r="H1488" s="58"/>
      <c r="I1488" s="58"/>
      <c r="J1488" s="58"/>
      <c r="K1488" s="58"/>
      <c r="L1488" s="58"/>
      <c r="M1488" s="58"/>
      <c r="N1488" s="58"/>
      <c r="O1488" s="58"/>
      <c r="P1488" s="58"/>
    </row>
    <row r="1489" spans="1:16" x14ac:dyDescent="0.2">
      <c r="A1489" s="58"/>
      <c r="E1489" s="58"/>
      <c r="G1489" s="58"/>
      <c r="H1489" s="58"/>
      <c r="I1489" s="58"/>
      <c r="J1489" s="58"/>
      <c r="K1489" s="58"/>
      <c r="L1489" s="58"/>
      <c r="M1489" s="58"/>
      <c r="N1489" s="58"/>
      <c r="O1489" s="58"/>
      <c r="P1489" s="58"/>
    </row>
    <row r="1490" spans="1:16" x14ac:dyDescent="0.2">
      <c r="A1490" s="58"/>
      <c r="E1490" s="58"/>
      <c r="G1490" s="58"/>
      <c r="H1490" s="58"/>
      <c r="I1490" s="58"/>
      <c r="J1490" s="58"/>
      <c r="K1490" s="58"/>
      <c r="L1490" s="58"/>
      <c r="M1490" s="58"/>
      <c r="N1490" s="58"/>
      <c r="O1490" s="58"/>
      <c r="P1490" s="58"/>
    </row>
    <row r="1491" spans="1:16" x14ac:dyDescent="0.2">
      <c r="A1491" s="58"/>
      <c r="E1491" s="58"/>
      <c r="G1491" s="58"/>
      <c r="H1491" s="58"/>
      <c r="I1491" s="58"/>
      <c r="J1491" s="58"/>
      <c r="K1491" s="58"/>
      <c r="L1491" s="58"/>
      <c r="M1491" s="58"/>
      <c r="N1491" s="58"/>
      <c r="O1491" s="58"/>
      <c r="P1491" s="58"/>
    </row>
    <row r="1492" spans="1:16" x14ac:dyDescent="0.2">
      <c r="A1492" s="58"/>
      <c r="E1492" s="58"/>
      <c r="G1492" s="58"/>
      <c r="H1492" s="58"/>
      <c r="I1492" s="58"/>
      <c r="J1492" s="58"/>
      <c r="K1492" s="58"/>
      <c r="L1492" s="58"/>
      <c r="M1492" s="58"/>
      <c r="N1492" s="58"/>
      <c r="O1492" s="58"/>
      <c r="P1492" s="58"/>
    </row>
    <row r="1493" spans="1:16" x14ac:dyDescent="0.2">
      <c r="A1493" s="58"/>
      <c r="E1493" s="58"/>
      <c r="G1493" s="58"/>
      <c r="H1493" s="58"/>
      <c r="I1493" s="58"/>
      <c r="J1493" s="58"/>
      <c r="K1493" s="58"/>
      <c r="L1493" s="58"/>
      <c r="M1493" s="58"/>
      <c r="N1493" s="58"/>
      <c r="O1493" s="58"/>
      <c r="P1493" s="58"/>
    </row>
    <row r="1494" spans="1:16" x14ac:dyDescent="0.2">
      <c r="A1494" s="58"/>
      <c r="E1494" s="58"/>
      <c r="G1494" s="58"/>
      <c r="H1494" s="58"/>
      <c r="I1494" s="58"/>
      <c r="J1494" s="58"/>
      <c r="K1494" s="58"/>
      <c r="L1494" s="58"/>
      <c r="M1494" s="58"/>
      <c r="N1494" s="58"/>
      <c r="O1494" s="58"/>
      <c r="P1494" s="58"/>
    </row>
    <row r="1495" spans="1:16" x14ac:dyDescent="0.2">
      <c r="A1495" s="58"/>
      <c r="E1495" s="58"/>
      <c r="G1495" s="58"/>
      <c r="H1495" s="58"/>
      <c r="I1495" s="58"/>
      <c r="J1495" s="58"/>
      <c r="K1495" s="58"/>
      <c r="L1495" s="58"/>
      <c r="M1495" s="58"/>
      <c r="N1495" s="58"/>
      <c r="O1495" s="58"/>
      <c r="P1495" s="58"/>
    </row>
    <row r="1496" spans="1:16" x14ac:dyDescent="0.2">
      <c r="A1496" s="58"/>
      <c r="E1496" s="58"/>
      <c r="G1496" s="58"/>
      <c r="H1496" s="58"/>
      <c r="I1496" s="58"/>
      <c r="J1496" s="58"/>
      <c r="K1496" s="58"/>
      <c r="L1496" s="58"/>
      <c r="M1496" s="58"/>
      <c r="N1496" s="58"/>
      <c r="O1496" s="58"/>
      <c r="P1496" s="58"/>
    </row>
    <row r="1497" spans="1:16" x14ac:dyDescent="0.2">
      <c r="A1497" s="58"/>
      <c r="E1497" s="58"/>
      <c r="G1497" s="58"/>
      <c r="H1497" s="58"/>
      <c r="I1497" s="58"/>
      <c r="J1497" s="58"/>
      <c r="K1497" s="58"/>
      <c r="L1497" s="58"/>
      <c r="M1497" s="58"/>
      <c r="N1497" s="58"/>
      <c r="O1497" s="58"/>
      <c r="P1497" s="58"/>
    </row>
    <row r="1498" spans="1:16" x14ac:dyDescent="0.2">
      <c r="A1498" s="58"/>
      <c r="E1498" s="58"/>
      <c r="G1498" s="58"/>
      <c r="H1498" s="58"/>
      <c r="I1498" s="58"/>
      <c r="J1498" s="58"/>
      <c r="K1498" s="58"/>
      <c r="L1498" s="58"/>
      <c r="M1498" s="58"/>
      <c r="N1498" s="58"/>
      <c r="O1498" s="58"/>
      <c r="P1498" s="58"/>
    </row>
    <row r="1499" spans="1:16" x14ac:dyDescent="0.2">
      <c r="A1499" s="58"/>
      <c r="E1499" s="58"/>
      <c r="G1499" s="58"/>
      <c r="H1499" s="58"/>
      <c r="I1499" s="58"/>
      <c r="J1499" s="58"/>
      <c r="K1499" s="58"/>
      <c r="L1499" s="58"/>
      <c r="M1499" s="58"/>
      <c r="N1499" s="58"/>
      <c r="O1499" s="58"/>
      <c r="P1499" s="58"/>
    </row>
    <row r="1500" spans="1:16" x14ac:dyDescent="0.2">
      <c r="A1500" s="58"/>
      <c r="E1500" s="58"/>
      <c r="G1500" s="58"/>
      <c r="H1500" s="58"/>
      <c r="I1500" s="58"/>
      <c r="J1500" s="58"/>
      <c r="K1500" s="58"/>
      <c r="L1500" s="58"/>
      <c r="M1500" s="58"/>
      <c r="N1500" s="58"/>
      <c r="O1500" s="58"/>
      <c r="P1500" s="58"/>
    </row>
    <row r="1501" spans="1:16" x14ac:dyDescent="0.2">
      <c r="A1501" s="58"/>
      <c r="E1501" s="58"/>
      <c r="G1501" s="58"/>
      <c r="H1501" s="58"/>
      <c r="I1501" s="58"/>
      <c r="J1501" s="58"/>
      <c r="K1501" s="58"/>
      <c r="L1501" s="58"/>
      <c r="M1501" s="58"/>
      <c r="N1501" s="58"/>
      <c r="O1501" s="58"/>
      <c r="P1501" s="58"/>
    </row>
    <row r="1502" spans="1:16" x14ac:dyDescent="0.2">
      <c r="A1502" s="58"/>
      <c r="E1502" s="58"/>
      <c r="G1502" s="58"/>
      <c r="H1502" s="58"/>
      <c r="I1502" s="58"/>
      <c r="J1502" s="58"/>
      <c r="K1502" s="58"/>
      <c r="L1502" s="58"/>
      <c r="M1502" s="58"/>
      <c r="N1502" s="58"/>
      <c r="O1502" s="58"/>
      <c r="P1502" s="58"/>
    </row>
    <row r="1503" spans="1:16" x14ac:dyDescent="0.2">
      <c r="A1503" s="58"/>
      <c r="E1503" s="58"/>
      <c r="G1503" s="58"/>
      <c r="H1503" s="58"/>
      <c r="I1503" s="58"/>
      <c r="J1503" s="58"/>
      <c r="K1503" s="58"/>
      <c r="L1503" s="58"/>
      <c r="M1503" s="58"/>
      <c r="N1503" s="58"/>
      <c r="O1503" s="58"/>
      <c r="P1503" s="58"/>
    </row>
    <row r="1504" spans="1:16" x14ac:dyDescent="0.2">
      <c r="A1504" s="58"/>
      <c r="E1504" s="58"/>
      <c r="G1504" s="58"/>
      <c r="H1504" s="58"/>
      <c r="I1504" s="58"/>
      <c r="J1504" s="58"/>
      <c r="K1504" s="58"/>
      <c r="L1504" s="58"/>
      <c r="M1504" s="58"/>
      <c r="N1504" s="58"/>
      <c r="O1504" s="58"/>
      <c r="P1504" s="58"/>
    </row>
    <row r="1505" spans="1:16" x14ac:dyDescent="0.2">
      <c r="A1505" s="58"/>
      <c r="E1505" s="58"/>
      <c r="G1505" s="58"/>
      <c r="H1505" s="58"/>
      <c r="I1505" s="58"/>
      <c r="J1505" s="58"/>
      <c r="K1505" s="58"/>
      <c r="L1505" s="58"/>
      <c r="M1505" s="58"/>
      <c r="N1505" s="58"/>
      <c r="O1505" s="58"/>
      <c r="P1505" s="58"/>
    </row>
    <row r="1506" spans="1:16" x14ac:dyDescent="0.2">
      <c r="A1506" s="58"/>
      <c r="E1506" s="58"/>
      <c r="G1506" s="58"/>
      <c r="H1506" s="58"/>
      <c r="I1506" s="58"/>
      <c r="J1506" s="58"/>
      <c r="K1506" s="58"/>
      <c r="L1506" s="58"/>
      <c r="M1506" s="58"/>
      <c r="N1506" s="58"/>
      <c r="O1506" s="58"/>
      <c r="P1506" s="58"/>
    </row>
    <row r="1507" spans="1:16" x14ac:dyDescent="0.2">
      <c r="A1507" s="58"/>
      <c r="E1507" s="58"/>
      <c r="G1507" s="58"/>
      <c r="H1507" s="58"/>
      <c r="I1507" s="58"/>
      <c r="J1507" s="58"/>
      <c r="K1507" s="58"/>
      <c r="L1507" s="58"/>
      <c r="M1507" s="58"/>
      <c r="N1507" s="58"/>
      <c r="O1507" s="58"/>
      <c r="P1507" s="58"/>
    </row>
    <row r="1508" spans="1:16" x14ac:dyDescent="0.2">
      <c r="A1508" s="58"/>
      <c r="E1508" s="58"/>
      <c r="G1508" s="58"/>
      <c r="H1508" s="58"/>
      <c r="I1508" s="58"/>
      <c r="J1508" s="58"/>
      <c r="K1508" s="58"/>
      <c r="L1508" s="58"/>
      <c r="M1508" s="58"/>
      <c r="N1508" s="58"/>
      <c r="O1508" s="58"/>
      <c r="P1508" s="58"/>
    </row>
    <row r="1509" spans="1:16" x14ac:dyDescent="0.2">
      <c r="A1509" s="58"/>
      <c r="E1509" s="58"/>
      <c r="G1509" s="58"/>
      <c r="H1509" s="58"/>
      <c r="I1509" s="58"/>
      <c r="J1509" s="58"/>
      <c r="K1509" s="58"/>
      <c r="L1509" s="58"/>
      <c r="M1509" s="58"/>
      <c r="N1509" s="58"/>
      <c r="O1509" s="58"/>
      <c r="P1509" s="58"/>
    </row>
    <row r="1510" spans="1:16" x14ac:dyDescent="0.2">
      <c r="A1510" s="58"/>
      <c r="E1510" s="58"/>
      <c r="G1510" s="58"/>
      <c r="H1510" s="58"/>
      <c r="I1510" s="58"/>
      <c r="J1510" s="58"/>
      <c r="K1510" s="58"/>
      <c r="L1510" s="58"/>
      <c r="M1510" s="58"/>
      <c r="N1510" s="58"/>
      <c r="O1510" s="58"/>
      <c r="P1510" s="58"/>
    </row>
    <row r="1511" spans="1:16" x14ac:dyDescent="0.2">
      <c r="A1511" s="58"/>
      <c r="E1511" s="58"/>
      <c r="G1511" s="58"/>
      <c r="H1511" s="58"/>
      <c r="I1511" s="58"/>
      <c r="J1511" s="58"/>
      <c r="K1511" s="58"/>
      <c r="L1511" s="58"/>
      <c r="M1511" s="58"/>
      <c r="N1511" s="58"/>
      <c r="O1511" s="58"/>
      <c r="P1511" s="58"/>
    </row>
    <row r="1512" spans="1:16" x14ac:dyDescent="0.2">
      <c r="A1512" s="58"/>
      <c r="E1512" s="58"/>
      <c r="G1512" s="58"/>
      <c r="H1512" s="58"/>
      <c r="I1512" s="58"/>
      <c r="J1512" s="58"/>
      <c r="K1512" s="58"/>
      <c r="L1512" s="58"/>
      <c r="M1512" s="58"/>
      <c r="N1512" s="58"/>
      <c r="O1512" s="58"/>
      <c r="P1512" s="58"/>
    </row>
    <row r="1513" spans="1:16" x14ac:dyDescent="0.2">
      <c r="A1513" s="58"/>
      <c r="E1513" s="58"/>
      <c r="G1513" s="58"/>
      <c r="H1513" s="58"/>
      <c r="I1513" s="58"/>
      <c r="J1513" s="58"/>
      <c r="K1513" s="58"/>
      <c r="L1513" s="58"/>
      <c r="M1513" s="58"/>
      <c r="N1513" s="58"/>
      <c r="O1513" s="58"/>
      <c r="P1513" s="58"/>
    </row>
    <row r="1514" spans="1:16" x14ac:dyDescent="0.2">
      <c r="A1514" s="58"/>
      <c r="E1514" s="58"/>
      <c r="G1514" s="58"/>
      <c r="H1514" s="58"/>
      <c r="I1514" s="58"/>
      <c r="J1514" s="58"/>
      <c r="K1514" s="58"/>
      <c r="L1514" s="58"/>
      <c r="M1514" s="58"/>
      <c r="N1514" s="58"/>
      <c r="O1514" s="58"/>
      <c r="P1514" s="58"/>
    </row>
    <row r="1515" spans="1:16" x14ac:dyDescent="0.2">
      <c r="A1515" s="58"/>
      <c r="E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</row>
    <row r="1516" spans="1:16" x14ac:dyDescent="0.2">
      <c r="A1516" s="58"/>
      <c r="E1516" s="58"/>
      <c r="G1516" s="58"/>
      <c r="H1516" s="58"/>
      <c r="I1516" s="58"/>
      <c r="J1516" s="58"/>
      <c r="K1516" s="58"/>
      <c r="L1516" s="58"/>
      <c r="M1516" s="58"/>
      <c r="N1516" s="58"/>
      <c r="O1516" s="58"/>
      <c r="P1516" s="58"/>
    </row>
    <row r="1517" spans="1:16" x14ac:dyDescent="0.2">
      <c r="A1517" s="58"/>
      <c r="E1517" s="58"/>
      <c r="G1517" s="58"/>
      <c r="H1517" s="58"/>
      <c r="I1517" s="58"/>
      <c r="J1517" s="58"/>
      <c r="K1517" s="58"/>
      <c r="L1517" s="58"/>
      <c r="M1517" s="58"/>
      <c r="N1517" s="58"/>
      <c r="O1517" s="58"/>
      <c r="P1517" s="58"/>
    </row>
    <row r="1518" spans="1:16" x14ac:dyDescent="0.2">
      <c r="A1518" s="58"/>
      <c r="E1518" s="58"/>
      <c r="G1518" s="58"/>
      <c r="H1518" s="58"/>
      <c r="I1518" s="58"/>
      <c r="J1518" s="58"/>
      <c r="K1518" s="58"/>
      <c r="L1518" s="58"/>
      <c r="M1518" s="58"/>
      <c r="N1518" s="58"/>
      <c r="O1518" s="58"/>
      <c r="P1518" s="58"/>
    </row>
    <row r="1519" spans="1:16" x14ac:dyDescent="0.2">
      <c r="A1519" s="58"/>
      <c r="E1519" s="58"/>
      <c r="G1519" s="58"/>
      <c r="H1519" s="58"/>
      <c r="I1519" s="58"/>
      <c r="J1519" s="58"/>
      <c r="K1519" s="58"/>
      <c r="L1519" s="58"/>
      <c r="M1519" s="58"/>
      <c r="N1519" s="58"/>
      <c r="O1519" s="58"/>
      <c r="P1519" s="58"/>
    </row>
    <row r="1520" spans="1:16" x14ac:dyDescent="0.2">
      <c r="A1520" s="58"/>
      <c r="E1520" s="58"/>
      <c r="G1520" s="58"/>
      <c r="H1520" s="58"/>
      <c r="I1520" s="58"/>
      <c r="J1520" s="58"/>
      <c r="K1520" s="58"/>
      <c r="L1520" s="58"/>
      <c r="M1520" s="58"/>
      <c r="N1520" s="58"/>
      <c r="O1520" s="58"/>
      <c r="P1520" s="58"/>
    </row>
    <row r="1521" spans="1:16" x14ac:dyDescent="0.2">
      <c r="A1521" s="58"/>
      <c r="E1521" s="58"/>
      <c r="G1521" s="58"/>
      <c r="H1521" s="58"/>
      <c r="I1521" s="58"/>
      <c r="J1521" s="58"/>
      <c r="K1521" s="58"/>
      <c r="L1521" s="58"/>
      <c r="M1521" s="58"/>
      <c r="N1521" s="58"/>
      <c r="O1521" s="58"/>
      <c r="P1521" s="58"/>
    </row>
    <row r="1522" spans="1:16" x14ac:dyDescent="0.2">
      <c r="A1522" s="58"/>
      <c r="E1522" s="58"/>
      <c r="G1522" s="58"/>
      <c r="H1522" s="58"/>
      <c r="I1522" s="58"/>
      <c r="J1522" s="58"/>
      <c r="K1522" s="58"/>
      <c r="L1522" s="58"/>
      <c r="M1522" s="58"/>
      <c r="N1522" s="58"/>
      <c r="O1522" s="58"/>
      <c r="P1522" s="58"/>
    </row>
    <row r="1523" spans="1:16" x14ac:dyDescent="0.2">
      <c r="A1523" s="58"/>
      <c r="E1523" s="58"/>
      <c r="G1523" s="58"/>
      <c r="H1523" s="58"/>
      <c r="I1523" s="58"/>
      <c r="J1523" s="58"/>
      <c r="K1523" s="58"/>
      <c r="L1523" s="58"/>
      <c r="M1523" s="58"/>
      <c r="N1523" s="58"/>
      <c r="O1523" s="58"/>
      <c r="P1523" s="58"/>
    </row>
    <row r="1524" spans="1:16" x14ac:dyDescent="0.2">
      <c r="A1524" s="58"/>
      <c r="E1524" s="58"/>
      <c r="G1524" s="58"/>
      <c r="H1524" s="58"/>
      <c r="I1524" s="58"/>
      <c r="J1524" s="58"/>
      <c r="K1524" s="58"/>
      <c r="L1524" s="58"/>
      <c r="M1524" s="58"/>
      <c r="N1524" s="58"/>
      <c r="O1524" s="58"/>
      <c r="P1524" s="58"/>
    </row>
    <row r="1525" spans="1:16" x14ac:dyDescent="0.2">
      <c r="A1525" s="58"/>
      <c r="E1525" s="58"/>
      <c r="G1525" s="58"/>
      <c r="H1525" s="58"/>
      <c r="I1525" s="58"/>
      <c r="J1525" s="58"/>
      <c r="K1525" s="58"/>
      <c r="L1525" s="58"/>
      <c r="M1525" s="58"/>
      <c r="N1525" s="58"/>
      <c r="O1525" s="58"/>
      <c r="P1525" s="58"/>
    </row>
    <row r="1526" spans="1:16" x14ac:dyDescent="0.2">
      <c r="A1526" s="58"/>
      <c r="E1526" s="58"/>
      <c r="G1526" s="58"/>
      <c r="H1526" s="58"/>
      <c r="I1526" s="58"/>
      <c r="J1526" s="58"/>
      <c r="K1526" s="58"/>
      <c r="L1526" s="58"/>
      <c r="M1526" s="58"/>
      <c r="N1526" s="58"/>
      <c r="O1526" s="58"/>
      <c r="P1526" s="58"/>
    </row>
    <row r="1527" spans="1:16" x14ac:dyDescent="0.2">
      <c r="A1527" s="58"/>
      <c r="E1527" s="58"/>
      <c r="G1527" s="58"/>
      <c r="H1527" s="58"/>
      <c r="I1527" s="58"/>
      <c r="J1527" s="58"/>
      <c r="K1527" s="58"/>
      <c r="L1527" s="58"/>
      <c r="M1527" s="58"/>
      <c r="N1527" s="58"/>
      <c r="O1527" s="58"/>
      <c r="P1527" s="58"/>
    </row>
    <row r="1528" spans="1:16" x14ac:dyDescent="0.2">
      <c r="A1528" s="58"/>
      <c r="E1528" s="58"/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</row>
    <row r="1529" spans="1:16" x14ac:dyDescent="0.2">
      <c r="A1529" s="58"/>
      <c r="E1529" s="58"/>
      <c r="G1529" s="58"/>
      <c r="H1529" s="58"/>
      <c r="I1529" s="58"/>
      <c r="J1529" s="58"/>
      <c r="K1529" s="58"/>
      <c r="L1529" s="58"/>
      <c r="M1529" s="58"/>
      <c r="N1529" s="58"/>
      <c r="O1529" s="58"/>
      <c r="P1529" s="58"/>
    </row>
    <row r="1530" spans="1:16" x14ac:dyDescent="0.2">
      <c r="A1530" s="58"/>
      <c r="E1530" s="58"/>
      <c r="G1530" s="58"/>
      <c r="H1530" s="58"/>
      <c r="I1530" s="58"/>
      <c r="J1530" s="58"/>
      <c r="K1530" s="58"/>
      <c r="L1530" s="58"/>
      <c r="M1530" s="58"/>
      <c r="N1530" s="58"/>
      <c r="O1530" s="58"/>
      <c r="P1530" s="58"/>
    </row>
    <row r="1531" spans="1:16" x14ac:dyDescent="0.2">
      <c r="A1531" s="58"/>
      <c r="E1531" s="58"/>
      <c r="G1531" s="58"/>
      <c r="H1531" s="58"/>
      <c r="I1531" s="58"/>
      <c r="J1531" s="58"/>
      <c r="K1531" s="58"/>
      <c r="L1531" s="58"/>
      <c r="M1531" s="58"/>
      <c r="N1531" s="58"/>
      <c r="O1531" s="58"/>
      <c r="P1531" s="58"/>
    </row>
    <row r="1532" spans="1:16" x14ac:dyDescent="0.2">
      <c r="A1532" s="58"/>
      <c r="E1532" s="58"/>
      <c r="G1532" s="58"/>
      <c r="H1532" s="58"/>
      <c r="I1532" s="58"/>
      <c r="J1532" s="58"/>
      <c r="K1532" s="58"/>
      <c r="L1532" s="58"/>
      <c r="M1532" s="58"/>
      <c r="N1532" s="58"/>
      <c r="O1532" s="58"/>
      <c r="P1532" s="58"/>
    </row>
    <row r="1533" spans="1:16" x14ac:dyDescent="0.2">
      <c r="A1533" s="58"/>
      <c r="E1533" s="58"/>
      <c r="G1533" s="58"/>
      <c r="H1533" s="58"/>
      <c r="I1533" s="58"/>
      <c r="J1533" s="58"/>
      <c r="K1533" s="58"/>
      <c r="L1533" s="58"/>
      <c r="M1533" s="58"/>
      <c r="N1533" s="58"/>
      <c r="O1533" s="58"/>
      <c r="P1533" s="58"/>
    </row>
    <row r="1534" spans="1:16" x14ac:dyDescent="0.2">
      <c r="A1534" s="58"/>
      <c r="E1534" s="58"/>
      <c r="G1534" s="58"/>
      <c r="H1534" s="58"/>
      <c r="I1534" s="58"/>
      <c r="J1534" s="58"/>
      <c r="K1534" s="58"/>
      <c r="L1534" s="58"/>
      <c r="M1534" s="58"/>
      <c r="N1534" s="58"/>
      <c r="O1534" s="58"/>
      <c r="P1534" s="58"/>
    </row>
    <row r="1535" spans="1:16" x14ac:dyDescent="0.2">
      <c r="A1535" s="58"/>
      <c r="E1535" s="58"/>
      <c r="G1535" s="58"/>
      <c r="H1535" s="58"/>
      <c r="I1535" s="58"/>
      <c r="J1535" s="58"/>
      <c r="K1535" s="58"/>
      <c r="L1535" s="58"/>
      <c r="M1535" s="58"/>
      <c r="N1535" s="58"/>
      <c r="O1535" s="58"/>
      <c r="P1535" s="58"/>
    </row>
    <row r="1536" spans="1:16" x14ac:dyDescent="0.2">
      <c r="A1536" s="58"/>
      <c r="E1536" s="58"/>
      <c r="G1536" s="58"/>
      <c r="H1536" s="58"/>
      <c r="I1536" s="58"/>
      <c r="J1536" s="58"/>
      <c r="K1536" s="58"/>
      <c r="L1536" s="58"/>
      <c r="M1536" s="58"/>
      <c r="N1536" s="58"/>
      <c r="O1536" s="58"/>
      <c r="P1536" s="58"/>
    </row>
    <row r="1537" spans="1:16" x14ac:dyDescent="0.2">
      <c r="A1537" s="58"/>
      <c r="E1537" s="58"/>
      <c r="G1537" s="58"/>
      <c r="H1537" s="58"/>
      <c r="I1537" s="58"/>
      <c r="J1537" s="58"/>
      <c r="K1537" s="58"/>
      <c r="L1537" s="58"/>
      <c r="M1537" s="58"/>
      <c r="N1537" s="58"/>
      <c r="O1537" s="58"/>
      <c r="P1537" s="58"/>
    </row>
    <row r="1538" spans="1:16" x14ac:dyDescent="0.2">
      <c r="A1538" s="58"/>
      <c r="E1538" s="58"/>
      <c r="G1538" s="58"/>
      <c r="H1538" s="58"/>
      <c r="I1538" s="58"/>
      <c r="J1538" s="58"/>
      <c r="K1538" s="58"/>
      <c r="L1538" s="58"/>
      <c r="M1538" s="58"/>
      <c r="N1538" s="58"/>
      <c r="O1538" s="58"/>
      <c r="P1538" s="58"/>
    </row>
    <row r="1539" spans="1:16" x14ac:dyDescent="0.2">
      <c r="A1539" s="58"/>
      <c r="E1539" s="58"/>
      <c r="G1539" s="58"/>
      <c r="H1539" s="58"/>
      <c r="I1539" s="58"/>
      <c r="J1539" s="58"/>
      <c r="K1539" s="58"/>
      <c r="L1539" s="58"/>
      <c r="M1539" s="58"/>
      <c r="N1539" s="58"/>
      <c r="O1539" s="58"/>
      <c r="P1539" s="58"/>
    </row>
    <row r="1540" spans="1:16" x14ac:dyDescent="0.2">
      <c r="A1540" s="58"/>
      <c r="E1540" s="58"/>
      <c r="G1540" s="58"/>
      <c r="H1540" s="58"/>
      <c r="I1540" s="58"/>
      <c r="J1540" s="58"/>
      <c r="K1540" s="58"/>
      <c r="L1540" s="58"/>
      <c r="M1540" s="58"/>
      <c r="N1540" s="58"/>
      <c r="O1540" s="58"/>
      <c r="P1540" s="58"/>
    </row>
    <row r="1541" spans="1:16" x14ac:dyDescent="0.2">
      <c r="A1541" s="58"/>
      <c r="E1541" s="58"/>
      <c r="G1541" s="58"/>
      <c r="H1541" s="58"/>
      <c r="I1541" s="58"/>
      <c r="J1541" s="58"/>
      <c r="K1541" s="58"/>
      <c r="L1541" s="58"/>
      <c r="M1541" s="58"/>
      <c r="N1541" s="58"/>
      <c r="O1541" s="58"/>
      <c r="P1541" s="58"/>
    </row>
    <row r="1542" spans="1:16" x14ac:dyDescent="0.2">
      <c r="A1542" s="58"/>
      <c r="E1542" s="58"/>
      <c r="G1542" s="58"/>
      <c r="H1542" s="58"/>
      <c r="I1542" s="58"/>
      <c r="J1542" s="58"/>
      <c r="K1542" s="58"/>
      <c r="L1542" s="58"/>
      <c r="M1542" s="58"/>
      <c r="N1542" s="58"/>
      <c r="O1542" s="58"/>
      <c r="P1542" s="58"/>
    </row>
    <row r="1543" spans="1:16" x14ac:dyDescent="0.2">
      <c r="A1543" s="58"/>
      <c r="E1543" s="58"/>
      <c r="G1543" s="58"/>
      <c r="H1543" s="58"/>
      <c r="I1543" s="58"/>
      <c r="J1543" s="58"/>
      <c r="K1543" s="58"/>
      <c r="L1543" s="58"/>
      <c r="M1543" s="58"/>
      <c r="N1543" s="58"/>
      <c r="O1543" s="58"/>
      <c r="P1543" s="58"/>
    </row>
    <row r="1544" spans="1:16" x14ac:dyDescent="0.2">
      <c r="A1544" s="58"/>
      <c r="E1544" s="58"/>
      <c r="G1544" s="58"/>
      <c r="H1544" s="58"/>
      <c r="I1544" s="58"/>
      <c r="J1544" s="58"/>
      <c r="K1544" s="58"/>
      <c r="L1544" s="58"/>
      <c r="M1544" s="58"/>
      <c r="N1544" s="58"/>
      <c r="O1544" s="58"/>
      <c r="P1544" s="58"/>
    </row>
    <row r="1545" spans="1:16" x14ac:dyDescent="0.2">
      <c r="A1545" s="58"/>
      <c r="E1545" s="58"/>
      <c r="G1545" s="58"/>
      <c r="H1545" s="58"/>
      <c r="I1545" s="58"/>
      <c r="J1545" s="58"/>
      <c r="K1545" s="58"/>
      <c r="L1545" s="58"/>
      <c r="M1545" s="58"/>
      <c r="N1545" s="58"/>
      <c r="O1545" s="58"/>
      <c r="P1545" s="58"/>
    </row>
    <row r="1546" spans="1:16" x14ac:dyDescent="0.2">
      <c r="A1546" s="58"/>
      <c r="E1546" s="58"/>
      <c r="G1546" s="58"/>
      <c r="H1546" s="58"/>
      <c r="I1546" s="58"/>
      <c r="J1546" s="58"/>
      <c r="K1546" s="58"/>
      <c r="L1546" s="58"/>
      <c r="M1546" s="58"/>
      <c r="N1546" s="58"/>
      <c r="O1546" s="58"/>
      <c r="P1546" s="58"/>
    </row>
    <row r="1547" spans="1:16" x14ac:dyDescent="0.2">
      <c r="A1547" s="58"/>
      <c r="E1547" s="58"/>
      <c r="G1547" s="58"/>
      <c r="H1547" s="58"/>
      <c r="I1547" s="58"/>
      <c r="J1547" s="58"/>
      <c r="K1547" s="58"/>
      <c r="L1547" s="58"/>
      <c r="M1547" s="58"/>
      <c r="N1547" s="58"/>
      <c r="O1547" s="58"/>
      <c r="P1547" s="58"/>
    </row>
    <row r="1548" spans="1:16" x14ac:dyDescent="0.2">
      <c r="A1548" s="58"/>
      <c r="E1548" s="58"/>
      <c r="G1548" s="58"/>
      <c r="H1548" s="58"/>
      <c r="I1548" s="58"/>
      <c r="J1548" s="58"/>
      <c r="K1548" s="58"/>
      <c r="L1548" s="58"/>
      <c r="M1548" s="58"/>
      <c r="N1548" s="58"/>
      <c r="O1548" s="58"/>
      <c r="P1548" s="58"/>
    </row>
    <row r="1549" spans="1:16" x14ac:dyDescent="0.2">
      <c r="A1549" s="58"/>
      <c r="E1549" s="58"/>
      <c r="G1549" s="58"/>
      <c r="H1549" s="58"/>
      <c r="I1549" s="58"/>
      <c r="J1549" s="58"/>
      <c r="K1549" s="58"/>
      <c r="L1549" s="58"/>
      <c r="M1549" s="58"/>
      <c r="N1549" s="58"/>
      <c r="O1549" s="58"/>
      <c r="P1549" s="58"/>
    </row>
    <row r="1550" spans="1:16" x14ac:dyDescent="0.2">
      <c r="A1550" s="58"/>
      <c r="E1550" s="58"/>
      <c r="G1550" s="58"/>
      <c r="H1550" s="58"/>
      <c r="I1550" s="58"/>
      <c r="J1550" s="58"/>
      <c r="K1550" s="58"/>
      <c r="L1550" s="58"/>
      <c r="M1550" s="58"/>
      <c r="N1550" s="58"/>
      <c r="O1550" s="58"/>
      <c r="P1550" s="58"/>
    </row>
    <row r="1551" spans="1:16" x14ac:dyDescent="0.2">
      <c r="A1551" s="58"/>
      <c r="E1551" s="58"/>
      <c r="G1551" s="58"/>
      <c r="H1551" s="58"/>
      <c r="I1551" s="58"/>
      <c r="J1551" s="58"/>
      <c r="K1551" s="58"/>
      <c r="L1551" s="58"/>
      <c r="M1551" s="58"/>
      <c r="N1551" s="58"/>
      <c r="O1551" s="58"/>
      <c r="P1551" s="58"/>
    </row>
    <row r="1552" spans="1:16" x14ac:dyDescent="0.2">
      <c r="A1552" s="58"/>
      <c r="E1552" s="58"/>
      <c r="G1552" s="58"/>
      <c r="H1552" s="58"/>
      <c r="I1552" s="58"/>
      <c r="J1552" s="58"/>
      <c r="K1552" s="58"/>
      <c r="L1552" s="58"/>
      <c r="M1552" s="58"/>
      <c r="N1552" s="58"/>
      <c r="O1552" s="58"/>
      <c r="P1552" s="58"/>
    </row>
    <row r="1553" spans="1:16" x14ac:dyDescent="0.2">
      <c r="A1553" s="58"/>
      <c r="E1553" s="58"/>
      <c r="G1553" s="58"/>
      <c r="H1553" s="58"/>
      <c r="I1553" s="58"/>
      <c r="J1553" s="58"/>
      <c r="K1553" s="58"/>
      <c r="L1553" s="58"/>
      <c r="M1553" s="58"/>
      <c r="N1553" s="58"/>
      <c r="O1553" s="58"/>
      <c r="P1553" s="58"/>
    </row>
    <row r="1554" spans="1:16" x14ac:dyDescent="0.2">
      <c r="A1554" s="58"/>
      <c r="E1554" s="58"/>
      <c r="G1554" s="58"/>
      <c r="H1554" s="58"/>
      <c r="I1554" s="58"/>
      <c r="J1554" s="58"/>
      <c r="K1554" s="58"/>
      <c r="L1554" s="58"/>
      <c r="M1554" s="58"/>
      <c r="N1554" s="58"/>
      <c r="O1554" s="58"/>
      <c r="P1554" s="58"/>
    </row>
    <row r="1555" spans="1:16" x14ac:dyDescent="0.2">
      <c r="A1555" s="58"/>
      <c r="E1555" s="58"/>
      <c r="G1555" s="58"/>
      <c r="H1555" s="58"/>
      <c r="I1555" s="58"/>
      <c r="J1555" s="58"/>
      <c r="K1555" s="58"/>
      <c r="L1555" s="58"/>
      <c r="M1555" s="58"/>
      <c r="N1555" s="58"/>
      <c r="O1555" s="58"/>
      <c r="P1555" s="58"/>
    </row>
    <row r="1556" spans="1:16" x14ac:dyDescent="0.2">
      <c r="A1556" s="58"/>
      <c r="E1556" s="58"/>
      <c r="G1556" s="58"/>
      <c r="H1556" s="58"/>
      <c r="I1556" s="58"/>
      <c r="J1556" s="58"/>
      <c r="K1556" s="58"/>
      <c r="L1556" s="58"/>
      <c r="M1556" s="58"/>
      <c r="N1556" s="58"/>
      <c r="O1556" s="58"/>
      <c r="P1556" s="58"/>
    </row>
    <row r="1557" spans="1:16" x14ac:dyDescent="0.2">
      <c r="A1557" s="58"/>
      <c r="E1557" s="58"/>
      <c r="G1557" s="58"/>
      <c r="H1557" s="58"/>
      <c r="I1557" s="58"/>
      <c r="J1557" s="58"/>
      <c r="K1557" s="58"/>
      <c r="L1557" s="58"/>
      <c r="M1557" s="58"/>
      <c r="N1557" s="58"/>
      <c r="O1557" s="58"/>
      <c r="P1557" s="58"/>
    </row>
    <row r="1558" spans="1:16" x14ac:dyDescent="0.2">
      <c r="A1558" s="58"/>
      <c r="E1558" s="58"/>
      <c r="G1558" s="58"/>
      <c r="H1558" s="58"/>
      <c r="I1558" s="58"/>
      <c r="J1558" s="58"/>
      <c r="K1558" s="58"/>
      <c r="L1558" s="58"/>
      <c r="M1558" s="58"/>
      <c r="N1558" s="58"/>
      <c r="O1558" s="58"/>
      <c r="P1558" s="58"/>
    </row>
    <row r="1559" spans="1:16" x14ac:dyDescent="0.2">
      <c r="A1559" s="58"/>
      <c r="E1559" s="58"/>
      <c r="G1559" s="58"/>
      <c r="H1559" s="58"/>
      <c r="I1559" s="58"/>
      <c r="J1559" s="58"/>
      <c r="K1559" s="58"/>
      <c r="L1559" s="58"/>
      <c r="M1559" s="58"/>
      <c r="N1559" s="58"/>
      <c r="O1559" s="58"/>
      <c r="P1559" s="58"/>
    </row>
    <row r="1560" spans="1:16" x14ac:dyDescent="0.2">
      <c r="A1560" s="58"/>
      <c r="E1560" s="58"/>
      <c r="G1560" s="58"/>
      <c r="H1560" s="58"/>
      <c r="I1560" s="58"/>
      <c r="J1560" s="58"/>
      <c r="K1560" s="58"/>
      <c r="L1560" s="58"/>
      <c r="M1560" s="58"/>
      <c r="N1560" s="58"/>
      <c r="O1560" s="58"/>
      <c r="P1560" s="58"/>
    </row>
    <row r="1561" spans="1:16" x14ac:dyDescent="0.2">
      <c r="A1561" s="58"/>
      <c r="E1561" s="58"/>
      <c r="G1561" s="58"/>
      <c r="H1561" s="58"/>
      <c r="I1561" s="58"/>
      <c r="J1561" s="58"/>
      <c r="K1561" s="58"/>
      <c r="L1561" s="58"/>
      <c r="M1561" s="58"/>
      <c r="N1561" s="58"/>
      <c r="O1561" s="58"/>
      <c r="P1561" s="58"/>
    </row>
    <row r="1562" spans="1:16" x14ac:dyDescent="0.2">
      <c r="A1562" s="58"/>
      <c r="E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</row>
    <row r="1563" spans="1:16" x14ac:dyDescent="0.2">
      <c r="A1563" s="58"/>
      <c r="E1563" s="58"/>
      <c r="G1563" s="58"/>
      <c r="H1563" s="58"/>
      <c r="I1563" s="58"/>
      <c r="J1563" s="58"/>
      <c r="K1563" s="58"/>
      <c r="L1563" s="58"/>
      <c r="M1563" s="58"/>
      <c r="N1563" s="58"/>
      <c r="O1563" s="58"/>
      <c r="P1563" s="58"/>
    </row>
    <row r="1564" spans="1:16" x14ac:dyDescent="0.2">
      <c r="A1564" s="58"/>
      <c r="E1564" s="58"/>
      <c r="G1564" s="58"/>
      <c r="H1564" s="58"/>
      <c r="I1564" s="58"/>
      <c r="J1564" s="58"/>
      <c r="K1564" s="58"/>
      <c r="L1564" s="58"/>
      <c r="M1564" s="58"/>
      <c r="N1564" s="58"/>
      <c r="O1564" s="58"/>
      <c r="P1564" s="58"/>
    </row>
    <row r="1565" spans="1:16" x14ac:dyDescent="0.2">
      <c r="A1565" s="58"/>
      <c r="E1565" s="58"/>
      <c r="G1565" s="58"/>
      <c r="H1565" s="58"/>
      <c r="I1565" s="58"/>
      <c r="J1565" s="58"/>
      <c r="K1565" s="58"/>
      <c r="L1565" s="58"/>
      <c r="M1565" s="58"/>
      <c r="N1565" s="58"/>
      <c r="O1565" s="58"/>
      <c r="P1565" s="58"/>
    </row>
    <row r="1566" spans="1:16" x14ac:dyDescent="0.2">
      <c r="A1566" s="58"/>
      <c r="E1566" s="58"/>
      <c r="G1566" s="58"/>
      <c r="H1566" s="58"/>
      <c r="I1566" s="58"/>
      <c r="J1566" s="58"/>
      <c r="K1566" s="58"/>
      <c r="L1566" s="58"/>
      <c r="M1566" s="58"/>
      <c r="N1566" s="58"/>
      <c r="O1566" s="58"/>
      <c r="P1566" s="58"/>
    </row>
    <row r="1567" spans="1:16" x14ac:dyDescent="0.2">
      <c r="A1567" s="58"/>
      <c r="E1567" s="58"/>
      <c r="G1567" s="58"/>
      <c r="H1567" s="58"/>
      <c r="I1567" s="58"/>
      <c r="J1567" s="58"/>
      <c r="K1567" s="58"/>
      <c r="L1567" s="58"/>
      <c r="M1567" s="58"/>
      <c r="N1567" s="58"/>
      <c r="O1567" s="58"/>
      <c r="P1567" s="58"/>
    </row>
    <row r="1568" spans="1:16" x14ac:dyDescent="0.2">
      <c r="A1568" s="58"/>
      <c r="E1568" s="58"/>
      <c r="G1568" s="58"/>
      <c r="H1568" s="58"/>
      <c r="I1568" s="58"/>
      <c r="J1568" s="58"/>
      <c r="K1568" s="58"/>
      <c r="L1568" s="58"/>
      <c r="M1568" s="58"/>
      <c r="N1568" s="58"/>
      <c r="O1568" s="58"/>
      <c r="P1568" s="58"/>
    </row>
    <row r="1569" spans="1:16" x14ac:dyDescent="0.2">
      <c r="A1569" s="58"/>
      <c r="E1569" s="58"/>
      <c r="G1569" s="58"/>
      <c r="H1569" s="58"/>
      <c r="I1569" s="58"/>
      <c r="J1569" s="58"/>
      <c r="K1569" s="58"/>
      <c r="L1569" s="58"/>
      <c r="M1569" s="58"/>
      <c r="N1569" s="58"/>
      <c r="O1569" s="58"/>
      <c r="P1569" s="58"/>
    </row>
    <row r="1570" spans="1:16" x14ac:dyDescent="0.2">
      <c r="A1570" s="58"/>
      <c r="E1570" s="58"/>
      <c r="G1570" s="58"/>
      <c r="H1570" s="58"/>
      <c r="I1570" s="58"/>
      <c r="J1570" s="58"/>
      <c r="K1570" s="58"/>
      <c r="L1570" s="58"/>
      <c r="M1570" s="58"/>
      <c r="N1570" s="58"/>
      <c r="O1570" s="58"/>
      <c r="P1570" s="58"/>
    </row>
    <row r="1571" spans="1:16" x14ac:dyDescent="0.2">
      <c r="A1571" s="58"/>
      <c r="E1571" s="58"/>
      <c r="G1571" s="58"/>
      <c r="H1571" s="58"/>
      <c r="I1571" s="58"/>
      <c r="J1571" s="58"/>
      <c r="K1571" s="58"/>
      <c r="L1571" s="58"/>
      <c r="M1571" s="58"/>
      <c r="N1571" s="58"/>
      <c r="O1571" s="58"/>
      <c r="P1571" s="58"/>
    </row>
    <row r="1572" spans="1:16" x14ac:dyDescent="0.2">
      <c r="A1572" s="58"/>
      <c r="E1572" s="58"/>
      <c r="G1572" s="58"/>
      <c r="H1572" s="58"/>
      <c r="I1572" s="58"/>
      <c r="J1572" s="58"/>
      <c r="K1572" s="58"/>
      <c r="L1572" s="58"/>
      <c r="M1572" s="58"/>
      <c r="N1572" s="58"/>
      <c r="O1572" s="58"/>
      <c r="P1572" s="58"/>
    </row>
    <row r="1573" spans="1:16" x14ac:dyDescent="0.2">
      <c r="A1573" s="58"/>
      <c r="E1573" s="58"/>
      <c r="G1573" s="58"/>
      <c r="H1573" s="58"/>
      <c r="I1573" s="58"/>
      <c r="J1573" s="58"/>
      <c r="K1573" s="58"/>
      <c r="L1573" s="58"/>
      <c r="M1573" s="58"/>
      <c r="N1573" s="58"/>
      <c r="O1573" s="58"/>
      <c r="P1573" s="58"/>
    </row>
    <row r="1574" spans="1:16" x14ac:dyDescent="0.2">
      <c r="A1574" s="58"/>
      <c r="E1574" s="58"/>
      <c r="G1574" s="58"/>
      <c r="H1574" s="58"/>
      <c r="I1574" s="58"/>
      <c r="J1574" s="58"/>
      <c r="K1574" s="58"/>
      <c r="L1574" s="58"/>
      <c r="M1574" s="58"/>
      <c r="N1574" s="58"/>
      <c r="O1574" s="58"/>
      <c r="P1574" s="58"/>
    </row>
    <row r="1575" spans="1:16" x14ac:dyDescent="0.2">
      <c r="A1575" s="58"/>
      <c r="E1575" s="58"/>
      <c r="G1575" s="58"/>
      <c r="H1575" s="58"/>
      <c r="I1575" s="58"/>
      <c r="J1575" s="58"/>
      <c r="K1575" s="58"/>
      <c r="L1575" s="58"/>
      <c r="M1575" s="58"/>
      <c r="N1575" s="58"/>
      <c r="O1575" s="58"/>
      <c r="P1575" s="58"/>
    </row>
    <row r="1576" spans="1:16" x14ac:dyDescent="0.2">
      <c r="A1576" s="58"/>
      <c r="E1576" s="58"/>
      <c r="G1576" s="58"/>
      <c r="H1576" s="58"/>
      <c r="I1576" s="58"/>
      <c r="J1576" s="58"/>
      <c r="K1576" s="58"/>
      <c r="L1576" s="58"/>
      <c r="M1576" s="58"/>
      <c r="N1576" s="58"/>
      <c r="O1576" s="58"/>
      <c r="P1576" s="58"/>
    </row>
    <row r="1577" spans="1:16" x14ac:dyDescent="0.2">
      <c r="A1577" s="58"/>
      <c r="E1577" s="58"/>
      <c r="G1577" s="58"/>
      <c r="H1577" s="58"/>
      <c r="I1577" s="58"/>
      <c r="J1577" s="58"/>
      <c r="K1577" s="58"/>
      <c r="L1577" s="58"/>
      <c r="M1577" s="58"/>
      <c r="N1577" s="58"/>
      <c r="O1577" s="58"/>
      <c r="P1577" s="58"/>
    </row>
    <row r="1578" spans="1:16" x14ac:dyDescent="0.2">
      <c r="A1578" s="58"/>
      <c r="E1578" s="58"/>
      <c r="G1578" s="58"/>
      <c r="H1578" s="58"/>
      <c r="I1578" s="58"/>
      <c r="J1578" s="58"/>
      <c r="K1578" s="58"/>
      <c r="L1578" s="58"/>
      <c r="M1578" s="58"/>
      <c r="N1578" s="58"/>
      <c r="O1578" s="58"/>
      <c r="P1578" s="58"/>
    </row>
    <row r="1579" spans="1:16" x14ac:dyDescent="0.2">
      <c r="A1579" s="58"/>
      <c r="E1579" s="58"/>
      <c r="G1579" s="58"/>
      <c r="H1579" s="58"/>
      <c r="I1579" s="58"/>
      <c r="J1579" s="58"/>
      <c r="K1579" s="58"/>
      <c r="L1579" s="58"/>
      <c r="M1579" s="58"/>
      <c r="N1579" s="58"/>
      <c r="O1579" s="58"/>
      <c r="P1579" s="58"/>
    </row>
    <row r="1580" spans="1:16" x14ac:dyDescent="0.2">
      <c r="A1580" s="58"/>
      <c r="E1580" s="58"/>
      <c r="G1580" s="58"/>
      <c r="H1580" s="58"/>
      <c r="I1580" s="58"/>
      <c r="J1580" s="58"/>
      <c r="K1580" s="58"/>
      <c r="L1580" s="58"/>
      <c r="M1580" s="58"/>
      <c r="N1580" s="58"/>
      <c r="O1580" s="58"/>
      <c r="P1580" s="58"/>
    </row>
    <row r="1581" spans="1:16" x14ac:dyDescent="0.2">
      <c r="A1581" s="58"/>
      <c r="E1581" s="58"/>
      <c r="G1581" s="58"/>
      <c r="H1581" s="58"/>
      <c r="I1581" s="58"/>
      <c r="J1581" s="58"/>
      <c r="K1581" s="58"/>
      <c r="L1581" s="58"/>
      <c r="M1581" s="58"/>
      <c r="N1581" s="58"/>
      <c r="O1581" s="58"/>
      <c r="P1581" s="58"/>
    </row>
    <row r="1582" spans="1:16" x14ac:dyDescent="0.2">
      <c r="A1582" s="58"/>
      <c r="E1582" s="58"/>
      <c r="G1582" s="58"/>
      <c r="H1582" s="58"/>
      <c r="I1582" s="58"/>
      <c r="J1582" s="58"/>
      <c r="K1582" s="58"/>
      <c r="L1582" s="58"/>
      <c r="M1582" s="58"/>
      <c r="N1582" s="58"/>
      <c r="O1582" s="58"/>
      <c r="P1582" s="58"/>
    </row>
    <row r="1583" spans="1:16" x14ac:dyDescent="0.2">
      <c r="A1583" s="58"/>
      <c r="E1583" s="58"/>
      <c r="G1583" s="58"/>
      <c r="H1583" s="58"/>
      <c r="I1583" s="58"/>
      <c r="J1583" s="58"/>
      <c r="K1583" s="58"/>
      <c r="L1583" s="58"/>
      <c r="M1583" s="58"/>
      <c r="N1583" s="58"/>
      <c r="O1583" s="58"/>
      <c r="P1583" s="58"/>
    </row>
    <row r="1584" spans="1:16" x14ac:dyDescent="0.2">
      <c r="A1584" s="58"/>
      <c r="E1584" s="58"/>
      <c r="G1584" s="58"/>
      <c r="H1584" s="58"/>
      <c r="I1584" s="58"/>
      <c r="J1584" s="58"/>
      <c r="K1584" s="58"/>
      <c r="L1584" s="58"/>
      <c r="M1584" s="58"/>
      <c r="N1584" s="58"/>
      <c r="O1584" s="58"/>
      <c r="P1584" s="58"/>
    </row>
    <row r="1585" spans="1:16" x14ac:dyDescent="0.2">
      <c r="A1585" s="58"/>
      <c r="E1585" s="58"/>
      <c r="G1585" s="58"/>
      <c r="H1585" s="58"/>
      <c r="I1585" s="58"/>
      <c r="J1585" s="58"/>
      <c r="K1585" s="58"/>
      <c r="L1585" s="58"/>
      <c r="M1585" s="58"/>
      <c r="N1585" s="58"/>
      <c r="O1585" s="58"/>
      <c r="P1585" s="58"/>
    </row>
    <row r="1586" spans="1:16" x14ac:dyDescent="0.2">
      <c r="A1586" s="58"/>
      <c r="E1586" s="58"/>
      <c r="G1586" s="58"/>
      <c r="H1586" s="58"/>
      <c r="I1586" s="58"/>
      <c r="J1586" s="58"/>
      <c r="K1586" s="58"/>
      <c r="L1586" s="58"/>
      <c r="M1586" s="58"/>
      <c r="N1586" s="58"/>
      <c r="O1586" s="58"/>
      <c r="P1586" s="58"/>
    </row>
    <row r="1587" spans="1:16" x14ac:dyDescent="0.2">
      <c r="A1587" s="58"/>
      <c r="E1587" s="58"/>
      <c r="G1587" s="58"/>
      <c r="H1587" s="58"/>
      <c r="I1587" s="58"/>
      <c r="J1587" s="58"/>
      <c r="K1587" s="58"/>
      <c r="L1587" s="58"/>
      <c r="M1587" s="58"/>
      <c r="N1587" s="58"/>
      <c r="O1587" s="58"/>
      <c r="P1587" s="58"/>
    </row>
    <row r="1588" spans="1:16" x14ac:dyDescent="0.2">
      <c r="A1588" s="58"/>
      <c r="E1588" s="58"/>
      <c r="G1588" s="58"/>
      <c r="H1588" s="58"/>
      <c r="I1588" s="58"/>
      <c r="J1588" s="58"/>
      <c r="K1588" s="58"/>
      <c r="L1588" s="58"/>
      <c r="M1588" s="58"/>
      <c r="N1588" s="58"/>
      <c r="O1588" s="58"/>
      <c r="P1588" s="58"/>
    </row>
    <row r="1589" spans="1:16" x14ac:dyDescent="0.2">
      <c r="A1589" s="58"/>
      <c r="E1589" s="58"/>
      <c r="G1589" s="58"/>
      <c r="H1589" s="58"/>
      <c r="I1589" s="58"/>
      <c r="J1589" s="58"/>
      <c r="K1589" s="58"/>
      <c r="L1589" s="58"/>
      <c r="M1589" s="58"/>
      <c r="N1589" s="58"/>
      <c r="O1589" s="58"/>
      <c r="P1589" s="58"/>
    </row>
    <row r="1590" spans="1:16" x14ac:dyDescent="0.2">
      <c r="A1590" s="58"/>
      <c r="E1590" s="58"/>
      <c r="G1590" s="58"/>
      <c r="H1590" s="58"/>
      <c r="I1590" s="58"/>
      <c r="J1590" s="58"/>
      <c r="K1590" s="58"/>
      <c r="L1590" s="58"/>
      <c r="M1590" s="58"/>
      <c r="N1590" s="58"/>
      <c r="O1590" s="58"/>
      <c r="P1590" s="58"/>
    </row>
    <row r="1591" spans="1:16" x14ac:dyDescent="0.2">
      <c r="A1591" s="58"/>
      <c r="E1591" s="58"/>
      <c r="G1591" s="58"/>
      <c r="H1591" s="58"/>
      <c r="I1591" s="58"/>
      <c r="J1591" s="58"/>
      <c r="K1591" s="58"/>
      <c r="L1591" s="58"/>
      <c r="M1591" s="58"/>
      <c r="N1591" s="58"/>
      <c r="O1591" s="58"/>
      <c r="P1591" s="58"/>
    </row>
    <row r="1592" spans="1:16" x14ac:dyDescent="0.2">
      <c r="A1592" s="58"/>
      <c r="E1592" s="58"/>
      <c r="G1592" s="58"/>
      <c r="H1592" s="58"/>
      <c r="I1592" s="58"/>
      <c r="J1592" s="58"/>
      <c r="K1592" s="58"/>
      <c r="L1592" s="58"/>
      <c r="M1592" s="58"/>
      <c r="N1592" s="58"/>
      <c r="O1592" s="58"/>
      <c r="P1592" s="58"/>
    </row>
    <row r="1593" spans="1:16" x14ac:dyDescent="0.2">
      <c r="A1593" s="58"/>
      <c r="E1593" s="58"/>
      <c r="G1593" s="58"/>
      <c r="H1593" s="58"/>
      <c r="I1593" s="58"/>
      <c r="J1593" s="58"/>
      <c r="K1593" s="58"/>
      <c r="L1593" s="58"/>
      <c r="M1593" s="58"/>
      <c r="N1593" s="58"/>
      <c r="O1593" s="58"/>
      <c r="P1593" s="58"/>
    </row>
    <row r="1594" spans="1:16" x14ac:dyDescent="0.2">
      <c r="A1594" s="58"/>
      <c r="E1594" s="58"/>
      <c r="G1594" s="58"/>
      <c r="H1594" s="58"/>
      <c r="I1594" s="58"/>
      <c r="J1594" s="58"/>
      <c r="K1594" s="58"/>
      <c r="L1594" s="58"/>
      <c r="M1594" s="58"/>
      <c r="N1594" s="58"/>
      <c r="O1594" s="58"/>
      <c r="P1594" s="58"/>
    </row>
    <row r="1595" spans="1:16" x14ac:dyDescent="0.2">
      <c r="A1595" s="58"/>
      <c r="E1595" s="58"/>
      <c r="G1595" s="58"/>
      <c r="H1595" s="58"/>
      <c r="I1595" s="58"/>
      <c r="J1595" s="58"/>
      <c r="K1595" s="58"/>
      <c r="L1595" s="58"/>
      <c r="M1595" s="58"/>
      <c r="N1595" s="58"/>
      <c r="O1595" s="58"/>
      <c r="P1595" s="58"/>
    </row>
    <row r="1596" spans="1:16" x14ac:dyDescent="0.2">
      <c r="A1596" s="58"/>
      <c r="E1596" s="58"/>
      <c r="G1596" s="58"/>
      <c r="H1596" s="58"/>
      <c r="I1596" s="58"/>
      <c r="J1596" s="58"/>
      <c r="K1596" s="58"/>
      <c r="L1596" s="58"/>
      <c r="M1596" s="58"/>
      <c r="N1596" s="58"/>
      <c r="O1596" s="58"/>
      <c r="P1596" s="58"/>
    </row>
    <row r="1597" spans="1:16" x14ac:dyDescent="0.2">
      <c r="A1597" s="58"/>
      <c r="E1597" s="58"/>
      <c r="G1597" s="58"/>
      <c r="H1597" s="58"/>
      <c r="I1597" s="58"/>
      <c r="J1597" s="58"/>
      <c r="K1597" s="58"/>
      <c r="L1597" s="58"/>
      <c r="M1597" s="58"/>
      <c r="N1597" s="58"/>
      <c r="O1597" s="58"/>
      <c r="P1597" s="58"/>
    </row>
    <row r="1598" spans="1:16" x14ac:dyDescent="0.2">
      <c r="A1598" s="58"/>
      <c r="E1598" s="58"/>
      <c r="G1598" s="58"/>
      <c r="H1598" s="58"/>
      <c r="I1598" s="58"/>
      <c r="J1598" s="58"/>
      <c r="K1598" s="58"/>
      <c r="L1598" s="58"/>
      <c r="M1598" s="58"/>
      <c r="N1598" s="58"/>
      <c r="O1598" s="58"/>
      <c r="P1598" s="58"/>
    </row>
    <row r="1599" spans="1:16" x14ac:dyDescent="0.2">
      <c r="A1599" s="58"/>
      <c r="E1599" s="58"/>
      <c r="G1599" s="58"/>
      <c r="H1599" s="58"/>
      <c r="I1599" s="58"/>
      <c r="J1599" s="58"/>
      <c r="K1599" s="58"/>
      <c r="L1599" s="58"/>
      <c r="M1599" s="58"/>
      <c r="N1599" s="58"/>
      <c r="O1599" s="58"/>
      <c r="P1599" s="58"/>
    </row>
    <row r="1600" spans="1:16" x14ac:dyDescent="0.2">
      <c r="A1600" s="58"/>
      <c r="E1600" s="58"/>
      <c r="G1600" s="58"/>
      <c r="H1600" s="58"/>
      <c r="I1600" s="58"/>
      <c r="J1600" s="58"/>
      <c r="K1600" s="58"/>
      <c r="L1600" s="58"/>
      <c r="M1600" s="58"/>
      <c r="N1600" s="58"/>
      <c r="O1600" s="58"/>
      <c r="P1600" s="58"/>
    </row>
    <row r="1601" spans="1:16" x14ac:dyDescent="0.2">
      <c r="A1601" s="58"/>
      <c r="E1601" s="58"/>
      <c r="G1601" s="58"/>
      <c r="H1601" s="58"/>
      <c r="I1601" s="58"/>
      <c r="J1601" s="58"/>
      <c r="K1601" s="58"/>
      <c r="L1601" s="58"/>
      <c r="M1601" s="58"/>
      <c r="N1601" s="58"/>
      <c r="O1601" s="58"/>
      <c r="P1601" s="58"/>
    </row>
    <row r="1602" spans="1:16" x14ac:dyDescent="0.2">
      <c r="A1602" s="58"/>
      <c r="E1602" s="58"/>
      <c r="G1602" s="58"/>
      <c r="H1602" s="58"/>
      <c r="I1602" s="58"/>
      <c r="J1602" s="58"/>
      <c r="K1602" s="58"/>
      <c r="L1602" s="58"/>
      <c r="M1602" s="58"/>
      <c r="N1602" s="58"/>
      <c r="O1602" s="58"/>
      <c r="P1602" s="58"/>
    </row>
    <row r="1603" spans="1:16" x14ac:dyDescent="0.2">
      <c r="A1603" s="58"/>
      <c r="E1603" s="58"/>
      <c r="G1603" s="58"/>
      <c r="H1603" s="58"/>
      <c r="I1603" s="58"/>
      <c r="J1603" s="58"/>
      <c r="K1603" s="58"/>
      <c r="L1603" s="58"/>
      <c r="M1603" s="58"/>
      <c r="N1603" s="58"/>
      <c r="O1603" s="58"/>
      <c r="P1603" s="58"/>
    </row>
    <row r="1604" spans="1:16" x14ac:dyDescent="0.2">
      <c r="A1604" s="58"/>
      <c r="E1604" s="58"/>
      <c r="G1604" s="58"/>
      <c r="H1604" s="58"/>
      <c r="I1604" s="58"/>
      <c r="J1604" s="58"/>
      <c r="K1604" s="58"/>
      <c r="L1604" s="58"/>
      <c r="M1604" s="58"/>
      <c r="N1604" s="58"/>
      <c r="O1604" s="58"/>
      <c r="P1604" s="58"/>
    </row>
    <row r="1605" spans="1:16" x14ac:dyDescent="0.2">
      <c r="A1605" s="58"/>
      <c r="E1605" s="58"/>
      <c r="G1605" s="58"/>
      <c r="H1605" s="58"/>
      <c r="I1605" s="58"/>
      <c r="J1605" s="58"/>
      <c r="K1605" s="58"/>
      <c r="L1605" s="58"/>
      <c r="M1605" s="58"/>
      <c r="N1605" s="58"/>
      <c r="O1605" s="58"/>
      <c r="P1605" s="58"/>
    </row>
    <row r="1606" spans="1:16" x14ac:dyDescent="0.2">
      <c r="A1606" s="58"/>
      <c r="E1606" s="58"/>
      <c r="G1606" s="58"/>
      <c r="H1606" s="58"/>
      <c r="I1606" s="58"/>
      <c r="J1606" s="58"/>
      <c r="K1606" s="58"/>
      <c r="L1606" s="58"/>
      <c r="M1606" s="58"/>
      <c r="N1606" s="58"/>
      <c r="O1606" s="58"/>
      <c r="P1606" s="58"/>
    </row>
    <row r="1607" spans="1:16" x14ac:dyDescent="0.2">
      <c r="A1607" s="58"/>
      <c r="E1607" s="58"/>
      <c r="G1607" s="58"/>
      <c r="H1607" s="58"/>
      <c r="I1607" s="58"/>
      <c r="J1607" s="58"/>
      <c r="K1607" s="58"/>
      <c r="L1607" s="58"/>
      <c r="M1607" s="58"/>
      <c r="N1607" s="58"/>
      <c r="O1607" s="58"/>
      <c r="P1607" s="58"/>
    </row>
    <row r="1608" spans="1:16" x14ac:dyDescent="0.2">
      <c r="A1608" s="58"/>
      <c r="E1608" s="58"/>
      <c r="G1608" s="58"/>
      <c r="H1608" s="58"/>
      <c r="I1608" s="58"/>
      <c r="J1608" s="58"/>
      <c r="K1608" s="58"/>
      <c r="L1608" s="58"/>
      <c r="M1608" s="58"/>
      <c r="N1608" s="58"/>
      <c r="O1608" s="58"/>
      <c r="P1608" s="58"/>
    </row>
    <row r="1609" spans="1:16" x14ac:dyDescent="0.2">
      <c r="A1609" s="58"/>
      <c r="E1609" s="58"/>
      <c r="G1609" s="58"/>
      <c r="H1609" s="58"/>
      <c r="I1609" s="58"/>
      <c r="J1609" s="58"/>
      <c r="K1609" s="58"/>
      <c r="L1609" s="58"/>
      <c r="M1609" s="58"/>
      <c r="N1609" s="58"/>
      <c r="O1609" s="58"/>
      <c r="P1609" s="58"/>
    </row>
    <row r="1610" spans="1:16" x14ac:dyDescent="0.2">
      <c r="A1610" s="58"/>
      <c r="E1610" s="58"/>
      <c r="G1610" s="58"/>
      <c r="H1610" s="58"/>
      <c r="I1610" s="58"/>
      <c r="J1610" s="58"/>
      <c r="K1610" s="58"/>
      <c r="L1610" s="58"/>
      <c r="M1610" s="58"/>
      <c r="N1610" s="58"/>
      <c r="O1610" s="58"/>
      <c r="P1610" s="58"/>
    </row>
    <row r="1611" spans="1:16" x14ac:dyDescent="0.2">
      <c r="A1611" s="58"/>
      <c r="E1611" s="58"/>
      <c r="G1611" s="58"/>
      <c r="H1611" s="58"/>
      <c r="I1611" s="58"/>
      <c r="J1611" s="58"/>
      <c r="K1611" s="58"/>
      <c r="L1611" s="58"/>
      <c r="M1611" s="58"/>
      <c r="N1611" s="58"/>
      <c r="O1611" s="58"/>
      <c r="P1611" s="58"/>
    </row>
    <row r="1612" spans="1:16" x14ac:dyDescent="0.2">
      <c r="A1612" s="58"/>
      <c r="E1612" s="58"/>
      <c r="G1612" s="58"/>
      <c r="H1612" s="58"/>
      <c r="I1612" s="58"/>
      <c r="J1612" s="58"/>
      <c r="K1612" s="58"/>
      <c r="L1612" s="58"/>
      <c r="M1612" s="58"/>
      <c r="N1612" s="58"/>
      <c r="O1612" s="58"/>
      <c r="P1612" s="58"/>
    </row>
    <row r="1613" spans="1:16" x14ac:dyDescent="0.2">
      <c r="A1613" s="58"/>
      <c r="E1613" s="58"/>
      <c r="G1613" s="58"/>
      <c r="H1613" s="58"/>
      <c r="I1613" s="58"/>
      <c r="J1613" s="58"/>
      <c r="K1613" s="58"/>
      <c r="L1613" s="58"/>
      <c r="M1613" s="58"/>
      <c r="N1613" s="58"/>
      <c r="O1613" s="58"/>
      <c r="P1613" s="58"/>
    </row>
    <row r="1614" spans="1:16" x14ac:dyDescent="0.2">
      <c r="A1614" s="58"/>
      <c r="E1614" s="58"/>
      <c r="G1614" s="58"/>
      <c r="H1614" s="58"/>
      <c r="I1614" s="58"/>
      <c r="J1614" s="58"/>
      <c r="K1614" s="58"/>
      <c r="L1614" s="58"/>
      <c r="M1614" s="58"/>
      <c r="N1614" s="58"/>
      <c r="O1614" s="58"/>
      <c r="P1614" s="58"/>
    </row>
    <row r="1615" spans="1:16" x14ac:dyDescent="0.2">
      <c r="A1615" s="58"/>
      <c r="E1615" s="58"/>
      <c r="G1615" s="58"/>
      <c r="H1615" s="58"/>
      <c r="I1615" s="58"/>
      <c r="J1615" s="58"/>
      <c r="K1615" s="58"/>
      <c r="L1615" s="58"/>
      <c r="M1615" s="58"/>
      <c r="N1615" s="58"/>
      <c r="O1615" s="58"/>
      <c r="P1615" s="58"/>
    </row>
    <row r="1616" spans="1:16" x14ac:dyDescent="0.2">
      <c r="A1616" s="58"/>
      <c r="E1616" s="58"/>
      <c r="G1616" s="58"/>
      <c r="H1616" s="58"/>
      <c r="I1616" s="58"/>
      <c r="J1616" s="58"/>
      <c r="K1616" s="58"/>
      <c r="L1616" s="58"/>
      <c r="M1616" s="58"/>
      <c r="N1616" s="58"/>
      <c r="O1616" s="58"/>
      <c r="P1616" s="58"/>
    </row>
    <row r="1617" spans="1:16" x14ac:dyDescent="0.2">
      <c r="A1617" s="58"/>
      <c r="E1617" s="58"/>
      <c r="G1617" s="58"/>
      <c r="H1617" s="58"/>
      <c r="I1617" s="58"/>
      <c r="J1617" s="58"/>
      <c r="K1617" s="58"/>
      <c r="L1617" s="58"/>
      <c r="M1617" s="58"/>
      <c r="N1617" s="58"/>
      <c r="O1617" s="58"/>
      <c r="P1617" s="58"/>
    </row>
    <row r="1618" spans="1:16" x14ac:dyDescent="0.2">
      <c r="A1618" s="58"/>
      <c r="E1618" s="58"/>
      <c r="G1618" s="58"/>
      <c r="H1618" s="58"/>
      <c r="I1618" s="58"/>
      <c r="J1618" s="58"/>
      <c r="K1618" s="58"/>
      <c r="L1618" s="58"/>
      <c r="M1618" s="58"/>
      <c r="N1618" s="58"/>
      <c r="O1618" s="58"/>
      <c r="P1618" s="58"/>
    </row>
    <row r="1619" spans="1:16" x14ac:dyDescent="0.2">
      <c r="A1619" s="58"/>
      <c r="E1619" s="58"/>
      <c r="G1619" s="58"/>
      <c r="H1619" s="58"/>
      <c r="I1619" s="58"/>
      <c r="J1619" s="58"/>
      <c r="K1619" s="58"/>
      <c r="L1619" s="58"/>
      <c r="M1619" s="58"/>
      <c r="N1619" s="58"/>
      <c r="O1619" s="58"/>
      <c r="P1619" s="58"/>
    </row>
    <row r="1620" spans="1:16" x14ac:dyDescent="0.2">
      <c r="A1620" s="58"/>
      <c r="E1620" s="58"/>
      <c r="G1620" s="58"/>
      <c r="H1620" s="58"/>
      <c r="I1620" s="58"/>
      <c r="J1620" s="58"/>
      <c r="K1620" s="58"/>
      <c r="L1620" s="58"/>
      <c r="M1620" s="58"/>
      <c r="N1620" s="58"/>
      <c r="O1620" s="58"/>
      <c r="P1620" s="58"/>
    </row>
    <row r="1621" spans="1:16" x14ac:dyDescent="0.2">
      <c r="A1621" s="58"/>
      <c r="E1621" s="58"/>
      <c r="G1621" s="58"/>
      <c r="H1621" s="58"/>
      <c r="I1621" s="58"/>
      <c r="J1621" s="58"/>
      <c r="K1621" s="58"/>
      <c r="L1621" s="58"/>
      <c r="M1621" s="58"/>
      <c r="N1621" s="58"/>
      <c r="O1621" s="58"/>
      <c r="P1621" s="58"/>
    </row>
    <row r="1622" spans="1:16" x14ac:dyDescent="0.2">
      <c r="A1622" s="58"/>
      <c r="E1622" s="58"/>
      <c r="G1622" s="58"/>
      <c r="H1622" s="58"/>
      <c r="I1622" s="58"/>
      <c r="J1622" s="58"/>
      <c r="K1622" s="58"/>
      <c r="L1622" s="58"/>
      <c r="M1622" s="58"/>
      <c r="N1622" s="58"/>
      <c r="O1622" s="58"/>
      <c r="P1622" s="58"/>
    </row>
    <row r="1623" spans="1:16" x14ac:dyDescent="0.2">
      <c r="A1623" s="58"/>
      <c r="E1623" s="58"/>
      <c r="G1623" s="58"/>
      <c r="H1623" s="58"/>
      <c r="I1623" s="58"/>
      <c r="J1623" s="58"/>
      <c r="K1623" s="58"/>
      <c r="L1623" s="58"/>
      <c r="M1623" s="58"/>
      <c r="N1623" s="58"/>
      <c r="O1623" s="58"/>
      <c r="P1623" s="58"/>
    </row>
    <row r="1624" spans="1:16" x14ac:dyDescent="0.2">
      <c r="A1624" s="58"/>
      <c r="E1624" s="58"/>
      <c r="G1624" s="58"/>
      <c r="H1624" s="58"/>
      <c r="I1624" s="58"/>
      <c r="J1624" s="58"/>
      <c r="K1624" s="58"/>
      <c r="L1624" s="58"/>
      <c r="M1624" s="58"/>
      <c r="N1624" s="58"/>
      <c r="O1624" s="58"/>
      <c r="P1624" s="58"/>
    </row>
    <row r="1625" spans="1:16" x14ac:dyDescent="0.2">
      <c r="A1625" s="58"/>
      <c r="E1625" s="58"/>
      <c r="G1625" s="58"/>
      <c r="H1625" s="58"/>
      <c r="I1625" s="58"/>
      <c r="J1625" s="58"/>
      <c r="K1625" s="58"/>
      <c r="L1625" s="58"/>
      <c r="M1625" s="58"/>
      <c r="N1625" s="58"/>
      <c r="O1625" s="58"/>
      <c r="P1625" s="58"/>
    </row>
    <row r="1626" spans="1:16" x14ac:dyDescent="0.2">
      <c r="A1626" s="58"/>
      <c r="E1626" s="58"/>
      <c r="G1626" s="58"/>
      <c r="H1626" s="58"/>
      <c r="I1626" s="58"/>
      <c r="J1626" s="58"/>
      <c r="K1626" s="58"/>
      <c r="L1626" s="58"/>
      <c r="M1626" s="58"/>
      <c r="N1626" s="58"/>
      <c r="O1626" s="58"/>
      <c r="P1626" s="58"/>
    </row>
    <row r="1627" spans="1:16" x14ac:dyDescent="0.2">
      <c r="A1627" s="58"/>
      <c r="E1627" s="58"/>
      <c r="G1627" s="58"/>
      <c r="H1627" s="58"/>
      <c r="I1627" s="58"/>
      <c r="J1627" s="58"/>
      <c r="K1627" s="58"/>
      <c r="L1627" s="58"/>
      <c r="M1627" s="58"/>
      <c r="N1627" s="58"/>
      <c r="O1627" s="58"/>
      <c r="P1627" s="58"/>
    </row>
    <row r="1628" spans="1:16" x14ac:dyDescent="0.2">
      <c r="A1628" s="58"/>
      <c r="E1628" s="58"/>
      <c r="G1628" s="58"/>
      <c r="H1628" s="58"/>
      <c r="I1628" s="58"/>
      <c r="J1628" s="58"/>
      <c r="K1628" s="58"/>
      <c r="L1628" s="58"/>
      <c r="M1628" s="58"/>
      <c r="N1628" s="58"/>
      <c r="O1628" s="58"/>
      <c r="P1628" s="58"/>
    </row>
    <row r="1629" spans="1:16" x14ac:dyDescent="0.2">
      <c r="A1629" s="58"/>
      <c r="E1629" s="58"/>
      <c r="G1629" s="58"/>
      <c r="H1629" s="58"/>
      <c r="I1629" s="58"/>
      <c r="J1629" s="58"/>
      <c r="K1629" s="58"/>
      <c r="L1629" s="58"/>
      <c r="M1629" s="58"/>
      <c r="N1629" s="58"/>
      <c r="O1629" s="58"/>
      <c r="P1629" s="58"/>
    </row>
    <row r="1630" spans="1:16" x14ac:dyDescent="0.2">
      <c r="A1630" s="58"/>
      <c r="E1630" s="58"/>
      <c r="G1630" s="58"/>
      <c r="H1630" s="58"/>
      <c r="I1630" s="58"/>
      <c r="J1630" s="58"/>
      <c r="K1630" s="58"/>
      <c r="L1630" s="58"/>
      <c r="M1630" s="58"/>
      <c r="N1630" s="58"/>
      <c r="O1630" s="58"/>
      <c r="P1630" s="58"/>
    </row>
    <row r="1631" spans="1:16" x14ac:dyDescent="0.2">
      <c r="A1631" s="58"/>
      <c r="E1631" s="58"/>
      <c r="G1631" s="58"/>
      <c r="H1631" s="58"/>
      <c r="I1631" s="58"/>
      <c r="J1631" s="58"/>
      <c r="K1631" s="58"/>
      <c r="L1631" s="58"/>
      <c r="M1631" s="58"/>
      <c r="N1631" s="58"/>
      <c r="O1631" s="58"/>
      <c r="P1631" s="58"/>
    </row>
    <row r="1632" spans="1:16" x14ac:dyDescent="0.2">
      <c r="A1632" s="58"/>
      <c r="E1632" s="58"/>
      <c r="G1632" s="58"/>
      <c r="H1632" s="58"/>
      <c r="I1632" s="58"/>
      <c r="J1632" s="58"/>
      <c r="K1632" s="58"/>
      <c r="L1632" s="58"/>
      <c r="M1632" s="58"/>
      <c r="N1632" s="58"/>
      <c r="O1632" s="58"/>
      <c r="P1632" s="58"/>
    </row>
    <row r="1633" spans="1:16" x14ac:dyDescent="0.2">
      <c r="A1633" s="58"/>
      <c r="E1633" s="58"/>
      <c r="G1633" s="58"/>
      <c r="H1633" s="58"/>
      <c r="I1633" s="58"/>
      <c r="J1633" s="58"/>
      <c r="K1633" s="58"/>
      <c r="L1633" s="58"/>
      <c r="M1633" s="58"/>
      <c r="N1633" s="58"/>
      <c r="O1633" s="58"/>
      <c r="P1633" s="58"/>
    </row>
    <row r="1634" spans="1:16" x14ac:dyDescent="0.2">
      <c r="A1634" s="58"/>
      <c r="E1634" s="58"/>
      <c r="G1634" s="58"/>
      <c r="H1634" s="58"/>
      <c r="I1634" s="58"/>
      <c r="J1634" s="58"/>
      <c r="K1634" s="58"/>
      <c r="L1634" s="58"/>
      <c r="M1634" s="58"/>
      <c r="N1634" s="58"/>
      <c r="O1634" s="58"/>
      <c r="P1634" s="58"/>
    </row>
    <row r="1635" spans="1:16" x14ac:dyDescent="0.2">
      <c r="A1635" s="58"/>
      <c r="E1635" s="58"/>
      <c r="G1635" s="58"/>
      <c r="H1635" s="58"/>
      <c r="I1635" s="58"/>
      <c r="J1635" s="58"/>
      <c r="K1635" s="58"/>
      <c r="L1635" s="58"/>
      <c r="M1635" s="58"/>
      <c r="N1635" s="58"/>
      <c r="O1635" s="58"/>
      <c r="P1635" s="58"/>
    </row>
    <row r="1636" spans="1:16" x14ac:dyDescent="0.2">
      <c r="A1636" s="58"/>
      <c r="E1636" s="58"/>
      <c r="G1636" s="58"/>
      <c r="H1636" s="58"/>
      <c r="I1636" s="58"/>
      <c r="J1636" s="58"/>
      <c r="K1636" s="58"/>
      <c r="L1636" s="58"/>
      <c r="M1636" s="58"/>
      <c r="N1636" s="58"/>
      <c r="O1636" s="58"/>
      <c r="P1636" s="58"/>
    </row>
    <row r="1637" spans="1:16" x14ac:dyDescent="0.2">
      <c r="A1637" s="58"/>
      <c r="E1637" s="58"/>
      <c r="G1637" s="58"/>
      <c r="H1637" s="58"/>
      <c r="I1637" s="58"/>
      <c r="J1637" s="58"/>
      <c r="K1637" s="58"/>
      <c r="L1637" s="58"/>
      <c r="M1637" s="58"/>
      <c r="N1637" s="58"/>
      <c r="O1637" s="58"/>
      <c r="P1637" s="58"/>
    </row>
    <row r="1638" spans="1:16" x14ac:dyDescent="0.2">
      <c r="A1638" s="58"/>
      <c r="E1638" s="58"/>
      <c r="G1638" s="58"/>
      <c r="H1638" s="58"/>
      <c r="I1638" s="58"/>
      <c r="J1638" s="58"/>
      <c r="K1638" s="58"/>
      <c r="L1638" s="58"/>
      <c r="M1638" s="58"/>
      <c r="N1638" s="58"/>
      <c r="O1638" s="58"/>
      <c r="P1638" s="58"/>
    </row>
    <row r="1639" spans="1:16" x14ac:dyDescent="0.2">
      <c r="A1639" s="58"/>
      <c r="E1639" s="58"/>
      <c r="G1639" s="58"/>
      <c r="H1639" s="58"/>
      <c r="I1639" s="58"/>
      <c r="J1639" s="58"/>
      <c r="K1639" s="58"/>
      <c r="L1639" s="58"/>
      <c r="M1639" s="58"/>
      <c r="N1639" s="58"/>
      <c r="O1639" s="58"/>
      <c r="P1639" s="58"/>
    </row>
    <row r="1640" spans="1:16" x14ac:dyDescent="0.2">
      <c r="A1640" s="58"/>
      <c r="E1640" s="58"/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</row>
    <row r="1641" spans="1:16" x14ac:dyDescent="0.2">
      <c r="A1641" s="58"/>
      <c r="E1641" s="58"/>
      <c r="G1641" s="58"/>
      <c r="H1641" s="58"/>
      <c r="I1641" s="58"/>
      <c r="J1641" s="58"/>
      <c r="K1641" s="58"/>
      <c r="L1641" s="58"/>
      <c r="M1641" s="58"/>
      <c r="N1641" s="58"/>
      <c r="O1641" s="58"/>
      <c r="P1641" s="58"/>
    </row>
    <row r="1642" spans="1:16" x14ac:dyDescent="0.2">
      <c r="A1642" s="58"/>
      <c r="E1642" s="58"/>
      <c r="G1642" s="58"/>
      <c r="H1642" s="58"/>
      <c r="I1642" s="58"/>
      <c r="J1642" s="58"/>
      <c r="K1642" s="58"/>
      <c r="L1642" s="58"/>
      <c r="M1642" s="58"/>
      <c r="N1642" s="58"/>
      <c r="O1642" s="58"/>
      <c r="P1642" s="58"/>
    </row>
    <row r="1643" spans="1:16" x14ac:dyDescent="0.2">
      <c r="A1643" s="58"/>
      <c r="E1643" s="58"/>
      <c r="G1643" s="58"/>
      <c r="H1643" s="58"/>
      <c r="I1643" s="58"/>
      <c r="J1643" s="58"/>
      <c r="K1643" s="58"/>
      <c r="L1643" s="58"/>
      <c r="M1643" s="58"/>
      <c r="N1643" s="58"/>
      <c r="O1643" s="58"/>
      <c r="P1643" s="58"/>
    </row>
    <row r="1644" spans="1:16" x14ac:dyDescent="0.2">
      <c r="A1644" s="58"/>
      <c r="E1644" s="58"/>
      <c r="G1644" s="58"/>
      <c r="H1644" s="58"/>
      <c r="I1644" s="58"/>
      <c r="J1644" s="58"/>
      <c r="K1644" s="58"/>
      <c r="L1644" s="58"/>
      <c r="M1644" s="58"/>
      <c r="N1644" s="58"/>
      <c r="O1644" s="58"/>
      <c r="P1644" s="58"/>
    </row>
    <row r="1645" spans="1:16" x14ac:dyDescent="0.2">
      <c r="A1645" s="58"/>
      <c r="E1645" s="58"/>
      <c r="G1645" s="58"/>
      <c r="H1645" s="58"/>
      <c r="I1645" s="58"/>
      <c r="J1645" s="58"/>
      <c r="K1645" s="58"/>
      <c r="L1645" s="58"/>
      <c r="M1645" s="58"/>
      <c r="N1645" s="58"/>
      <c r="O1645" s="58"/>
      <c r="P1645" s="58"/>
    </row>
    <row r="1646" spans="1:16" x14ac:dyDescent="0.2">
      <c r="A1646" s="58"/>
      <c r="E1646" s="58"/>
      <c r="G1646" s="58"/>
      <c r="H1646" s="58"/>
      <c r="I1646" s="58"/>
      <c r="J1646" s="58"/>
      <c r="K1646" s="58"/>
      <c r="L1646" s="58"/>
      <c r="M1646" s="58"/>
      <c r="N1646" s="58"/>
      <c r="O1646" s="58"/>
      <c r="P1646" s="58"/>
    </row>
    <row r="1647" spans="1:16" x14ac:dyDescent="0.2">
      <c r="A1647" s="58"/>
      <c r="E1647" s="58"/>
      <c r="G1647" s="58"/>
      <c r="H1647" s="58"/>
      <c r="I1647" s="58"/>
      <c r="J1647" s="58"/>
      <c r="K1647" s="58"/>
      <c r="L1647" s="58"/>
      <c r="M1647" s="58"/>
      <c r="N1647" s="58"/>
      <c r="O1647" s="58"/>
      <c r="P1647" s="58"/>
    </row>
    <row r="1648" spans="1:16" x14ac:dyDescent="0.2">
      <c r="A1648" s="58"/>
      <c r="E1648" s="58"/>
      <c r="G1648" s="58"/>
      <c r="H1648" s="58"/>
      <c r="I1648" s="58"/>
      <c r="J1648" s="58"/>
      <c r="K1648" s="58"/>
      <c r="L1648" s="58"/>
      <c r="M1648" s="58"/>
      <c r="N1648" s="58"/>
      <c r="O1648" s="58"/>
      <c r="P1648" s="58"/>
    </row>
    <row r="1649" spans="1:16" x14ac:dyDescent="0.2">
      <c r="A1649" s="58"/>
      <c r="E1649" s="58"/>
      <c r="G1649" s="58"/>
      <c r="H1649" s="58"/>
      <c r="I1649" s="58"/>
      <c r="J1649" s="58"/>
      <c r="K1649" s="58"/>
      <c r="L1649" s="58"/>
      <c r="M1649" s="58"/>
      <c r="N1649" s="58"/>
      <c r="O1649" s="58"/>
      <c r="P1649" s="58"/>
    </row>
    <row r="1650" spans="1:16" x14ac:dyDescent="0.2">
      <c r="A1650" s="58"/>
      <c r="E1650" s="58"/>
      <c r="G1650" s="58"/>
      <c r="H1650" s="58"/>
      <c r="I1650" s="58"/>
      <c r="J1650" s="58"/>
      <c r="K1650" s="58"/>
      <c r="L1650" s="58"/>
      <c r="M1650" s="58"/>
      <c r="N1650" s="58"/>
      <c r="O1650" s="58"/>
      <c r="P1650" s="58"/>
    </row>
    <row r="1651" spans="1:16" x14ac:dyDescent="0.2">
      <c r="A1651" s="58"/>
      <c r="E1651" s="58"/>
      <c r="G1651" s="58"/>
      <c r="H1651" s="58"/>
      <c r="I1651" s="58"/>
      <c r="J1651" s="58"/>
      <c r="K1651" s="58"/>
      <c r="L1651" s="58"/>
      <c r="M1651" s="58"/>
      <c r="N1651" s="58"/>
      <c r="O1651" s="58"/>
      <c r="P1651" s="58"/>
    </row>
    <row r="1652" spans="1:16" x14ac:dyDescent="0.2">
      <c r="A1652" s="58"/>
      <c r="E1652" s="58"/>
      <c r="G1652" s="58"/>
      <c r="H1652" s="58"/>
      <c r="I1652" s="58"/>
      <c r="J1652" s="58"/>
      <c r="K1652" s="58"/>
      <c r="L1652" s="58"/>
      <c r="M1652" s="58"/>
      <c r="N1652" s="58"/>
      <c r="O1652" s="58"/>
      <c r="P1652" s="58"/>
    </row>
    <row r="1653" spans="1:16" x14ac:dyDescent="0.2">
      <c r="A1653" s="58"/>
      <c r="E1653" s="58"/>
      <c r="G1653" s="58"/>
      <c r="H1653" s="58"/>
      <c r="I1653" s="58"/>
      <c r="J1653" s="58"/>
      <c r="K1653" s="58"/>
      <c r="L1653" s="58"/>
      <c r="M1653" s="58"/>
      <c r="N1653" s="58"/>
      <c r="O1653" s="58"/>
      <c r="P1653" s="58"/>
    </row>
    <row r="1654" spans="1:16" x14ac:dyDescent="0.2">
      <c r="A1654" s="58"/>
      <c r="E1654" s="58"/>
      <c r="G1654" s="58"/>
      <c r="H1654" s="58"/>
      <c r="I1654" s="58"/>
      <c r="J1654" s="58"/>
      <c r="K1654" s="58"/>
      <c r="L1654" s="58"/>
      <c r="M1654" s="58"/>
      <c r="N1654" s="58"/>
      <c r="O1654" s="58"/>
      <c r="P1654" s="58"/>
    </row>
    <row r="1655" spans="1:16" x14ac:dyDescent="0.2">
      <c r="A1655" s="58"/>
      <c r="E1655" s="58"/>
      <c r="G1655" s="58"/>
      <c r="H1655" s="58"/>
      <c r="I1655" s="58"/>
      <c r="J1655" s="58"/>
      <c r="K1655" s="58"/>
      <c r="L1655" s="58"/>
      <c r="M1655" s="58"/>
      <c r="N1655" s="58"/>
      <c r="O1655" s="58"/>
      <c r="P1655" s="58"/>
    </row>
    <row r="1656" spans="1:16" x14ac:dyDescent="0.2">
      <c r="A1656" s="58"/>
      <c r="E1656" s="58"/>
      <c r="G1656" s="58"/>
      <c r="H1656" s="58"/>
      <c r="I1656" s="58"/>
      <c r="J1656" s="58"/>
      <c r="K1656" s="58"/>
      <c r="L1656" s="58"/>
      <c r="M1656" s="58"/>
      <c r="N1656" s="58"/>
      <c r="O1656" s="58"/>
      <c r="P1656" s="58"/>
    </row>
    <row r="1657" spans="1:16" x14ac:dyDescent="0.2">
      <c r="A1657" s="58"/>
      <c r="E1657" s="58"/>
      <c r="G1657" s="58"/>
      <c r="H1657" s="58"/>
      <c r="I1657" s="58"/>
      <c r="J1657" s="58"/>
      <c r="K1657" s="58"/>
      <c r="L1657" s="58"/>
      <c r="M1657" s="58"/>
      <c r="N1657" s="58"/>
      <c r="O1657" s="58"/>
      <c r="P1657" s="58"/>
    </row>
    <row r="1658" spans="1:16" x14ac:dyDescent="0.2">
      <c r="A1658" s="58"/>
      <c r="E1658" s="58"/>
      <c r="G1658" s="58"/>
      <c r="H1658" s="58"/>
      <c r="I1658" s="58"/>
      <c r="J1658" s="58"/>
      <c r="K1658" s="58"/>
      <c r="L1658" s="58"/>
      <c r="M1658" s="58"/>
      <c r="N1658" s="58"/>
      <c r="O1658" s="58"/>
      <c r="P1658" s="58"/>
    </row>
    <row r="1659" spans="1:16" x14ac:dyDescent="0.2">
      <c r="A1659" s="58"/>
      <c r="E1659" s="58"/>
      <c r="G1659" s="58"/>
      <c r="H1659" s="58"/>
      <c r="I1659" s="58"/>
      <c r="J1659" s="58"/>
      <c r="K1659" s="58"/>
      <c r="L1659" s="58"/>
      <c r="M1659" s="58"/>
      <c r="N1659" s="58"/>
      <c r="O1659" s="58"/>
      <c r="P1659" s="58"/>
    </row>
    <row r="1660" spans="1:16" x14ac:dyDescent="0.2">
      <c r="A1660" s="58"/>
      <c r="E1660" s="58"/>
      <c r="G1660" s="58"/>
      <c r="H1660" s="58"/>
      <c r="I1660" s="58"/>
      <c r="J1660" s="58"/>
      <c r="K1660" s="58"/>
      <c r="L1660" s="58"/>
      <c r="M1660" s="58"/>
      <c r="N1660" s="58"/>
      <c r="O1660" s="58"/>
      <c r="P1660" s="58"/>
    </row>
    <row r="1661" spans="1:16" x14ac:dyDescent="0.2">
      <c r="A1661" s="58"/>
      <c r="E1661" s="58"/>
      <c r="G1661" s="58"/>
      <c r="H1661" s="58"/>
      <c r="I1661" s="58"/>
      <c r="J1661" s="58"/>
      <c r="K1661" s="58"/>
      <c r="L1661" s="58"/>
      <c r="M1661" s="58"/>
      <c r="N1661" s="58"/>
      <c r="O1661" s="58"/>
      <c r="P1661" s="58"/>
    </row>
    <row r="1662" spans="1:16" x14ac:dyDescent="0.2">
      <c r="A1662" s="58"/>
      <c r="E1662" s="58"/>
      <c r="G1662" s="58"/>
      <c r="H1662" s="58"/>
      <c r="I1662" s="58"/>
      <c r="J1662" s="58"/>
      <c r="K1662" s="58"/>
      <c r="L1662" s="58"/>
      <c r="M1662" s="58"/>
      <c r="N1662" s="58"/>
      <c r="O1662" s="58"/>
      <c r="P1662" s="58"/>
    </row>
    <row r="1663" spans="1:16" x14ac:dyDescent="0.2">
      <c r="A1663" s="58"/>
      <c r="E1663" s="58"/>
      <c r="G1663" s="58"/>
      <c r="H1663" s="58"/>
      <c r="I1663" s="58"/>
      <c r="J1663" s="58"/>
      <c r="K1663" s="58"/>
      <c r="L1663" s="58"/>
      <c r="M1663" s="58"/>
      <c r="N1663" s="58"/>
      <c r="O1663" s="58"/>
      <c r="P1663" s="58"/>
    </row>
    <row r="1664" spans="1:16" x14ac:dyDescent="0.2">
      <c r="A1664" s="58"/>
      <c r="E1664" s="58"/>
      <c r="G1664" s="58"/>
      <c r="H1664" s="58"/>
      <c r="I1664" s="58"/>
      <c r="J1664" s="58"/>
      <c r="K1664" s="58"/>
      <c r="L1664" s="58"/>
      <c r="M1664" s="58"/>
      <c r="N1664" s="58"/>
      <c r="O1664" s="58"/>
      <c r="P1664" s="58"/>
    </row>
    <row r="1665" spans="1:16" x14ac:dyDescent="0.2">
      <c r="A1665" s="58"/>
      <c r="E1665" s="58"/>
      <c r="G1665" s="58"/>
      <c r="H1665" s="58"/>
      <c r="I1665" s="58"/>
      <c r="J1665" s="58"/>
      <c r="K1665" s="58"/>
      <c r="L1665" s="58"/>
      <c r="M1665" s="58"/>
      <c r="N1665" s="58"/>
      <c r="O1665" s="58"/>
      <c r="P1665" s="58"/>
    </row>
    <row r="1666" spans="1:16" x14ac:dyDescent="0.2">
      <c r="A1666" s="58"/>
      <c r="E1666" s="58"/>
      <c r="G1666" s="58"/>
      <c r="H1666" s="58"/>
      <c r="I1666" s="58"/>
      <c r="J1666" s="58"/>
      <c r="K1666" s="58"/>
      <c r="L1666" s="58"/>
      <c r="M1666" s="58"/>
      <c r="N1666" s="58"/>
      <c r="O1666" s="58"/>
      <c r="P1666" s="58"/>
    </row>
    <row r="1667" spans="1:16" x14ac:dyDescent="0.2">
      <c r="A1667" s="58"/>
      <c r="E1667" s="58"/>
      <c r="G1667" s="58"/>
      <c r="H1667" s="58"/>
      <c r="I1667" s="58"/>
      <c r="J1667" s="58"/>
      <c r="K1667" s="58"/>
      <c r="L1667" s="58"/>
      <c r="M1667" s="58"/>
      <c r="N1667" s="58"/>
      <c r="O1667" s="58"/>
      <c r="P1667" s="58"/>
    </row>
    <row r="1668" spans="1:16" x14ac:dyDescent="0.2">
      <c r="A1668" s="58"/>
      <c r="E1668" s="58"/>
      <c r="G1668" s="58"/>
      <c r="H1668" s="58"/>
      <c r="I1668" s="58"/>
      <c r="J1668" s="58"/>
      <c r="K1668" s="58"/>
      <c r="L1668" s="58"/>
      <c r="M1668" s="58"/>
      <c r="N1668" s="58"/>
      <c r="O1668" s="58"/>
      <c r="P1668" s="58"/>
    </row>
    <row r="1669" spans="1:16" x14ac:dyDescent="0.2">
      <c r="A1669" s="58"/>
      <c r="E1669" s="58"/>
      <c r="G1669" s="58"/>
      <c r="H1669" s="58"/>
      <c r="I1669" s="58"/>
      <c r="J1669" s="58"/>
      <c r="K1669" s="58"/>
      <c r="L1669" s="58"/>
      <c r="M1669" s="58"/>
      <c r="N1669" s="58"/>
      <c r="O1669" s="58"/>
      <c r="P1669" s="58"/>
    </row>
    <row r="1670" spans="1:16" x14ac:dyDescent="0.2">
      <c r="A1670" s="58"/>
      <c r="E1670" s="58"/>
      <c r="G1670" s="58"/>
      <c r="H1670" s="58"/>
      <c r="I1670" s="58"/>
      <c r="J1670" s="58"/>
      <c r="K1670" s="58"/>
      <c r="L1670" s="58"/>
      <c r="M1670" s="58"/>
      <c r="N1670" s="58"/>
      <c r="O1670" s="58"/>
      <c r="P1670" s="58"/>
    </row>
    <row r="1671" spans="1:16" x14ac:dyDescent="0.2">
      <c r="A1671" s="58"/>
      <c r="E1671" s="58"/>
      <c r="G1671" s="58"/>
      <c r="H1671" s="58"/>
      <c r="I1671" s="58"/>
      <c r="J1671" s="58"/>
      <c r="K1671" s="58"/>
      <c r="L1671" s="58"/>
      <c r="M1671" s="58"/>
      <c r="N1671" s="58"/>
      <c r="O1671" s="58"/>
      <c r="P1671" s="58"/>
    </row>
    <row r="1672" spans="1:16" x14ac:dyDescent="0.2">
      <c r="A1672" s="58"/>
      <c r="E1672" s="58"/>
      <c r="G1672" s="58"/>
      <c r="H1672" s="58"/>
      <c r="I1672" s="58"/>
      <c r="J1672" s="58"/>
      <c r="K1672" s="58"/>
      <c r="L1672" s="58"/>
      <c r="M1672" s="58"/>
      <c r="N1672" s="58"/>
      <c r="O1672" s="58"/>
      <c r="P1672" s="58"/>
    </row>
    <row r="1673" spans="1:16" x14ac:dyDescent="0.2">
      <c r="A1673" s="58"/>
      <c r="E1673" s="58"/>
      <c r="G1673" s="58"/>
      <c r="H1673" s="58"/>
      <c r="I1673" s="58"/>
      <c r="J1673" s="58"/>
      <c r="K1673" s="58"/>
      <c r="L1673" s="58"/>
      <c r="M1673" s="58"/>
      <c r="N1673" s="58"/>
      <c r="O1673" s="58"/>
      <c r="P1673" s="58"/>
    </row>
    <row r="1674" spans="1:16" x14ac:dyDescent="0.2">
      <c r="A1674" s="58"/>
      <c r="E1674" s="58"/>
      <c r="G1674" s="58"/>
      <c r="H1674" s="58"/>
      <c r="I1674" s="58"/>
      <c r="J1674" s="58"/>
      <c r="K1674" s="58"/>
      <c r="L1674" s="58"/>
      <c r="M1674" s="58"/>
      <c r="N1674" s="58"/>
      <c r="O1674" s="58"/>
      <c r="P1674" s="58"/>
    </row>
    <row r="1675" spans="1:16" x14ac:dyDescent="0.2">
      <c r="A1675" s="58"/>
      <c r="E1675" s="58"/>
      <c r="G1675" s="58"/>
      <c r="H1675" s="58"/>
      <c r="I1675" s="58"/>
      <c r="J1675" s="58"/>
      <c r="K1675" s="58"/>
      <c r="L1675" s="58"/>
      <c r="M1675" s="58"/>
      <c r="N1675" s="58"/>
      <c r="O1675" s="58"/>
      <c r="P1675" s="58"/>
    </row>
    <row r="1676" spans="1:16" x14ac:dyDescent="0.2">
      <c r="A1676" s="58"/>
      <c r="E1676" s="58"/>
      <c r="G1676" s="58"/>
      <c r="H1676" s="58"/>
      <c r="I1676" s="58"/>
      <c r="J1676" s="58"/>
      <c r="K1676" s="58"/>
      <c r="L1676" s="58"/>
      <c r="M1676" s="58"/>
      <c r="N1676" s="58"/>
      <c r="O1676" s="58"/>
      <c r="P1676" s="58"/>
    </row>
    <row r="1677" spans="1:16" x14ac:dyDescent="0.2">
      <c r="A1677" s="58"/>
      <c r="E1677" s="58"/>
      <c r="G1677" s="58"/>
      <c r="H1677" s="58"/>
      <c r="I1677" s="58"/>
      <c r="J1677" s="58"/>
      <c r="K1677" s="58"/>
      <c r="L1677" s="58"/>
      <c r="M1677" s="58"/>
      <c r="N1677" s="58"/>
      <c r="O1677" s="58"/>
      <c r="P1677" s="58"/>
    </row>
    <row r="1678" spans="1:16" x14ac:dyDescent="0.2">
      <c r="A1678" s="58"/>
      <c r="E1678" s="58"/>
      <c r="G1678" s="58"/>
      <c r="H1678" s="58"/>
      <c r="I1678" s="58"/>
      <c r="J1678" s="58"/>
      <c r="K1678" s="58"/>
      <c r="L1678" s="58"/>
      <c r="M1678" s="58"/>
      <c r="N1678" s="58"/>
      <c r="O1678" s="58"/>
      <c r="P1678" s="58"/>
    </row>
    <row r="1679" spans="1:16" x14ac:dyDescent="0.2">
      <c r="A1679" s="58"/>
      <c r="E1679" s="58"/>
      <c r="G1679" s="58"/>
      <c r="H1679" s="58"/>
      <c r="I1679" s="58"/>
      <c r="J1679" s="58"/>
      <c r="K1679" s="58"/>
      <c r="L1679" s="58"/>
      <c r="M1679" s="58"/>
      <c r="N1679" s="58"/>
      <c r="O1679" s="58"/>
      <c r="P1679" s="58"/>
    </row>
    <row r="1680" spans="1:16" x14ac:dyDescent="0.2">
      <c r="A1680" s="58"/>
      <c r="E1680" s="58"/>
      <c r="G1680" s="58"/>
      <c r="H1680" s="58"/>
      <c r="I1680" s="58"/>
      <c r="J1680" s="58"/>
      <c r="K1680" s="58"/>
      <c r="L1680" s="58"/>
      <c r="M1680" s="58"/>
      <c r="N1680" s="58"/>
      <c r="O1680" s="58"/>
      <c r="P1680" s="58"/>
    </row>
    <row r="1681" spans="1:16" x14ac:dyDescent="0.2">
      <c r="A1681" s="58"/>
      <c r="E1681" s="58"/>
      <c r="G1681" s="58"/>
      <c r="H1681" s="58"/>
      <c r="I1681" s="58"/>
      <c r="J1681" s="58"/>
      <c r="K1681" s="58"/>
      <c r="L1681" s="58"/>
      <c r="M1681" s="58"/>
      <c r="N1681" s="58"/>
      <c r="O1681" s="58"/>
      <c r="P1681" s="58"/>
    </row>
    <row r="1682" spans="1:16" x14ac:dyDescent="0.2">
      <c r="A1682" s="58"/>
      <c r="E1682" s="58"/>
      <c r="G1682" s="58"/>
      <c r="H1682" s="58"/>
      <c r="I1682" s="58"/>
      <c r="J1682" s="58"/>
      <c r="K1682" s="58"/>
      <c r="L1682" s="58"/>
      <c r="M1682" s="58"/>
      <c r="N1682" s="58"/>
      <c r="O1682" s="58"/>
      <c r="P1682" s="58"/>
    </row>
    <row r="1683" spans="1:16" x14ac:dyDescent="0.2">
      <c r="A1683" s="58"/>
      <c r="E1683" s="58"/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</row>
    <row r="1684" spans="1:16" x14ac:dyDescent="0.2">
      <c r="A1684" s="58"/>
      <c r="E1684" s="58"/>
      <c r="G1684" s="58"/>
      <c r="H1684" s="58"/>
      <c r="I1684" s="58"/>
      <c r="J1684" s="58"/>
      <c r="K1684" s="58"/>
      <c r="L1684" s="58"/>
      <c r="M1684" s="58"/>
      <c r="N1684" s="58"/>
      <c r="O1684" s="58"/>
      <c r="P1684" s="58"/>
    </row>
    <row r="1685" spans="1:16" x14ac:dyDescent="0.2">
      <c r="A1685" s="58"/>
      <c r="E1685" s="58"/>
      <c r="G1685" s="58"/>
      <c r="H1685" s="58"/>
      <c r="I1685" s="58"/>
      <c r="J1685" s="58"/>
      <c r="K1685" s="58"/>
      <c r="L1685" s="58"/>
      <c r="M1685" s="58"/>
      <c r="N1685" s="58"/>
      <c r="O1685" s="58"/>
      <c r="P1685" s="58"/>
    </row>
    <row r="1686" spans="1:16" x14ac:dyDescent="0.2">
      <c r="A1686" s="58"/>
      <c r="E1686" s="58"/>
      <c r="G1686" s="58"/>
      <c r="H1686" s="58"/>
      <c r="I1686" s="58"/>
      <c r="J1686" s="58"/>
      <c r="K1686" s="58"/>
      <c r="L1686" s="58"/>
      <c r="M1686" s="58"/>
      <c r="N1686" s="58"/>
      <c r="O1686" s="58"/>
      <c r="P1686" s="58"/>
    </row>
    <row r="1687" spans="1:16" x14ac:dyDescent="0.2">
      <c r="A1687" s="58"/>
      <c r="E1687" s="58"/>
      <c r="G1687" s="58"/>
      <c r="H1687" s="58"/>
      <c r="I1687" s="58"/>
      <c r="J1687" s="58"/>
      <c r="K1687" s="58"/>
      <c r="L1687" s="58"/>
      <c r="M1687" s="58"/>
      <c r="N1687" s="58"/>
      <c r="O1687" s="58"/>
      <c r="P1687" s="58"/>
    </row>
    <row r="1688" spans="1:16" x14ac:dyDescent="0.2">
      <c r="A1688" s="58"/>
      <c r="E1688" s="58"/>
      <c r="G1688" s="58"/>
      <c r="H1688" s="58"/>
      <c r="I1688" s="58"/>
      <c r="J1688" s="58"/>
      <c r="K1688" s="58"/>
      <c r="L1688" s="58"/>
      <c r="M1688" s="58"/>
      <c r="N1688" s="58"/>
      <c r="O1688" s="58"/>
      <c r="P1688" s="58"/>
    </row>
    <row r="1689" spans="1:16" x14ac:dyDescent="0.2">
      <c r="A1689" s="58"/>
      <c r="E1689" s="58"/>
      <c r="G1689" s="58"/>
      <c r="H1689" s="58"/>
      <c r="I1689" s="58"/>
      <c r="J1689" s="58"/>
      <c r="K1689" s="58"/>
      <c r="L1689" s="58"/>
      <c r="M1689" s="58"/>
      <c r="N1689" s="58"/>
      <c r="O1689" s="58"/>
      <c r="P1689" s="58"/>
    </row>
    <row r="1690" spans="1:16" x14ac:dyDescent="0.2">
      <c r="A1690" s="58"/>
      <c r="E1690" s="58"/>
      <c r="G1690" s="58"/>
      <c r="H1690" s="58"/>
      <c r="I1690" s="58"/>
      <c r="J1690" s="58"/>
      <c r="K1690" s="58"/>
      <c r="L1690" s="58"/>
      <c r="M1690" s="58"/>
      <c r="N1690" s="58"/>
      <c r="O1690" s="58"/>
      <c r="P1690" s="58"/>
    </row>
    <row r="1691" spans="1:16" x14ac:dyDescent="0.2">
      <c r="A1691" s="58"/>
      <c r="E1691" s="58"/>
      <c r="G1691" s="58"/>
      <c r="H1691" s="58"/>
      <c r="I1691" s="58"/>
      <c r="J1691" s="58"/>
      <c r="K1691" s="58"/>
      <c r="L1691" s="58"/>
      <c r="M1691" s="58"/>
      <c r="N1691" s="58"/>
      <c r="O1691" s="58"/>
      <c r="P1691" s="58"/>
    </row>
    <row r="1692" spans="1:16" x14ac:dyDescent="0.2">
      <c r="A1692" s="58"/>
      <c r="E1692" s="58"/>
      <c r="G1692" s="58"/>
      <c r="H1692" s="58"/>
      <c r="I1692" s="58"/>
      <c r="J1692" s="58"/>
      <c r="K1692" s="58"/>
      <c r="L1692" s="58"/>
      <c r="M1692" s="58"/>
      <c r="N1692" s="58"/>
      <c r="O1692" s="58"/>
      <c r="P1692" s="58"/>
    </row>
    <row r="1693" spans="1:16" x14ac:dyDescent="0.2">
      <c r="A1693" s="58"/>
      <c r="E1693" s="58"/>
      <c r="G1693" s="58"/>
      <c r="H1693" s="58"/>
      <c r="I1693" s="58"/>
      <c r="J1693" s="58"/>
      <c r="K1693" s="58"/>
      <c r="L1693" s="58"/>
      <c r="M1693" s="58"/>
      <c r="N1693" s="58"/>
      <c r="O1693" s="58"/>
      <c r="P1693" s="58"/>
    </row>
    <row r="1694" spans="1:16" x14ac:dyDescent="0.2">
      <c r="A1694" s="58"/>
      <c r="E1694" s="58"/>
      <c r="G1694" s="58"/>
      <c r="H1694" s="58"/>
      <c r="I1694" s="58"/>
      <c r="J1694" s="58"/>
      <c r="K1694" s="58"/>
      <c r="L1694" s="58"/>
      <c r="M1694" s="58"/>
      <c r="N1694" s="58"/>
      <c r="O1694" s="58"/>
      <c r="P1694" s="58"/>
    </row>
    <row r="1695" spans="1:16" x14ac:dyDescent="0.2">
      <c r="A1695" s="58"/>
      <c r="E1695" s="58"/>
      <c r="G1695" s="58"/>
      <c r="H1695" s="58"/>
      <c r="I1695" s="58"/>
      <c r="J1695" s="58"/>
      <c r="K1695" s="58"/>
      <c r="L1695" s="58"/>
      <c r="M1695" s="58"/>
      <c r="N1695" s="58"/>
      <c r="O1695" s="58"/>
      <c r="P1695" s="58"/>
    </row>
    <row r="1696" spans="1:16" x14ac:dyDescent="0.2">
      <c r="A1696" s="58"/>
      <c r="E1696" s="58"/>
      <c r="G1696" s="58"/>
      <c r="H1696" s="58"/>
      <c r="I1696" s="58"/>
      <c r="J1696" s="58"/>
      <c r="K1696" s="58"/>
      <c r="L1696" s="58"/>
      <c r="M1696" s="58"/>
      <c r="N1696" s="58"/>
      <c r="O1696" s="58"/>
      <c r="P1696" s="58"/>
    </row>
    <row r="1697" spans="1:16" x14ac:dyDescent="0.2">
      <c r="A1697" s="58"/>
      <c r="E1697" s="58"/>
      <c r="G1697" s="58"/>
      <c r="H1697" s="58"/>
      <c r="I1697" s="58"/>
      <c r="J1697" s="58"/>
      <c r="K1697" s="58"/>
      <c r="L1697" s="58"/>
      <c r="M1697" s="58"/>
      <c r="N1697" s="58"/>
      <c r="O1697" s="58"/>
      <c r="P1697" s="58"/>
    </row>
    <row r="1698" spans="1:16" x14ac:dyDescent="0.2">
      <c r="A1698" s="58"/>
      <c r="E1698" s="58"/>
      <c r="G1698" s="58"/>
      <c r="H1698" s="58"/>
      <c r="I1698" s="58"/>
      <c r="J1698" s="58"/>
      <c r="K1698" s="58"/>
      <c r="L1698" s="58"/>
      <c r="M1698" s="58"/>
      <c r="N1698" s="58"/>
      <c r="O1698" s="58"/>
      <c r="P1698" s="58"/>
    </row>
    <row r="1699" spans="1:16" x14ac:dyDescent="0.2">
      <c r="A1699" s="58"/>
      <c r="E1699" s="58"/>
      <c r="G1699" s="58"/>
      <c r="H1699" s="58"/>
      <c r="I1699" s="58"/>
      <c r="J1699" s="58"/>
      <c r="K1699" s="58"/>
      <c r="L1699" s="58"/>
      <c r="M1699" s="58"/>
      <c r="N1699" s="58"/>
      <c r="O1699" s="58"/>
      <c r="P1699" s="58"/>
    </row>
    <row r="1700" spans="1:16" x14ac:dyDescent="0.2">
      <c r="A1700" s="58"/>
      <c r="E1700" s="58"/>
      <c r="G1700" s="58"/>
      <c r="H1700" s="58"/>
      <c r="I1700" s="58"/>
      <c r="J1700" s="58"/>
      <c r="K1700" s="58"/>
      <c r="L1700" s="58"/>
      <c r="M1700" s="58"/>
      <c r="N1700" s="58"/>
      <c r="O1700" s="58"/>
      <c r="P1700" s="58"/>
    </row>
    <row r="1701" spans="1:16" x14ac:dyDescent="0.2">
      <c r="A1701" s="58"/>
      <c r="E1701" s="58"/>
      <c r="G1701" s="58"/>
      <c r="H1701" s="58"/>
      <c r="I1701" s="58"/>
      <c r="J1701" s="58"/>
      <c r="K1701" s="58"/>
      <c r="L1701" s="58"/>
      <c r="M1701" s="58"/>
      <c r="N1701" s="58"/>
      <c r="O1701" s="58"/>
      <c r="P1701" s="58"/>
    </row>
    <row r="1702" spans="1:16" x14ac:dyDescent="0.2">
      <c r="A1702" s="58"/>
      <c r="E1702" s="58"/>
      <c r="G1702" s="58"/>
      <c r="H1702" s="58"/>
      <c r="I1702" s="58"/>
      <c r="J1702" s="58"/>
      <c r="K1702" s="58"/>
      <c r="L1702" s="58"/>
      <c r="M1702" s="58"/>
      <c r="N1702" s="58"/>
      <c r="O1702" s="58"/>
      <c r="P1702" s="58"/>
    </row>
    <row r="1703" spans="1:16" x14ac:dyDescent="0.2">
      <c r="A1703" s="58"/>
      <c r="E1703" s="58"/>
      <c r="G1703" s="58"/>
      <c r="H1703" s="58"/>
      <c r="I1703" s="58"/>
      <c r="J1703" s="58"/>
      <c r="K1703" s="58"/>
      <c r="L1703" s="58"/>
      <c r="M1703" s="58"/>
      <c r="N1703" s="58"/>
      <c r="O1703" s="58"/>
      <c r="P1703" s="58"/>
    </row>
    <row r="1704" spans="1:16" x14ac:dyDescent="0.2">
      <c r="A1704" s="58"/>
      <c r="E1704" s="58"/>
      <c r="G1704" s="58"/>
      <c r="H1704" s="58"/>
      <c r="I1704" s="58"/>
      <c r="J1704" s="58"/>
      <c r="K1704" s="58"/>
      <c r="L1704" s="58"/>
      <c r="M1704" s="58"/>
      <c r="N1704" s="58"/>
      <c r="O1704" s="58"/>
      <c r="P1704" s="58"/>
    </row>
    <row r="1705" spans="1:16" x14ac:dyDescent="0.2">
      <c r="A1705" s="58"/>
      <c r="E1705" s="58"/>
      <c r="G1705" s="58"/>
      <c r="H1705" s="58"/>
      <c r="I1705" s="58"/>
      <c r="J1705" s="58"/>
      <c r="K1705" s="58"/>
      <c r="L1705" s="58"/>
      <c r="M1705" s="58"/>
      <c r="N1705" s="58"/>
      <c r="O1705" s="58"/>
      <c r="P1705" s="58"/>
    </row>
    <row r="1706" spans="1:16" x14ac:dyDescent="0.2">
      <c r="A1706" s="58"/>
      <c r="E1706" s="58"/>
      <c r="G1706" s="58"/>
      <c r="H1706" s="58"/>
      <c r="I1706" s="58"/>
      <c r="J1706" s="58"/>
      <c r="K1706" s="58"/>
      <c r="L1706" s="58"/>
      <c r="M1706" s="58"/>
      <c r="N1706" s="58"/>
      <c r="O1706" s="58"/>
      <c r="P1706" s="58"/>
    </row>
    <row r="1707" spans="1:16" x14ac:dyDescent="0.2">
      <c r="A1707" s="58"/>
      <c r="E1707" s="58"/>
      <c r="G1707" s="58"/>
      <c r="H1707" s="58"/>
      <c r="I1707" s="58"/>
      <c r="J1707" s="58"/>
      <c r="K1707" s="58"/>
      <c r="L1707" s="58"/>
      <c r="M1707" s="58"/>
      <c r="N1707" s="58"/>
      <c r="O1707" s="58"/>
      <c r="P1707" s="58"/>
    </row>
    <row r="1708" spans="1:16" x14ac:dyDescent="0.2">
      <c r="A1708" s="58"/>
      <c r="E1708" s="58"/>
      <c r="G1708" s="58"/>
      <c r="H1708" s="58"/>
      <c r="I1708" s="58"/>
      <c r="J1708" s="58"/>
      <c r="K1708" s="58"/>
      <c r="L1708" s="58"/>
      <c r="M1708" s="58"/>
      <c r="N1708" s="58"/>
      <c r="O1708" s="58"/>
      <c r="P1708" s="58"/>
    </row>
    <row r="1709" spans="1:16" x14ac:dyDescent="0.2">
      <c r="A1709" s="58"/>
      <c r="E1709" s="58"/>
      <c r="G1709" s="58"/>
      <c r="H1709" s="58"/>
      <c r="I1709" s="58"/>
      <c r="J1709" s="58"/>
      <c r="K1709" s="58"/>
      <c r="L1709" s="58"/>
      <c r="M1709" s="58"/>
      <c r="N1709" s="58"/>
      <c r="O1709" s="58"/>
      <c r="P1709" s="58"/>
    </row>
    <row r="1710" spans="1:16" x14ac:dyDescent="0.2">
      <c r="A1710" s="58"/>
      <c r="E1710" s="58"/>
      <c r="G1710" s="58"/>
      <c r="H1710" s="58"/>
      <c r="I1710" s="58"/>
      <c r="J1710" s="58"/>
      <c r="K1710" s="58"/>
      <c r="L1710" s="58"/>
      <c r="M1710" s="58"/>
      <c r="N1710" s="58"/>
      <c r="O1710" s="58"/>
      <c r="P1710" s="58"/>
    </row>
    <row r="1711" spans="1:16" x14ac:dyDescent="0.2">
      <c r="A1711" s="58"/>
      <c r="E1711" s="58"/>
      <c r="G1711" s="58"/>
      <c r="H1711" s="58"/>
      <c r="I1711" s="58"/>
      <c r="J1711" s="58"/>
      <c r="K1711" s="58"/>
      <c r="L1711" s="58"/>
      <c r="M1711" s="58"/>
      <c r="N1711" s="58"/>
      <c r="O1711" s="58"/>
      <c r="P1711" s="58"/>
    </row>
    <row r="1712" spans="1:16" x14ac:dyDescent="0.2">
      <c r="A1712" s="58"/>
      <c r="E1712" s="58"/>
      <c r="G1712" s="58"/>
      <c r="H1712" s="58"/>
      <c r="I1712" s="58"/>
      <c r="J1712" s="58"/>
      <c r="K1712" s="58"/>
      <c r="L1712" s="58"/>
      <c r="M1712" s="58"/>
      <c r="N1712" s="58"/>
      <c r="O1712" s="58"/>
      <c r="P1712" s="58"/>
    </row>
    <row r="1713" spans="1:16" x14ac:dyDescent="0.2">
      <c r="A1713" s="58"/>
      <c r="E1713" s="58"/>
      <c r="G1713" s="58"/>
      <c r="H1713" s="58"/>
      <c r="I1713" s="58"/>
      <c r="J1713" s="58"/>
      <c r="K1713" s="58"/>
      <c r="L1713" s="58"/>
      <c r="M1713" s="58"/>
      <c r="N1713" s="58"/>
      <c r="O1713" s="58"/>
      <c r="P1713" s="58"/>
    </row>
    <row r="1714" spans="1:16" x14ac:dyDescent="0.2">
      <c r="A1714" s="58"/>
      <c r="E1714" s="58"/>
      <c r="G1714" s="58"/>
      <c r="H1714" s="58"/>
      <c r="I1714" s="58"/>
      <c r="J1714" s="58"/>
      <c r="K1714" s="58"/>
      <c r="L1714" s="58"/>
      <c r="M1714" s="58"/>
      <c r="N1714" s="58"/>
      <c r="O1714" s="58"/>
      <c r="P1714" s="58"/>
    </row>
    <row r="1715" spans="1:16" x14ac:dyDescent="0.2">
      <c r="A1715" s="58"/>
      <c r="E1715" s="58"/>
      <c r="G1715" s="58"/>
      <c r="H1715" s="58"/>
      <c r="I1715" s="58"/>
      <c r="J1715" s="58"/>
      <c r="K1715" s="58"/>
      <c r="L1715" s="58"/>
      <c r="M1715" s="58"/>
      <c r="N1715" s="58"/>
      <c r="O1715" s="58"/>
      <c r="P1715" s="58"/>
    </row>
    <row r="1716" spans="1:16" x14ac:dyDescent="0.2">
      <c r="A1716" s="58"/>
      <c r="E1716" s="58"/>
      <c r="G1716" s="58"/>
      <c r="H1716" s="58"/>
      <c r="I1716" s="58"/>
      <c r="J1716" s="58"/>
      <c r="K1716" s="58"/>
      <c r="L1716" s="58"/>
      <c r="M1716" s="58"/>
      <c r="N1716" s="58"/>
      <c r="O1716" s="58"/>
      <c r="P1716" s="58"/>
    </row>
    <row r="1717" spans="1:16" x14ac:dyDescent="0.2">
      <c r="A1717" s="58"/>
      <c r="E1717" s="58"/>
      <c r="G1717" s="58"/>
      <c r="H1717" s="58"/>
      <c r="I1717" s="58"/>
      <c r="J1717" s="58"/>
      <c r="K1717" s="58"/>
      <c r="L1717" s="58"/>
      <c r="M1717" s="58"/>
      <c r="N1717" s="58"/>
      <c r="O1717" s="58"/>
      <c r="P1717" s="58"/>
    </row>
    <row r="1718" spans="1:16" x14ac:dyDescent="0.2">
      <c r="A1718" s="58"/>
      <c r="E1718" s="58"/>
      <c r="G1718" s="58"/>
      <c r="H1718" s="58"/>
      <c r="I1718" s="58"/>
      <c r="J1718" s="58"/>
      <c r="K1718" s="58"/>
      <c r="L1718" s="58"/>
      <c r="M1718" s="58"/>
      <c r="N1718" s="58"/>
      <c r="O1718" s="58"/>
      <c r="P1718" s="58"/>
    </row>
    <row r="1719" spans="1:16" x14ac:dyDescent="0.2">
      <c r="A1719" s="58"/>
      <c r="E1719" s="58"/>
      <c r="G1719" s="58"/>
      <c r="H1719" s="58"/>
      <c r="I1719" s="58"/>
      <c r="J1719" s="58"/>
      <c r="K1719" s="58"/>
      <c r="L1719" s="58"/>
      <c r="M1719" s="58"/>
      <c r="N1719" s="58"/>
      <c r="O1719" s="58"/>
      <c r="P1719" s="58"/>
    </row>
    <row r="1720" spans="1:16" x14ac:dyDescent="0.2">
      <c r="A1720" s="58"/>
      <c r="E1720" s="58"/>
      <c r="G1720" s="58"/>
      <c r="H1720" s="58"/>
      <c r="I1720" s="58"/>
      <c r="J1720" s="58"/>
      <c r="K1720" s="58"/>
      <c r="L1720" s="58"/>
      <c r="M1720" s="58"/>
      <c r="N1720" s="58"/>
      <c r="O1720" s="58"/>
      <c r="P1720" s="58"/>
    </row>
    <row r="1721" spans="1:16" x14ac:dyDescent="0.2">
      <c r="A1721" s="58"/>
      <c r="E1721" s="58"/>
      <c r="G1721" s="58"/>
      <c r="H1721" s="58"/>
      <c r="I1721" s="58"/>
      <c r="J1721" s="58"/>
      <c r="K1721" s="58"/>
      <c r="L1721" s="58"/>
      <c r="M1721" s="58"/>
      <c r="N1721" s="58"/>
      <c r="O1721" s="58"/>
      <c r="P1721" s="58"/>
    </row>
    <row r="1722" spans="1:16" x14ac:dyDescent="0.2">
      <c r="A1722" s="58"/>
      <c r="E1722" s="58"/>
      <c r="G1722" s="58"/>
      <c r="H1722" s="58"/>
      <c r="I1722" s="58"/>
      <c r="J1722" s="58"/>
      <c r="K1722" s="58"/>
      <c r="L1722" s="58"/>
      <c r="M1722" s="58"/>
      <c r="N1722" s="58"/>
      <c r="O1722" s="58"/>
      <c r="P1722" s="58"/>
    </row>
    <row r="1723" spans="1:16" x14ac:dyDescent="0.2">
      <c r="A1723" s="58"/>
      <c r="E1723" s="58"/>
      <c r="G1723" s="58"/>
      <c r="H1723" s="58"/>
      <c r="I1723" s="58"/>
      <c r="J1723" s="58"/>
      <c r="K1723" s="58"/>
      <c r="L1723" s="58"/>
      <c r="M1723" s="58"/>
      <c r="N1723" s="58"/>
      <c r="O1723" s="58"/>
      <c r="P1723" s="58"/>
    </row>
    <row r="1724" spans="1:16" x14ac:dyDescent="0.2">
      <c r="A1724" s="58"/>
      <c r="E1724" s="58"/>
      <c r="G1724" s="58"/>
      <c r="H1724" s="58"/>
      <c r="I1724" s="58"/>
      <c r="J1724" s="58"/>
      <c r="K1724" s="58"/>
      <c r="L1724" s="58"/>
      <c r="M1724" s="58"/>
      <c r="N1724" s="58"/>
      <c r="O1724" s="58"/>
      <c r="P1724" s="58"/>
    </row>
    <row r="1725" spans="1:16" x14ac:dyDescent="0.2">
      <c r="A1725" s="58"/>
      <c r="E1725" s="58"/>
      <c r="G1725" s="58"/>
      <c r="H1725" s="58"/>
      <c r="I1725" s="58"/>
      <c r="J1725" s="58"/>
      <c r="K1725" s="58"/>
      <c r="L1725" s="58"/>
      <c r="M1725" s="58"/>
      <c r="N1725" s="58"/>
      <c r="O1725" s="58"/>
      <c r="P1725" s="58"/>
    </row>
    <row r="1726" spans="1:16" x14ac:dyDescent="0.2">
      <c r="A1726" s="58"/>
      <c r="E1726" s="58"/>
      <c r="G1726" s="58"/>
      <c r="H1726" s="58"/>
      <c r="I1726" s="58"/>
      <c r="J1726" s="58"/>
      <c r="K1726" s="58"/>
      <c r="L1726" s="58"/>
      <c r="M1726" s="58"/>
      <c r="N1726" s="58"/>
      <c r="O1726" s="58"/>
      <c r="P1726" s="58"/>
    </row>
    <row r="1727" spans="1:16" x14ac:dyDescent="0.2">
      <c r="A1727" s="58"/>
      <c r="E1727" s="58"/>
      <c r="G1727" s="58"/>
      <c r="H1727" s="58"/>
      <c r="I1727" s="58"/>
      <c r="J1727" s="58"/>
      <c r="K1727" s="58"/>
      <c r="L1727" s="58"/>
      <c r="M1727" s="58"/>
      <c r="N1727" s="58"/>
      <c r="O1727" s="58"/>
      <c r="P1727" s="58"/>
    </row>
    <row r="1728" spans="1:16" x14ac:dyDescent="0.2">
      <c r="A1728" s="58"/>
      <c r="E1728" s="58"/>
      <c r="G1728" s="58"/>
      <c r="H1728" s="58"/>
      <c r="I1728" s="58"/>
      <c r="J1728" s="58"/>
      <c r="K1728" s="58"/>
      <c r="L1728" s="58"/>
      <c r="M1728" s="58"/>
      <c r="N1728" s="58"/>
      <c r="O1728" s="58"/>
      <c r="P1728" s="58"/>
    </row>
    <row r="1729" spans="1:16" x14ac:dyDescent="0.2">
      <c r="A1729" s="58"/>
      <c r="E1729" s="58"/>
      <c r="G1729" s="58"/>
      <c r="H1729" s="58"/>
      <c r="I1729" s="58"/>
      <c r="J1729" s="58"/>
      <c r="K1729" s="58"/>
      <c r="L1729" s="58"/>
      <c r="M1729" s="58"/>
      <c r="N1729" s="58"/>
      <c r="O1729" s="58"/>
      <c r="P1729" s="58"/>
    </row>
    <row r="1730" spans="1:16" x14ac:dyDescent="0.2">
      <c r="A1730" s="58"/>
      <c r="E1730" s="58"/>
      <c r="G1730" s="58"/>
      <c r="H1730" s="58"/>
      <c r="I1730" s="58"/>
      <c r="J1730" s="58"/>
      <c r="K1730" s="58"/>
      <c r="L1730" s="58"/>
      <c r="M1730" s="58"/>
      <c r="N1730" s="58"/>
      <c r="O1730" s="58"/>
      <c r="P1730" s="58"/>
    </row>
    <row r="1731" spans="1:16" x14ac:dyDescent="0.2">
      <c r="A1731" s="58"/>
      <c r="E1731" s="58"/>
      <c r="G1731" s="58"/>
      <c r="H1731" s="58"/>
      <c r="I1731" s="58"/>
      <c r="J1731" s="58"/>
      <c r="K1731" s="58"/>
      <c r="L1731" s="58"/>
      <c r="M1731" s="58"/>
      <c r="N1731" s="58"/>
      <c r="O1731" s="58"/>
      <c r="P1731" s="58"/>
    </row>
    <row r="1732" spans="1:16" x14ac:dyDescent="0.2">
      <c r="A1732" s="58"/>
      <c r="E1732" s="58"/>
      <c r="G1732" s="58"/>
      <c r="H1732" s="58"/>
      <c r="I1732" s="58"/>
      <c r="J1732" s="58"/>
      <c r="K1732" s="58"/>
      <c r="L1732" s="58"/>
      <c r="M1732" s="58"/>
      <c r="N1732" s="58"/>
      <c r="O1732" s="58"/>
      <c r="P1732" s="58"/>
    </row>
    <row r="1733" spans="1:16" x14ac:dyDescent="0.2">
      <c r="A1733" s="58"/>
      <c r="E1733" s="58"/>
      <c r="G1733" s="58"/>
      <c r="H1733" s="58"/>
      <c r="I1733" s="58"/>
      <c r="J1733" s="58"/>
      <c r="K1733" s="58"/>
      <c r="L1733" s="58"/>
      <c r="M1733" s="58"/>
      <c r="N1733" s="58"/>
      <c r="O1733" s="58"/>
      <c r="P1733" s="58"/>
    </row>
    <row r="1734" spans="1:16" x14ac:dyDescent="0.2">
      <c r="A1734" s="58"/>
      <c r="E1734" s="58"/>
      <c r="G1734" s="58"/>
      <c r="H1734" s="58"/>
      <c r="I1734" s="58"/>
      <c r="J1734" s="58"/>
      <c r="K1734" s="58"/>
      <c r="L1734" s="58"/>
      <c r="M1734" s="58"/>
      <c r="N1734" s="58"/>
      <c r="O1734" s="58"/>
      <c r="P1734" s="58"/>
    </row>
    <row r="1735" spans="1:16" x14ac:dyDescent="0.2">
      <c r="A1735" s="58"/>
      <c r="E1735" s="58"/>
      <c r="G1735" s="58"/>
      <c r="H1735" s="58"/>
      <c r="I1735" s="58"/>
      <c r="J1735" s="58"/>
      <c r="K1735" s="58"/>
      <c r="L1735" s="58"/>
      <c r="M1735" s="58"/>
      <c r="N1735" s="58"/>
      <c r="O1735" s="58"/>
      <c r="P1735" s="58"/>
    </row>
    <row r="1736" spans="1:16" x14ac:dyDescent="0.2">
      <c r="A1736" s="58"/>
      <c r="E1736" s="58"/>
      <c r="G1736" s="58"/>
      <c r="H1736" s="58"/>
      <c r="I1736" s="58"/>
      <c r="J1736" s="58"/>
      <c r="K1736" s="58"/>
      <c r="L1736" s="58"/>
      <c r="M1736" s="58"/>
      <c r="N1736" s="58"/>
      <c r="O1736" s="58"/>
      <c r="P1736" s="58"/>
    </row>
    <row r="1737" spans="1:16" x14ac:dyDescent="0.2">
      <c r="A1737" s="58"/>
      <c r="E1737" s="58"/>
      <c r="G1737" s="58"/>
      <c r="H1737" s="58"/>
      <c r="I1737" s="58"/>
      <c r="J1737" s="58"/>
      <c r="K1737" s="58"/>
      <c r="L1737" s="58"/>
      <c r="M1737" s="58"/>
      <c r="N1737" s="58"/>
      <c r="O1737" s="58"/>
      <c r="P1737" s="58"/>
    </row>
    <row r="1738" spans="1:16" x14ac:dyDescent="0.2">
      <c r="A1738" s="58"/>
      <c r="E1738" s="58"/>
      <c r="G1738" s="58"/>
      <c r="H1738" s="58"/>
      <c r="I1738" s="58"/>
      <c r="J1738" s="58"/>
      <c r="K1738" s="58"/>
      <c r="L1738" s="58"/>
      <c r="M1738" s="58"/>
      <c r="N1738" s="58"/>
      <c r="O1738" s="58"/>
      <c r="P1738" s="58"/>
    </row>
    <row r="1739" spans="1:16" x14ac:dyDescent="0.2">
      <c r="A1739" s="58"/>
      <c r="E1739" s="58"/>
      <c r="G1739" s="58"/>
      <c r="H1739" s="58"/>
      <c r="I1739" s="58"/>
      <c r="J1739" s="58"/>
      <c r="K1739" s="58"/>
      <c r="L1739" s="58"/>
      <c r="M1739" s="58"/>
      <c r="N1739" s="58"/>
      <c r="O1739" s="58"/>
      <c r="P1739" s="58"/>
    </row>
    <row r="1740" spans="1:16" x14ac:dyDescent="0.2">
      <c r="A1740" s="58"/>
      <c r="E1740" s="58"/>
      <c r="G1740" s="58"/>
      <c r="H1740" s="58"/>
      <c r="I1740" s="58"/>
      <c r="J1740" s="58"/>
      <c r="K1740" s="58"/>
      <c r="L1740" s="58"/>
      <c r="M1740" s="58"/>
      <c r="N1740" s="58"/>
      <c r="O1740" s="58"/>
      <c r="P1740" s="58"/>
    </row>
    <row r="1741" spans="1:16" x14ac:dyDescent="0.2">
      <c r="A1741" s="58"/>
      <c r="E1741" s="58"/>
      <c r="G1741" s="58"/>
      <c r="H1741" s="58"/>
      <c r="I1741" s="58"/>
      <c r="J1741" s="58"/>
      <c r="K1741" s="58"/>
      <c r="L1741" s="58"/>
      <c r="M1741" s="58"/>
      <c r="N1741" s="58"/>
      <c r="O1741" s="58"/>
      <c r="P1741" s="58"/>
    </row>
    <row r="1742" spans="1:16" x14ac:dyDescent="0.2">
      <c r="A1742" s="58"/>
      <c r="E1742" s="58"/>
      <c r="G1742" s="58"/>
      <c r="H1742" s="58"/>
      <c r="I1742" s="58"/>
      <c r="J1742" s="58"/>
      <c r="K1742" s="58"/>
      <c r="L1742" s="58"/>
      <c r="M1742" s="58"/>
      <c r="N1742" s="58"/>
      <c r="O1742" s="58"/>
      <c r="P1742" s="58"/>
    </row>
    <row r="1743" spans="1:16" x14ac:dyDescent="0.2">
      <c r="A1743" s="58"/>
      <c r="E1743" s="58"/>
      <c r="G1743" s="58"/>
      <c r="H1743" s="58"/>
      <c r="I1743" s="58"/>
      <c r="J1743" s="58"/>
      <c r="K1743" s="58"/>
      <c r="L1743" s="58"/>
      <c r="M1743" s="58"/>
      <c r="N1743" s="58"/>
      <c r="O1743" s="58"/>
      <c r="P1743" s="58"/>
    </row>
    <row r="1744" spans="1:16" x14ac:dyDescent="0.2">
      <c r="A1744" s="58"/>
      <c r="E1744" s="58"/>
      <c r="G1744" s="58"/>
      <c r="H1744" s="58"/>
      <c r="I1744" s="58"/>
      <c r="J1744" s="58"/>
      <c r="K1744" s="58"/>
      <c r="L1744" s="58"/>
      <c r="M1744" s="58"/>
      <c r="N1744" s="58"/>
      <c r="O1744" s="58"/>
      <c r="P1744" s="58"/>
    </row>
    <row r="1745" spans="1:16" x14ac:dyDescent="0.2">
      <c r="A1745" s="58"/>
      <c r="E1745" s="58"/>
      <c r="G1745" s="58"/>
      <c r="H1745" s="58"/>
      <c r="I1745" s="58"/>
      <c r="J1745" s="58"/>
      <c r="K1745" s="58"/>
      <c r="L1745" s="58"/>
      <c r="M1745" s="58"/>
      <c r="N1745" s="58"/>
      <c r="O1745" s="58"/>
      <c r="P1745" s="58"/>
    </row>
    <row r="1746" spans="1:16" x14ac:dyDescent="0.2">
      <c r="A1746" s="58"/>
      <c r="E1746" s="58"/>
      <c r="G1746" s="58"/>
      <c r="H1746" s="58"/>
      <c r="I1746" s="58"/>
      <c r="J1746" s="58"/>
      <c r="K1746" s="58"/>
      <c r="L1746" s="58"/>
      <c r="M1746" s="58"/>
      <c r="N1746" s="58"/>
      <c r="O1746" s="58"/>
      <c r="P1746" s="58"/>
    </row>
    <row r="1747" spans="1:16" x14ac:dyDescent="0.2">
      <c r="A1747" s="58"/>
      <c r="E1747" s="58"/>
      <c r="G1747" s="58"/>
      <c r="H1747" s="58"/>
      <c r="I1747" s="58"/>
      <c r="J1747" s="58"/>
      <c r="K1747" s="58"/>
      <c r="L1747" s="58"/>
      <c r="M1747" s="58"/>
      <c r="N1747" s="58"/>
      <c r="O1747" s="58"/>
      <c r="P1747" s="58"/>
    </row>
    <row r="1748" spans="1:16" x14ac:dyDescent="0.2">
      <c r="A1748" s="58"/>
      <c r="E1748" s="58"/>
      <c r="G1748" s="58"/>
      <c r="H1748" s="58"/>
      <c r="I1748" s="58"/>
      <c r="J1748" s="58"/>
      <c r="K1748" s="58"/>
      <c r="L1748" s="58"/>
      <c r="M1748" s="58"/>
      <c r="N1748" s="58"/>
      <c r="O1748" s="58"/>
      <c r="P1748" s="58"/>
    </row>
    <row r="1749" spans="1:16" x14ac:dyDescent="0.2">
      <c r="A1749" s="58"/>
      <c r="E1749" s="58"/>
      <c r="G1749" s="58"/>
      <c r="H1749" s="58"/>
      <c r="I1749" s="58"/>
      <c r="J1749" s="58"/>
      <c r="K1749" s="58"/>
      <c r="L1749" s="58"/>
      <c r="M1749" s="58"/>
      <c r="N1749" s="58"/>
      <c r="O1749" s="58"/>
      <c r="P1749" s="58"/>
    </row>
    <row r="1750" spans="1:16" x14ac:dyDescent="0.2">
      <c r="A1750" s="58"/>
      <c r="E1750" s="58"/>
      <c r="G1750" s="58"/>
      <c r="H1750" s="58"/>
      <c r="I1750" s="58"/>
      <c r="J1750" s="58"/>
      <c r="K1750" s="58"/>
      <c r="L1750" s="58"/>
      <c r="M1750" s="58"/>
      <c r="N1750" s="58"/>
      <c r="O1750" s="58"/>
      <c r="P1750" s="58"/>
    </row>
    <row r="1751" spans="1:16" x14ac:dyDescent="0.2">
      <c r="A1751" s="58"/>
      <c r="E1751" s="58"/>
      <c r="G1751" s="58"/>
      <c r="H1751" s="58"/>
      <c r="I1751" s="58"/>
      <c r="J1751" s="58"/>
      <c r="K1751" s="58"/>
      <c r="L1751" s="58"/>
      <c r="M1751" s="58"/>
      <c r="N1751" s="58"/>
      <c r="O1751" s="58"/>
      <c r="P1751" s="58"/>
    </row>
    <row r="1752" spans="1:16" x14ac:dyDescent="0.2">
      <c r="A1752" s="58"/>
      <c r="E1752" s="58"/>
      <c r="G1752" s="58"/>
      <c r="H1752" s="58"/>
      <c r="I1752" s="58"/>
      <c r="J1752" s="58"/>
      <c r="K1752" s="58"/>
      <c r="L1752" s="58"/>
      <c r="M1752" s="58"/>
      <c r="N1752" s="58"/>
      <c r="O1752" s="58"/>
      <c r="P1752" s="58"/>
    </row>
    <row r="1753" spans="1:16" x14ac:dyDescent="0.2">
      <c r="A1753" s="58"/>
      <c r="E1753" s="58"/>
      <c r="G1753" s="58"/>
      <c r="H1753" s="58"/>
      <c r="I1753" s="58"/>
      <c r="J1753" s="58"/>
      <c r="K1753" s="58"/>
      <c r="L1753" s="58"/>
      <c r="M1753" s="58"/>
      <c r="N1753" s="58"/>
      <c r="O1753" s="58"/>
      <c r="P1753" s="58"/>
    </row>
    <row r="1754" spans="1:16" x14ac:dyDescent="0.2">
      <c r="A1754" s="58"/>
      <c r="E1754" s="58"/>
      <c r="G1754" s="58"/>
      <c r="H1754" s="58"/>
      <c r="I1754" s="58"/>
      <c r="J1754" s="58"/>
      <c r="K1754" s="58"/>
      <c r="L1754" s="58"/>
      <c r="M1754" s="58"/>
      <c r="N1754" s="58"/>
      <c r="O1754" s="58"/>
      <c r="P1754" s="58"/>
    </row>
    <row r="1755" spans="1:16" x14ac:dyDescent="0.2">
      <c r="A1755" s="58"/>
      <c r="E1755" s="58"/>
      <c r="G1755" s="58"/>
      <c r="H1755" s="58"/>
      <c r="I1755" s="58"/>
      <c r="J1755" s="58"/>
      <c r="K1755" s="58"/>
      <c r="L1755" s="58"/>
      <c r="M1755" s="58"/>
      <c r="N1755" s="58"/>
      <c r="O1755" s="58"/>
      <c r="P1755" s="58"/>
    </row>
    <row r="1756" spans="1:16" x14ac:dyDescent="0.2">
      <c r="A1756" s="58"/>
      <c r="E1756" s="58"/>
      <c r="G1756" s="58"/>
      <c r="H1756" s="58"/>
      <c r="I1756" s="58"/>
      <c r="J1756" s="58"/>
      <c r="K1756" s="58"/>
      <c r="L1756" s="58"/>
      <c r="M1756" s="58"/>
      <c r="N1756" s="58"/>
      <c r="O1756" s="58"/>
      <c r="P1756" s="58"/>
    </row>
    <row r="1757" spans="1:16" x14ac:dyDescent="0.2">
      <c r="A1757" s="58"/>
      <c r="E1757" s="58"/>
      <c r="G1757" s="58"/>
      <c r="H1757" s="58"/>
      <c r="I1757" s="58"/>
      <c r="J1757" s="58"/>
      <c r="K1757" s="58"/>
      <c r="L1757" s="58"/>
      <c r="M1757" s="58"/>
      <c r="N1757" s="58"/>
      <c r="O1757" s="58"/>
      <c r="P1757" s="58"/>
    </row>
    <row r="1758" spans="1:16" x14ac:dyDescent="0.2">
      <c r="A1758" s="58"/>
      <c r="E1758" s="58"/>
      <c r="G1758" s="58"/>
      <c r="H1758" s="58"/>
      <c r="I1758" s="58"/>
      <c r="J1758" s="58"/>
      <c r="K1758" s="58"/>
      <c r="L1758" s="58"/>
      <c r="M1758" s="58"/>
      <c r="N1758" s="58"/>
      <c r="O1758" s="58"/>
      <c r="P1758" s="58"/>
    </row>
    <row r="1759" spans="1:16" x14ac:dyDescent="0.2">
      <c r="A1759" s="58"/>
      <c r="E1759" s="58"/>
      <c r="G1759" s="58"/>
      <c r="H1759" s="58"/>
      <c r="I1759" s="58"/>
      <c r="J1759" s="58"/>
      <c r="K1759" s="58"/>
      <c r="L1759" s="58"/>
      <c r="M1759" s="58"/>
      <c r="N1759" s="58"/>
      <c r="O1759" s="58"/>
      <c r="P1759" s="58"/>
    </row>
    <row r="1760" spans="1:16" x14ac:dyDescent="0.2">
      <c r="A1760" s="58"/>
      <c r="E1760" s="58"/>
      <c r="G1760" s="58"/>
      <c r="H1760" s="58"/>
      <c r="I1760" s="58"/>
      <c r="J1760" s="58"/>
      <c r="K1760" s="58"/>
      <c r="L1760" s="58"/>
      <c r="M1760" s="58"/>
      <c r="N1760" s="58"/>
      <c r="O1760" s="58"/>
      <c r="P1760" s="58"/>
    </row>
    <row r="1761" spans="1:16" x14ac:dyDescent="0.2">
      <c r="A1761" s="58"/>
      <c r="E1761" s="58"/>
      <c r="G1761" s="58"/>
      <c r="H1761" s="58"/>
      <c r="I1761" s="58"/>
      <c r="J1761" s="58"/>
      <c r="K1761" s="58"/>
      <c r="L1761" s="58"/>
      <c r="M1761" s="58"/>
      <c r="N1761" s="58"/>
      <c r="O1761" s="58"/>
      <c r="P1761" s="58"/>
    </row>
    <row r="1762" spans="1:16" x14ac:dyDescent="0.2">
      <c r="A1762" s="58"/>
      <c r="E1762" s="58"/>
      <c r="G1762" s="58"/>
      <c r="H1762" s="58"/>
      <c r="I1762" s="58"/>
      <c r="J1762" s="58"/>
      <c r="K1762" s="58"/>
      <c r="L1762" s="58"/>
      <c r="M1762" s="58"/>
      <c r="N1762" s="58"/>
      <c r="O1762" s="58"/>
      <c r="P1762" s="58"/>
    </row>
    <row r="1763" spans="1:16" x14ac:dyDescent="0.2">
      <c r="A1763" s="58"/>
      <c r="E1763" s="58"/>
      <c r="G1763" s="58"/>
      <c r="H1763" s="58"/>
      <c r="I1763" s="58"/>
      <c r="J1763" s="58"/>
      <c r="K1763" s="58"/>
      <c r="L1763" s="58"/>
      <c r="M1763" s="58"/>
      <c r="N1763" s="58"/>
      <c r="O1763" s="58"/>
      <c r="P1763" s="58"/>
    </row>
    <row r="1764" spans="1:16" x14ac:dyDescent="0.2">
      <c r="A1764" s="58"/>
      <c r="E1764" s="58"/>
      <c r="G1764" s="58"/>
      <c r="H1764" s="58"/>
      <c r="I1764" s="58"/>
      <c r="J1764" s="58"/>
      <c r="K1764" s="58"/>
      <c r="L1764" s="58"/>
      <c r="M1764" s="58"/>
      <c r="N1764" s="58"/>
      <c r="O1764" s="58"/>
      <c r="P1764" s="58"/>
    </row>
    <row r="1765" spans="1:16" x14ac:dyDescent="0.2">
      <c r="A1765" s="58"/>
      <c r="E1765" s="58"/>
      <c r="G1765" s="58"/>
      <c r="H1765" s="58"/>
      <c r="I1765" s="58"/>
      <c r="J1765" s="58"/>
      <c r="K1765" s="58"/>
      <c r="L1765" s="58"/>
      <c r="M1765" s="58"/>
      <c r="N1765" s="58"/>
      <c r="O1765" s="58"/>
      <c r="P1765" s="58"/>
    </row>
    <row r="1766" spans="1:16" x14ac:dyDescent="0.2">
      <c r="A1766" s="58"/>
      <c r="E1766" s="58"/>
      <c r="G1766" s="58"/>
      <c r="H1766" s="58"/>
      <c r="I1766" s="58"/>
      <c r="J1766" s="58"/>
      <c r="K1766" s="58"/>
      <c r="L1766" s="58"/>
      <c r="M1766" s="58"/>
      <c r="N1766" s="58"/>
      <c r="O1766" s="58"/>
      <c r="P1766" s="58"/>
    </row>
    <row r="1767" spans="1:16" x14ac:dyDescent="0.2">
      <c r="A1767" s="58"/>
      <c r="E1767" s="58"/>
      <c r="G1767" s="58"/>
      <c r="H1767" s="58"/>
      <c r="I1767" s="58"/>
      <c r="J1767" s="58"/>
      <c r="K1767" s="58"/>
      <c r="L1767" s="58"/>
      <c r="M1767" s="58"/>
      <c r="N1767" s="58"/>
      <c r="O1767" s="58"/>
      <c r="P1767" s="58"/>
    </row>
    <row r="1768" spans="1:16" x14ac:dyDescent="0.2">
      <c r="A1768" s="58"/>
      <c r="E1768" s="58"/>
      <c r="G1768" s="58"/>
      <c r="H1768" s="58"/>
      <c r="I1768" s="58"/>
      <c r="J1768" s="58"/>
      <c r="K1768" s="58"/>
      <c r="L1768" s="58"/>
      <c r="M1768" s="58"/>
      <c r="N1768" s="58"/>
      <c r="O1768" s="58"/>
      <c r="P1768" s="58"/>
    </row>
    <row r="1769" spans="1:16" x14ac:dyDescent="0.2">
      <c r="A1769" s="58"/>
      <c r="E1769" s="58"/>
      <c r="G1769" s="58"/>
      <c r="H1769" s="58"/>
      <c r="I1769" s="58"/>
      <c r="J1769" s="58"/>
      <c r="K1769" s="58"/>
      <c r="L1769" s="58"/>
      <c r="M1769" s="58"/>
      <c r="N1769" s="58"/>
      <c r="O1769" s="58"/>
      <c r="P1769" s="58"/>
    </row>
    <row r="1770" spans="1:16" x14ac:dyDescent="0.2">
      <c r="A1770" s="58"/>
      <c r="E1770" s="58"/>
      <c r="G1770" s="58"/>
      <c r="H1770" s="58"/>
      <c r="I1770" s="58"/>
      <c r="J1770" s="58"/>
      <c r="K1770" s="58"/>
      <c r="L1770" s="58"/>
      <c r="M1770" s="58"/>
      <c r="N1770" s="58"/>
      <c r="O1770" s="58"/>
      <c r="P1770" s="58"/>
    </row>
    <row r="1771" spans="1:16" x14ac:dyDescent="0.2">
      <c r="A1771" s="58"/>
      <c r="E1771" s="58"/>
      <c r="G1771" s="58"/>
      <c r="H1771" s="58"/>
      <c r="I1771" s="58"/>
      <c r="J1771" s="58"/>
      <c r="K1771" s="58"/>
      <c r="L1771" s="58"/>
      <c r="M1771" s="58"/>
      <c r="N1771" s="58"/>
      <c r="O1771" s="58"/>
      <c r="P1771" s="58"/>
    </row>
    <row r="1772" spans="1:16" x14ac:dyDescent="0.2">
      <c r="A1772" s="58"/>
      <c r="E1772" s="58"/>
      <c r="G1772" s="58"/>
      <c r="H1772" s="58"/>
      <c r="I1772" s="58"/>
      <c r="J1772" s="58"/>
      <c r="K1772" s="58"/>
      <c r="L1772" s="58"/>
      <c r="M1772" s="58"/>
      <c r="N1772" s="58"/>
      <c r="O1772" s="58"/>
      <c r="P1772" s="58"/>
    </row>
    <row r="1773" spans="1:16" x14ac:dyDescent="0.2">
      <c r="A1773" s="58"/>
      <c r="E1773" s="58"/>
      <c r="G1773" s="58"/>
      <c r="H1773" s="58"/>
      <c r="I1773" s="58"/>
      <c r="J1773" s="58"/>
      <c r="K1773" s="58"/>
      <c r="L1773" s="58"/>
      <c r="M1773" s="58"/>
      <c r="N1773" s="58"/>
      <c r="O1773" s="58"/>
      <c r="P1773" s="58"/>
    </row>
    <row r="1774" spans="1:16" x14ac:dyDescent="0.2">
      <c r="A1774" s="58"/>
      <c r="E1774" s="58"/>
      <c r="G1774" s="58"/>
      <c r="H1774" s="58"/>
      <c r="I1774" s="58"/>
      <c r="J1774" s="58"/>
      <c r="K1774" s="58"/>
      <c r="L1774" s="58"/>
      <c r="M1774" s="58"/>
      <c r="N1774" s="58"/>
      <c r="O1774" s="58"/>
      <c r="P1774" s="58"/>
    </row>
    <row r="1775" spans="1:16" x14ac:dyDescent="0.2">
      <c r="A1775" s="58"/>
      <c r="E1775" s="58"/>
      <c r="G1775" s="58"/>
      <c r="H1775" s="58"/>
      <c r="I1775" s="58"/>
      <c r="J1775" s="58"/>
      <c r="K1775" s="58"/>
      <c r="L1775" s="58"/>
      <c r="M1775" s="58"/>
      <c r="N1775" s="58"/>
      <c r="O1775" s="58"/>
      <c r="P1775" s="58"/>
    </row>
    <row r="1776" spans="1:16" x14ac:dyDescent="0.2">
      <c r="A1776" s="58"/>
      <c r="E1776" s="58"/>
      <c r="G1776" s="58"/>
      <c r="H1776" s="58"/>
      <c r="I1776" s="58"/>
      <c r="J1776" s="58"/>
      <c r="K1776" s="58"/>
      <c r="L1776" s="58"/>
      <c r="M1776" s="58"/>
      <c r="N1776" s="58"/>
      <c r="O1776" s="58"/>
      <c r="P1776" s="58"/>
    </row>
    <row r="1777" spans="1:16" x14ac:dyDescent="0.2">
      <c r="A1777" s="58"/>
      <c r="E1777" s="58"/>
      <c r="G1777" s="58"/>
      <c r="H1777" s="58"/>
      <c r="I1777" s="58"/>
      <c r="J1777" s="58"/>
      <c r="K1777" s="58"/>
      <c r="L1777" s="58"/>
      <c r="M1777" s="58"/>
      <c r="N1777" s="58"/>
      <c r="O1777" s="58"/>
      <c r="P1777" s="58"/>
    </row>
    <row r="1778" spans="1:16" x14ac:dyDescent="0.2">
      <c r="A1778" s="58"/>
      <c r="E1778" s="58"/>
      <c r="G1778" s="58"/>
      <c r="H1778" s="58"/>
      <c r="I1778" s="58"/>
      <c r="J1778" s="58"/>
      <c r="K1778" s="58"/>
      <c r="L1778" s="58"/>
      <c r="M1778" s="58"/>
      <c r="N1778" s="58"/>
      <c r="O1778" s="58"/>
      <c r="P1778" s="58"/>
    </row>
    <row r="1779" spans="1:16" x14ac:dyDescent="0.2">
      <c r="A1779" s="58"/>
      <c r="E1779" s="58"/>
      <c r="G1779" s="58"/>
      <c r="H1779" s="58"/>
      <c r="I1779" s="58"/>
      <c r="J1779" s="58"/>
      <c r="K1779" s="58"/>
      <c r="L1779" s="58"/>
      <c r="M1779" s="58"/>
      <c r="N1779" s="58"/>
      <c r="O1779" s="58"/>
      <c r="P1779" s="58"/>
    </row>
    <row r="1780" spans="1:16" x14ac:dyDescent="0.2">
      <c r="A1780" s="58"/>
      <c r="E1780" s="58"/>
      <c r="G1780" s="58"/>
      <c r="H1780" s="58"/>
      <c r="I1780" s="58"/>
      <c r="J1780" s="58"/>
      <c r="K1780" s="58"/>
      <c r="L1780" s="58"/>
      <c r="M1780" s="58"/>
      <c r="N1780" s="58"/>
      <c r="O1780" s="58"/>
      <c r="P1780" s="58"/>
    </row>
    <row r="1781" spans="1:16" x14ac:dyDescent="0.2">
      <c r="A1781" s="58"/>
      <c r="E1781" s="58"/>
      <c r="G1781" s="58"/>
      <c r="H1781" s="58"/>
      <c r="I1781" s="58"/>
      <c r="J1781" s="58"/>
      <c r="K1781" s="58"/>
      <c r="L1781" s="58"/>
      <c r="M1781" s="58"/>
      <c r="N1781" s="58"/>
      <c r="O1781" s="58"/>
      <c r="P1781" s="58"/>
    </row>
    <row r="1782" spans="1:16" x14ac:dyDescent="0.2">
      <c r="A1782" s="58"/>
      <c r="E1782" s="58"/>
      <c r="G1782" s="58"/>
      <c r="H1782" s="58"/>
      <c r="I1782" s="58"/>
      <c r="J1782" s="58"/>
      <c r="K1782" s="58"/>
      <c r="L1782" s="58"/>
      <c r="M1782" s="58"/>
      <c r="N1782" s="58"/>
      <c r="O1782" s="58"/>
      <c r="P1782" s="58"/>
    </row>
    <row r="1783" spans="1:16" x14ac:dyDescent="0.2">
      <c r="A1783" s="58"/>
      <c r="E1783" s="58"/>
      <c r="G1783" s="58"/>
      <c r="H1783" s="58"/>
      <c r="I1783" s="58"/>
      <c r="J1783" s="58"/>
      <c r="K1783" s="58"/>
      <c r="L1783" s="58"/>
      <c r="M1783" s="58"/>
      <c r="N1783" s="58"/>
      <c r="O1783" s="58"/>
      <c r="P1783" s="58"/>
    </row>
    <row r="1784" spans="1:16" x14ac:dyDescent="0.2">
      <c r="A1784" s="58"/>
      <c r="E1784" s="58"/>
      <c r="G1784" s="58"/>
      <c r="H1784" s="58"/>
      <c r="I1784" s="58"/>
      <c r="J1784" s="58"/>
      <c r="K1784" s="58"/>
      <c r="L1784" s="58"/>
      <c r="M1784" s="58"/>
      <c r="N1784" s="58"/>
      <c r="O1784" s="58"/>
      <c r="P1784" s="58"/>
    </row>
    <row r="1785" spans="1:16" x14ac:dyDescent="0.2">
      <c r="A1785" s="58"/>
      <c r="E1785" s="58"/>
      <c r="G1785" s="58"/>
      <c r="H1785" s="58"/>
      <c r="I1785" s="58"/>
      <c r="J1785" s="58"/>
      <c r="K1785" s="58"/>
      <c r="L1785" s="58"/>
      <c r="M1785" s="58"/>
      <c r="N1785" s="58"/>
      <c r="O1785" s="58"/>
      <c r="P1785" s="58"/>
    </row>
    <row r="1786" spans="1:16" x14ac:dyDescent="0.2">
      <c r="A1786" s="58"/>
      <c r="E1786" s="58"/>
      <c r="G1786" s="58"/>
      <c r="H1786" s="58"/>
      <c r="I1786" s="58"/>
      <c r="J1786" s="58"/>
      <c r="K1786" s="58"/>
      <c r="L1786" s="58"/>
      <c r="M1786" s="58"/>
      <c r="N1786" s="58"/>
      <c r="O1786" s="58"/>
      <c r="P1786" s="58"/>
    </row>
    <row r="1787" spans="1:16" x14ac:dyDescent="0.2">
      <c r="A1787" s="58"/>
      <c r="E1787" s="58"/>
      <c r="G1787" s="58"/>
      <c r="H1787" s="58"/>
      <c r="I1787" s="58"/>
      <c r="J1787" s="58"/>
      <c r="K1787" s="58"/>
      <c r="L1787" s="58"/>
      <c r="M1787" s="58"/>
      <c r="N1787" s="58"/>
      <c r="O1787" s="58"/>
      <c r="P1787" s="58"/>
    </row>
    <row r="1788" spans="1:16" x14ac:dyDescent="0.2">
      <c r="A1788" s="58"/>
      <c r="E1788" s="58"/>
      <c r="G1788" s="58"/>
      <c r="H1788" s="58"/>
      <c r="I1788" s="58"/>
      <c r="J1788" s="58"/>
      <c r="K1788" s="58"/>
      <c r="L1788" s="58"/>
      <c r="M1788" s="58"/>
      <c r="N1788" s="58"/>
      <c r="O1788" s="58"/>
      <c r="P1788" s="58"/>
    </row>
    <row r="1789" spans="1:16" x14ac:dyDescent="0.2">
      <c r="A1789" s="58"/>
      <c r="E1789" s="58"/>
      <c r="G1789" s="58"/>
      <c r="H1789" s="58"/>
      <c r="I1789" s="58"/>
      <c r="J1789" s="58"/>
      <c r="K1789" s="58"/>
      <c r="L1789" s="58"/>
      <c r="M1789" s="58"/>
      <c r="N1789" s="58"/>
      <c r="O1789" s="58"/>
      <c r="P1789" s="58"/>
    </row>
    <row r="1790" spans="1:16" x14ac:dyDescent="0.2">
      <c r="A1790" s="58"/>
      <c r="E1790" s="58"/>
      <c r="G1790" s="58"/>
      <c r="H1790" s="58"/>
      <c r="I1790" s="58"/>
      <c r="J1790" s="58"/>
      <c r="K1790" s="58"/>
      <c r="L1790" s="58"/>
      <c r="M1790" s="58"/>
      <c r="N1790" s="58"/>
      <c r="O1790" s="58"/>
      <c r="P1790" s="58"/>
    </row>
    <row r="1791" spans="1:16" x14ac:dyDescent="0.2">
      <c r="A1791" s="58"/>
      <c r="E1791" s="58"/>
      <c r="G1791" s="58"/>
      <c r="H1791" s="58"/>
      <c r="I1791" s="58"/>
      <c r="J1791" s="58"/>
      <c r="K1791" s="58"/>
      <c r="L1791" s="58"/>
      <c r="M1791" s="58"/>
      <c r="N1791" s="58"/>
      <c r="O1791" s="58"/>
      <c r="P1791" s="58"/>
    </row>
    <row r="1792" spans="1:16" x14ac:dyDescent="0.2">
      <c r="A1792" s="58"/>
      <c r="E1792" s="58"/>
      <c r="G1792" s="58"/>
      <c r="H1792" s="58"/>
      <c r="I1792" s="58"/>
      <c r="J1792" s="58"/>
      <c r="K1792" s="58"/>
      <c r="L1792" s="58"/>
      <c r="M1792" s="58"/>
      <c r="N1792" s="58"/>
      <c r="O1792" s="58"/>
      <c r="P1792" s="58"/>
    </row>
    <row r="1793" spans="1:16" x14ac:dyDescent="0.2">
      <c r="A1793" s="58"/>
      <c r="E1793" s="58"/>
      <c r="G1793" s="58"/>
      <c r="H1793" s="58"/>
      <c r="I1793" s="58"/>
      <c r="J1793" s="58"/>
      <c r="K1793" s="58"/>
      <c r="L1793" s="58"/>
      <c r="M1793" s="58"/>
      <c r="N1793" s="58"/>
      <c r="O1793" s="58"/>
      <c r="P1793" s="58"/>
    </row>
    <row r="1794" spans="1:16" x14ac:dyDescent="0.2">
      <c r="A1794" s="58"/>
      <c r="E1794" s="58"/>
      <c r="G1794" s="58"/>
      <c r="H1794" s="58"/>
      <c r="I1794" s="58"/>
      <c r="J1794" s="58"/>
      <c r="K1794" s="58"/>
      <c r="L1794" s="58"/>
      <c r="M1794" s="58"/>
      <c r="N1794" s="58"/>
      <c r="O1794" s="58"/>
      <c r="P1794" s="58"/>
    </row>
    <row r="1795" spans="1:16" x14ac:dyDescent="0.2">
      <c r="A1795" s="58"/>
      <c r="E1795" s="58"/>
      <c r="G1795" s="58"/>
      <c r="H1795" s="58"/>
      <c r="I1795" s="58"/>
      <c r="J1795" s="58"/>
      <c r="K1795" s="58"/>
      <c r="L1795" s="58"/>
      <c r="M1795" s="58"/>
      <c r="N1795" s="58"/>
      <c r="O1795" s="58"/>
      <c r="P1795" s="58"/>
    </row>
    <row r="1796" spans="1:16" x14ac:dyDescent="0.2">
      <c r="A1796" s="58"/>
      <c r="E1796" s="58"/>
      <c r="G1796" s="58"/>
      <c r="H1796" s="58"/>
      <c r="I1796" s="58"/>
      <c r="J1796" s="58"/>
      <c r="K1796" s="58"/>
      <c r="L1796" s="58"/>
      <c r="M1796" s="58"/>
      <c r="N1796" s="58"/>
      <c r="O1796" s="58"/>
      <c r="P1796" s="58"/>
    </row>
    <row r="1797" spans="1:16" x14ac:dyDescent="0.2">
      <c r="A1797" s="58"/>
      <c r="E1797" s="58"/>
      <c r="G1797" s="58"/>
      <c r="H1797" s="58"/>
      <c r="I1797" s="58"/>
      <c r="J1797" s="58"/>
      <c r="K1797" s="58"/>
      <c r="L1797" s="58"/>
      <c r="M1797" s="58"/>
      <c r="N1797" s="58"/>
      <c r="O1797" s="58"/>
      <c r="P1797" s="58"/>
    </row>
    <row r="1798" spans="1:16" x14ac:dyDescent="0.2">
      <c r="A1798" s="58"/>
      <c r="E1798" s="58"/>
      <c r="G1798" s="58"/>
      <c r="H1798" s="58"/>
      <c r="I1798" s="58"/>
      <c r="J1798" s="58"/>
      <c r="K1798" s="58"/>
      <c r="L1798" s="58"/>
      <c r="M1798" s="58"/>
      <c r="N1798" s="58"/>
      <c r="O1798" s="58"/>
      <c r="P1798" s="58"/>
    </row>
    <row r="1799" spans="1:16" x14ac:dyDescent="0.2">
      <c r="A1799" s="58"/>
      <c r="E1799" s="58"/>
      <c r="G1799" s="58"/>
      <c r="H1799" s="58"/>
      <c r="I1799" s="58"/>
      <c r="J1799" s="58"/>
      <c r="K1799" s="58"/>
      <c r="L1799" s="58"/>
      <c r="M1799" s="58"/>
      <c r="N1799" s="58"/>
      <c r="O1799" s="58"/>
      <c r="P1799" s="58"/>
    </row>
    <row r="1800" spans="1:16" x14ac:dyDescent="0.2">
      <c r="A1800" s="58"/>
      <c r="E1800" s="58"/>
      <c r="G1800" s="58"/>
      <c r="H1800" s="58"/>
      <c r="I1800" s="58"/>
      <c r="J1800" s="58"/>
      <c r="K1800" s="58"/>
      <c r="L1800" s="58"/>
      <c r="M1800" s="58"/>
      <c r="N1800" s="58"/>
      <c r="O1800" s="58"/>
      <c r="P1800" s="58"/>
    </row>
    <row r="1801" spans="1:16" x14ac:dyDescent="0.2">
      <c r="A1801" s="58"/>
      <c r="E1801" s="58"/>
      <c r="G1801" s="58"/>
      <c r="H1801" s="58"/>
      <c r="I1801" s="58"/>
      <c r="J1801" s="58"/>
      <c r="K1801" s="58"/>
      <c r="L1801" s="58"/>
      <c r="M1801" s="58"/>
      <c r="N1801" s="58"/>
      <c r="O1801" s="58"/>
      <c r="P1801" s="58"/>
    </row>
    <row r="1802" spans="1:16" x14ac:dyDescent="0.2">
      <c r="A1802" s="58"/>
      <c r="E1802" s="58"/>
      <c r="G1802" s="58"/>
      <c r="H1802" s="58"/>
      <c r="I1802" s="58"/>
      <c r="J1802" s="58"/>
      <c r="K1802" s="58"/>
      <c r="L1802" s="58"/>
      <c r="M1802" s="58"/>
      <c r="N1802" s="58"/>
      <c r="O1802" s="58"/>
      <c r="P1802" s="58"/>
    </row>
    <row r="1803" spans="1:16" x14ac:dyDescent="0.2">
      <c r="A1803" s="58"/>
      <c r="E1803" s="58"/>
      <c r="G1803" s="58"/>
      <c r="H1803" s="58"/>
      <c r="I1803" s="58"/>
      <c r="J1803" s="58"/>
      <c r="K1803" s="58"/>
      <c r="L1803" s="58"/>
      <c r="M1803" s="58"/>
      <c r="N1803" s="58"/>
      <c r="O1803" s="58"/>
      <c r="P1803" s="58"/>
    </row>
    <row r="1804" spans="1:16" x14ac:dyDescent="0.2">
      <c r="A1804" s="58"/>
      <c r="E1804" s="58"/>
      <c r="G1804" s="58"/>
      <c r="H1804" s="58"/>
      <c r="I1804" s="58"/>
      <c r="J1804" s="58"/>
      <c r="K1804" s="58"/>
      <c r="L1804" s="58"/>
      <c r="M1804" s="58"/>
      <c r="N1804" s="58"/>
      <c r="O1804" s="58"/>
      <c r="P1804" s="58"/>
    </row>
    <row r="1805" spans="1:16" x14ac:dyDescent="0.2">
      <c r="A1805" s="58"/>
      <c r="E1805" s="58"/>
      <c r="G1805" s="58"/>
      <c r="H1805" s="58"/>
      <c r="I1805" s="58"/>
      <c r="J1805" s="58"/>
      <c r="K1805" s="58"/>
      <c r="L1805" s="58"/>
      <c r="M1805" s="58"/>
      <c r="N1805" s="58"/>
      <c r="O1805" s="58"/>
      <c r="P1805" s="58"/>
    </row>
    <row r="1806" spans="1:16" x14ac:dyDescent="0.2">
      <c r="A1806" s="58"/>
      <c r="E1806" s="58"/>
      <c r="G1806" s="58"/>
      <c r="H1806" s="58"/>
      <c r="I1806" s="58"/>
      <c r="J1806" s="58"/>
      <c r="K1806" s="58"/>
      <c r="L1806" s="58"/>
      <c r="M1806" s="58"/>
      <c r="N1806" s="58"/>
      <c r="O1806" s="58"/>
      <c r="P1806" s="58"/>
    </row>
    <row r="1807" spans="1:16" x14ac:dyDescent="0.2">
      <c r="A1807" s="58"/>
      <c r="E1807" s="58"/>
      <c r="G1807" s="58"/>
      <c r="H1807" s="58"/>
      <c r="I1807" s="58"/>
      <c r="J1807" s="58"/>
      <c r="K1807" s="58"/>
      <c r="L1807" s="58"/>
      <c r="M1807" s="58"/>
      <c r="N1807" s="58"/>
      <c r="O1807" s="58"/>
      <c r="P1807" s="58"/>
    </row>
    <row r="1808" spans="1:16" x14ac:dyDescent="0.2">
      <c r="A1808" s="58"/>
      <c r="E1808" s="58"/>
      <c r="G1808" s="58"/>
      <c r="H1808" s="58"/>
      <c r="I1808" s="58"/>
      <c r="J1808" s="58"/>
      <c r="K1808" s="58"/>
      <c r="L1808" s="58"/>
      <c r="M1808" s="58"/>
      <c r="N1808" s="58"/>
      <c r="O1808" s="58"/>
      <c r="P1808" s="58"/>
    </row>
    <row r="1809" spans="1:16" x14ac:dyDescent="0.2">
      <c r="A1809" s="58"/>
      <c r="E1809" s="58"/>
      <c r="G1809" s="58"/>
      <c r="H1809" s="58"/>
      <c r="I1809" s="58"/>
      <c r="J1809" s="58"/>
      <c r="K1809" s="58"/>
      <c r="L1809" s="58"/>
      <c r="M1809" s="58"/>
      <c r="N1809" s="58"/>
      <c r="O1809" s="58"/>
      <c r="P1809" s="58"/>
    </row>
    <row r="1810" spans="1:16" x14ac:dyDescent="0.2">
      <c r="A1810" s="58"/>
      <c r="E1810" s="58"/>
      <c r="G1810" s="58"/>
      <c r="H1810" s="58"/>
      <c r="I1810" s="58"/>
      <c r="J1810" s="58"/>
      <c r="K1810" s="58"/>
      <c r="L1810" s="58"/>
      <c r="M1810" s="58"/>
      <c r="N1810" s="58"/>
      <c r="O1810" s="58"/>
      <c r="P1810" s="58"/>
    </row>
    <row r="1811" spans="1:16" x14ac:dyDescent="0.2">
      <c r="A1811" s="58"/>
      <c r="E1811" s="58"/>
      <c r="G1811" s="58"/>
      <c r="H1811" s="58"/>
      <c r="I1811" s="58"/>
      <c r="J1811" s="58"/>
      <c r="K1811" s="58"/>
      <c r="L1811" s="58"/>
      <c r="M1811" s="58"/>
      <c r="N1811" s="58"/>
      <c r="O1811" s="58"/>
      <c r="P1811" s="58"/>
    </row>
    <row r="1812" spans="1:16" x14ac:dyDescent="0.2">
      <c r="A1812" s="58"/>
      <c r="E1812" s="58"/>
      <c r="G1812" s="58"/>
      <c r="H1812" s="58"/>
      <c r="I1812" s="58"/>
      <c r="J1812" s="58"/>
      <c r="K1812" s="58"/>
      <c r="L1812" s="58"/>
      <c r="M1812" s="58"/>
      <c r="N1812" s="58"/>
      <c r="O1812" s="58"/>
      <c r="P1812" s="58"/>
    </row>
    <row r="1813" spans="1:16" x14ac:dyDescent="0.2">
      <c r="A1813" s="58"/>
      <c r="E1813" s="58"/>
      <c r="G1813" s="58"/>
      <c r="H1813" s="58"/>
      <c r="I1813" s="58"/>
      <c r="J1813" s="58"/>
      <c r="K1813" s="58"/>
      <c r="L1813" s="58"/>
      <c r="M1813" s="58"/>
      <c r="N1813" s="58"/>
      <c r="O1813" s="58"/>
      <c r="P1813" s="58"/>
    </row>
    <row r="1814" spans="1:16" x14ac:dyDescent="0.2">
      <c r="A1814" s="58"/>
      <c r="E1814" s="58"/>
      <c r="G1814" s="58"/>
      <c r="H1814" s="58"/>
      <c r="I1814" s="58"/>
      <c r="J1814" s="58"/>
      <c r="K1814" s="58"/>
      <c r="L1814" s="58"/>
      <c r="M1814" s="58"/>
      <c r="N1814" s="58"/>
      <c r="O1814" s="58"/>
      <c r="P1814" s="58"/>
    </row>
    <row r="1815" spans="1:16" x14ac:dyDescent="0.2">
      <c r="A1815" s="58"/>
      <c r="E1815" s="58"/>
      <c r="G1815" s="58"/>
      <c r="H1815" s="58"/>
      <c r="I1815" s="58"/>
      <c r="J1815" s="58"/>
      <c r="K1815" s="58"/>
      <c r="L1815" s="58"/>
      <c r="M1815" s="58"/>
      <c r="N1815" s="58"/>
      <c r="O1815" s="58"/>
      <c r="P1815" s="58"/>
    </row>
    <row r="1816" spans="1:16" x14ac:dyDescent="0.2">
      <c r="A1816" s="58"/>
      <c r="E1816" s="58"/>
      <c r="G1816" s="58"/>
      <c r="H1816" s="58"/>
      <c r="I1816" s="58"/>
      <c r="J1816" s="58"/>
      <c r="K1816" s="58"/>
      <c r="L1816" s="58"/>
      <c r="M1816" s="58"/>
      <c r="N1816" s="58"/>
      <c r="O1816" s="58"/>
      <c r="P1816" s="58"/>
    </row>
    <row r="1817" spans="1:16" x14ac:dyDescent="0.2">
      <c r="A1817" s="58"/>
      <c r="E1817" s="58"/>
      <c r="G1817" s="58"/>
      <c r="H1817" s="58"/>
      <c r="I1817" s="58"/>
      <c r="J1817" s="58"/>
      <c r="K1817" s="58"/>
      <c r="L1817" s="58"/>
      <c r="M1817" s="58"/>
      <c r="N1817" s="58"/>
      <c r="O1817" s="58"/>
      <c r="P1817" s="58"/>
    </row>
    <row r="1818" spans="1:16" x14ac:dyDescent="0.2">
      <c r="A1818" s="58"/>
      <c r="E1818" s="58"/>
      <c r="G1818" s="58"/>
      <c r="H1818" s="58"/>
      <c r="I1818" s="58"/>
      <c r="J1818" s="58"/>
      <c r="K1818" s="58"/>
      <c r="L1818" s="58"/>
      <c r="M1818" s="58"/>
      <c r="N1818" s="58"/>
      <c r="O1818" s="58"/>
      <c r="P1818" s="58"/>
    </row>
    <row r="1819" spans="1:16" x14ac:dyDescent="0.2">
      <c r="A1819" s="58"/>
      <c r="E1819" s="58"/>
      <c r="G1819" s="58"/>
      <c r="H1819" s="58"/>
      <c r="I1819" s="58"/>
      <c r="J1819" s="58"/>
      <c r="K1819" s="58"/>
      <c r="L1819" s="58"/>
      <c r="M1819" s="58"/>
      <c r="N1819" s="58"/>
      <c r="O1819" s="58"/>
      <c r="P1819" s="58"/>
    </row>
    <row r="1820" spans="1:16" x14ac:dyDescent="0.2">
      <c r="A1820" s="58"/>
      <c r="E1820" s="58"/>
      <c r="G1820" s="58"/>
      <c r="H1820" s="58"/>
      <c r="I1820" s="58"/>
      <c r="J1820" s="58"/>
      <c r="K1820" s="58"/>
      <c r="L1820" s="58"/>
      <c r="M1820" s="58"/>
      <c r="N1820" s="58"/>
      <c r="O1820" s="58"/>
      <c r="P1820" s="58"/>
    </row>
    <row r="1821" spans="1:16" x14ac:dyDescent="0.2">
      <c r="A1821" s="58"/>
      <c r="E1821" s="58"/>
      <c r="G1821" s="58"/>
      <c r="H1821" s="58"/>
      <c r="I1821" s="58"/>
      <c r="J1821" s="58"/>
      <c r="K1821" s="58"/>
      <c r="L1821" s="58"/>
      <c r="M1821" s="58"/>
      <c r="N1821" s="58"/>
      <c r="O1821" s="58"/>
      <c r="P1821" s="58"/>
    </row>
    <row r="1822" spans="1:16" x14ac:dyDescent="0.2">
      <c r="A1822" s="58"/>
      <c r="E1822" s="58"/>
      <c r="G1822" s="58"/>
      <c r="H1822" s="58"/>
      <c r="I1822" s="58"/>
      <c r="J1822" s="58"/>
      <c r="K1822" s="58"/>
      <c r="L1822" s="58"/>
      <c r="M1822" s="58"/>
      <c r="N1822" s="58"/>
      <c r="O1822" s="58"/>
      <c r="P1822" s="58"/>
    </row>
    <row r="1823" spans="1:16" x14ac:dyDescent="0.2">
      <c r="A1823" s="58"/>
      <c r="E1823" s="58"/>
      <c r="G1823" s="58"/>
      <c r="H1823" s="58"/>
      <c r="I1823" s="58"/>
      <c r="J1823" s="58"/>
      <c r="K1823" s="58"/>
      <c r="L1823" s="58"/>
      <c r="M1823" s="58"/>
      <c r="N1823" s="58"/>
      <c r="O1823" s="58"/>
      <c r="P1823" s="58"/>
    </row>
    <row r="1824" spans="1:16" x14ac:dyDescent="0.2">
      <c r="A1824" s="58"/>
      <c r="E1824" s="58"/>
      <c r="G1824" s="58"/>
      <c r="H1824" s="58"/>
      <c r="I1824" s="58"/>
      <c r="J1824" s="58"/>
      <c r="K1824" s="58"/>
      <c r="L1824" s="58"/>
      <c r="M1824" s="58"/>
      <c r="N1824" s="58"/>
      <c r="O1824" s="58"/>
      <c r="P1824" s="58"/>
    </row>
    <row r="1825" spans="1:16" x14ac:dyDescent="0.2">
      <c r="A1825" s="58"/>
      <c r="E1825" s="58"/>
      <c r="G1825" s="58"/>
      <c r="H1825" s="58"/>
      <c r="I1825" s="58"/>
      <c r="J1825" s="58"/>
      <c r="K1825" s="58"/>
      <c r="L1825" s="58"/>
      <c r="M1825" s="58"/>
      <c r="N1825" s="58"/>
      <c r="O1825" s="58"/>
      <c r="P1825" s="58"/>
    </row>
    <row r="1826" spans="1:16" x14ac:dyDescent="0.2">
      <c r="A1826" s="58"/>
      <c r="E1826" s="58"/>
      <c r="G1826" s="58"/>
      <c r="H1826" s="58"/>
      <c r="I1826" s="58"/>
      <c r="J1826" s="58"/>
      <c r="K1826" s="58"/>
      <c r="L1826" s="58"/>
      <c r="M1826" s="58"/>
      <c r="N1826" s="58"/>
      <c r="O1826" s="58"/>
      <c r="P1826" s="58"/>
    </row>
    <row r="1827" spans="1:16" x14ac:dyDescent="0.2">
      <c r="A1827" s="58"/>
      <c r="E1827" s="58"/>
      <c r="G1827" s="58"/>
      <c r="H1827" s="58"/>
      <c r="I1827" s="58"/>
      <c r="J1827" s="58"/>
      <c r="K1827" s="58"/>
      <c r="L1827" s="58"/>
      <c r="M1827" s="58"/>
      <c r="N1827" s="58"/>
      <c r="O1827" s="58"/>
      <c r="P1827" s="58"/>
    </row>
    <row r="1828" spans="1:16" x14ac:dyDescent="0.2">
      <c r="A1828" s="58"/>
      <c r="E1828" s="58"/>
      <c r="G1828" s="58"/>
      <c r="H1828" s="58"/>
      <c r="I1828" s="58"/>
      <c r="J1828" s="58"/>
      <c r="K1828" s="58"/>
      <c r="L1828" s="58"/>
      <c r="M1828" s="58"/>
      <c r="N1828" s="58"/>
      <c r="O1828" s="58"/>
      <c r="P1828" s="58"/>
    </row>
    <row r="1829" spans="1:16" x14ac:dyDescent="0.2">
      <c r="A1829" s="58"/>
      <c r="E1829" s="58"/>
      <c r="G1829" s="58"/>
      <c r="H1829" s="58"/>
      <c r="I1829" s="58"/>
      <c r="J1829" s="58"/>
      <c r="K1829" s="58"/>
      <c r="L1829" s="58"/>
      <c r="M1829" s="58"/>
      <c r="N1829" s="58"/>
      <c r="O1829" s="58"/>
      <c r="P1829" s="58"/>
    </row>
    <row r="1830" spans="1:16" x14ac:dyDescent="0.2">
      <c r="A1830" s="58"/>
      <c r="E1830" s="58"/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</row>
    <row r="1831" spans="1:16" x14ac:dyDescent="0.2">
      <c r="A1831" s="58"/>
      <c r="E1831" s="58"/>
      <c r="G1831" s="58"/>
      <c r="H1831" s="58"/>
      <c r="I1831" s="58"/>
      <c r="J1831" s="58"/>
      <c r="K1831" s="58"/>
      <c r="L1831" s="58"/>
      <c r="M1831" s="58"/>
      <c r="N1831" s="58"/>
      <c r="O1831" s="58"/>
      <c r="P1831" s="58"/>
    </row>
    <row r="1832" spans="1:16" x14ac:dyDescent="0.2">
      <c r="A1832" s="58"/>
      <c r="E1832" s="58"/>
      <c r="G1832" s="58"/>
      <c r="H1832" s="58"/>
      <c r="I1832" s="58"/>
      <c r="J1832" s="58"/>
      <c r="K1832" s="58"/>
      <c r="L1832" s="58"/>
      <c r="M1832" s="58"/>
      <c r="N1832" s="58"/>
      <c r="O1832" s="58"/>
      <c r="P1832" s="58"/>
    </row>
    <row r="1833" spans="1:16" x14ac:dyDescent="0.2">
      <c r="A1833" s="58"/>
      <c r="E1833" s="58"/>
      <c r="G1833" s="58"/>
      <c r="H1833" s="58"/>
      <c r="I1833" s="58"/>
      <c r="J1833" s="58"/>
      <c r="K1833" s="58"/>
      <c r="L1833" s="58"/>
      <c r="M1833" s="58"/>
      <c r="N1833" s="58"/>
      <c r="O1833" s="58"/>
      <c r="P1833" s="58"/>
    </row>
    <row r="1834" spans="1:16" x14ac:dyDescent="0.2">
      <c r="A1834" s="58"/>
      <c r="E1834" s="58"/>
      <c r="G1834" s="58"/>
      <c r="H1834" s="58"/>
      <c r="I1834" s="58"/>
      <c r="J1834" s="58"/>
      <c r="K1834" s="58"/>
      <c r="L1834" s="58"/>
      <c r="M1834" s="58"/>
      <c r="N1834" s="58"/>
      <c r="O1834" s="58"/>
      <c r="P1834" s="58"/>
    </row>
    <row r="1835" spans="1:16" x14ac:dyDescent="0.2">
      <c r="A1835" s="58"/>
      <c r="E1835" s="58"/>
      <c r="G1835" s="58"/>
      <c r="H1835" s="58"/>
      <c r="I1835" s="58"/>
      <c r="J1835" s="58"/>
      <c r="K1835" s="58"/>
      <c r="L1835" s="58"/>
      <c r="M1835" s="58"/>
      <c r="N1835" s="58"/>
      <c r="O1835" s="58"/>
      <c r="P1835" s="58"/>
    </row>
    <row r="1836" spans="1:16" x14ac:dyDescent="0.2">
      <c r="A1836" s="58"/>
      <c r="E1836" s="58"/>
      <c r="G1836" s="58"/>
      <c r="H1836" s="58"/>
      <c r="I1836" s="58"/>
      <c r="J1836" s="58"/>
      <c r="K1836" s="58"/>
      <c r="L1836" s="58"/>
      <c r="M1836" s="58"/>
      <c r="N1836" s="58"/>
      <c r="O1836" s="58"/>
      <c r="P1836" s="58"/>
    </row>
    <row r="1837" spans="1:16" x14ac:dyDescent="0.2">
      <c r="A1837" s="58"/>
      <c r="E1837" s="58"/>
      <c r="G1837" s="58"/>
      <c r="H1837" s="58"/>
      <c r="I1837" s="58"/>
      <c r="J1837" s="58"/>
      <c r="K1837" s="58"/>
      <c r="L1837" s="58"/>
      <c r="M1837" s="58"/>
      <c r="N1837" s="58"/>
      <c r="O1837" s="58"/>
      <c r="P1837" s="58"/>
    </row>
    <row r="1838" spans="1:16" x14ac:dyDescent="0.2">
      <c r="A1838" s="58"/>
      <c r="E1838" s="58"/>
      <c r="G1838" s="58"/>
      <c r="H1838" s="58"/>
      <c r="I1838" s="58"/>
      <c r="J1838" s="58"/>
      <c r="K1838" s="58"/>
      <c r="L1838" s="58"/>
      <c r="M1838" s="58"/>
      <c r="N1838" s="58"/>
      <c r="O1838" s="58"/>
      <c r="P1838" s="58"/>
    </row>
    <row r="1839" spans="1:16" x14ac:dyDescent="0.2">
      <c r="A1839" s="58"/>
      <c r="E1839" s="58"/>
      <c r="G1839" s="58"/>
      <c r="H1839" s="58"/>
      <c r="I1839" s="58"/>
      <c r="J1839" s="58"/>
      <c r="K1839" s="58"/>
      <c r="L1839" s="58"/>
      <c r="M1839" s="58"/>
      <c r="N1839" s="58"/>
      <c r="O1839" s="58"/>
      <c r="P1839" s="58"/>
    </row>
    <row r="1840" spans="1:16" x14ac:dyDescent="0.2">
      <c r="A1840" s="58"/>
      <c r="E1840" s="58"/>
      <c r="G1840" s="58"/>
      <c r="H1840" s="58"/>
      <c r="I1840" s="58"/>
      <c r="J1840" s="58"/>
      <c r="K1840" s="58"/>
      <c r="L1840" s="58"/>
      <c r="M1840" s="58"/>
      <c r="N1840" s="58"/>
      <c r="O1840" s="58"/>
      <c r="P1840" s="58"/>
    </row>
    <row r="1841" spans="1:16" x14ac:dyDescent="0.2">
      <c r="A1841" s="58"/>
      <c r="E1841" s="58"/>
      <c r="G1841" s="58"/>
      <c r="H1841" s="58"/>
      <c r="I1841" s="58"/>
      <c r="J1841" s="58"/>
      <c r="K1841" s="58"/>
      <c r="L1841" s="58"/>
      <c r="M1841" s="58"/>
      <c r="N1841" s="58"/>
      <c r="O1841" s="58"/>
      <c r="P1841" s="58"/>
    </row>
    <row r="1842" spans="1:16" x14ac:dyDescent="0.2">
      <c r="A1842" s="58"/>
      <c r="E1842" s="58"/>
      <c r="G1842" s="58"/>
      <c r="H1842" s="58"/>
      <c r="I1842" s="58"/>
      <c r="J1842" s="58"/>
      <c r="K1842" s="58"/>
      <c r="L1842" s="58"/>
      <c r="M1842" s="58"/>
      <c r="N1842" s="58"/>
      <c r="O1842" s="58"/>
      <c r="P1842" s="58"/>
    </row>
    <row r="1843" spans="1:16" x14ac:dyDescent="0.2">
      <c r="A1843" s="58"/>
      <c r="E1843" s="58"/>
      <c r="G1843" s="58"/>
      <c r="H1843" s="58"/>
      <c r="I1843" s="58"/>
      <c r="J1843" s="58"/>
      <c r="K1843" s="58"/>
      <c r="L1843" s="58"/>
      <c r="M1843" s="58"/>
      <c r="N1843" s="58"/>
      <c r="O1843" s="58"/>
      <c r="P1843" s="58"/>
    </row>
    <row r="1844" spans="1:16" x14ac:dyDescent="0.2">
      <c r="A1844" s="58"/>
      <c r="E1844" s="58"/>
      <c r="G1844" s="58"/>
      <c r="H1844" s="58"/>
      <c r="I1844" s="58"/>
      <c r="J1844" s="58"/>
      <c r="K1844" s="58"/>
      <c r="L1844" s="58"/>
      <c r="M1844" s="58"/>
      <c r="N1844" s="58"/>
      <c r="O1844" s="58"/>
      <c r="P1844" s="58"/>
    </row>
    <row r="1845" spans="1:16" x14ac:dyDescent="0.2">
      <c r="A1845" s="58"/>
      <c r="E1845" s="58"/>
      <c r="G1845" s="58"/>
      <c r="H1845" s="58"/>
      <c r="I1845" s="58"/>
      <c r="J1845" s="58"/>
      <c r="K1845" s="58"/>
      <c r="L1845" s="58"/>
      <c r="M1845" s="58"/>
      <c r="N1845" s="58"/>
      <c r="O1845" s="58"/>
      <c r="P1845" s="58"/>
    </row>
    <row r="1846" spans="1:16" x14ac:dyDescent="0.2">
      <c r="A1846" s="58"/>
      <c r="E1846" s="58"/>
      <c r="G1846" s="58"/>
      <c r="H1846" s="58"/>
      <c r="I1846" s="58"/>
      <c r="J1846" s="58"/>
      <c r="K1846" s="58"/>
      <c r="L1846" s="58"/>
      <c r="M1846" s="58"/>
      <c r="N1846" s="58"/>
      <c r="O1846" s="58"/>
      <c r="P1846" s="58"/>
    </row>
    <row r="1847" spans="1:16" x14ac:dyDescent="0.2">
      <c r="A1847" s="58"/>
      <c r="E1847" s="58"/>
      <c r="G1847" s="58"/>
      <c r="H1847" s="58"/>
      <c r="I1847" s="58"/>
      <c r="J1847" s="58"/>
      <c r="K1847" s="58"/>
      <c r="L1847" s="58"/>
      <c r="M1847" s="58"/>
      <c r="N1847" s="58"/>
      <c r="O1847" s="58"/>
      <c r="P1847" s="58"/>
    </row>
    <row r="1848" spans="1:16" x14ac:dyDescent="0.2">
      <c r="A1848" s="58"/>
      <c r="E1848" s="58"/>
      <c r="G1848" s="58"/>
      <c r="H1848" s="58"/>
      <c r="I1848" s="58"/>
      <c r="J1848" s="58"/>
      <c r="K1848" s="58"/>
      <c r="L1848" s="58"/>
      <c r="M1848" s="58"/>
      <c r="N1848" s="58"/>
      <c r="O1848" s="58"/>
      <c r="P1848" s="58"/>
    </row>
    <row r="1849" spans="1:16" x14ac:dyDescent="0.2">
      <c r="A1849" s="58"/>
      <c r="E1849" s="58"/>
      <c r="G1849" s="58"/>
      <c r="H1849" s="58"/>
      <c r="I1849" s="58"/>
      <c r="J1849" s="58"/>
      <c r="K1849" s="58"/>
      <c r="L1849" s="58"/>
      <c r="M1849" s="58"/>
      <c r="N1849" s="58"/>
      <c r="O1849" s="58"/>
      <c r="P1849" s="58"/>
    </row>
    <row r="1850" spans="1:16" x14ac:dyDescent="0.2">
      <c r="A1850" s="58"/>
      <c r="E1850" s="58"/>
      <c r="G1850" s="58"/>
      <c r="H1850" s="58"/>
      <c r="I1850" s="58"/>
      <c r="J1850" s="58"/>
      <c r="K1850" s="58"/>
      <c r="L1850" s="58"/>
      <c r="M1850" s="58"/>
      <c r="N1850" s="58"/>
      <c r="O1850" s="58"/>
      <c r="P1850" s="58"/>
    </row>
    <row r="1851" spans="1:16" x14ac:dyDescent="0.2">
      <c r="A1851" s="58"/>
      <c r="E1851" s="58"/>
      <c r="G1851" s="58"/>
      <c r="H1851" s="58"/>
      <c r="I1851" s="58"/>
      <c r="J1851" s="58"/>
      <c r="K1851" s="58"/>
      <c r="L1851" s="58"/>
      <c r="M1851" s="58"/>
      <c r="N1851" s="58"/>
      <c r="O1851" s="58"/>
      <c r="P1851" s="58"/>
    </row>
    <row r="1852" spans="1:16" x14ac:dyDescent="0.2">
      <c r="A1852" s="58"/>
      <c r="E1852" s="58"/>
      <c r="G1852" s="58"/>
      <c r="H1852" s="58"/>
      <c r="I1852" s="58"/>
      <c r="J1852" s="58"/>
      <c r="K1852" s="58"/>
      <c r="L1852" s="58"/>
      <c r="M1852" s="58"/>
      <c r="N1852" s="58"/>
      <c r="O1852" s="58"/>
      <c r="P1852" s="58"/>
    </row>
    <row r="1853" spans="1:16" x14ac:dyDescent="0.2">
      <c r="A1853" s="58"/>
      <c r="E1853" s="58"/>
      <c r="G1853" s="58"/>
      <c r="H1853" s="58"/>
      <c r="I1853" s="58"/>
      <c r="J1853" s="58"/>
      <c r="K1853" s="58"/>
      <c r="L1853" s="58"/>
      <c r="M1853" s="58"/>
      <c r="N1853" s="58"/>
      <c r="O1853" s="58"/>
      <c r="P1853" s="58"/>
    </row>
    <row r="1854" spans="1:16" x14ac:dyDescent="0.2">
      <c r="A1854" s="58"/>
      <c r="E1854" s="58"/>
      <c r="G1854" s="58"/>
      <c r="H1854" s="58"/>
      <c r="I1854" s="58"/>
      <c r="J1854" s="58"/>
      <c r="K1854" s="58"/>
      <c r="L1854" s="58"/>
      <c r="M1854" s="58"/>
      <c r="N1854" s="58"/>
      <c r="O1854" s="58"/>
      <c r="P1854" s="58"/>
    </row>
    <row r="1855" spans="1:16" x14ac:dyDescent="0.2">
      <c r="A1855" s="58"/>
      <c r="E1855" s="58"/>
      <c r="G1855" s="58"/>
      <c r="H1855" s="58"/>
      <c r="I1855" s="58"/>
      <c r="J1855" s="58"/>
      <c r="K1855" s="58"/>
      <c r="L1855" s="58"/>
      <c r="M1855" s="58"/>
      <c r="N1855" s="58"/>
      <c r="O1855" s="58"/>
      <c r="P1855" s="58"/>
    </row>
    <row r="1856" spans="1:16" x14ac:dyDescent="0.2">
      <c r="A1856" s="58"/>
      <c r="E1856" s="58"/>
      <c r="G1856" s="58"/>
      <c r="H1856" s="58"/>
      <c r="I1856" s="58"/>
      <c r="J1856" s="58"/>
      <c r="K1856" s="58"/>
      <c r="L1856" s="58"/>
      <c r="M1856" s="58"/>
      <c r="N1856" s="58"/>
      <c r="O1856" s="58"/>
      <c r="P1856" s="58"/>
    </row>
    <row r="1857" spans="1:16" x14ac:dyDescent="0.2">
      <c r="A1857" s="58"/>
      <c r="E1857" s="58"/>
      <c r="G1857" s="58"/>
      <c r="H1857" s="58"/>
      <c r="I1857" s="58"/>
      <c r="J1857" s="58"/>
      <c r="K1857" s="58"/>
      <c r="L1857" s="58"/>
      <c r="M1857" s="58"/>
      <c r="N1857" s="58"/>
      <c r="O1857" s="58"/>
      <c r="P1857" s="58"/>
    </row>
    <row r="1858" spans="1:16" x14ac:dyDescent="0.2">
      <c r="A1858" s="58"/>
      <c r="E1858" s="58"/>
      <c r="G1858" s="58"/>
      <c r="H1858" s="58"/>
      <c r="I1858" s="58"/>
      <c r="J1858" s="58"/>
      <c r="K1858" s="58"/>
      <c r="L1858" s="58"/>
      <c r="M1858" s="58"/>
      <c r="N1858" s="58"/>
      <c r="O1858" s="58"/>
      <c r="P1858" s="58"/>
    </row>
    <row r="1859" spans="1:16" x14ac:dyDescent="0.2">
      <c r="A1859" s="58"/>
      <c r="E1859" s="58"/>
      <c r="G1859" s="58"/>
      <c r="H1859" s="58"/>
      <c r="I1859" s="58"/>
      <c r="J1859" s="58"/>
      <c r="K1859" s="58"/>
      <c r="L1859" s="58"/>
      <c r="M1859" s="58"/>
      <c r="N1859" s="58"/>
      <c r="O1859" s="58"/>
      <c r="P1859" s="58"/>
    </row>
    <row r="1860" spans="1:16" x14ac:dyDescent="0.2">
      <c r="A1860" s="58"/>
      <c r="E1860" s="58"/>
      <c r="G1860" s="58"/>
      <c r="H1860" s="58"/>
      <c r="I1860" s="58"/>
      <c r="J1860" s="58"/>
      <c r="K1860" s="58"/>
      <c r="L1860" s="58"/>
      <c r="M1860" s="58"/>
      <c r="N1860" s="58"/>
      <c r="O1860" s="58"/>
      <c r="P1860" s="58"/>
    </row>
    <row r="1861" spans="1:16" x14ac:dyDescent="0.2">
      <c r="A1861" s="58"/>
      <c r="E1861" s="58"/>
      <c r="G1861" s="58"/>
      <c r="H1861" s="58"/>
      <c r="I1861" s="58"/>
      <c r="J1861" s="58"/>
      <c r="K1861" s="58"/>
      <c r="L1861" s="58"/>
      <c r="M1861" s="58"/>
      <c r="N1861" s="58"/>
      <c r="O1861" s="58"/>
      <c r="P1861" s="58"/>
    </row>
    <row r="1862" spans="1:16" x14ac:dyDescent="0.2">
      <c r="A1862" s="58"/>
      <c r="E1862" s="58"/>
      <c r="G1862" s="58"/>
      <c r="H1862" s="58"/>
      <c r="I1862" s="58"/>
      <c r="J1862" s="58"/>
      <c r="K1862" s="58"/>
      <c r="L1862" s="58"/>
      <c r="M1862" s="58"/>
      <c r="N1862" s="58"/>
      <c r="O1862" s="58"/>
      <c r="P1862" s="58"/>
    </row>
    <row r="1863" spans="1:16" x14ac:dyDescent="0.2">
      <c r="A1863" s="58"/>
      <c r="E1863" s="58"/>
      <c r="G1863" s="58"/>
      <c r="H1863" s="58"/>
      <c r="I1863" s="58"/>
      <c r="J1863" s="58"/>
      <c r="K1863" s="58"/>
      <c r="L1863" s="58"/>
      <c r="M1863" s="58"/>
      <c r="N1863" s="58"/>
      <c r="O1863" s="58"/>
      <c r="P1863" s="58"/>
    </row>
    <row r="1864" spans="1:16" x14ac:dyDescent="0.2">
      <c r="A1864" s="58"/>
      <c r="E1864" s="58"/>
      <c r="G1864" s="58"/>
      <c r="H1864" s="58"/>
      <c r="I1864" s="58"/>
      <c r="J1864" s="58"/>
      <c r="K1864" s="58"/>
      <c r="L1864" s="58"/>
      <c r="M1864" s="58"/>
      <c r="N1864" s="58"/>
      <c r="O1864" s="58"/>
      <c r="P1864" s="58"/>
    </row>
    <row r="1865" spans="1:16" x14ac:dyDescent="0.2">
      <c r="A1865" s="58"/>
      <c r="E1865" s="58"/>
      <c r="G1865" s="58"/>
      <c r="H1865" s="58"/>
      <c r="I1865" s="58"/>
      <c r="J1865" s="58"/>
      <c r="K1865" s="58"/>
      <c r="L1865" s="58"/>
      <c r="M1865" s="58"/>
      <c r="N1865" s="58"/>
      <c r="O1865" s="58"/>
      <c r="P1865" s="58"/>
    </row>
    <row r="1866" spans="1:16" x14ac:dyDescent="0.2">
      <c r="A1866" s="58"/>
      <c r="E1866" s="58"/>
      <c r="G1866" s="58"/>
      <c r="H1866" s="58"/>
      <c r="I1866" s="58"/>
      <c r="J1866" s="58"/>
      <c r="K1866" s="58"/>
      <c r="L1866" s="58"/>
      <c r="M1866" s="58"/>
      <c r="N1866" s="58"/>
      <c r="O1866" s="58"/>
      <c r="P1866" s="58"/>
    </row>
    <row r="1867" spans="1:16" x14ac:dyDescent="0.2">
      <c r="A1867" s="58"/>
      <c r="E1867" s="58"/>
      <c r="G1867" s="58"/>
      <c r="H1867" s="58"/>
      <c r="I1867" s="58"/>
      <c r="J1867" s="58"/>
      <c r="K1867" s="58"/>
      <c r="L1867" s="58"/>
      <c r="M1867" s="58"/>
      <c r="N1867" s="58"/>
      <c r="O1867" s="58"/>
      <c r="P1867" s="58"/>
    </row>
    <row r="1868" spans="1:16" x14ac:dyDescent="0.2">
      <c r="A1868" s="58"/>
      <c r="E1868" s="58"/>
      <c r="G1868" s="58"/>
      <c r="H1868" s="58"/>
      <c r="I1868" s="58"/>
      <c r="J1868" s="58"/>
      <c r="K1868" s="58"/>
      <c r="L1868" s="58"/>
      <c r="M1868" s="58"/>
      <c r="N1868" s="58"/>
      <c r="O1868" s="58"/>
      <c r="P1868" s="58"/>
    </row>
    <row r="1869" spans="1:16" x14ac:dyDescent="0.2">
      <c r="A1869" s="58"/>
      <c r="E1869" s="58"/>
      <c r="G1869" s="58"/>
      <c r="H1869" s="58"/>
      <c r="I1869" s="58"/>
      <c r="J1869" s="58"/>
      <c r="K1869" s="58"/>
      <c r="L1869" s="58"/>
      <c r="M1869" s="58"/>
      <c r="N1869" s="58"/>
      <c r="O1869" s="58"/>
      <c r="P1869" s="58"/>
    </row>
    <row r="1870" spans="1:16" x14ac:dyDescent="0.2">
      <c r="A1870" s="58"/>
      <c r="E1870" s="58"/>
      <c r="G1870" s="58"/>
      <c r="H1870" s="58"/>
      <c r="I1870" s="58"/>
      <c r="J1870" s="58"/>
      <c r="K1870" s="58"/>
      <c r="L1870" s="58"/>
      <c r="M1870" s="58"/>
      <c r="N1870" s="58"/>
      <c r="O1870" s="58"/>
      <c r="P1870" s="58"/>
    </row>
    <row r="1871" spans="1:16" x14ac:dyDescent="0.2">
      <c r="A1871" s="58"/>
      <c r="E1871" s="58"/>
      <c r="G1871" s="58"/>
      <c r="H1871" s="58"/>
      <c r="I1871" s="58"/>
      <c r="J1871" s="58"/>
      <c r="K1871" s="58"/>
      <c r="L1871" s="58"/>
      <c r="M1871" s="58"/>
      <c r="N1871" s="58"/>
      <c r="O1871" s="58"/>
      <c r="P1871" s="58"/>
    </row>
    <row r="1872" spans="1:16" x14ac:dyDescent="0.2">
      <c r="A1872" s="58"/>
      <c r="E1872" s="58"/>
      <c r="G1872" s="58"/>
      <c r="H1872" s="58"/>
      <c r="I1872" s="58"/>
      <c r="J1872" s="58"/>
      <c r="K1872" s="58"/>
      <c r="L1872" s="58"/>
      <c r="M1872" s="58"/>
      <c r="N1872" s="58"/>
      <c r="O1872" s="58"/>
      <c r="P1872" s="58"/>
    </row>
    <row r="1873" spans="1:16" x14ac:dyDescent="0.2">
      <c r="A1873" s="58"/>
      <c r="E1873" s="58"/>
      <c r="G1873" s="58"/>
      <c r="H1873" s="58"/>
      <c r="I1873" s="58"/>
      <c r="J1873" s="58"/>
      <c r="K1873" s="58"/>
      <c r="L1873" s="58"/>
      <c r="M1873" s="58"/>
      <c r="N1873" s="58"/>
      <c r="O1873" s="58"/>
      <c r="P1873" s="58"/>
    </row>
    <row r="1874" spans="1:16" x14ac:dyDescent="0.2">
      <c r="A1874" s="58"/>
      <c r="E1874" s="58"/>
      <c r="G1874" s="58"/>
      <c r="H1874" s="58"/>
      <c r="I1874" s="58"/>
      <c r="J1874" s="58"/>
      <c r="K1874" s="58"/>
      <c r="L1874" s="58"/>
      <c r="M1874" s="58"/>
      <c r="N1874" s="58"/>
      <c r="O1874" s="58"/>
      <c r="P1874" s="58"/>
    </row>
    <row r="1875" spans="1:16" x14ac:dyDescent="0.2">
      <c r="A1875" s="58"/>
      <c r="E1875" s="58"/>
      <c r="G1875" s="58"/>
      <c r="H1875" s="58"/>
      <c r="I1875" s="58"/>
      <c r="J1875" s="58"/>
      <c r="K1875" s="58"/>
      <c r="L1875" s="58"/>
      <c r="M1875" s="58"/>
      <c r="N1875" s="58"/>
      <c r="O1875" s="58"/>
      <c r="P1875" s="58"/>
    </row>
    <row r="1876" spans="1:16" x14ac:dyDescent="0.2">
      <c r="A1876" s="58"/>
      <c r="E1876" s="58"/>
      <c r="G1876" s="58"/>
      <c r="H1876" s="58"/>
      <c r="I1876" s="58"/>
      <c r="J1876" s="58"/>
      <c r="K1876" s="58"/>
      <c r="L1876" s="58"/>
      <c r="M1876" s="58"/>
      <c r="N1876" s="58"/>
      <c r="O1876" s="58"/>
      <c r="P1876" s="58"/>
    </row>
    <row r="1877" spans="1:16" x14ac:dyDescent="0.2">
      <c r="A1877" s="58"/>
      <c r="E1877" s="58"/>
      <c r="G1877" s="58"/>
      <c r="H1877" s="58"/>
      <c r="I1877" s="58"/>
      <c r="J1877" s="58"/>
      <c r="K1877" s="58"/>
      <c r="L1877" s="58"/>
      <c r="M1877" s="58"/>
      <c r="N1877" s="58"/>
      <c r="O1877" s="58"/>
      <c r="P1877" s="58"/>
    </row>
    <row r="1878" spans="1:16" x14ac:dyDescent="0.2">
      <c r="A1878" s="58"/>
      <c r="E1878" s="58"/>
      <c r="G1878" s="58"/>
      <c r="H1878" s="58"/>
      <c r="I1878" s="58"/>
      <c r="J1878" s="58"/>
      <c r="K1878" s="58"/>
      <c r="L1878" s="58"/>
      <c r="M1878" s="58"/>
      <c r="N1878" s="58"/>
      <c r="O1878" s="58"/>
      <c r="P1878" s="58"/>
    </row>
    <row r="1879" spans="1:16" x14ac:dyDescent="0.2">
      <c r="A1879" s="58"/>
      <c r="E1879" s="58"/>
      <c r="G1879" s="58"/>
      <c r="H1879" s="58"/>
      <c r="I1879" s="58"/>
      <c r="J1879" s="58"/>
      <c r="K1879" s="58"/>
      <c r="L1879" s="58"/>
      <c r="M1879" s="58"/>
      <c r="N1879" s="58"/>
      <c r="O1879" s="58"/>
      <c r="P1879" s="58"/>
    </row>
    <row r="1880" spans="1:16" x14ac:dyDescent="0.2">
      <c r="A1880" s="58"/>
      <c r="E1880" s="58"/>
      <c r="G1880" s="58"/>
      <c r="H1880" s="58"/>
      <c r="I1880" s="58"/>
      <c r="J1880" s="58"/>
      <c r="K1880" s="58"/>
      <c r="L1880" s="58"/>
      <c r="M1880" s="58"/>
      <c r="N1880" s="58"/>
      <c r="O1880" s="58"/>
      <c r="P1880" s="58"/>
    </row>
    <row r="1881" spans="1:16" x14ac:dyDescent="0.2">
      <c r="A1881" s="58"/>
      <c r="E1881" s="58"/>
      <c r="G1881" s="58"/>
      <c r="H1881" s="58"/>
      <c r="I1881" s="58"/>
      <c r="J1881" s="58"/>
      <c r="K1881" s="58"/>
      <c r="L1881" s="58"/>
      <c r="M1881" s="58"/>
      <c r="N1881" s="58"/>
      <c r="O1881" s="58"/>
      <c r="P1881" s="58"/>
    </row>
    <row r="1882" spans="1:16" x14ac:dyDescent="0.2">
      <c r="A1882" s="58"/>
      <c r="E1882" s="58"/>
      <c r="G1882" s="58"/>
      <c r="H1882" s="58"/>
      <c r="I1882" s="58"/>
      <c r="J1882" s="58"/>
      <c r="K1882" s="58"/>
      <c r="L1882" s="58"/>
      <c r="M1882" s="58"/>
      <c r="N1882" s="58"/>
      <c r="O1882" s="58"/>
      <c r="P1882" s="58"/>
    </row>
    <row r="1883" spans="1:16" x14ac:dyDescent="0.2">
      <c r="A1883" s="58"/>
      <c r="E1883" s="58"/>
      <c r="G1883" s="58"/>
      <c r="H1883" s="58"/>
      <c r="I1883" s="58"/>
      <c r="J1883" s="58"/>
      <c r="K1883" s="58"/>
      <c r="L1883" s="58"/>
      <c r="M1883" s="58"/>
      <c r="N1883" s="58"/>
      <c r="O1883" s="58"/>
      <c r="P1883" s="58"/>
    </row>
    <row r="1884" spans="1:16" x14ac:dyDescent="0.2">
      <c r="A1884" s="58"/>
      <c r="E1884" s="58"/>
      <c r="G1884" s="58"/>
      <c r="H1884" s="58"/>
      <c r="I1884" s="58"/>
      <c r="J1884" s="58"/>
      <c r="K1884" s="58"/>
      <c r="L1884" s="58"/>
      <c r="M1884" s="58"/>
      <c r="N1884" s="58"/>
      <c r="O1884" s="58"/>
      <c r="P1884" s="58"/>
    </row>
    <row r="1885" spans="1:16" x14ac:dyDescent="0.2">
      <c r="A1885" s="58"/>
      <c r="E1885" s="58"/>
      <c r="G1885" s="58"/>
      <c r="H1885" s="58"/>
      <c r="I1885" s="58"/>
      <c r="J1885" s="58"/>
      <c r="K1885" s="58"/>
      <c r="L1885" s="58"/>
      <c r="M1885" s="58"/>
      <c r="N1885" s="58"/>
      <c r="O1885" s="58"/>
      <c r="P1885" s="58"/>
    </row>
    <row r="1886" spans="1:16" x14ac:dyDescent="0.2">
      <c r="A1886" s="58"/>
      <c r="E1886" s="58"/>
      <c r="G1886" s="58"/>
      <c r="H1886" s="58"/>
      <c r="I1886" s="58"/>
      <c r="J1886" s="58"/>
      <c r="K1886" s="58"/>
      <c r="L1886" s="58"/>
      <c r="M1886" s="58"/>
      <c r="N1886" s="58"/>
      <c r="O1886" s="58"/>
      <c r="P1886" s="58"/>
    </row>
    <row r="1887" spans="1:16" x14ac:dyDescent="0.2">
      <c r="A1887" s="58"/>
      <c r="E1887" s="58"/>
      <c r="G1887" s="58"/>
      <c r="H1887" s="58"/>
      <c r="I1887" s="58"/>
      <c r="J1887" s="58"/>
      <c r="K1887" s="58"/>
      <c r="L1887" s="58"/>
      <c r="M1887" s="58"/>
      <c r="N1887" s="58"/>
      <c r="O1887" s="58"/>
      <c r="P1887" s="58"/>
    </row>
    <row r="1888" spans="1:16" x14ac:dyDescent="0.2">
      <c r="A1888" s="58"/>
      <c r="E1888" s="58"/>
      <c r="G1888" s="58"/>
      <c r="H1888" s="58"/>
      <c r="I1888" s="58"/>
      <c r="J1888" s="58"/>
      <c r="K1888" s="58"/>
      <c r="L1888" s="58"/>
      <c r="M1888" s="58"/>
      <c r="N1888" s="58"/>
      <c r="O1888" s="58"/>
      <c r="P1888" s="58"/>
    </row>
    <row r="1889" spans="1:16" x14ac:dyDescent="0.2">
      <c r="A1889" s="58"/>
      <c r="E1889" s="58"/>
      <c r="G1889" s="58"/>
      <c r="H1889" s="58"/>
      <c r="I1889" s="58"/>
      <c r="J1889" s="58"/>
      <c r="K1889" s="58"/>
      <c r="L1889" s="58"/>
      <c r="M1889" s="58"/>
      <c r="N1889" s="58"/>
      <c r="O1889" s="58"/>
      <c r="P1889" s="58"/>
    </row>
    <row r="1890" spans="1:16" x14ac:dyDescent="0.2">
      <c r="A1890" s="58"/>
      <c r="E1890" s="58"/>
      <c r="G1890" s="58"/>
      <c r="H1890" s="58"/>
      <c r="I1890" s="58"/>
      <c r="J1890" s="58"/>
      <c r="K1890" s="58"/>
      <c r="L1890" s="58"/>
      <c r="M1890" s="58"/>
      <c r="N1890" s="58"/>
      <c r="O1890" s="58"/>
      <c r="P1890" s="58"/>
    </row>
    <row r="1891" spans="1:16" x14ac:dyDescent="0.2">
      <c r="A1891" s="58"/>
      <c r="E1891" s="58"/>
      <c r="G1891" s="58"/>
      <c r="H1891" s="58"/>
      <c r="I1891" s="58"/>
      <c r="J1891" s="58"/>
      <c r="K1891" s="58"/>
      <c r="L1891" s="58"/>
      <c r="M1891" s="58"/>
      <c r="N1891" s="58"/>
      <c r="O1891" s="58"/>
      <c r="P1891" s="58"/>
    </row>
    <row r="1892" spans="1:16" x14ac:dyDescent="0.2">
      <c r="A1892" s="58"/>
      <c r="E1892" s="58"/>
      <c r="G1892" s="58"/>
      <c r="H1892" s="58"/>
      <c r="I1892" s="58"/>
      <c r="J1892" s="58"/>
      <c r="K1892" s="58"/>
      <c r="L1892" s="58"/>
      <c r="M1892" s="58"/>
      <c r="N1892" s="58"/>
      <c r="O1892" s="58"/>
      <c r="P1892" s="58"/>
    </row>
    <row r="1893" spans="1:16" x14ac:dyDescent="0.2">
      <c r="A1893" s="58"/>
      <c r="E1893" s="58"/>
      <c r="G1893" s="58"/>
      <c r="H1893" s="58"/>
      <c r="I1893" s="58"/>
      <c r="J1893" s="58"/>
      <c r="K1893" s="58"/>
      <c r="L1893" s="58"/>
      <c r="M1893" s="58"/>
      <c r="N1893" s="58"/>
      <c r="O1893" s="58"/>
      <c r="P1893" s="58"/>
    </row>
    <row r="1894" spans="1:16" x14ac:dyDescent="0.2">
      <c r="A1894" s="58"/>
      <c r="E1894" s="58"/>
      <c r="G1894" s="58"/>
      <c r="H1894" s="58"/>
      <c r="I1894" s="58"/>
      <c r="J1894" s="58"/>
      <c r="K1894" s="58"/>
      <c r="L1894" s="58"/>
      <c r="M1894" s="58"/>
      <c r="N1894" s="58"/>
      <c r="O1894" s="58"/>
      <c r="P1894" s="58"/>
    </row>
    <row r="1895" spans="1:16" x14ac:dyDescent="0.2">
      <c r="A1895" s="58"/>
      <c r="E1895" s="58"/>
      <c r="G1895" s="58"/>
      <c r="H1895" s="58"/>
      <c r="I1895" s="58"/>
      <c r="J1895" s="58"/>
      <c r="K1895" s="58"/>
      <c r="L1895" s="58"/>
      <c r="M1895" s="58"/>
      <c r="N1895" s="58"/>
      <c r="O1895" s="58"/>
      <c r="P1895" s="58"/>
    </row>
    <row r="1896" spans="1:16" x14ac:dyDescent="0.2">
      <c r="A1896" s="58"/>
      <c r="E1896" s="58"/>
      <c r="G1896" s="58"/>
      <c r="H1896" s="58"/>
      <c r="I1896" s="58"/>
      <c r="J1896" s="58"/>
      <c r="K1896" s="58"/>
      <c r="L1896" s="58"/>
      <c r="M1896" s="58"/>
      <c r="N1896" s="58"/>
      <c r="O1896" s="58"/>
      <c r="P1896" s="58"/>
    </row>
    <row r="1897" spans="1:16" x14ac:dyDescent="0.2">
      <c r="A1897" s="58"/>
      <c r="E1897" s="58"/>
      <c r="G1897" s="58"/>
      <c r="H1897" s="58"/>
      <c r="I1897" s="58"/>
      <c r="J1897" s="58"/>
      <c r="K1897" s="58"/>
      <c r="L1897" s="58"/>
      <c r="M1897" s="58"/>
      <c r="N1897" s="58"/>
      <c r="O1897" s="58"/>
      <c r="P1897" s="58"/>
    </row>
    <row r="1898" spans="1:16" x14ac:dyDescent="0.2">
      <c r="A1898" s="58"/>
      <c r="E1898" s="58"/>
      <c r="G1898" s="58"/>
      <c r="H1898" s="58"/>
      <c r="I1898" s="58"/>
      <c r="J1898" s="58"/>
      <c r="K1898" s="58"/>
      <c r="L1898" s="58"/>
      <c r="M1898" s="58"/>
      <c r="N1898" s="58"/>
      <c r="O1898" s="58"/>
      <c r="P1898" s="58"/>
    </row>
    <row r="1899" spans="1:16" x14ac:dyDescent="0.2">
      <c r="A1899" s="58"/>
      <c r="E1899" s="58"/>
      <c r="G1899" s="58"/>
      <c r="H1899" s="58"/>
      <c r="I1899" s="58"/>
      <c r="J1899" s="58"/>
      <c r="K1899" s="58"/>
      <c r="L1899" s="58"/>
      <c r="M1899" s="58"/>
      <c r="N1899" s="58"/>
      <c r="O1899" s="58"/>
      <c r="P1899" s="58"/>
    </row>
    <row r="1900" spans="1:16" x14ac:dyDescent="0.2">
      <c r="A1900" s="58"/>
      <c r="E1900" s="58"/>
      <c r="G1900" s="58"/>
      <c r="H1900" s="58"/>
      <c r="I1900" s="58"/>
      <c r="J1900" s="58"/>
      <c r="K1900" s="58"/>
      <c r="L1900" s="58"/>
      <c r="M1900" s="58"/>
      <c r="N1900" s="58"/>
      <c r="O1900" s="58"/>
      <c r="P1900" s="58"/>
    </row>
    <row r="1901" spans="1:16" x14ac:dyDescent="0.2">
      <c r="A1901" s="58"/>
      <c r="E1901" s="58"/>
      <c r="G1901" s="58"/>
      <c r="H1901" s="58"/>
      <c r="I1901" s="58"/>
      <c r="J1901" s="58"/>
      <c r="K1901" s="58"/>
      <c r="L1901" s="58"/>
      <c r="M1901" s="58"/>
      <c r="N1901" s="58"/>
      <c r="O1901" s="58"/>
      <c r="P1901" s="58"/>
    </row>
    <row r="1902" spans="1:16" x14ac:dyDescent="0.2">
      <c r="A1902" s="58"/>
      <c r="E1902" s="58"/>
      <c r="G1902" s="58"/>
      <c r="H1902" s="58"/>
      <c r="I1902" s="58"/>
      <c r="J1902" s="58"/>
      <c r="K1902" s="58"/>
      <c r="L1902" s="58"/>
      <c r="M1902" s="58"/>
      <c r="N1902" s="58"/>
      <c r="O1902" s="58"/>
      <c r="P1902" s="58"/>
    </row>
    <row r="1903" spans="1:16" x14ac:dyDescent="0.2">
      <c r="A1903" s="58"/>
      <c r="E1903" s="58"/>
      <c r="G1903" s="58"/>
      <c r="H1903" s="58"/>
      <c r="I1903" s="58"/>
      <c r="J1903" s="58"/>
      <c r="K1903" s="58"/>
      <c r="L1903" s="58"/>
      <c r="M1903" s="58"/>
      <c r="N1903" s="58"/>
      <c r="O1903" s="58"/>
      <c r="P1903" s="58"/>
    </row>
    <row r="1904" spans="1:16" x14ac:dyDescent="0.2">
      <c r="A1904" s="58"/>
      <c r="E1904" s="58"/>
      <c r="G1904" s="58"/>
      <c r="H1904" s="58"/>
      <c r="I1904" s="58"/>
      <c r="J1904" s="58"/>
      <c r="K1904" s="58"/>
      <c r="L1904" s="58"/>
      <c r="M1904" s="58"/>
      <c r="N1904" s="58"/>
      <c r="O1904" s="58"/>
      <c r="P1904" s="58"/>
    </row>
    <row r="1905" spans="1:16" x14ac:dyDescent="0.2">
      <c r="A1905" s="58"/>
      <c r="E1905" s="58"/>
      <c r="G1905" s="58"/>
      <c r="H1905" s="58"/>
      <c r="I1905" s="58"/>
      <c r="J1905" s="58"/>
      <c r="K1905" s="58"/>
      <c r="L1905" s="58"/>
      <c r="M1905" s="58"/>
      <c r="N1905" s="58"/>
      <c r="O1905" s="58"/>
      <c r="P1905" s="58"/>
    </row>
    <row r="1906" spans="1:16" x14ac:dyDescent="0.2">
      <c r="A1906" s="58"/>
      <c r="E1906" s="58"/>
      <c r="G1906" s="58"/>
      <c r="H1906" s="58"/>
      <c r="I1906" s="58"/>
      <c r="J1906" s="58"/>
      <c r="K1906" s="58"/>
      <c r="L1906" s="58"/>
      <c r="M1906" s="58"/>
      <c r="N1906" s="58"/>
      <c r="O1906" s="58"/>
      <c r="P1906" s="58"/>
    </row>
    <row r="1907" spans="1:16" x14ac:dyDescent="0.2">
      <c r="A1907" s="58"/>
      <c r="E1907" s="58"/>
      <c r="G1907" s="58"/>
      <c r="H1907" s="58"/>
      <c r="I1907" s="58"/>
      <c r="J1907" s="58"/>
      <c r="K1907" s="58"/>
      <c r="L1907" s="58"/>
      <c r="M1907" s="58"/>
      <c r="N1907" s="58"/>
      <c r="O1907" s="58"/>
      <c r="P1907" s="58"/>
    </row>
    <row r="1908" spans="1:16" x14ac:dyDescent="0.2">
      <c r="A1908" s="58"/>
      <c r="E1908" s="58"/>
      <c r="G1908" s="58"/>
      <c r="H1908" s="58"/>
      <c r="I1908" s="58"/>
      <c r="J1908" s="58"/>
      <c r="K1908" s="58"/>
      <c r="L1908" s="58"/>
      <c r="M1908" s="58"/>
      <c r="N1908" s="58"/>
      <c r="O1908" s="58"/>
      <c r="P1908" s="58"/>
    </row>
    <row r="1909" spans="1:16" x14ac:dyDescent="0.2">
      <c r="A1909" s="58"/>
      <c r="E1909" s="58"/>
      <c r="G1909" s="58"/>
      <c r="H1909" s="58"/>
      <c r="I1909" s="58"/>
      <c r="J1909" s="58"/>
      <c r="K1909" s="58"/>
      <c r="L1909" s="58"/>
      <c r="M1909" s="58"/>
      <c r="N1909" s="58"/>
      <c r="O1909" s="58"/>
      <c r="P1909" s="58"/>
    </row>
    <row r="1910" spans="1:16" x14ac:dyDescent="0.2">
      <c r="A1910" s="58"/>
      <c r="E1910" s="58"/>
      <c r="G1910" s="58"/>
      <c r="H1910" s="58"/>
      <c r="I1910" s="58"/>
      <c r="J1910" s="58"/>
      <c r="K1910" s="58"/>
      <c r="L1910" s="58"/>
      <c r="M1910" s="58"/>
      <c r="N1910" s="58"/>
      <c r="O1910" s="58"/>
      <c r="P1910" s="58"/>
    </row>
    <row r="1911" spans="1:16" x14ac:dyDescent="0.2">
      <c r="A1911" s="58"/>
      <c r="E1911" s="58"/>
      <c r="G1911" s="58"/>
      <c r="H1911" s="58"/>
      <c r="I1911" s="58"/>
      <c r="J1911" s="58"/>
      <c r="K1911" s="58"/>
      <c r="L1911" s="58"/>
      <c r="M1911" s="58"/>
      <c r="N1911" s="58"/>
      <c r="O1911" s="58"/>
      <c r="P1911" s="58"/>
    </row>
    <row r="1912" spans="1:16" x14ac:dyDescent="0.2">
      <c r="A1912" s="58"/>
      <c r="E1912" s="58"/>
      <c r="G1912" s="58"/>
      <c r="H1912" s="58"/>
      <c r="I1912" s="58"/>
      <c r="J1912" s="58"/>
      <c r="K1912" s="58"/>
      <c r="L1912" s="58"/>
      <c r="M1912" s="58"/>
      <c r="N1912" s="58"/>
      <c r="O1912" s="58"/>
      <c r="P1912" s="58"/>
    </row>
    <row r="1913" spans="1:16" x14ac:dyDescent="0.2">
      <c r="A1913" s="58"/>
      <c r="E1913" s="58"/>
      <c r="G1913" s="58"/>
      <c r="H1913" s="58"/>
      <c r="I1913" s="58"/>
      <c r="J1913" s="58"/>
      <c r="K1913" s="58"/>
      <c r="L1913" s="58"/>
      <c r="M1913" s="58"/>
      <c r="N1913" s="58"/>
      <c r="O1913" s="58"/>
      <c r="P1913" s="58"/>
    </row>
    <row r="1914" spans="1:16" x14ac:dyDescent="0.2">
      <c r="A1914" s="58"/>
      <c r="E1914" s="58"/>
      <c r="G1914" s="58"/>
      <c r="H1914" s="58"/>
      <c r="I1914" s="58"/>
      <c r="J1914" s="58"/>
      <c r="K1914" s="58"/>
      <c r="L1914" s="58"/>
      <c r="M1914" s="58"/>
      <c r="N1914" s="58"/>
      <c r="O1914" s="58"/>
      <c r="P1914" s="58"/>
    </row>
    <row r="1915" spans="1:16" x14ac:dyDescent="0.2">
      <c r="A1915" s="58"/>
      <c r="E1915" s="58"/>
      <c r="G1915" s="58"/>
      <c r="H1915" s="58"/>
      <c r="I1915" s="58"/>
      <c r="J1915" s="58"/>
      <c r="K1915" s="58"/>
      <c r="L1915" s="58"/>
      <c r="M1915" s="58"/>
      <c r="N1915" s="58"/>
      <c r="O1915" s="58"/>
      <c r="P1915" s="58"/>
    </row>
    <row r="1916" spans="1:16" x14ac:dyDescent="0.2">
      <c r="A1916" s="58"/>
      <c r="E1916" s="58"/>
      <c r="G1916" s="58"/>
      <c r="H1916" s="58"/>
      <c r="I1916" s="58"/>
      <c r="J1916" s="58"/>
      <c r="K1916" s="58"/>
      <c r="L1916" s="58"/>
      <c r="M1916" s="58"/>
      <c r="N1916" s="58"/>
      <c r="O1916" s="58"/>
      <c r="P1916" s="58"/>
    </row>
    <row r="1917" spans="1:16" x14ac:dyDescent="0.2">
      <c r="A1917" s="58"/>
      <c r="E1917" s="58"/>
      <c r="G1917" s="58"/>
      <c r="H1917" s="58"/>
      <c r="I1917" s="58"/>
      <c r="J1917" s="58"/>
      <c r="K1917" s="58"/>
      <c r="L1917" s="58"/>
      <c r="M1917" s="58"/>
      <c r="N1917" s="58"/>
      <c r="O1917" s="58"/>
      <c r="P1917" s="58"/>
    </row>
    <row r="1918" spans="1:16" x14ac:dyDescent="0.2">
      <c r="A1918" s="58"/>
      <c r="E1918" s="58"/>
      <c r="G1918" s="58"/>
      <c r="H1918" s="58"/>
      <c r="I1918" s="58"/>
      <c r="J1918" s="58"/>
      <c r="K1918" s="58"/>
      <c r="L1918" s="58"/>
      <c r="M1918" s="58"/>
      <c r="N1918" s="58"/>
      <c r="O1918" s="58"/>
      <c r="P1918" s="58"/>
    </row>
    <row r="1919" spans="1:16" x14ac:dyDescent="0.2">
      <c r="A1919" s="58"/>
      <c r="E1919" s="58"/>
      <c r="G1919" s="58"/>
      <c r="H1919" s="58"/>
      <c r="I1919" s="58"/>
      <c r="J1919" s="58"/>
      <c r="K1919" s="58"/>
      <c r="L1919" s="58"/>
      <c r="M1919" s="58"/>
      <c r="N1919" s="58"/>
      <c r="O1919" s="58"/>
      <c r="P1919" s="58"/>
    </row>
    <row r="1920" spans="1:16" x14ac:dyDescent="0.2">
      <c r="A1920" s="58"/>
      <c r="E1920" s="58"/>
      <c r="G1920" s="58"/>
      <c r="H1920" s="58"/>
      <c r="I1920" s="58"/>
      <c r="J1920" s="58"/>
      <c r="K1920" s="58"/>
      <c r="L1920" s="58"/>
      <c r="M1920" s="58"/>
      <c r="N1920" s="58"/>
      <c r="O1920" s="58"/>
      <c r="P1920" s="58"/>
    </row>
    <row r="1921" spans="1:16" x14ac:dyDescent="0.2">
      <c r="A1921" s="58"/>
      <c r="E1921" s="58"/>
      <c r="G1921" s="58"/>
      <c r="H1921" s="58"/>
      <c r="I1921" s="58"/>
      <c r="J1921" s="58"/>
      <c r="K1921" s="58"/>
      <c r="L1921" s="58"/>
      <c r="M1921" s="58"/>
      <c r="N1921" s="58"/>
      <c r="O1921" s="58"/>
      <c r="P1921" s="58"/>
    </row>
    <row r="1922" spans="1:16" x14ac:dyDescent="0.2">
      <c r="A1922" s="58"/>
      <c r="E1922" s="58"/>
      <c r="G1922" s="58"/>
      <c r="H1922" s="58"/>
      <c r="I1922" s="58"/>
      <c r="J1922" s="58"/>
      <c r="K1922" s="58"/>
      <c r="L1922" s="58"/>
      <c r="M1922" s="58"/>
      <c r="N1922" s="58"/>
      <c r="O1922" s="58"/>
      <c r="P1922" s="58"/>
    </row>
    <row r="1923" spans="1:16" x14ac:dyDescent="0.2">
      <c r="A1923" s="58"/>
      <c r="E1923" s="58"/>
      <c r="G1923" s="58"/>
      <c r="H1923" s="58"/>
      <c r="I1923" s="58"/>
      <c r="J1923" s="58"/>
      <c r="K1923" s="58"/>
      <c r="L1923" s="58"/>
      <c r="M1923" s="58"/>
      <c r="N1923" s="58"/>
      <c r="O1923" s="58"/>
      <c r="P1923" s="58"/>
    </row>
    <row r="1924" spans="1:16" x14ac:dyDescent="0.2">
      <c r="A1924" s="58"/>
      <c r="E1924" s="58"/>
      <c r="G1924" s="58"/>
      <c r="H1924" s="58"/>
      <c r="I1924" s="58"/>
      <c r="J1924" s="58"/>
      <c r="K1924" s="58"/>
      <c r="L1924" s="58"/>
      <c r="M1924" s="58"/>
      <c r="N1924" s="58"/>
      <c r="O1924" s="58"/>
      <c r="P1924" s="58"/>
    </row>
    <row r="1925" spans="1:16" x14ac:dyDescent="0.2">
      <c r="A1925" s="58"/>
      <c r="E1925" s="58"/>
      <c r="G1925" s="58"/>
      <c r="H1925" s="58"/>
      <c r="I1925" s="58"/>
      <c r="J1925" s="58"/>
      <c r="K1925" s="58"/>
      <c r="L1925" s="58"/>
      <c r="M1925" s="58"/>
      <c r="N1925" s="58"/>
      <c r="O1925" s="58"/>
      <c r="P1925" s="58"/>
    </row>
    <row r="1926" spans="1:16" x14ac:dyDescent="0.2">
      <c r="A1926" s="58"/>
      <c r="E1926" s="58"/>
      <c r="G1926" s="58"/>
      <c r="H1926" s="58"/>
      <c r="I1926" s="58"/>
      <c r="J1926" s="58"/>
      <c r="K1926" s="58"/>
      <c r="L1926" s="58"/>
      <c r="M1926" s="58"/>
      <c r="N1926" s="58"/>
      <c r="O1926" s="58"/>
      <c r="P1926" s="58"/>
    </row>
    <row r="1927" spans="1:16" x14ac:dyDescent="0.2">
      <c r="A1927" s="58"/>
      <c r="E1927" s="58"/>
      <c r="G1927" s="58"/>
      <c r="H1927" s="58"/>
      <c r="I1927" s="58"/>
      <c r="J1927" s="58"/>
      <c r="K1927" s="58"/>
      <c r="L1927" s="58"/>
      <c r="M1927" s="58"/>
      <c r="N1927" s="58"/>
      <c r="O1927" s="58"/>
      <c r="P1927" s="58"/>
    </row>
    <row r="1928" spans="1:16" x14ac:dyDescent="0.2">
      <c r="A1928" s="58"/>
      <c r="E1928" s="58"/>
      <c r="G1928" s="58"/>
      <c r="H1928" s="58"/>
      <c r="I1928" s="58"/>
      <c r="J1928" s="58"/>
      <c r="K1928" s="58"/>
      <c r="L1928" s="58"/>
      <c r="M1928" s="58"/>
      <c r="N1928" s="58"/>
      <c r="O1928" s="58"/>
      <c r="P1928" s="58"/>
    </row>
    <row r="1929" spans="1:16" x14ac:dyDescent="0.2">
      <c r="A1929" s="58"/>
      <c r="E1929" s="58"/>
      <c r="G1929" s="58"/>
      <c r="H1929" s="58"/>
      <c r="I1929" s="58"/>
      <c r="J1929" s="58"/>
      <c r="K1929" s="58"/>
      <c r="L1929" s="58"/>
      <c r="M1929" s="58"/>
      <c r="N1929" s="58"/>
      <c r="O1929" s="58"/>
      <c r="P1929" s="58"/>
    </row>
    <row r="1930" spans="1:16" x14ac:dyDescent="0.2">
      <c r="A1930" s="58"/>
      <c r="E1930" s="58"/>
      <c r="G1930" s="58"/>
      <c r="H1930" s="58"/>
      <c r="I1930" s="58"/>
      <c r="J1930" s="58"/>
      <c r="K1930" s="58"/>
      <c r="L1930" s="58"/>
      <c r="M1930" s="58"/>
      <c r="N1930" s="58"/>
      <c r="O1930" s="58"/>
      <c r="P1930" s="58"/>
    </row>
    <row r="1931" spans="1:16" x14ac:dyDescent="0.2">
      <c r="A1931" s="58"/>
      <c r="E1931" s="58"/>
      <c r="G1931" s="58"/>
      <c r="H1931" s="58"/>
      <c r="I1931" s="58"/>
      <c r="J1931" s="58"/>
      <c r="K1931" s="58"/>
      <c r="L1931" s="58"/>
      <c r="M1931" s="58"/>
      <c r="N1931" s="58"/>
      <c r="O1931" s="58"/>
      <c r="P1931" s="58"/>
    </row>
    <row r="1932" spans="1:16" x14ac:dyDescent="0.2">
      <c r="A1932" s="58"/>
      <c r="E1932" s="58"/>
      <c r="G1932" s="58"/>
      <c r="H1932" s="58"/>
      <c r="I1932" s="58"/>
      <c r="J1932" s="58"/>
      <c r="K1932" s="58"/>
      <c r="L1932" s="58"/>
      <c r="M1932" s="58"/>
      <c r="N1932" s="58"/>
      <c r="O1932" s="58"/>
      <c r="P1932" s="58"/>
    </row>
    <row r="1933" spans="1:16" x14ac:dyDescent="0.2">
      <c r="A1933" s="58"/>
      <c r="E1933" s="58"/>
      <c r="G1933" s="58"/>
      <c r="H1933" s="58"/>
      <c r="I1933" s="58"/>
      <c r="J1933" s="58"/>
      <c r="K1933" s="58"/>
      <c r="L1933" s="58"/>
      <c r="M1933" s="58"/>
      <c r="N1933" s="58"/>
      <c r="O1933" s="58"/>
      <c r="P1933" s="58"/>
    </row>
    <row r="1934" spans="1:16" x14ac:dyDescent="0.2">
      <c r="A1934" s="58"/>
      <c r="E1934" s="58"/>
      <c r="G1934" s="58"/>
      <c r="H1934" s="58"/>
      <c r="I1934" s="58"/>
      <c r="J1934" s="58"/>
      <c r="K1934" s="58"/>
      <c r="L1934" s="58"/>
      <c r="M1934" s="58"/>
      <c r="N1934" s="58"/>
      <c r="O1934" s="58"/>
      <c r="P1934" s="58"/>
    </row>
    <row r="1935" spans="1:16" x14ac:dyDescent="0.2">
      <c r="A1935" s="58"/>
      <c r="E1935" s="58"/>
      <c r="G1935" s="58"/>
      <c r="H1935" s="58"/>
      <c r="I1935" s="58"/>
      <c r="J1935" s="58"/>
      <c r="K1935" s="58"/>
      <c r="L1935" s="58"/>
      <c r="M1935" s="58"/>
      <c r="N1935" s="58"/>
      <c r="O1935" s="58"/>
      <c r="P1935" s="58"/>
    </row>
    <row r="1936" spans="1:16" x14ac:dyDescent="0.2">
      <c r="A1936" s="58"/>
      <c r="E1936" s="58"/>
      <c r="G1936" s="58"/>
      <c r="H1936" s="58"/>
      <c r="I1936" s="58"/>
      <c r="J1936" s="58"/>
      <c r="K1936" s="58"/>
      <c r="L1936" s="58"/>
      <c r="M1936" s="58"/>
      <c r="N1936" s="58"/>
      <c r="O1936" s="58"/>
      <c r="P1936" s="58"/>
    </row>
    <row r="1937" spans="1:16" x14ac:dyDescent="0.2">
      <c r="A1937" s="58"/>
      <c r="E1937" s="58"/>
      <c r="G1937" s="58"/>
      <c r="H1937" s="58"/>
      <c r="I1937" s="58"/>
      <c r="J1937" s="58"/>
      <c r="K1937" s="58"/>
      <c r="L1937" s="58"/>
      <c r="M1937" s="58"/>
      <c r="N1937" s="58"/>
      <c r="O1937" s="58"/>
      <c r="P1937" s="58"/>
    </row>
    <row r="1938" spans="1:16" x14ac:dyDescent="0.2">
      <c r="G1938" s="58"/>
      <c r="H1938" s="58"/>
      <c r="I1938" s="58"/>
      <c r="J1938" s="58"/>
      <c r="K1938" s="58"/>
      <c r="L1938" s="58"/>
      <c r="M1938" s="58"/>
      <c r="N1938" s="58"/>
      <c r="O1938" s="58"/>
      <c r="P1938" s="58"/>
    </row>
    <row r="1939" spans="1:16" x14ac:dyDescent="0.2">
      <c r="G1939" s="58"/>
      <c r="H1939" s="58"/>
      <c r="I1939" s="58"/>
      <c r="J1939" s="58"/>
      <c r="K1939" s="58"/>
      <c r="L1939" s="58"/>
      <c r="M1939" s="58"/>
      <c r="N1939" s="58"/>
      <c r="O1939" s="58"/>
      <c r="P1939" s="58"/>
    </row>
    <row r="1940" spans="1:16" x14ac:dyDescent="0.2">
      <c r="G1940" s="58"/>
      <c r="H1940" s="58"/>
      <c r="I1940" s="58"/>
      <c r="J1940" s="58"/>
      <c r="K1940" s="58"/>
      <c r="L1940" s="58"/>
      <c r="M1940" s="58"/>
      <c r="N1940" s="58"/>
      <c r="O1940" s="58"/>
      <c r="P1940" s="58"/>
    </row>
    <row r="1941" spans="1:16" x14ac:dyDescent="0.2">
      <c r="G1941" s="58"/>
      <c r="H1941" s="58"/>
      <c r="I1941" s="58"/>
      <c r="J1941" s="58"/>
      <c r="K1941" s="58"/>
      <c r="L1941" s="58"/>
      <c r="M1941" s="58"/>
      <c r="N1941" s="58"/>
      <c r="O1941" s="58"/>
      <c r="P1941" s="58"/>
    </row>
    <row r="1942" spans="1:16" x14ac:dyDescent="0.2">
      <c r="G1942" s="58"/>
      <c r="H1942" s="58"/>
      <c r="I1942" s="58"/>
      <c r="J1942" s="58"/>
      <c r="K1942" s="58"/>
      <c r="L1942" s="58"/>
      <c r="M1942" s="58"/>
      <c r="N1942" s="58"/>
      <c r="O1942" s="58"/>
      <c r="P1942" s="58"/>
    </row>
    <row r="1943" spans="1:16" x14ac:dyDescent="0.2">
      <c r="G1943" s="58"/>
      <c r="H1943" s="58"/>
      <c r="I1943" s="58"/>
      <c r="J1943" s="58"/>
      <c r="K1943" s="58"/>
      <c r="L1943" s="58"/>
      <c r="M1943" s="58"/>
      <c r="N1943" s="58"/>
      <c r="O1943" s="58"/>
      <c r="P1943" s="58"/>
    </row>
    <row r="1944" spans="1:16" x14ac:dyDescent="0.2">
      <c r="G1944" s="58"/>
      <c r="H1944" s="58"/>
      <c r="I1944" s="58"/>
      <c r="J1944" s="58"/>
      <c r="K1944" s="58"/>
      <c r="L1944" s="58"/>
      <c r="M1944" s="58"/>
      <c r="N1944" s="58"/>
      <c r="O1944" s="58"/>
      <c r="P1944" s="58"/>
    </row>
    <row r="1945" spans="1:16" x14ac:dyDescent="0.2">
      <c r="G1945" s="58"/>
      <c r="H1945" s="58"/>
      <c r="I1945" s="58"/>
      <c r="J1945" s="58"/>
      <c r="K1945" s="58"/>
      <c r="L1945" s="58"/>
      <c r="M1945" s="58"/>
      <c r="N1945" s="58"/>
      <c r="O1945" s="58"/>
      <c r="P1945" s="58"/>
    </row>
    <row r="1946" spans="1:16" x14ac:dyDescent="0.2">
      <c r="G1946" s="58"/>
      <c r="H1946" s="58"/>
      <c r="I1946" s="58"/>
      <c r="J1946" s="58"/>
      <c r="K1946" s="58"/>
      <c r="L1946" s="58"/>
      <c r="M1946" s="58"/>
      <c r="N1946" s="58"/>
      <c r="O1946" s="58"/>
      <c r="P1946" s="58"/>
    </row>
    <row r="1947" spans="1:16" x14ac:dyDescent="0.2">
      <c r="G1947" s="58"/>
      <c r="H1947" s="58"/>
      <c r="I1947" s="58"/>
      <c r="J1947" s="58"/>
      <c r="K1947" s="58"/>
      <c r="L1947" s="58"/>
      <c r="M1947" s="58"/>
      <c r="N1947" s="58"/>
      <c r="O1947" s="58"/>
      <c r="P1947" s="58"/>
    </row>
    <row r="1948" spans="1:16" x14ac:dyDescent="0.2">
      <c r="G1948" s="58"/>
      <c r="H1948" s="58"/>
      <c r="I1948" s="58"/>
      <c r="J1948" s="58"/>
      <c r="K1948" s="58"/>
      <c r="L1948" s="58"/>
      <c r="M1948" s="58"/>
      <c r="N1948" s="58"/>
      <c r="O1948" s="58"/>
      <c r="P1948" s="58"/>
    </row>
    <row r="1949" spans="1:16" x14ac:dyDescent="0.2">
      <c r="G1949" s="58"/>
      <c r="H1949" s="58"/>
      <c r="I1949" s="58"/>
      <c r="J1949" s="58"/>
      <c r="K1949" s="58"/>
      <c r="L1949" s="58"/>
      <c r="M1949" s="58"/>
      <c r="N1949" s="58"/>
      <c r="O1949" s="58"/>
      <c r="P1949" s="58"/>
    </row>
    <row r="1950" spans="1:16" x14ac:dyDescent="0.2">
      <c r="G1950" s="58"/>
      <c r="H1950" s="58"/>
      <c r="I1950" s="58"/>
      <c r="J1950" s="58"/>
      <c r="K1950" s="58"/>
      <c r="L1950" s="58"/>
      <c r="M1950" s="58"/>
      <c r="N1950" s="58"/>
      <c r="O1950" s="58"/>
      <c r="P1950" s="58"/>
    </row>
    <row r="1951" spans="1:16" x14ac:dyDescent="0.2">
      <c r="G1951" s="58"/>
      <c r="H1951" s="58"/>
      <c r="I1951" s="58"/>
      <c r="J1951" s="58"/>
      <c r="K1951" s="58"/>
      <c r="L1951" s="58"/>
      <c r="M1951" s="58"/>
      <c r="N1951" s="58"/>
      <c r="O1951" s="58"/>
      <c r="P1951" s="58"/>
    </row>
    <row r="1952" spans="1:16" x14ac:dyDescent="0.2">
      <c r="G1952" s="58"/>
      <c r="H1952" s="58"/>
      <c r="I1952" s="58"/>
      <c r="J1952" s="58"/>
      <c r="K1952" s="58"/>
      <c r="L1952" s="58"/>
      <c r="M1952" s="58"/>
      <c r="N1952" s="58"/>
      <c r="O1952" s="58"/>
      <c r="P1952" s="58"/>
    </row>
    <row r="1953" spans="1:16" x14ac:dyDescent="0.2">
      <c r="A1953" s="58"/>
      <c r="E1953" s="58"/>
      <c r="G1953" s="58"/>
      <c r="H1953" s="58"/>
      <c r="I1953" s="58"/>
      <c r="J1953" s="58"/>
      <c r="K1953" s="58"/>
      <c r="L1953" s="58"/>
      <c r="M1953" s="58"/>
      <c r="N1953" s="58"/>
      <c r="O1953" s="58"/>
      <c r="P1953" s="58"/>
    </row>
    <row r="1954" spans="1:16" x14ac:dyDescent="0.2">
      <c r="A1954" s="58"/>
      <c r="E1954" s="58"/>
      <c r="G1954" s="58"/>
      <c r="H1954" s="58"/>
      <c r="I1954" s="58"/>
      <c r="J1954" s="58"/>
      <c r="K1954" s="58"/>
      <c r="L1954" s="58"/>
      <c r="M1954" s="58"/>
      <c r="N1954" s="58"/>
      <c r="O1954" s="58"/>
      <c r="P1954" s="58"/>
    </row>
    <row r="1955" spans="1:16" x14ac:dyDescent="0.2">
      <c r="A1955" s="58"/>
      <c r="E1955" s="58"/>
      <c r="G1955" s="58"/>
      <c r="H1955" s="58"/>
      <c r="I1955" s="58"/>
      <c r="J1955" s="58"/>
      <c r="K1955" s="58"/>
      <c r="L1955" s="58"/>
      <c r="M1955" s="58"/>
      <c r="N1955" s="58"/>
      <c r="O1955" s="58"/>
      <c r="P1955" s="58"/>
    </row>
    <row r="1956" spans="1:16" x14ac:dyDescent="0.2">
      <c r="A1956" s="58"/>
      <c r="E1956" s="58"/>
      <c r="G1956" s="58"/>
      <c r="H1956" s="58"/>
      <c r="I1956" s="58"/>
      <c r="J1956" s="58"/>
      <c r="K1956" s="58"/>
      <c r="L1956" s="58"/>
      <c r="M1956" s="58"/>
      <c r="N1956" s="58"/>
      <c r="O1956" s="58"/>
      <c r="P1956" s="58"/>
    </row>
    <row r="1957" spans="1:16" x14ac:dyDescent="0.2">
      <c r="A1957" s="58"/>
      <c r="E1957" s="58"/>
      <c r="G1957" s="58"/>
      <c r="H1957" s="58"/>
      <c r="I1957" s="58"/>
      <c r="J1957" s="58"/>
      <c r="K1957" s="58"/>
      <c r="L1957" s="58"/>
      <c r="M1957" s="58"/>
      <c r="N1957" s="58"/>
      <c r="O1957" s="58"/>
      <c r="P1957" s="58"/>
    </row>
    <row r="1958" spans="1:16" x14ac:dyDescent="0.2">
      <c r="A1958" s="58"/>
      <c r="E1958" s="58"/>
      <c r="G1958" s="58"/>
      <c r="H1958" s="58"/>
      <c r="I1958" s="58"/>
      <c r="J1958" s="58"/>
      <c r="K1958" s="58"/>
      <c r="L1958" s="58"/>
      <c r="M1958" s="58"/>
      <c r="N1958" s="58"/>
      <c r="O1958" s="58"/>
      <c r="P1958" s="58"/>
    </row>
    <row r="1959" spans="1:16" x14ac:dyDescent="0.2">
      <c r="A1959" s="58"/>
      <c r="E1959" s="58"/>
      <c r="G1959" s="58"/>
      <c r="H1959" s="58"/>
      <c r="I1959" s="58"/>
      <c r="J1959" s="58"/>
      <c r="K1959" s="58"/>
      <c r="L1959" s="58"/>
      <c r="M1959" s="58"/>
      <c r="N1959" s="58"/>
      <c r="O1959" s="58"/>
      <c r="P1959" s="58"/>
    </row>
    <row r="1960" spans="1:16" x14ac:dyDescent="0.2">
      <c r="A1960" s="58"/>
      <c r="E1960" s="58"/>
      <c r="G1960" s="58"/>
      <c r="H1960" s="58"/>
      <c r="I1960" s="58"/>
      <c r="J1960" s="58"/>
      <c r="K1960" s="58"/>
      <c r="L1960" s="58"/>
      <c r="M1960" s="58"/>
      <c r="N1960" s="58"/>
      <c r="O1960" s="58"/>
      <c r="P1960" s="58"/>
    </row>
    <row r="1961" spans="1:16" x14ac:dyDescent="0.2">
      <c r="A1961" s="58"/>
      <c r="E1961" s="58"/>
      <c r="G1961" s="58"/>
      <c r="H1961" s="58"/>
      <c r="I1961" s="58"/>
      <c r="J1961" s="58"/>
      <c r="K1961" s="58"/>
      <c r="L1961" s="58"/>
      <c r="M1961" s="58"/>
      <c r="N1961" s="58"/>
      <c r="O1961" s="58"/>
      <c r="P1961" s="58"/>
    </row>
    <row r="1962" spans="1:16" x14ac:dyDescent="0.2">
      <c r="A1962" s="58"/>
      <c r="E1962" s="58"/>
      <c r="G1962" s="58"/>
      <c r="H1962" s="58"/>
      <c r="I1962" s="58"/>
      <c r="J1962" s="58"/>
      <c r="K1962" s="58"/>
      <c r="L1962" s="58"/>
      <c r="M1962" s="58"/>
      <c r="N1962" s="58"/>
      <c r="O1962" s="58"/>
      <c r="P1962" s="58"/>
    </row>
    <row r="1963" spans="1:16" x14ac:dyDescent="0.2">
      <c r="A1963" s="58"/>
      <c r="E1963" s="58"/>
      <c r="G1963" s="58"/>
      <c r="H1963" s="58"/>
      <c r="I1963" s="58"/>
      <c r="J1963" s="58"/>
      <c r="K1963" s="58"/>
      <c r="L1963" s="58"/>
      <c r="M1963" s="58"/>
      <c r="N1963" s="58"/>
      <c r="O1963" s="58"/>
      <c r="P1963" s="58"/>
    </row>
    <row r="1964" spans="1:16" x14ac:dyDescent="0.2">
      <c r="A1964" s="58"/>
      <c r="E1964" s="58"/>
      <c r="G1964" s="58"/>
      <c r="H1964" s="58"/>
      <c r="I1964" s="58"/>
      <c r="J1964" s="58"/>
      <c r="K1964" s="58"/>
      <c r="L1964" s="58"/>
      <c r="M1964" s="58"/>
      <c r="N1964" s="58"/>
      <c r="O1964" s="58"/>
      <c r="P1964" s="58"/>
    </row>
    <row r="1965" spans="1:16" x14ac:dyDescent="0.2">
      <c r="A1965" s="58"/>
      <c r="E1965" s="58"/>
      <c r="G1965" s="58"/>
      <c r="H1965" s="58"/>
      <c r="I1965" s="58"/>
      <c r="J1965" s="58"/>
      <c r="K1965" s="58"/>
      <c r="L1965" s="58"/>
      <c r="M1965" s="58"/>
      <c r="N1965" s="58"/>
      <c r="O1965" s="58"/>
      <c r="P1965" s="58"/>
    </row>
    <row r="1966" spans="1:16" x14ac:dyDescent="0.2">
      <c r="A1966" s="58"/>
      <c r="E1966" s="58"/>
      <c r="G1966" s="58"/>
      <c r="H1966" s="58"/>
      <c r="I1966" s="58"/>
      <c r="J1966" s="58"/>
      <c r="K1966" s="58"/>
      <c r="L1966" s="58"/>
      <c r="M1966" s="58"/>
      <c r="N1966" s="58"/>
      <c r="O1966" s="58"/>
      <c r="P1966" s="58"/>
    </row>
    <row r="1967" spans="1:16" x14ac:dyDescent="0.2">
      <c r="A1967" s="58"/>
      <c r="E1967" s="58"/>
      <c r="G1967" s="58"/>
      <c r="H1967" s="58"/>
      <c r="I1967" s="58"/>
      <c r="J1967" s="58"/>
      <c r="K1967" s="58"/>
      <c r="L1967" s="58"/>
      <c r="M1967" s="58"/>
      <c r="N1967" s="58"/>
      <c r="O1967" s="58"/>
      <c r="P1967" s="58"/>
    </row>
    <row r="1968" spans="1:16" x14ac:dyDescent="0.2">
      <c r="A1968" s="58"/>
      <c r="E1968" s="58"/>
      <c r="G1968" s="58"/>
      <c r="H1968" s="58"/>
      <c r="I1968" s="58"/>
      <c r="J1968" s="58"/>
      <c r="K1968" s="58"/>
      <c r="L1968" s="58"/>
      <c r="M1968" s="58"/>
      <c r="N1968" s="58"/>
      <c r="O1968" s="58"/>
      <c r="P1968" s="58"/>
    </row>
    <row r="1969" spans="1:16" x14ac:dyDescent="0.2">
      <c r="A1969" s="58"/>
      <c r="E1969" s="58"/>
      <c r="G1969" s="58"/>
      <c r="H1969" s="58"/>
      <c r="I1969" s="58"/>
      <c r="J1969" s="58"/>
      <c r="K1969" s="58"/>
      <c r="L1969" s="58"/>
      <c r="M1969" s="58"/>
      <c r="N1969" s="58"/>
      <c r="O1969" s="58"/>
      <c r="P1969" s="58"/>
    </row>
    <row r="1970" spans="1:16" x14ac:dyDescent="0.2">
      <c r="A1970" s="58"/>
      <c r="E1970" s="58"/>
      <c r="G1970" s="58"/>
      <c r="H1970" s="58"/>
      <c r="I1970" s="58"/>
      <c r="J1970" s="58"/>
      <c r="K1970" s="58"/>
      <c r="L1970" s="58"/>
      <c r="M1970" s="58"/>
      <c r="N1970" s="58"/>
      <c r="O1970" s="58"/>
      <c r="P1970" s="58"/>
    </row>
    <row r="1971" spans="1:16" x14ac:dyDescent="0.2">
      <c r="A1971" s="58"/>
      <c r="E1971" s="58"/>
      <c r="G1971" s="58"/>
      <c r="H1971" s="58"/>
      <c r="I1971" s="58"/>
      <c r="J1971" s="58"/>
      <c r="K1971" s="58"/>
      <c r="L1971" s="58"/>
      <c r="M1971" s="58"/>
      <c r="N1971" s="58"/>
      <c r="O1971" s="58"/>
      <c r="P1971" s="58"/>
    </row>
    <row r="1972" spans="1:16" x14ac:dyDescent="0.2">
      <c r="A1972" s="58"/>
      <c r="E1972" s="58"/>
      <c r="G1972" s="58"/>
      <c r="H1972" s="58"/>
      <c r="I1972" s="58"/>
      <c r="J1972" s="58"/>
      <c r="K1972" s="58"/>
      <c r="L1972" s="58"/>
      <c r="M1972" s="58"/>
      <c r="N1972" s="58"/>
      <c r="O1972" s="58"/>
      <c r="P1972" s="58"/>
    </row>
    <row r="1973" spans="1:16" x14ac:dyDescent="0.2">
      <c r="A1973" s="58"/>
      <c r="E1973" s="58"/>
      <c r="G1973" s="58"/>
      <c r="H1973" s="58"/>
      <c r="I1973" s="58"/>
      <c r="J1973" s="58"/>
      <c r="K1973" s="58"/>
      <c r="L1973" s="58"/>
      <c r="M1973" s="58"/>
      <c r="N1973" s="58"/>
      <c r="O1973" s="58"/>
      <c r="P1973" s="58"/>
    </row>
    <row r="1974" spans="1:16" x14ac:dyDescent="0.2">
      <c r="A1974" s="58"/>
      <c r="E1974" s="58"/>
      <c r="G1974" s="58"/>
      <c r="H1974" s="58"/>
      <c r="I1974" s="58"/>
      <c r="J1974" s="58"/>
      <c r="K1974" s="58"/>
      <c r="L1974" s="58"/>
      <c r="M1974" s="58"/>
      <c r="N1974" s="58"/>
      <c r="O1974" s="58"/>
      <c r="P1974" s="58"/>
    </row>
    <row r="1975" spans="1:16" x14ac:dyDescent="0.2">
      <c r="A1975" s="58"/>
      <c r="E1975" s="58"/>
      <c r="G1975" s="58"/>
      <c r="H1975" s="58"/>
      <c r="I1975" s="58"/>
      <c r="J1975" s="58"/>
      <c r="K1975" s="58"/>
      <c r="L1975" s="58"/>
      <c r="M1975" s="58"/>
      <c r="N1975" s="58"/>
      <c r="O1975" s="58"/>
      <c r="P1975" s="58"/>
    </row>
    <row r="1976" spans="1:16" x14ac:dyDescent="0.2">
      <c r="A1976" s="58"/>
      <c r="E1976" s="58"/>
      <c r="G1976" s="58"/>
      <c r="H1976" s="58"/>
      <c r="I1976" s="58"/>
      <c r="J1976" s="58"/>
      <c r="K1976" s="58"/>
      <c r="L1976" s="58"/>
      <c r="M1976" s="58"/>
      <c r="N1976" s="58"/>
      <c r="O1976" s="58"/>
      <c r="P1976" s="58"/>
    </row>
    <row r="1977" spans="1:16" x14ac:dyDescent="0.2">
      <c r="A1977" s="58"/>
      <c r="E1977" s="58"/>
      <c r="G1977" s="58"/>
      <c r="H1977" s="58"/>
      <c r="I1977" s="58"/>
      <c r="J1977" s="58"/>
      <c r="K1977" s="58"/>
      <c r="L1977" s="58"/>
      <c r="M1977" s="58"/>
      <c r="N1977" s="58"/>
      <c r="O1977" s="58"/>
      <c r="P1977" s="58"/>
    </row>
    <row r="1978" spans="1:16" x14ac:dyDescent="0.2">
      <c r="A1978" s="58"/>
      <c r="E1978" s="58"/>
      <c r="G1978" s="58"/>
      <c r="H1978" s="58"/>
      <c r="I1978" s="58"/>
      <c r="J1978" s="58"/>
      <c r="K1978" s="58"/>
      <c r="L1978" s="58"/>
      <c r="M1978" s="58"/>
      <c r="N1978" s="58"/>
      <c r="O1978" s="58"/>
      <c r="P1978" s="58"/>
    </row>
    <row r="1979" spans="1:16" x14ac:dyDescent="0.2">
      <c r="A1979" s="58"/>
      <c r="E1979" s="58"/>
      <c r="G1979" s="58"/>
      <c r="H1979" s="58"/>
      <c r="I1979" s="58"/>
      <c r="J1979" s="58"/>
      <c r="K1979" s="58"/>
      <c r="L1979" s="58"/>
      <c r="M1979" s="58"/>
      <c r="N1979" s="58"/>
      <c r="O1979" s="58"/>
      <c r="P1979" s="58"/>
    </row>
    <row r="1980" spans="1:16" x14ac:dyDescent="0.2">
      <c r="A1980" s="58"/>
      <c r="E1980" s="58"/>
      <c r="G1980" s="58"/>
      <c r="H1980" s="58"/>
      <c r="I1980" s="58"/>
      <c r="J1980" s="58"/>
      <c r="K1980" s="58"/>
      <c r="L1980" s="58"/>
      <c r="M1980" s="58"/>
      <c r="N1980" s="58"/>
      <c r="O1980" s="58"/>
      <c r="P1980" s="58"/>
    </row>
    <row r="1981" spans="1:16" x14ac:dyDescent="0.2">
      <c r="A1981" s="58"/>
      <c r="E1981" s="58"/>
      <c r="G1981" s="58"/>
      <c r="H1981" s="58"/>
      <c r="I1981" s="58"/>
      <c r="J1981" s="58"/>
      <c r="K1981" s="58"/>
      <c r="L1981" s="58"/>
      <c r="M1981" s="58"/>
      <c r="N1981" s="58"/>
      <c r="O1981" s="58"/>
      <c r="P1981" s="58"/>
    </row>
    <row r="1982" spans="1:16" x14ac:dyDescent="0.2">
      <c r="A1982" s="58"/>
      <c r="E1982" s="58"/>
      <c r="G1982" s="58"/>
      <c r="H1982" s="58"/>
      <c r="I1982" s="58"/>
      <c r="J1982" s="58"/>
      <c r="K1982" s="58"/>
      <c r="L1982" s="58"/>
      <c r="M1982" s="58"/>
      <c r="N1982" s="58"/>
      <c r="O1982" s="58"/>
      <c r="P1982" s="58"/>
    </row>
    <row r="1983" spans="1:16" x14ac:dyDescent="0.2">
      <c r="A1983" s="58"/>
      <c r="E1983" s="58"/>
      <c r="G1983" s="58"/>
      <c r="H1983" s="58"/>
      <c r="I1983" s="58"/>
      <c r="J1983" s="58"/>
      <c r="K1983" s="58"/>
      <c r="L1983" s="58"/>
      <c r="M1983" s="58"/>
      <c r="N1983" s="58"/>
      <c r="O1983" s="58"/>
      <c r="P1983" s="58"/>
    </row>
    <row r="1984" spans="1:16" x14ac:dyDescent="0.2">
      <c r="A1984" s="58"/>
      <c r="E1984" s="58"/>
      <c r="G1984" s="58"/>
      <c r="H1984" s="58"/>
      <c r="I1984" s="58"/>
      <c r="J1984" s="58"/>
      <c r="K1984" s="58"/>
      <c r="L1984" s="58"/>
      <c r="M1984" s="58"/>
      <c r="N1984" s="58"/>
      <c r="O1984" s="58"/>
      <c r="P1984" s="58"/>
    </row>
  </sheetData>
  <mergeCells count="17">
    <mergeCell ref="A17:A18"/>
    <mergeCell ref="B17:B18"/>
    <mergeCell ref="C17:C18"/>
    <mergeCell ref="D17:D18"/>
    <mergeCell ref="G17:V17"/>
    <mergeCell ref="E17:E18"/>
    <mergeCell ref="F17:F18"/>
    <mergeCell ref="I1:V1"/>
    <mergeCell ref="I2:V2"/>
    <mergeCell ref="I3:V3"/>
    <mergeCell ref="I4:V4"/>
    <mergeCell ref="I7:V7"/>
    <mergeCell ref="I8:V8"/>
    <mergeCell ref="I9:V9"/>
    <mergeCell ref="I10:V10"/>
    <mergeCell ref="A13:V13"/>
    <mergeCell ref="A14:V14"/>
  </mergeCells>
  <phoneticPr fontId="0" type="noConversion"/>
  <dataValidations count="4">
    <dataValidation type="list" allowBlank="1" showInputMessage="1" showErrorMessage="1" sqref="E19:E112 E647:E1232 E116:E122 E126:E642">
      <formula1>Код_КЦСР</formula1>
    </dataValidation>
    <dataValidation type="list" allowBlank="1" showInputMessage="1" showErrorMessage="1" sqref="B19:B1231">
      <formula1>Код_ППП</formula1>
    </dataValidation>
    <dataValidation type="list" allowBlank="1" showInputMessage="1" showErrorMessage="1" sqref="C19:C1231">
      <formula1>Код_Раздел</formula1>
    </dataValidation>
    <dataValidation type="list" allowBlank="1" showInputMessage="1" showErrorMessage="1" sqref="F19:F1232">
      <formula1>Код_КВР</formula1>
    </dataValidation>
  </dataValidations>
  <pageMargins left="1.3779527559055118" right="0.39370078740157483" top="0.78740157480314965" bottom="0.43307086614173229" header="0.39370078740157483" footer="0.39370078740157483"/>
  <pageSetup paperSize="9" scale="32" fitToHeight="23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ППП</vt:lpstr>
      <vt:lpstr>Раздел</vt:lpstr>
      <vt:lpstr>КЦСР</vt:lpstr>
      <vt:lpstr>КВР</vt:lpstr>
      <vt:lpstr>прил. 5</vt:lpstr>
      <vt:lpstr>прил. 7</vt:lpstr>
      <vt:lpstr>прил. 9</vt:lpstr>
      <vt:lpstr>КВР!sub_3870</vt:lpstr>
      <vt:lpstr>'прил. 5'!Заголовки_для_печати</vt:lpstr>
      <vt:lpstr>'прил. 7'!Заголовки_для_печати</vt:lpstr>
      <vt:lpstr>'прил. 9'!Заголовки_для_печати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КЦСР!Область_печати</vt:lpstr>
      <vt:lpstr>'прил. 5'!Область_печати</vt:lpstr>
      <vt:lpstr>'прил. 7'!Область_печати</vt:lpstr>
      <vt:lpstr>'прил. 9'!Область_печати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2018-04-13T05:54:39Z</cp:lastPrinted>
  <dcterms:created xsi:type="dcterms:W3CDTF">2005-10-27T10:10:18Z</dcterms:created>
  <dcterms:modified xsi:type="dcterms:W3CDTF">2018-04-12T13:03:00Z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